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sheetId="5" r:id="rId9"/>
    <sheet state="visible" name="Data - P&amp;L" sheetId="6" r:id="rId10"/>
    <sheet state="visible" name="OLD Summary" sheetId="7" r:id="rId11"/>
    <sheet state="visible" name="OLD DTC - P&amp;L" sheetId="8" r:id="rId12"/>
    <sheet state="visible" name="B2B - P&amp;L" sheetId="9" r:id="rId13"/>
    <sheet state="visible" name="Working Copy B2B - P&amp;L" sheetId="10" r:id="rId14"/>
    <sheet state="visible" name="OLD AMAZON - P&amp;L" sheetId="11" r:id="rId15"/>
    <sheet state="visible" name="OLD Data - P&amp;L" sheetId="12" r:id="rId16"/>
    <sheet state="visible" name="PP - Results" sheetId="13" r:id="rId17"/>
    <sheet state="visible" name="PP - Data" sheetId="14" r:id="rId18"/>
    <sheet state="hidden" name="SupermetricsQueries" sheetId="15" r:id="rId19"/>
    <sheet state="visible" name="DTC - Forecast" sheetId="16" r:id="rId20"/>
    <sheet state="hidden" name="Ziga - TEST by prod." sheetId="17" r:id="rId21"/>
  </sheets>
  <definedNames>
    <definedName name="zsupermetrics_ru0GDtbZzDLHQOQtJJ6K08MvUDyyp7">#REF!</definedName>
    <definedName localSheetId="11" name="zsupermetrics_DQl8lUbpTRu3fayaJJi7lVfOGKjNU4">'OLD Data - P&amp;L'!$A$3:$A$4</definedName>
    <definedName localSheetId="11" name="zsupermetrics_BioPyGBzcBsy60UCQmPcTuFReEmghI">'OLD 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1" name="zsupermetrics_Mgms9p0QzysYvrIhnsKACeVBVxfIEO">'OLD Data - P&amp;L'!$A$2:$A$3</definedName>
    <definedName name="zsupermetrics_forceRefresh">SupermetricsQueries!$H$4</definedName>
    <definedName name="zsupermetrics_wbYMmT0YL9bAN0yhimW0ziPFnia9Dx">#REF!</definedName>
    <definedName name="zsupermetrics_iNpyVy90bWCI0yUaFQpxOtzWMa6sW4">#REF!</definedName>
    <definedName localSheetId="11" name="zsupermetrics_xwoIpANxRm908eDp5oKTwQpEI8gvD4">#REF!</definedName>
    <definedName localSheetId="11" name="zsupermetrics_n3GtLgiKpTmd2pYmQNMuq6TPD0qE0b">'OLD Data - P&amp;L'!$B$4:$B$5</definedName>
    <definedName localSheetId="11" name="rdataslayer_42b112e4e4be4305bb4c1be75e2dd549">'OLD Data - P&amp;L'!$B$2:$C$3</definedName>
    <definedName name="zsupermetrics_9i4W4hgd80uRpQLMeX0eRnESN8gjyv">#REF!</definedName>
    <definedName name="zsupermetrics_5bmwtOpHUbSYmDMeuCPkrxaojTprPP">#REF!</definedName>
    <definedName localSheetId="11" name="rdataslayer_3753ddf3234e496aa261974a0222e193">'OLD Data - P&amp;L'!$H$2:$I$2</definedName>
    <definedName name="zsupermetrics_SGBxROnInO9rFyh3H7j2Lldx0Bdc5v">#REF!</definedName>
    <definedName name="zsupermetrics_pxuhRTEmIU93xSgKclyxajD0fCZ6rF">#REF!</definedName>
    <definedName localSheetId="11" name="zsupermetrics_ru0GDtbZzDLHQOQtJJ6K08MvUDyyp7">'OLD Data - P&amp;L'!$B$4:$B$5</definedName>
    <definedName localSheetId="11" name="zsupermetrics_qWp7V908pNEYMtfv8QZvSTeDnBAHOU">'OLD Data - P&amp;L'!$B$5:$C$13</definedName>
    <definedName name="rdataslayer_4a0f150f4f2f4e4f85c890c75b7a1fa4">#REF!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1" name="zsupermetrics_9i4W4hgd80uRpQLMeX0eRnESN8gjyv">'OLD Data - P&amp;L'!$C$13</definedName>
    <definedName name="zsupermetrics_lx4cNai7gT6tH4j08ZRkI21Qlpjioi">#REF!</definedName>
    <definedName name="rdataslayer_d70e473bcafe40a3aa834ce157fb2ba3">#REF!</definedName>
    <definedName localSheetId="11" name="zsupermetrics_NugLlrQxlKiqhxQae8EFpITBm1pLCj">'OLD Data - P&amp;L'!$B$6:$C$13</definedName>
    <definedName name="zsupermetrics_8xojRjNDjo2jWHGDWjFEhflhyIq3Hq">'OLD Summary'!$K$8:$K$24</definedName>
    <definedName name="rdataslayer_3753ddf3234e496aa261974a0222e193">#REF!</definedName>
    <definedName localSheetId="11" name="zsupermetrics_iNpyVy90bWCI0yUaFQpxOtzWMa6sW4">'OLD Data - P&amp;L'!$A$2:$A$3</definedName>
    <definedName localSheetId="11" name="rdataslayer_4a0f150f4f2f4e4f85c890c75b7a1fa4">'OLD Data - P&amp;L'!$D$2:$E$3</definedName>
    <definedName name="zsupermetrics_BioPyGBzcBsy60UCQmPcTuFReEmghI">#REF!</definedName>
    <definedName name="zsupermetrics_qWp7V908pNEYMtfv8QZvSTeDnBAHOU">#REF!</definedName>
    <definedName localSheetId="12" name="zsupermetrics_8xojRjNDjo2jWHGDWjFEhflhyIq3Hq">#REF!</definedName>
    <definedName localSheetId="11" name="zsupermetrics_wbYMmT0YL9bAN0yhimW0ziPFnia9Dx">'OLD Data - P&amp;L'!$A$2:$A$3</definedName>
    <definedName localSheetId="11" name="zsupermetrics_4VkB7ij7WO0JjKBEgvjB2GHjSy2Egm">'OLD Data - P&amp;L'!$B$4:$C$10</definedName>
    <definedName localSheetId="11" name="zsupermetrics_lx4cNai7gT6tH4j08ZRkI21Qlpjioi">'OLD Data - P&amp;L'!$B$4:$C$13</definedName>
    <definedName name="rdataslayer_42b112e4e4be4305bb4c1be75e2dd549">#REF!</definedName>
    <definedName name="rdataslayer_adf57e64065742daa5b4161161b1c3ca">#REF!</definedName>
    <definedName localSheetId="11" name="rdataslayer_adf57e64065742daa5b4161161b1c3ca">'OLD Data - P&amp;L'!$B$4:$D$5</definedName>
    <definedName name="zsupermetrics_NugLlrQxlKiqhxQae8EFpITBm1pLCj">#REF!</definedName>
    <definedName name="zsupermetrics_xwoIpANxRm908eDp5oKTwQpEI8gvD4">#REF!</definedName>
    <definedName localSheetId="11" name="zsupermetrics_YsFuuYtr8vOdNXCCPiFJIO38NP4b2T">'OLD Data - P&amp;L'!$B$4:$C$13</definedName>
    <definedName localSheetId="11" name="rdataslayer_d70e473bcafe40a3aa834ce157fb2ba3">'OLD Data - P&amp;L'!$C$8:$D$9</definedName>
    <definedName localSheetId="11" name="zsupermetrics_HgZqhorObHOtZHuyJjpmyYaEPoYntx">'OLD 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tc={20c8ef7f-8c93-492a-be03-085295269962}</author>
    <author>tc={4d1b0418-a789-4813-afe5-c165a8996c04}</author>
    <author>tc={5e76d06f-1bef-4d88-b311-dcc08c8c7468}</author>
    <author>tc={6ee06a80-9adc-470f-bd2b-d8d0c06e419a}</author>
    <author>tc={96aa4522-6c98-4a5e-872c-802160b33662}</author>
    <author>tc={a99b7a49-3db5-4413-bb3b-07156070be81}</author>
    <author>tc={b8541025-52b9-40c4-bb07-4a2a4b65d896}</author>
    <author>tc={ba6a1f49-2986-4316-8f3a-1de467400219}</author>
    <author>tc={e3ad263c-67d8-4757-9aa8-39ffd6287d39}</author>
  </authors>
  <commentList>
    <comment authorId="0" xr:uid="{20c8ef7f-8c93-492a-be03-085295269962}" ref="A21">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breakdown
Assigned to 
</t>
      </text>
    </comment>
    <comment authorId="1" xr:uid="{4d1b0418-a789-4813-afe5-c165a8996c04}" ref="A1">
      <text>
        <t xml:space="preserve">[Threaded comment]
 Your version of Excel allows you to read this threaded comment; however, any edits to it will get removed if the file is opened in a newer version of Excel. Learn more: https://go.microsoft.com/fwlink/?linkid=870924
Comment:
	New rule.
</t>
      </text>
    </comment>
    <comment authorId="2" xr:uid="{5e76d06f-1bef-4d88-b311-dcc08c8c7468}" ref="A1">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Preveriti številke.
Assigned to 
</t>
      </text>
    </comment>
    <comment authorId="3" xr:uid="{6ee06a80-9adc-470f-bd2b-d8d0c06e419a}" ref="B121">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popravi formulo
Assigned to 
Reply:
	@peter@mybirdbuddy.com 
SUM:
- SKU 1 - SKU 4
- Add-ons
- Seeds
- Merch
- Amazon Units
- Digital Marketplaces Units
- B2B Units
Ali je potrebno vse to izračunati tukaj?
</t>
      </text>
    </comment>
    <comment authorId="4" xr:uid="{96aa4522-6c98-4a5e-872c-802160b33662}" ref="B123">
      <text>
        <t xml:space="preserve">[Threaded comment]
 Your version of Excel allows you to read this threaded comment; however, any edits to it will get removed if the file is opened in a newer version of Excel. Learn more: https://go.microsoft.com/fwlink/?linkid=870924
Comment:
	weighted average @petar.jakovski@mybirdbuddy.com
Assigned to 
</t>
      </text>
    </comment>
    <comment authorId="5" xr:uid="{a99b7a49-3db5-4413-bb3b-07156070be81}" ref="A87">
      <text>
        <t xml:space="preserve">[Threaded comment]
 Your version of Excel allows you to read this threaded comment; however, any edits to it will get removed if the file is opened in a newer version of Excel. Learn more: https://go.microsoft.com/fwlink/?linkid=870924
Comment:
	preveri, u dec.23 ni google spenda?
</t>
      </text>
    </comment>
    <comment authorId="6" xr:uid="{b8541025-52b9-40c4-bb07-4a2a4b65d896}" ref="B124">
      <text>
        <t xml:space="preserve">[Threaded comment]
 Your version of Excel allows you to read this threaded comment; however, any edits to it will get removed if the file is opened in a newer version of Excel. Learn more: https://go.microsoft.com/fwlink/?linkid=870924
Comment:
	weighted average @petar.jakovski@mybirdbuddy.com
Assigned to 
</t>
      </text>
    </comment>
    <comment authorId="7" xr:uid="{ba6a1f49-2986-4316-8f3a-1de467400219}" ref="A1">
      <text>
        <t xml:space="preserve">[Threaded comment]
 Your version of Excel allows you to read this threaded comment; however, any edits to it will get removed if the file is opened in a newer version of Excel. Learn more: https://go.microsoft.com/fwlink/?linkid=870924
Comment:
	breakdown like D2C @petar.jakovski@mybirdbuddy.com
Assigned to 
</t>
      </text>
    </comment>
    <comment authorId="8" xr:uid="{e3ad263c-67d8-4757-9aa8-39ffd6287d39}" ref="A1">
      <text>
        <t xml:space="preserve">[Threaded comment]
 Your version of Excel allows you to read this threaded comment; however, any edits to it will get removed if the file is opened in a newer version of Excel. Learn more: https://go.microsoft.com/fwlink/?linkid=870924
Comment:
	New rule.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tc={a7377ec5-1b5b-44a2-80ff-abb73e145007}</author>
  </authors>
  <commentList>
    <comment authorId="0" xr:uid="{a7377ec5-1b5b-44a2-80ff-abb73e145007}" ref="O71">
      <text>
        <t xml:space="preserve">[Threaded comment]
 Your version of Excel allows you to read this threaded comment; however, any edits to it will get removed if the file is opened in a newer version of Excel. Learn more: https://go.microsoft.com/fwlink/?linkid=870924
Comment:
	1 EU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tc={05b17149-f40b-4f48-8d03-adce08b28729}</author>
    <author>tc={10a9d5eb-b7bb-48b2-b8d8-2bfbe6ac263f}</author>
    <author>tc={65cad7de-aa27-4b6b-b767-9093c731fc2b}</author>
    <author>tc={6c96d88a-b61c-4a08-afaf-4de1230f4d58}</author>
    <author>tc={718195d9-e83d-4f34-8178-0b350f92e567}</author>
    <author>tc={99695e47-4412-44fc-8382-6638582c769a}</author>
    <author>tc={d8d4e9cd-29f8-44c0-9778-31b1135d2c7f}</author>
    <author>tc={e1e36261-0547-4465-9da0-de0e71df05c1}</author>
    <author>tc={f5a4e77c-9dc3-4b48-a13f-ed464fe2e440}</author>
  </authors>
  <commentList>
    <comment authorId="0" xr:uid="{05b17149-f40b-4f48-8d03-adce08b28729}" ref="A62">
      <text>
        <t xml:space="preserve">[Threaded comment]
 Your version of Excel allows you to read this threaded comment; however, any edits to it will get removed if the file is opened in a newer version of Excel. Learn more: https://go.microsoft.com/fwlink/?linkid=870924
Comment:
	D2C + App breakdown
</t>
      </text>
    </comment>
    <comment authorId="1" xr:uid="{10a9d5eb-b7bb-48b2-b8d8-2bfbe6ac263f}" ref="AF56">
      <text>
        <t xml:space="preserve">[Threaded comment]
 Your version of Excel allows you to read this threaded comment; however, any edits to it will get removed if the file is opened in a newer version of Excel. Learn more: https://go.microsoft.com/fwlink/?linkid=870924
Comment:
	missing Google data (not in yet)
</t>
      </text>
    </comment>
    <comment authorId="2" xr:uid="{65cad7de-aa27-4b6b-b767-9093c731fc2b}" ref="A15">
      <text>
        <t xml:space="preserve">[Threaded comment]
 Your version of Excel allows you to read this threaded comment; however, any edits to it will get removed if the file is opened in a newer version of Excel. Learn more: https://go.microsoft.com/fwlink/?linkid=870924
Comment:
	+ cancellation + refunds/returns
</t>
      </text>
    </comment>
    <comment authorId="3" xr:uid="{6c96d88a-b61c-4a08-afaf-4de1230f4d58}" ref="V24">
      <text>
        <t xml:space="preserve">[Threaded comment]
 Your version of Excel allows you to read this threaded comment; however, any edits to it will get removed if the file is opened in a newer version of Excel. Learn more: https://go.microsoft.com/fwlink/?linkid=870924
Comment:
	@peter@mybirdbuddy.com error in the equation - shall not add "app revenue" here, to check and correct also in prior sheets if needed
Assigned to peter@mybirdbuddy.com
Reply:
	resolved
</t>
      </text>
    </comment>
    <comment authorId="4" xr:uid="{718195d9-e83d-4f34-8178-0b350f92e567}" ref="A46">
      <text>
        <t xml:space="preserve">[Threaded comment]
 Your version of Excel allows you to read this threaded comment; however, any edits to it will get removed if the file is opened in a newer version of Excel. Learn more: https://go.microsoft.com/fwlink/?linkid=870924
Comment:
	Rachio + Weatherflow
</t>
      </text>
    </comment>
    <comment authorId="5" xr:uid="{99695e47-4412-44fc-8382-6638582c769a}" ref="A32">
      <text>
        <t xml:space="preserve">[Threaded comment]
 Your version of Excel allows you to read this threaded comment; however, any edits to it will get removed if the file is opened in a newer version of Excel. Learn more: https://go.microsoft.com/fwlink/?linkid=870924
Comment:
	rabimo breakdown commission + tax
Reply:
	@ziga.skrabl@mybirdbuddy.com
</t>
      </text>
    </comment>
    <comment authorId="6" xr:uid="{d8d4e9cd-29f8-44c0-9778-31b1135d2c7f}" ref="T15">
      <text>
        <t xml:space="preserve">[Threaded comment]
 Your version of Excel allows you to read this threaded comment; however, any edits to it will get removed if the file is opened in a newer version of Excel. Learn more: https://go.microsoft.com/fwlink/?linkid=870924
Comment:
	120,295.99
</t>
      </text>
    </comment>
    <comment authorId="7" xr:uid="{e1e36261-0547-4465-9da0-de0e71df05c1}" ref="B100">
      <text>
        <t xml:space="preserve">[Threaded comment]
 Your version of Excel allows you to read this threaded comment; however, any edits to it will get removed if the file is opened in a newer version of Excel. Learn more: https://go.microsoft.com/fwlink/?linkid=870924
Comment:
	@benjamin@mybirdbuddy.com v tale sum vključimo tudi App revenue ali ne?
Reply:
	Tudi - tukaj je celoten revenue razen B2B zaenkrat.
</t>
      </text>
    </comment>
    <comment authorId="8" xr:uid="{f5a4e77c-9dc3-4b48-a13f-ed464fe2e440}" ref="A20">
      <text>
        <t xml:space="preserve">[Threaded comment]
 Your version of Excel allows you to read this threaded comment; however, any edits to it will get removed if the file is opened in a newer version of Excel. Learn more: https://go.microsoft.com/fwlink/?linkid=870924
Comment:
	Rachio + Weatherflow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tc={12a5df0e-1c85-4717-95f3-362bd3cb44c3}</author>
    <author>tc={16ebed3e-29cf-4a75-a8d1-7ab30870ec82}</author>
    <author>tc={18d8baa5-2aa5-4822-bb67-af46f8e8409e}</author>
    <author>tc={224a3093-50bf-45b5-a3e1-2689a60f3297}</author>
    <author>tc={2fbbc34a-83d4-4949-9872-aae8802c24e8}</author>
    <author>tc={32cacc0a-67c2-42c4-93a2-d81e1031cf9a}</author>
    <author>tc={3ac8a7e3-39e7-4f99-b278-a6166be84987}</author>
    <author>tc={41e26da3-8782-4c77-8fa2-3260468dcc07}</author>
    <author>tc={46ca113e-ba9d-48a9-9e02-da2ef49e7c1b}</author>
    <author>tc={59c3b916-fa73-4db8-b970-d3c27601b53c}</author>
    <author>tc={61948edc-b79d-4c23-b0d5-8726a6d30380}</author>
    <author>tc={6657ea8d-1549-45f3-ae92-3d7bb2a0c056}</author>
    <author>tc={7cdf94f0-5811-4075-88ab-47eed9d24567}</author>
    <author>tc={7d52c6e2-0783-4900-a328-d5c02fe032ab}</author>
    <author>tc={7fc71d01-ad9e-4f24-8285-460d0587b57b}</author>
    <author>tc={88282fe9-5b87-40c7-88cc-70b4838649ee}</author>
    <author>tc={9dfcd855-7233-4286-8b28-7ae99dc8f2a1}</author>
    <author>tc={a4eef36d-4f33-499b-ac89-8ec7d2af0428}</author>
    <author>tc={afe972c7-853c-44b6-adda-72c3851e682d}</author>
    <author>tc={b8fec93d-263a-485a-a11f-f932b9551959}</author>
    <author>tc={c6a0873b-f886-43b1-960e-45a33ade3351}</author>
    <author>tc={c83d1a86-4b36-47fb-9cd5-48e64e9420c4}</author>
    <author>tc={c944a612-275e-4ac1-86e5-9827a5dd5711}</author>
    <author>tc={d65698d0-43db-4e2e-a158-e4a553abd145}</author>
    <author>tc={ee5d262f-88e9-46b0-b201-05904af64b42}</author>
  </authors>
  <commentList>
    <comment authorId="0" xr:uid="{12a5df0e-1c85-4717-95f3-362bd3cb44c3}" ref="K233">
      <text>
        <t xml:space="preserve">[Threaded comment]
 Your version of Excel allows you to read this threaded comment; however, any edits to it will get removed if the file is opened in a newer version of Excel. Learn more: https://go.microsoft.com/fwlink/?linkid=870924
Comment:
	362 - SKU 1 + Solar Roof Blue
</t>
      </text>
    </comment>
    <comment authorId="1" xr:uid="{16ebed3e-29cf-4a75-a8d1-7ab30870ec82}" ref="A6">
      <text>
        <t xml:space="preserve">[Threaded comment]
 Your version of Excel allows you to read this threaded comment; however, any edits to it will get removed if the file is opened in a newer version of Excel. Learn more: https://go.microsoft.com/fwlink/?linkid=870924
Comment:
	Update numbers from Google Ads
</t>
      </text>
    </comment>
    <comment authorId="2" xr:uid="{18d8baa5-2aa5-4822-bb67-af46f8e8409e}" ref="H147">
      <text>
        <t xml:space="preserve">[Threaded comment]
 Your version of Excel allows you to read this threaded comment; however, any edits to it will get removed if the file is opened in a newer version of Excel. Learn more: https://go.microsoft.com/fwlink/?linkid=870924
Comment:
	311 - SKU 1 + Solar Roof Blue
</t>
      </text>
    </comment>
    <comment authorId="3" xr:uid="{224a3093-50bf-45b5-a3e1-2689a60f3297}" ref="J238">
      <text>
        <t xml:space="preserve">[Threaded comment]
 Your version of Excel allows you to read this threaded comment; however, any edits to it will get removed if the file is opened in a newer version of Excel. Learn more: https://go.microsoft.com/fwlink/?linkid=870924
Comment:
	7 - SKU 1 + Solar Roof Blue
</t>
      </text>
    </comment>
    <comment authorId="4" xr:uid="{2fbbc34a-83d4-4949-9872-aae8802c24e8}" ref="I147">
      <text>
        <t xml:space="preserve">[Threaded comment]
 Your version of Excel allows you to read this threaded comment; however, any edits to it will get removed if the file is opened in a newer version of Excel. Learn more: https://go.microsoft.com/fwlink/?linkid=870924
Comment:
	261 - SKU 1 + Solar Roof Blue
</t>
      </text>
    </comment>
    <comment authorId="5" xr:uid="{32cacc0a-67c2-42c4-93a2-d81e1031cf9a}" ref="K294">
      <text>
        <t xml:space="preserve">[Threaded comment]
 Your version of Excel allows you to read this threaded comment; however, any edits to it will get removed if the file is opened in a newer version of Excel. Learn more: https://go.microsoft.com/fwlink/?linkid=870924
Comment:
	$2,778.00
</t>
      </text>
    </comment>
    <comment authorId="6" xr:uid="{3ac8a7e3-39e7-4f99-b278-a6166be84987}" ref="A21">
      <text>
        <t xml:space="preserve">[Threaded comment]
 Your version of Excel allows you to read this threaded comment; however, any edits to it will get removed if the file is opened in a newer version of Excel. Learn more: https://go.microsoft.com/fwlink/?linkid=870924
Comment:
	Update numbers from Bing Microsoft Overview
</t>
      </text>
    </comment>
    <comment authorId="7" xr:uid="{41e26da3-8782-4c77-8fa2-3260468dcc07}" ref="L147">
      <text>
        <t xml:space="preserve">[Threaded comment]
 Your version of Excel allows you to read this threaded comment; however, any edits to it will get removed if the file is opened in a newer version of Excel. Learn more: https://go.microsoft.com/fwlink/?linkid=870924
Comment:
	107
</t>
      </text>
    </comment>
    <comment authorId="8" xr:uid="{46ca113e-ba9d-48a9-9e02-da2ef49e7c1b}" ref="J294">
      <text>
        <t xml:space="preserve">[Threaded comment]
 Your version of Excel allows you to read this threaded comment; however, any edits to it will get removed if the file is opened in a newer version of Excel. Learn more: https://go.microsoft.com/fwlink/?linkid=870924
Comment:
	$2,279.00
</t>
      </text>
    </comment>
    <comment authorId="9" xr:uid="{59c3b916-fa73-4db8-b970-d3c27601b53c}" ref="J233">
      <text>
        <t xml:space="preserve">[Threaded comment]
 Your version of Excel allows you to read this threaded comment; however, any edits to it will get removed if the file is opened in a newer version of Excel. Learn more: https://go.microsoft.com/fwlink/?linkid=870924
Comment:
	221 - SKU 1 + Solar Roof Blue
</t>
      </text>
    </comment>
    <comment authorId="10" xr:uid="{61948edc-b79d-4c23-b0d5-8726a6d30380}" ref="I233">
      <text>
        <t xml:space="preserve">[Threaded comment]
 Your version of Excel allows you to read this threaded comment; however, any edits to it will get removed if the file is opened in a newer version of Excel. Learn more: https://go.microsoft.com/fwlink/?linkid=870924
Comment:
	254 - SKU 1 + Solar Roof Blue
</t>
      </text>
    </comment>
    <comment authorId="11" xr:uid="{6657ea8d-1549-45f3-ae92-3d7bb2a0c056}" ref="A19">
      <text>
        <t xml:space="preserve">[Threaded comment]
 Your version of Excel allows you to read this threaded comment; however, any edits to it will get removed if the file is opened in a newer version of Excel. Learn more: https://go.microsoft.com/fwlink/?linkid=870924
Comment:
	Update numbers from Google Ads
</t>
      </text>
    </comment>
    <comment authorId="12" xr:uid="{7cdf94f0-5811-4075-88ab-47eed9d24567}" ref="I289">
      <text>
        <t xml:space="preserve">[Threaded comment]
 Your version of Excel allows you to read this threaded comment; however, any edits to it will get removed if the file is opened in a newer version of Excel. Learn more: https://go.microsoft.com/fwlink/?linkid=870924
Comment:
	$87,449.00
</t>
      </text>
    </comment>
    <comment authorId="13" xr:uid="{7d52c6e2-0783-4900-a328-d5c02fe032ab}" ref="H294">
      <text>
        <t xml:space="preserve">[Threaded comment]
 Your version of Excel allows you to read this threaded comment; however, any edits to it will get removed if the file is opened in a newer version of Excel. Learn more: https://go.microsoft.com/fwlink/?linkid=870924
Comment:
	$1,485
</t>
      </text>
    </comment>
    <comment authorId="14" xr:uid="{7fc71d01-ad9e-4f24-8285-460d0587b57b}" ref="J289">
      <text>
        <t xml:space="preserve">[Threaded comment]
 Your version of Excel allows you to read this threaded comment; however, any edits to it will get removed if the file is opened in a newer version of Excel. Learn more: https://go.microsoft.com/fwlink/?linkid=870924
Comment:
	$75,818.00
</t>
      </text>
    </comment>
    <comment authorId="15" xr:uid="{88282fe9-5b87-40c7-88cc-70b4838649ee}" ref="I294">
      <text>
        <t xml:space="preserve">[Threaded comment]
 Your version of Excel allows you to read this threaded comment; however, any edits to it will get removed if the file is opened in a newer version of Excel. Learn more: https://go.microsoft.com/fwlink/?linkid=870924
Comment:
	$1,980.00
</t>
      </text>
    </comment>
    <comment authorId="16" xr:uid="{9dfcd855-7233-4286-8b28-7ae99dc8f2a1}" ref="K147">
      <text>
        <t xml:space="preserve">[Threaded comment]
 Your version of Excel allows you to read this threaded comment; however, any edits to it will get removed if the file is opened in a newer version of Excel. Learn more: https://go.microsoft.com/fwlink/?linkid=870924
Comment:
	369 - SKU 1 + Solar Roof Blue
</t>
      </text>
    </comment>
    <comment authorId="17" xr:uid="{a4eef36d-4f33-499b-ac89-8ec7d2af0428}" ref="A8">
      <text>
        <t xml:space="preserve">[Threaded comment]
 Your version of Excel allows you to read this threaded comment; however, any edits to it will get removed if the file is opened in a newer version of Excel. Learn more: https://go.microsoft.com/fwlink/?linkid=870924
Comment:
	Update numbers from Bing Microsoft Overview
</t>
      </text>
    </comment>
    <comment authorId="18" xr:uid="{afe972c7-853c-44b6-adda-72c3851e682d}" ref="H233">
      <text>
        <t xml:space="preserve">[Threaded comment]
 Your version of Excel allows you to read this threaded comment; however, any edits to it will get removed if the file is opened in a newer version of Excel. Learn more: https://go.microsoft.com/fwlink/?linkid=870924
Comment:
	182 - SKU 1 + Solar Roof Blue
</t>
      </text>
    </comment>
    <comment authorId="19" xr:uid="{b8fec93d-263a-485a-a11f-f932b9551959}" ref="K238">
      <text>
        <t xml:space="preserve">[Threaded comment]
 Your version of Excel allows you to read this threaded comment; however, any edits to it will get removed if the file is opened in a newer version of Excel. Learn more: https://go.microsoft.com/fwlink/?linkid=870924
Comment:
	8 - SKU 1 + Solar Roof Blue
</t>
      </text>
    </comment>
    <comment authorId="20" xr:uid="{c6a0873b-f886-43b1-960e-45a33ade3351}" ref="H238">
      <text>
        <t xml:space="preserve">[Threaded comment]
 Your version of Excel allows you to read this threaded comment; however, any edits to it will get removed if the file is opened in a newer version of Excel. Learn more: https://go.microsoft.com/fwlink/?linkid=870924
Comment:
	5 - SKU 1 + Solar Roof Blue
</t>
      </text>
    </comment>
    <comment authorId="21" xr:uid="{c83d1a86-4b36-47fb-9cd5-48e64e9420c4}" ref="H289">
      <text>
        <t xml:space="preserve">[Threaded comment]
 Your version of Excel allows you to read this threaded comment; however, any edits to it will get removed if the file is opened in a newer version of Excel. Learn more: https://go.microsoft.com/fwlink/?linkid=870924
Comment:
	$58,638
</t>
      </text>
    </comment>
    <comment authorId="22" xr:uid="{c944a612-275e-4ac1-86e5-9827a5dd5711}" ref="K289">
      <text>
        <t xml:space="preserve">[Threaded comment]
 Your version of Excel allows you to read this threaded comment; however, any edits to it will get removed if the file is opened in a newer version of Excel. Learn more: https://go.microsoft.com/fwlink/?linkid=870924
Comment:
	$123,555.00
</t>
      </text>
    </comment>
    <comment authorId="23" xr:uid="{d65698d0-43db-4e2e-a158-e4a553abd145}" ref="I238">
      <text>
        <t xml:space="preserve">[Threaded comment]
 Your version of Excel allows you to read this threaded comment; however, any edits to it will get removed if the file is opened in a newer version of Excel. Learn more: https://go.microsoft.com/fwlink/?linkid=870924
Comment:
	7 - SKU 1 + Solar Roof Blue
</t>
      </text>
    </comment>
    <comment authorId="24" xr:uid="{ee5d262f-88e9-46b0-b201-05904af64b42}" ref="J147">
      <text>
        <t xml:space="preserve">[Threaded comment]
 Your version of Excel allows you to read this threaded comment; however, any edits to it will get removed if the file is opened in a newer version of Excel. Learn more: https://go.microsoft.com/fwlink/?linkid=870924
Comment:
	228 - SKU 1 + Solar Roof Blue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tc={452f8448-20ae-4dab-b4b0-246471f17f9a}</author>
    <author>tc={5caa1fc5-550b-49a7-9908-47a6a485d968}</author>
    <author>tc={7a286ec5-0554-4e2b-94bd-4e766fbcd61c}</author>
    <author>tc={a9551a31-059e-419a-a1c2-8ad75713060e}</author>
  </authors>
  <commentList>
    <comment authorId="0" ref="H3">
      <text>
        <t xml:space="preserve">Sum of of COGS*attachment rates</t>
      </text>
    </comment>
    <comment authorId="1" xr:uid="{452f8448-20ae-4dab-b4b0-246471f17f9a}" ref="C40">
      <text>
        <t xml:space="preserve">[Threaded comment]
 Your version of Excel allows you to read this threaded comment; however, any edits to it will get removed if the file is opened in a newer version of Excel. Learn more: https://go.microsoft.com/fwlink/?linkid=870924
Comment:
	Jaša potrdi ali je FBA fee na order (predvsem za addone)
</t>
      </text>
    </comment>
    <comment authorId="2" xr:uid="{5caa1fc5-550b-49a7-9908-47a6a485d968}" ref="D29">
      <text>
        <t xml:space="preserve">[Threaded comment]
 Your version of Excel allows you to read this threaded comment; however, any edits to it will get removed if the file is opened in a newer version of Excel. Learn more: https://go.microsoft.com/fwlink/?linkid=870924
Comment:
	Peter added this on 21.12. because it was empty
</t>
      </text>
    </comment>
    <comment authorId="3" xr:uid="{7a286ec5-0554-4e2b-94bd-4e766fbcd61c}" ref="C37">
      <text>
        <t xml:space="preserve">[Threaded comment]
 Your version of Excel allows you to read this threaded comment; however, any edits to it will get removed if the file is opened in a newer version of Excel. Learn more: https://go.microsoft.com/fwlink/?linkid=870924
Comment:
	vse produkte
</t>
      </text>
    </comment>
    <comment authorId="4" xr:uid="{a9551a31-059e-419a-a1c2-8ad75713060e}" ref="C42">
      <text>
        <t xml:space="preserve">[Threaded comment]
 Your version of Excel allows you to read this threaded comment; however, any edits to it will get removed if the file is opened in a newer version of Excel. Learn more: https://go.microsoft.com/fwlink/?linkid=870924
Comment:
	ali je sales fee od Amazon revenue, ali od celotnega gross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<sst xmlns="http://schemas.openxmlformats.org/spreadsheetml/2006/main" count="3952" uniqueCount="1584">
  <si>
    <t>JANUARY</t>
  </si>
  <si>
    <t>DECEMBER</t>
  </si>
  <si>
    <t>FRI</t>
  </si>
  <si>
    <t>SAT</t>
  </si>
  <si>
    <t>SUN</t>
  </si>
  <si>
    <t>MON</t>
  </si>
  <si>
    <t>TUE</t>
  </si>
  <si>
    <t>WED</t>
  </si>
  <si>
    <t>THU</t>
  </si>
  <si>
    <t>Weekend Work</t>
  </si>
  <si>
    <t>Peco</t>
  </si>
  <si>
    <t>DAY</t>
  </si>
  <si>
    <t>Peter</t>
  </si>
  <si>
    <t>Notes</t>
  </si>
  <si>
    <t>Christmas Sale (-20%)</t>
  </si>
  <si>
    <t>10:29 Yellow preferred version &amp; blue version +$10</t>
  </si>
  <si>
    <t>10.30 Blue version additional +$10 &amp; SKU 1+SKU 5 combination active</t>
  </si>
  <si>
    <t>Blue version additional $20 from 17:47</t>
  </si>
  <si>
    <t>Featured on CBS Sunday Morning</t>
  </si>
  <si>
    <t xml:space="preserve">Blue BB out of stock at 14:25
SKU 3 live at 10:15 / Christmas Email Offer
</t>
  </si>
  <si>
    <r>
      <rPr>
        <rFont val="Arial"/>
        <color theme="1"/>
      </rPr>
      <t xml:space="preserve">16:05 changed US &amp; Canada to expedited shipping, order #119304
</t>
    </r>
    <r>
      <rPr>
        <rFont val="Arial"/>
        <b/>
        <color theme="1"/>
      </rPr>
      <t>16:06 +$20 on Bird Buddy Yellow units</t>
    </r>
  </si>
  <si>
    <r>
      <rPr>
        <rFont val="Arial"/>
        <color theme="1"/>
        <sz val="7.0"/>
      </rPr>
      <t xml:space="preserve">9:23 - SKU3 &amp; Pro Bundle Blue out of Stock
14:22 Pricing change on Yellow BBs (original prices, Wall Mount &amp; 3-in-1 increase by $10), only pro bundle -20%
</t>
    </r>
    <r>
      <rPr>
        <rFont val="Arial"/>
        <b/>
        <color theme="1"/>
        <sz val="7.0"/>
      </rPr>
      <t>15:40 Amazon button on Smart bird feeder with solar roof</t>
    </r>
  </si>
  <si>
    <t>13:20
SKU2 +$10 ($249)
SKU4  +$10 ($309)
Solar Roof +$10 ($99)
Wall Mount +$10 (49)
Pro bundle $327 (20% off)
Shipping US +$10 ($45)
Add-on Shop - Yellow default</t>
  </si>
  <si>
    <t>16:32 - SKU2 - $10 down ($239), SKU4 $10 down ($299), Pro bundle ($317)</t>
  </si>
  <si>
    <t>14:12 - Blue &amp; Yellow Pro Bundle $329 (added Suet Ball Holder, and +$1 per item for Wall Mount and 3-in-1), Suet Ball Holder back in stock for $24. Wall Mount price down to $39 (-$10).</t>
  </si>
  <si>
    <t>11:35 - Yellow Pro added perch extender (price goes up for $31 to $360), perch extended is back on stock</t>
  </si>
  <si>
    <t>Twitter traffic spike</t>
  </si>
  <si>
    <t>SKU3 price increased to $349 at 11.00</t>
  </si>
  <si>
    <t>Gross Revenue</t>
  </si>
  <si>
    <t>COMMENT</t>
  </si>
  <si>
    <t>Apple Store Sales</t>
  </si>
  <si>
    <t>DTC Revenue</t>
  </si>
  <si>
    <t>Orders</t>
  </si>
  <si>
    <t>Amazon (market place)</t>
  </si>
  <si>
    <t xml:space="preserve">   - Hardware</t>
  </si>
  <si>
    <t xml:space="preserve">   - Yearly Subscription</t>
  </si>
  <si>
    <t>Meta</t>
  </si>
  <si>
    <t xml:space="preserve">   - Add-ons</t>
  </si>
  <si>
    <t xml:space="preserve">   - Merch</t>
  </si>
  <si>
    <t xml:space="preserve">   - Monthly Subscription</t>
  </si>
  <si>
    <t xml:space="preserve">   - Taxes</t>
  </si>
  <si>
    <t xml:space="preserve">   - Shipping</t>
  </si>
  <si>
    <t>Google</t>
  </si>
  <si>
    <t>Google Store Sales</t>
  </si>
  <si>
    <t>All</t>
  </si>
  <si>
    <t>Amazon Revenue</t>
  </si>
  <si>
    <t>TikTok</t>
  </si>
  <si>
    <t>Bing</t>
  </si>
  <si>
    <t>Revenue</t>
  </si>
  <si>
    <t>Nextdoor</t>
  </si>
  <si>
    <t>SUM</t>
  </si>
  <si>
    <t>Affiliates (Refersion)</t>
  </si>
  <si>
    <t xml:space="preserve">   - Tax</t>
  </si>
  <si>
    <t>Email</t>
  </si>
  <si>
    <t xml:space="preserve">   - Gift Wrap</t>
  </si>
  <si>
    <t>Digital Marketplaces Revenue</t>
  </si>
  <si>
    <t>Gross Orders</t>
  </si>
  <si>
    <t>Apple Store Orders</t>
  </si>
  <si>
    <t>Rachio</t>
  </si>
  <si>
    <t>Media Cost</t>
  </si>
  <si>
    <t>Amazon Spend</t>
  </si>
  <si>
    <t>Google Store Orders</t>
  </si>
  <si>
    <t>Weatherflow</t>
  </si>
  <si>
    <t>Amazon Platform Fee (15 %)</t>
  </si>
  <si>
    <t>IndieGoGo</t>
  </si>
  <si>
    <t xml:space="preserve">  - Hardware</t>
  </si>
  <si>
    <t xml:space="preserve">  - Add-ons</t>
  </si>
  <si>
    <t xml:space="preserve">  - Taxes</t>
  </si>
  <si>
    <t>Refunded Revenue</t>
  </si>
  <si>
    <t xml:space="preserve">  - Shipping</t>
  </si>
  <si>
    <t>Amazon Orders</t>
  </si>
  <si>
    <t>Total Revenue</t>
  </si>
  <si>
    <t>Hardware</t>
  </si>
  <si>
    <t>B2B Revenue</t>
  </si>
  <si>
    <t>Best Buy</t>
  </si>
  <si>
    <t>Addons</t>
  </si>
  <si>
    <t xml:space="preserve">   - Hardwere</t>
  </si>
  <si>
    <t xml:space="preserve">Tax </t>
  </si>
  <si>
    <t>Refunded Orders</t>
  </si>
  <si>
    <t>Apple Store orders</t>
  </si>
  <si>
    <t xml:space="preserve">Shipping </t>
  </si>
  <si>
    <t>App Revenue</t>
  </si>
  <si>
    <t xml:space="preserve">  - Google Store</t>
  </si>
  <si>
    <t>Gift Wrap Price</t>
  </si>
  <si>
    <t>Google Store orders</t>
  </si>
  <si>
    <t xml:space="preserve">  - Apple Store</t>
  </si>
  <si>
    <t>All Amazon</t>
  </si>
  <si>
    <t>Affiliate Fee (20%)</t>
  </si>
  <si>
    <t>Units Sold (Gross)</t>
  </si>
  <si>
    <t>Net Revenue</t>
  </si>
  <si>
    <r>
      <rPr>
        <rFont val="Arial"/>
        <color theme="1"/>
        <sz val="12.0"/>
      </rPr>
      <t xml:space="preserve">SKU 1 - </t>
    </r>
    <r>
      <rPr>
        <rFont val="Arial"/>
        <b/>
        <color theme="1"/>
        <sz val="12.0"/>
      </rPr>
      <t>Blue</t>
    </r>
  </si>
  <si>
    <t>Apple Store</t>
  </si>
  <si>
    <t xml:space="preserve">  - Comission</t>
  </si>
  <si>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</si>
  <si>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</si>
  <si>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</si>
  <si>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</si>
  <si>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 xml:space="preserve">  - Tax</t>
  </si>
  <si>
    <t>Wall Mount</t>
  </si>
  <si>
    <t>Suet Ball Holder</t>
  </si>
  <si>
    <t>Google Store</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</si>
  <si>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</si>
  <si>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</si>
  <si>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</si>
  <si>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Revenue Woocommerce (Platform)</t>
  </si>
  <si>
    <r>
      <rPr>
        <rFont val="Arial"/>
        <color theme="1"/>
        <sz val="12.0"/>
      </rPr>
      <t xml:space="preserve">Solar Roof Single - </t>
    </r>
    <r>
      <rPr>
        <rFont val="Arial"/>
        <b/>
        <color theme="1"/>
        <sz val="12.0"/>
      </rPr>
      <t>Yellow</t>
    </r>
  </si>
  <si>
    <t>DTC Orders</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</si>
  <si>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</si>
  <si>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</si>
  <si>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Hardware (units sold)</t>
  </si>
  <si>
    <t>SUM (Add-ons)</t>
  </si>
  <si>
    <t>- Add-ons (units sold)</t>
  </si>
  <si>
    <t>- Merch (units sold)</t>
  </si>
  <si>
    <t>Units Sold by country (Gross) - Only selling in US</t>
  </si>
  <si>
    <t>Net Orders</t>
  </si>
  <si>
    <t>Bird Buddy - Blue - AMAZON.US</t>
  </si>
  <si>
    <t>Digital Marketplaces Orders</t>
  </si>
  <si>
    <r>
      <rPr>
        <rFont val="Arial"/>
        <color theme="1"/>
        <sz val="13.0"/>
      </rPr>
      <t xml:space="preserve">Bird Buddy - Yellow - </t>
    </r>
    <r>
      <rPr>
        <rFont val="Arial"/>
        <color rgb="FF000000"/>
        <sz val="13.0"/>
      </rPr>
      <t>AMAZON.US</t>
    </r>
  </si>
  <si>
    <t>Orders Woocommerce (Platform)</t>
  </si>
  <si>
    <t>Bird Buddy with Solar Roof Blue - AMAZON.US</t>
  </si>
  <si>
    <t>Bird Buddy with Solar Roof Yellow - AMAZON.US</t>
  </si>
  <si>
    <t>Rachio Orders</t>
  </si>
  <si>
    <t>Bird Buddy - AMAZON.EU</t>
  </si>
  <si>
    <t>Weatherflow Orders</t>
  </si>
  <si>
    <t>Bird Buddy with Solar Roof - AMAZON.EU</t>
  </si>
  <si>
    <t>IndieGoGo Orders</t>
  </si>
  <si>
    <t>Bird Buddy - AMAZON (OTHER1)</t>
  </si>
  <si>
    <t xml:space="preserve">   - Hardware (units sold)</t>
  </si>
  <si>
    <t>Bird Buddy with Solar Roof - AMAZON (OTHER1)</t>
  </si>
  <si>
    <t xml:space="preserve">   - Add-ons (units sold)</t>
  </si>
  <si>
    <t>All Bird Buddy</t>
  </si>
  <si>
    <t>Total Orders</t>
  </si>
  <si>
    <t>Breakdown</t>
  </si>
  <si>
    <t>All Bird Buddy with Solar Roof</t>
  </si>
  <si>
    <t>B2B Orders</t>
  </si>
  <si>
    <t xml:space="preserve">   - Best Buy</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</si>
  <si>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</si>
  <si>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</si>
  <si>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</si>
  <si>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</si>
  <si>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</si>
  <si>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t>App Orders</t>
  </si>
  <si>
    <t>Commision Fees &amp; Taxes</t>
  </si>
  <si>
    <r>
      <rPr>
        <rFont val="Arial"/>
        <color theme="1"/>
        <sz val="13.0"/>
      </rPr>
      <t xml:space="preserve">All </t>
    </r>
    <r>
      <rPr>
        <rFont val="Arial"/>
        <color rgb="FF000000"/>
        <sz val="13.0"/>
      </rPr>
      <t>AMAZON.US</t>
    </r>
  </si>
  <si>
    <r>
      <rPr>
        <rFont val="Arial"/>
        <color theme="1"/>
        <sz val="12.0"/>
      </rPr>
      <t xml:space="preserve">Estimated Apple Store Commision Fee (30%) </t>
    </r>
    <r>
      <rPr>
        <rFont val="Arial"/>
        <color theme="1"/>
        <sz val="9.0"/>
      </rPr>
      <t>--&gt; check again after 1. mil.</t>
    </r>
  </si>
  <si>
    <t>Wall Mount - AMAZON.EU</t>
  </si>
  <si>
    <t>Fence Mount - AMAZON.EU</t>
  </si>
  <si>
    <t>Estimated Apple Store Taxes</t>
  </si>
  <si>
    <t>Suet Ball Holder - AMAZON.EU</t>
  </si>
  <si>
    <r>
      <rPr>
        <rFont val="Arial"/>
        <color theme="1"/>
        <sz val="12.0"/>
      </rPr>
      <t>Estimated Google Store Commision Fee (15%)</t>
    </r>
    <r>
      <rPr>
        <rFont val="Arial"/>
        <color theme="1"/>
        <sz val="9.0"/>
      </rPr>
      <t xml:space="preserve"> --&gt; check again after 1. mil.</t>
    </r>
  </si>
  <si>
    <t>3-in-1 Nutrition Set - AMAZON.EU</t>
  </si>
  <si>
    <t>Solar Roof Single - AMAZON.EU</t>
  </si>
  <si>
    <t>All AMAZON.EU</t>
  </si>
  <si>
    <t xml:space="preserve">Estimated Google Store Taxes </t>
  </si>
  <si>
    <t>Estimated SUM Store Commision Fees</t>
  </si>
  <si>
    <t>Wall Mount - AMAZON (OTHER1)</t>
  </si>
  <si>
    <t>Meta Spend EUR</t>
  </si>
  <si>
    <t>Fence Mount - AMAZON (OTHER1)</t>
  </si>
  <si>
    <t>Estimated SUM Store Taxes</t>
  </si>
  <si>
    <t>Suet Ball Holder - AMAZON (OTHER1)</t>
  </si>
  <si>
    <t>3-in-1 Nutrition Set - AMAZON (OTHER1)</t>
  </si>
  <si>
    <t>Solar Roof Single - AMAZON (OTHER1)</t>
  </si>
  <si>
    <t>Currency rate</t>
  </si>
  <si>
    <t>All AMAZON (OTHER1)</t>
  </si>
  <si>
    <t>Advertising</t>
  </si>
  <si>
    <t>Meta Spend</t>
  </si>
  <si>
    <t>Revenue by country (Gross) - Only selling in US</t>
  </si>
  <si>
    <t>Google Spend</t>
  </si>
  <si>
    <r>
      <rPr>
        <rFont val="Arial"/>
        <color theme="1"/>
        <sz val="12.0"/>
      </rPr>
      <t xml:space="preserve">Bird Buddy - </t>
    </r>
    <r>
      <rPr>
        <rFont val="Arial"/>
        <color rgb="FF000000"/>
        <sz val="12.0"/>
      </rPr>
      <t>AMAZON.US</t>
    </r>
  </si>
  <si>
    <t>Bing Spend</t>
  </si>
  <si>
    <t>Bird Buddy with Solar Roof - AMAZON.US</t>
  </si>
  <si>
    <t>TikTok Spend</t>
  </si>
  <si>
    <t>Apple Spend</t>
  </si>
  <si>
    <t>Nextdoor Spend</t>
  </si>
  <si>
    <t>IndieGoGo Spend</t>
  </si>
  <si>
    <r>
      <rPr>
        <rFont val="Arial"/>
        <color theme="1"/>
        <sz val="12.0"/>
      </rPr>
      <t xml:space="preserve">SKU 1 - </t>
    </r>
    <r>
      <rPr>
        <rFont val="Arial"/>
        <b/>
        <color theme="1"/>
        <sz val="12.0"/>
      </rPr>
      <t>Blue</t>
    </r>
  </si>
  <si>
    <t>Affiliate Fees</t>
  </si>
  <si>
    <t>Rachio Fees</t>
  </si>
  <si>
    <r>
      <rPr>
        <rFont val="Arial"/>
        <color theme="1"/>
        <sz val="12.0"/>
      </rPr>
      <t xml:space="preserve">SKU 2 - </t>
    </r>
    <r>
      <rPr>
        <rFont val="Arial"/>
        <b/>
        <color theme="1"/>
        <sz val="12.0"/>
      </rPr>
      <t>Yellow</t>
    </r>
  </si>
  <si>
    <t>Weatherflow Fees</t>
  </si>
  <si>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</si>
  <si>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</si>
  <si>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Total DTC Spend</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</si>
  <si>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</si>
  <si>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</si>
  <si>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t>Estimated Subscription Profit</t>
  </si>
  <si>
    <t>Total Spend</t>
  </si>
  <si>
    <t xml:space="preserve">   - Estimated Apple Store profit</t>
  </si>
  <si>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</si>
  <si>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</si>
  <si>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t>App Spend</t>
  </si>
  <si>
    <r>
      <rPr>
        <rFont val="Arial"/>
        <color theme="1"/>
        <sz val="12.0"/>
      </rPr>
      <t xml:space="preserve">3-in-1 Nutrition Set - </t>
    </r>
    <r>
      <rPr>
        <rFont val="Arial"/>
        <b/>
        <color theme="1"/>
        <sz val="12.0"/>
      </rPr>
      <t>Blue</t>
    </r>
  </si>
  <si>
    <r>
      <rPr>
        <rFont val="Arial"/>
        <color theme="1"/>
        <sz val="12.0"/>
      </rPr>
      <t xml:space="preserve">All </t>
    </r>
    <r>
      <rPr>
        <rFont val="Arial"/>
        <color rgb="FF000000"/>
        <sz val="12.0"/>
      </rPr>
      <t>AMAZON.US</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</si>
  <si>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</si>
  <si>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</si>
  <si>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Total APP Spend</t>
  </si>
  <si>
    <r>
      <rPr>
        <rFont val="Arial"/>
        <color theme="1"/>
        <sz val="12.0"/>
      </rPr>
      <t xml:space="preserve">Solar Roof Single - </t>
    </r>
    <r>
      <rPr>
        <rFont val="Arial"/>
        <b/>
        <color theme="1"/>
        <sz val="12.0"/>
      </rPr>
      <t>Yellow</t>
    </r>
  </si>
  <si>
    <t>Blended ROAS</t>
  </si>
  <si>
    <r>
      <rPr>
        <rFont val="Arial"/>
        <color theme="1"/>
        <sz val="12.0"/>
      </rPr>
      <t xml:space="preserve">Perch Extender - </t>
    </r>
    <r>
      <rPr>
        <rFont val="Arial"/>
        <b/>
        <color theme="1"/>
        <sz val="12.0"/>
      </rPr>
      <t>Blue</t>
    </r>
  </si>
  <si>
    <t xml:space="preserve">   - Estimated Google Store profit</t>
  </si>
  <si>
    <r>
      <rPr>
        <rFont val="Arial"/>
        <color theme="1"/>
        <sz val="12.0"/>
      </rPr>
      <t xml:space="preserve">Perch Extender - </t>
    </r>
    <r>
      <rPr>
        <rFont val="Arial"/>
        <b/>
        <color theme="1"/>
        <sz val="12.0"/>
      </rPr>
      <t>Yellow</t>
    </r>
  </si>
  <si>
    <t>wROAS</t>
  </si>
  <si>
    <t>aROAS</t>
  </si>
  <si>
    <t>Merch Units Sold (Gross)</t>
  </si>
  <si>
    <t>Merch Units</t>
  </si>
  <si>
    <t>appROAS</t>
  </si>
  <si>
    <t>Estimated SUM Profit</t>
  </si>
  <si>
    <t>Blended Spend per Unit</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</si>
  <si>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</si>
  <si>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</si>
  <si>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</si>
  <si>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t>Gross Sales Profit</t>
  </si>
  <si>
    <r>
      <rPr>
        <rFont val="Arial"/>
        <color theme="1"/>
        <sz val="12.0"/>
      </rPr>
      <t xml:space="preserve">SKU 3 - </t>
    </r>
    <r>
      <rPr>
        <rFont val="Arial"/>
        <b/>
        <color theme="1"/>
        <sz val="12.0"/>
      </rPr>
      <t>Blue w/ Solar</t>
    </r>
  </si>
  <si>
    <t>Gross Sales Margin</t>
  </si>
  <si>
    <r>
      <rPr>
        <rFont val="Arial"/>
        <color theme="1"/>
        <sz val="12.0"/>
      </rPr>
      <t xml:space="preserve">SKU 4 - </t>
    </r>
    <r>
      <rPr>
        <rFont val="Arial"/>
        <b/>
        <color theme="1"/>
        <sz val="12.0"/>
      </rPr>
      <t>Yellow w/ Solar</t>
    </r>
  </si>
  <si>
    <t>For summary</t>
  </si>
  <si>
    <t>wSPU</t>
  </si>
  <si>
    <t>Units Cancelled by country (Gross)</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</si>
  <si>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</si>
  <si>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</si>
  <si>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t>Apple</t>
  </si>
  <si>
    <r>
      <rPr>
        <rFont val="Arial"/>
        <color theme="1"/>
        <sz val="12.0"/>
      </rPr>
      <t xml:space="preserve">   SKU 3</t>
    </r>
    <r>
      <rPr>
        <rFont val="Arial"/>
        <b/>
        <color theme="1"/>
        <sz val="12.0"/>
      </rPr>
      <t xml:space="preserve"> - Blue w/ Solar</t>
    </r>
  </si>
  <si>
    <t>aSPU</t>
  </si>
  <si>
    <r>
      <rPr>
        <rFont val="Arial"/>
        <color theme="1"/>
        <sz val="12.0"/>
      </rPr>
      <t xml:space="preserve">   SKU 4</t>
    </r>
    <r>
      <rPr>
        <rFont val="Arial"/>
        <b/>
        <color theme="1"/>
        <sz val="12.0"/>
      </rPr>
      <t xml:space="preserve"> - Yellow w/ Solar</t>
    </r>
  </si>
  <si>
    <t>SUM (SKU 1 + SKU 2)</t>
  </si>
  <si>
    <t>SUM (SKU 3 + SKU 4)</t>
  </si>
  <si>
    <r>
      <rPr>
        <rFont val="Arial"/>
        <color theme="1"/>
        <sz val="12.0"/>
      </rPr>
      <t xml:space="preserve">3-in-1 Nutrition Set - </t>
    </r>
    <r>
      <rPr>
        <rFont val="Arial"/>
        <b/>
        <color theme="1"/>
        <sz val="12.0"/>
      </rPr>
      <t>Blue</t>
    </r>
  </si>
  <si>
    <t>appCAC</t>
  </si>
  <si>
    <r>
      <rPr>
        <rFont val="Arial"/>
        <color theme="1"/>
        <sz val="12.0"/>
      </rPr>
      <t xml:space="preserve">3-in-1 Nutrition Set - </t>
    </r>
    <r>
      <rPr>
        <rFont val="Arial"/>
        <b/>
        <color theme="1"/>
        <sz val="12.0"/>
      </rPr>
      <t>Yellow</t>
    </r>
  </si>
  <si>
    <t xml:space="preserve">   Wall Mount</t>
  </si>
  <si>
    <t>Web CR</t>
  </si>
  <si>
    <t xml:space="preserve">   Suet Ball Holder</t>
  </si>
  <si>
    <r>
      <rPr>
        <rFont val="Arial"/>
        <color theme="1"/>
        <sz val="12.0"/>
      </rPr>
      <t xml:space="preserve">Solar Roof Single - </t>
    </r>
    <r>
      <rPr>
        <rFont val="Arial"/>
        <b/>
        <color theme="1"/>
        <sz val="12.0"/>
      </rPr>
      <t>Blue</t>
    </r>
  </si>
  <si>
    <r>
      <rPr>
        <rFont val="Arial"/>
        <color theme="1"/>
        <sz val="12.0"/>
      </rPr>
      <t xml:space="preserve">   3-in-1 Nutrition Set</t>
    </r>
    <r>
      <rPr>
        <rFont val="Arial"/>
        <b/>
        <color theme="1"/>
        <sz val="12.0"/>
      </rPr>
      <t xml:space="preserve"> - Blue</t>
    </r>
  </si>
  <si>
    <t>Web AOV</t>
  </si>
  <si>
    <r>
      <rPr>
        <rFont val="Arial"/>
        <color theme="1"/>
        <sz val="12.0"/>
      </rPr>
      <t xml:space="preserve">   3-in-1 Nutrition Set</t>
    </r>
    <r>
      <rPr>
        <rFont val="Arial"/>
        <b/>
        <color theme="1"/>
        <sz val="12.0"/>
      </rPr>
      <t xml:space="preserve"> - Yellow</t>
    </r>
  </si>
  <si>
    <r>
      <rPr>
        <rFont val="Arial"/>
        <color theme="1"/>
        <sz val="12.0"/>
      </rPr>
      <t xml:space="preserve">Solar Roof Single - </t>
    </r>
    <r>
      <rPr>
        <rFont val="Arial"/>
        <b/>
        <color theme="1"/>
        <sz val="12.0"/>
      </rPr>
      <t>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</si>
  <si>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</si>
  <si>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</si>
  <si>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Perch Extender - </t>
    </r>
    <r>
      <rPr>
        <rFont val="Arial"/>
        <b/>
        <color theme="1"/>
        <sz val="12.0"/>
      </rPr>
      <t>Blue</t>
    </r>
  </si>
  <si>
    <t>fAOV</t>
  </si>
  <si>
    <r>
      <rPr>
        <rFont val="Arial"/>
        <color theme="1"/>
        <sz val="12.0"/>
      </rPr>
      <t xml:space="preserve">   Perch Extender</t>
    </r>
    <r>
      <rPr>
        <rFont val="Arial"/>
        <b/>
        <color theme="1"/>
        <sz val="12.0"/>
      </rPr>
      <t xml:space="preserve"> - Blue</t>
    </r>
  </si>
  <si>
    <t>rAOV</t>
  </si>
  <si>
    <r>
      <rPr>
        <rFont val="Arial"/>
        <color theme="1"/>
        <sz val="12.0"/>
      </rPr>
      <t xml:space="preserve">   Perch Extender</t>
    </r>
    <r>
      <rPr>
        <rFont val="Arial"/>
        <b/>
        <color theme="1"/>
        <sz val="12.0"/>
      </rPr>
      <t xml:space="preserve"> - Yellow</t>
    </r>
  </si>
  <si>
    <r>
      <rPr>
        <rFont val="Arial"/>
        <color theme="1"/>
        <sz val="12.0"/>
      </rPr>
      <t xml:space="preserve">Perch Extender - </t>
    </r>
    <r>
      <rPr>
        <rFont val="Arial"/>
        <b/>
        <color theme="1"/>
        <sz val="12.0"/>
      </rPr>
      <t>Yellow</t>
    </r>
  </si>
  <si>
    <t>Customers</t>
  </si>
  <si>
    <t>Returning</t>
  </si>
  <si>
    <t>Units Returned for Refund by country (Gross)</t>
  </si>
  <si>
    <t>First-time</t>
  </si>
  <si>
    <r>
      <rPr>
        <rFont val="Arial"/>
        <color theme="1"/>
        <sz val="12.0"/>
      </rPr>
      <t xml:space="preserve">   SKU 1</t>
    </r>
    <r>
      <rPr>
        <rFont val="Arial"/>
        <b/>
        <color theme="1"/>
        <sz val="12.0"/>
      </rPr>
      <t xml:space="preserve"> - Blue</t>
    </r>
  </si>
  <si>
    <t>Returning Customers</t>
  </si>
  <si>
    <r>
      <rPr>
        <rFont val="Arial"/>
        <color theme="1"/>
        <sz val="12.0"/>
      </rPr>
      <t xml:space="preserve">SKU 1 - </t>
    </r>
    <r>
      <rPr>
        <rFont val="Arial"/>
        <b/>
        <color theme="1"/>
        <sz val="12.0"/>
      </rPr>
      <t>Blue</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</si>
  <si>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</si>
  <si>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</si>
  <si>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SKU 2 - </t>
    </r>
    <r>
      <rPr>
        <rFont val="Arial"/>
        <b/>
        <color theme="1"/>
        <sz val="12.0"/>
      </rPr>
      <t>Yellow</t>
    </r>
  </si>
  <si>
    <t>Goal</t>
  </si>
  <si>
    <t>% of Goal</t>
  </si>
  <si>
    <r>
      <rPr>
        <rFont val="Arial"/>
        <color theme="1"/>
        <sz val="12.0"/>
      </rPr>
      <t xml:space="preserve">   SKU 4</t>
    </r>
    <r>
      <rPr>
        <rFont val="Arial"/>
        <b/>
        <color theme="1"/>
        <sz val="12.0"/>
      </rPr>
      <t xml:space="preserve"> - Yellow w/ Solar</t>
    </r>
  </si>
  <si>
    <r>
      <rPr>
        <rFont val="Arial"/>
        <color theme="1"/>
        <sz val="12.0"/>
      </rPr>
      <t xml:space="preserve">SKU 3 - </t>
    </r>
    <r>
      <rPr>
        <rFont val="Arial"/>
        <b/>
        <color theme="1"/>
        <sz val="12.0"/>
      </rPr>
      <t>Blue w/ Solar</t>
    </r>
  </si>
  <si>
    <t>Spend</t>
  </si>
  <si>
    <r>
      <rPr>
        <rFont val="Arial"/>
        <color theme="1"/>
        <sz val="12.0"/>
      </rPr>
      <t xml:space="preserve">SKU 4 - </t>
    </r>
    <r>
      <rPr>
        <rFont val="Arial"/>
        <b/>
        <color theme="1"/>
        <sz val="12.0"/>
      </rPr>
      <t>Yellow w/ Solar</t>
    </r>
  </si>
  <si>
    <t>ROAS</t>
  </si>
  <si>
    <t>Spend per Unit</t>
  </si>
  <si>
    <t xml:space="preserve"> </t>
  </si>
  <si>
    <t>CR</t>
  </si>
  <si>
    <t>AOV</t>
  </si>
  <si>
    <r>
      <rPr>
        <rFont val="Arial"/>
        <color theme="1"/>
        <sz val="12.0"/>
      </rPr>
      <t xml:space="preserve">3-in-1 Nutrition Set - </t>
    </r>
    <r>
      <rPr>
        <rFont val="Arial"/>
        <b/>
        <color theme="1"/>
        <sz val="12.0"/>
      </rPr>
      <t>Blue</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</si>
  <si>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</si>
  <si>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</si>
  <si>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3-in-1 Nutrition Set - </t>
    </r>
    <r>
      <rPr>
        <rFont val="Arial"/>
        <b/>
        <color theme="1"/>
        <sz val="12.0"/>
      </rPr>
      <t>Yellow</t>
    </r>
  </si>
  <si>
    <t>Units Sold</t>
  </si>
  <si>
    <r>
      <rPr>
        <rFont val="Arial"/>
        <color theme="1"/>
        <sz val="12.0"/>
      </rPr>
      <t xml:space="preserve">   Solar Roof Single</t>
    </r>
    <r>
      <rPr>
        <rFont val="Arial"/>
        <b/>
        <color theme="1"/>
        <sz val="12.0"/>
      </rPr>
      <t xml:space="preserve"> - Blue</t>
    </r>
  </si>
  <si>
    <r>
      <rPr>
        <rFont val="Arial"/>
        <color theme="1"/>
        <sz val="12.0"/>
      </rPr>
      <t xml:space="preserve">Solar Roof Single - </t>
    </r>
    <r>
      <rPr>
        <rFont val="Arial"/>
        <b/>
        <color theme="1"/>
        <sz val="12.0"/>
      </rPr>
      <t>Blue</t>
    </r>
  </si>
  <si>
    <r>
      <rPr>
        <rFont val="Arial"/>
        <color theme="1"/>
        <sz val="12.0"/>
      </rPr>
      <t xml:space="preserve">   Solar Roof Single</t>
    </r>
    <r>
      <rPr>
        <rFont val="Arial"/>
        <b/>
        <color theme="1"/>
        <sz val="12.0"/>
      </rPr>
      <t xml:space="preserve"> - Yellow</t>
    </r>
  </si>
  <si>
    <r>
      <rPr>
        <rFont val="Arial"/>
        <color theme="1"/>
        <sz val="12.0"/>
      </rPr>
      <t xml:space="preserve">Solar Roof Single - </t>
    </r>
    <r>
      <rPr>
        <rFont val="Arial"/>
        <b/>
        <color theme="1"/>
        <sz val="12.0"/>
      </rPr>
      <t>Yellow</t>
    </r>
  </si>
  <si>
    <t>CAC per Unit</t>
  </si>
  <si>
    <r>
      <rPr>
        <rFont val="Arial"/>
        <color theme="1"/>
        <sz val="12.0"/>
      </rPr>
      <t xml:space="preserve">   Perch Extender</t>
    </r>
    <r>
      <rPr>
        <rFont val="Arial"/>
        <b/>
        <color theme="1"/>
        <sz val="12.0"/>
      </rPr>
      <t xml:space="preserve"> - Blue</t>
    </r>
  </si>
  <si>
    <r>
      <rPr>
        <rFont val="Arial"/>
        <color theme="1"/>
        <sz val="12.0"/>
      </rPr>
      <t xml:space="preserve">Perch Extender - </t>
    </r>
    <r>
      <rPr>
        <rFont val="Arial"/>
        <b/>
        <color theme="1"/>
        <sz val="12.0"/>
      </rPr>
      <t>Blue</t>
    </r>
  </si>
  <si>
    <t>First-time customers</t>
  </si>
  <si>
    <r>
      <rPr>
        <rFont val="Arial"/>
        <color theme="1"/>
        <sz val="12.0"/>
      </rPr>
      <t xml:space="preserve">   Perch Extender</t>
    </r>
    <r>
      <rPr>
        <rFont val="Arial"/>
        <b/>
        <color theme="1"/>
        <sz val="12.0"/>
      </rPr>
      <t xml:space="preserve"> - Yellow</t>
    </r>
  </si>
  <si>
    <r>
      <rPr>
        <rFont val="Arial"/>
        <color theme="1"/>
        <sz val="12.0"/>
      </rPr>
      <t xml:space="preserve">Perch Extender - </t>
    </r>
    <r>
      <rPr>
        <rFont val="Arial"/>
        <b/>
        <color theme="1"/>
        <sz val="12.0"/>
      </rPr>
      <t>Yellow</t>
    </r>
  </si>
  <si>
    <t>Returning customers</t>
  </si>
  <si>
    <t>Revenue Cancelled by country (Gross)</t>
  </si>
  <si>
    <t>Units Sold (Net)</t>
  </si>
  <si>
    <t>Hardware - AMAZON.US</t>
  </si>
  <si>
    <r>
      <rPr>
        <rFont val="Arial"/>
        <color theme="1"/>
        <sz val="12.0"/>
      </rPr>
      <t xml:space="preserve">SKU 1 - </t>
    </r>
    <r>
      <rPr>
        <rFont val="Arial"/>
        <b/>
        <color theme="1"/>
        <sz val="12.0"/>
      </rPr>
      <t>Blue</t>
    </r>
  </si>
  <si>
    <r>
      <rPr>
        <rFont val="Arial"/>
        <color theme="1"/>
        <sz val="12.0"/>
      </rPr>
      <t xml:space="preserve">Shipping - </t>
    </r>
    <r>
      <rPr>
        <rFont val="Arial"/>
        <color rgb="FF000000"/>
        <sz val="12.0"/>
      </rPr>
      <t>AMAZON.US</t>
    </r>
  </si>
  <si>
    <r>
      <rPr>
        <rFont val="Arial"/>
        <color theme="1"/>
        <sz val="12.0"/>
      </rPr>
      <t xml:space="preserve">SKU 2 - </t>
    </r>
    <r>
      <rPr>
        <rFont val="Arial"/>
        <b/>
        <color theme="1"/>
        <sz val="12.0"/>
      </rPr>
      <t>Yellow</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</si>
  <si>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</si>
  <si>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</si>
  <si>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</si>
  <si>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</si>
  <si>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</si>
  <si>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Revenue Refunded by country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</si>
  <si>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</si>
  <si>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</si>
  <si>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</si>
  <si>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</si>
  <si>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</si>
  <si>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</si>
  <si>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</si>
  <si>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</si>
  <si>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3-in-1 Nutrition Set - </t>
    </r>
    <r>
      <rPr>
        <rFont val="Arial"/>
        <b/>
        <color theme="1"/>
        <sz val="12.0"/>
      </rPr>
      <t>Blue</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</si>
  <si>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</si>
  <si>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</si>
  <si>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</si>
  <si>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</si>
  <si>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</si>
  <si>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</si>
  <si>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</si>
  <si>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</si>
  <si>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Perch Extender - </t>
    </r>
    <r>
      <rPr>
        <rFont val="Arial"/>
        <b/>
        <color theme="1"/>
        <sz val="12.0"/>
      </rPr>
      <t>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</si>
  <si>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</si>
  <si>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</si>
  <si>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</si>
  <si>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r>
      <rPr>
        <rFont val="Arial"/>
        <color theme="1"/>
        <sz val="12.0"/>
      </rPr>
      <t xml:space="preserve">Perch Extender - </t>
    </r>
    <r>
      <rPr>
        <rFont val="Arial"/>
        <b/>
        <color theme="1"/>
        <sz val="12.0"/>
      </rPr>
      <t>Yellow</t>
    </r>
  </si>
  <si>
    <t>Parts</t>
  </si>
  <si>
    <t>Housing - Blue</t>
  </si>
  <si>
    <t>Housing - Yellow</t>
  </si>
  <si>
    <t>Units Sold by Country (Gross)</t>
  </si>
  <si>
    <t>Camera Module</t>
  </si>
  <si>
    <t>US &amp; CA - Main</t>
  </si>
  <si>
    <r>
      <rPr>
        <rFont val="Arial"/>
        <color theme="1"/>
        <sz val="12.0"/>
      </rPr>
      <t xml:space="preserve">   SKU 1 - </t>
    </r>
    <r>
      <rPr>
        <rFont val="Arial"/>
        <b/>
        <color theme="1"/>
        <sz val="12.0"/>
      </rPr>
      <t>Blue</t>
    </r>
  </si>
  <si>
    <t>Orders Replaced NA</t>
  </si>
  <si>
    <r>
      <rPr>
        <rFont val="Arial"/>
        <color theme="1"/>
        <sz val="12.0"/>
      </rPr>
      <t xml:space="preserve">   SKU 2 - </t>
    </r>
    <r>
      <rPr>
        <rFont val="Arial"/>
        <b/>
        <color theme="1"/>
        <sz val="12.0"/>
      </rPr>
      <t>Yellow</t>
    </r>
  </si>
  <si>
    <t>Chargebacks</t>
  </si>
  <si>
    <r>
      <rPr>
        <rFont val="Arial"/>
        <color theme="1"/>
        <sz val="12.0"/>
      </rPr>
      <t xml:space="preserve">   SKU 3 - </t>
    </r>
    <r>
      <rPr>
        <rFont val="Arial"/>
        <b/>
        <color theme="1"/>
        <sz val="12.0"/>
      </rPr>
      <t>Blue w/ Solar</t>
    </r>
  </si>
  <si>
    <t>Number of chargebacks</t>
  </si>
  <si>
    <r>
      <rPr>
        <rFont val="Arial"/>
        <color theme="1"/>
        <sz val="12.0"/>
      </rPr>
      <t xml:space="preserve">   SKU 4 - </t>
    </r>
    <r>
      <rPr>
        <rFont val="Arial"/>
        <b/>
        <color theme="1"/>
        <sz val="12.0"/>
      </rPr>
      <t>Yellow w/ Solar</t>
    </r>
  </si>
  <si>
    <t>Europe (EU, UK, NOR, SWI) - Main</t>
  </si>
  <si>
    <r>
      <rPr>
        <rFont val="Arial"/>
        <color theme="1"/>
        <sz val="12.0"/>
      </rPr>
      <t xml:space="preserve">   SKU 1 - </t>
    </r>
    <r>
      <rPr>
        <rFont val="Arial"/>
        <b/>
        <color theme="1"/>
        <sz val="12.0"/>
      </rPr>
      <t>Blue</t>
    </r>
  </si>
  <si>
    <t>Gross Cost</t>
  </si>
  <si>
    <t>Media Spend</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</si>
  <si>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</si>
  <si>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</si>
  <si>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</si>
  <si>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Platform Fees</t>
  </si>
  <si>
    <t>COGS Bird Buddy ($86.90)</t>
  </si>
  <si>
    <t>US &amp; CA - Add-ons</t>
  </si>
  <si>
    <t>COGS Bird Buddy with Solar Roof ($97.61)</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</si>
  <si>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</si>
  <si>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</si>
  <si>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</si>
  <si>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</si>
  <si>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</si>
  <si>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</si>
  <si>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COGS Wall Mount ($5.49)</t>
  </si>
  <si>
    <r>
      <rPr>
        <rFont val="Arial"/>
        <color theme="1"/>
        <sz val="12.0"/>
      </rPr>
      <t>Europe</t>
    </r>
    <r>
      <rPr>
        <rFont val="Arial"/>
        <color theme="1"/>
        <sz val="12.0"/>
      </rPr>
      <t xml:space="preserve"> - Add-ons</t>
    </r>
  </si>
  <si>
    <t>COGS Suet Ball ($1.19)</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</si>
  <si>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</si>
  <si>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</si>
  <si>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</si>
  <si>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COGS 3-in-1 Nutrition Set ($6.66)</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</si>
  <si>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</si>
  <si>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</si>
  <si>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</si>
  <si>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COGS Solar Roof Single ($13.44)</t>
  </si>
  <si>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</si>
  <si>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</si>
  <si>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</si>
  <si>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</si>
  <si>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COGS Perch Extender ($6.00)</t>
  </si>
  <si>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</si>
  <si>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</si>
  <si>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</si>
  <si>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</si>
  <si>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</si>
  <si>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Inbound Shipping BB units ($11.94)</t>
  </si>
  <si>
    <t>Outbound Shipping BB units (FBA Fee + Outbound Shipping)</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</si>
  <si>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</si>
  <si>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</si>
  <si>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</si>
  <si>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Inbound Shipping Add-ons ($2.27)</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</si>
  <si>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</si>
  <si>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</si>
  <si>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</si>
  <si>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Outbound Shipping Add-ons (FBA Fee + Outbound Shipping)</t>
  </si>
  <si>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</si>
  <si>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</si>
  <si>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</si>
  <si>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t>Storage Fee ($0.24)</t>
  </si>
  <si>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</si>
  <si>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</si>
  <si>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</si>
  <si>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</si>
  <si>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Merch - US &amp; CA</t>
  </si>
  <si>
    <t>(All sales) US VAT (AMZN)</t>
  </si>
  <si>
    <t>(All sales) Shipping</t>
  </si>
  <si>
    <t>Units - Cancelled by country (Gross)</t>
  </si>
  <si>
    <t>(All sales) Gift Wrap</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</si>
  <si>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</si>
  <si>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</si>
  <si>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ALL</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</si>
  <si>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</si>
  <si>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</si>
  <si>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</si>
  <si>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</si>
  <si>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</si>
  <si>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</si>
  <si>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</si>
  <si>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t>Daily ROAS</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</si>
  <si>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</si>
  <si>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</si>
  <si>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</si>
  <si>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</si>
  <si>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</si>
  <si>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Total Complaints</t>
  </si>
  <si>
    <t>Europe - Add-ons</t>
  </si>
  <si>
    <t>Cancellations (Ex. "Refunds")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</si>
  <si>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</si>
  <si>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</si>
  <si>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</si>
  <si>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</si>
  <si>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</si>
  <si>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</si>
  <si>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</si>
  <si>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</si>
  <si>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</si>
  <si>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</si>
  <si>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</si>
  <si>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</si>
  <si>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</si>
  <si>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</si>
  <si>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</si>
  <si>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</si>
  <si>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</si>
  <si>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</si>
  <si>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</si>
  <si>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</si>
  <si>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</si>
  <si>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</si>
  <si>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</si>
  <si>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</si>
  <si>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</si>
  <si>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</si>
  <si>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Inbound Shipping Add-ons ($1.44)</t>
  </si>
  <si>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</si>
  <si>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</si>
  <si>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Cancellations value</t>
  </si>
  <si>
    <t>Returns for Refund (Ex. "Return") (56% adjusted)</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</si>
  <si>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</si>
  <si>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</si>
  <si>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t xml:space="preserve">COGS Bird Buddy ($86.90) </t>
  </si>
  <si>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</si>
  <si>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</si>
  <si>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</si>
  <si>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</si>
  <si>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Refund - US &amp; CA</t>
  </si>
  <si>
    <t xml:space="preserve">COGS Bird Buddy with Solar Roof ($97.61) </t>
  </si>
  <si>
    <t>Orders Return for Refund - Europe</t>
  </si>
  <si>
    <t>Revenue - Returned for Refund by country (Gross)</t>
  </si>
  <si>
    <t xml:space="preserve">COGS Wall Mount ($5.49) </t>
  </si>
  <si>
    <t xml:space="preserve">COGS Suet Ball ($1.19) </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</si>
  <si>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</si>
  <si>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</si>
  <si>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</si>
  <si>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</si>
  <si>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</si>
  <si>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</si>
  <si>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</si>
  <si>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</si>
  <si>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</si>
  <si>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</si>
  <si>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</si>
  <si>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</si>
  <si>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</si>
  <si>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</si>
  <si>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</si>
  <si>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</si>
  <si>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</si>
  <si>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</si>
  <si>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</si>
  <si>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</si>
  <si>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</si>
  <si>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</si>
  <si>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</si>
  <si>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</si>
  <si>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</si>
  <si>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</si>
  <si>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</si>
  <si>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</si>
  <si>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Replacement - US &amp; CA</t>
  </si>
  <si>
    <t>Removal Fee</t>
  </si>
  <si>
    <t>Orders Return for Replacement - Europe</t>
  </si>
  <si>
    <t>Undeliverables</t>
  </si>
  <si>
    <t>Orders - Undelivered - US &amp; CA</t>
  </si>
  <si>
    <t>Orders - Undelivered - Europe</t>
  </si>
  <si>
    <t xml:space="preserve">Number of Chargebacks </t>
  </si>
  <si>
    <t>Media Fees</t>
  </si>
  <si>
    <r>
      <rPr>
        <rFont val="Arial"/>
        <b/>
        <color theme="1"/>
        <sz val="12.0"/>
      </rPr>
      <t xml:space="preserve">COGS Bird Buddy </t>
    </r>
    <r>
      <rPr>
        <rFont val="Arial"/>
        <b val="0"/>
        <color theme="1"/>
        <sz val="12.0"/>
      </rPr>
      <t>($86.90)</t>
    </r>
  </si>
  <si>
    <t>Refunds value</t>
  </si>
  <si>
    <t>Returns for Replacement and Claims (46% adjusted)</t>
  </si>
  <si>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</si>
  <si>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</si>
  <si>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</si>
  <si>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</si>
  <si>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</si>
  <si>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</si>
  <si>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</si>
  <si>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</si>
  <si>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</si>
  <si>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</si>
  <si>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</si>
  <si>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</si>
  <si>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t>Returns for Replacement and Claims (New Items, 100%)</t>
  </si>
  <si>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</si>
  <si>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</si>
  <si>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</si>
  <si>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</si>
  <si>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</si>
  <si>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 xml:space="preserve">Rachio (Shopify) </t>
  </si>
  <si>
    <t>Chargebacks Fee</t>
  </si>
  <si>
    <t>Gross Complaints</t>
  </si>
  <si>
    <t>Compensations</t>
  </si>
  <si>
    <t xml:space="preserve">Cancellations </t>
  </si>
  <si>
    <t>Cash Out</t>
  </si>
  <si>
    <t>Rachio Fees (20%)</t>
  </si>
  <si>
    <t>NET Sales Profit</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</si>
  <si>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</si>
  <si>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</si>
  <si>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</si>
  <si>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</si>
  <si>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</si>
  <si>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Net Sales Margin</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</si>
  <si>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</si>
  <si>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</si>
  <si>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</si>
  <si>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</si>
  <si>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</si>
  <si>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</si>
  <si>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</si>
  <si>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</si>
  <si>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</si>
  <si>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</si>
  <si>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</si>
  <si>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</si>
  <si>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</si>
  <si>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</si>
  <si>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</si>
  <si>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</si>
  <si>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</si>
  <si>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</si>
  <si>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</si>
  <si>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</si>
  <si>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</si>
  <si>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</si>
  <si>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</si>
  <si>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</si>
  <si>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</si>
  <si>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</si>
  <si>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</si>
  <si>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</si>
  <si>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 xml:space="preserve">Outbound Shipping BB units </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</si>
  <si>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</si>
  <si>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</si>
  <si>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</si>
  <si>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</si>
  <si>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</si>
  <si>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</si>
  <si>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</si>
  <si>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</si>
  <si>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</si>
  <si>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</si>
  <si>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</si>
  <si>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Outbound Shipping Add-ons ($6.16)</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</si>
  <si>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</si>
  <si>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</si>
  <si>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</si>
  <si>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</si>
  <si>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</si>
  <si>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</si>
  <si>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b/>
        <color theme="1"/>
        <sz val="12.0"/>
      </rPr>
      <t xml:space="preserve">Returns for Refund </t>
    </r>
    <r>
      <rPr>
        <rFont val="Arial"/>
        <b val="0"/>
        <color theme="1"/>
        <sz val="12.0"/>
      </rPr>
      <t>(25% adjusted)</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</si>
  <si>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</si>
  <si>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</si>
  <si>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</si>
  <si>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</si>
  <si>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</si>
  <si>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</si>
  <si>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</si>
  <si>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</si>
  <si>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</si>
  <si>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</si>
  <si>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</si>
  <si>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</si>
  <si>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</si>
  <si>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</si>
  <si>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</si>
  <si>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</si>
  <si>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</si>
  <si>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</si>
  <si>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</si>
  <si>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Business Metrics</t>
  </si>
  <si>
    <r>
      <rPr>
        <rFont val="Arial"/>
        <color theme="1"/>
        <sz val="12.0"/>
      </rPr>
      <t xml:space="preserve">   SKU 3 - </t>
    </r>
    <r>
      <rPr>
        <rFont val="Arial"/>
        <b/>
        <color theme="1"/>
        <sz val="12.0"/>
      </rPr>
      <t>Blue w/ Solar</t>
    </r>
  </si>
  <si>
    <t>Source</t>
  </si>
  <si>
    <t>COGS</t>
  </si>
  <si>
    <r>
      <rPr>
        <rFont val="Arial"/>
        <color theme="1"/>
        <sz val="12.0"/>
      </rPr>
      <t xml:space="preserve">   SKU 4 - </t>
    </r>
    <r>
      <rPr>
        <rFont val="Arial"/>
        <b/>
        <color theme="1"/>
        <sz val="12.0"/>
      </rPr>
      <t>Yellow w/ Solar</t>
    </r>
  </si>
  <si>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</si>
  <si>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</si>
  <si>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</si>
  <si>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</si>
  <si>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</si>
  <si>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</si>
  <si>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</si>
  <si>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</si>
  <si>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</si>
  <si>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</si>
  <si>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</si>
  <si>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</si>
  <si>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</si>
  <si>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</si>
  <si>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</si>
  <si>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</si>
  <si>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</si>
  <si>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</si>
  <si>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</si>
  <si>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</si>
  <si>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</si>
  <si>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</si>
  <si>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</si>
  <si>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r>
      <rPr>
        <rFont val="Arial"/>
        <color theme="1"/>
        <sz val="12.0"/>
      </rPr>
      <t xml:space="preserve">   3-in-1 Nutrition Set - </t>
    </r>
    <r>
      <rPr>
        <rFont val="Arial"/>
        <b/>
        <color theme="1"/>
        <sz val="12.0"/>
      </rPr>
      <t>Blue</t>
    </r>
  </si>
  <si>
    <t>Taxes and VAT</t>
  </si>
  <si>
    <t>HMF</t>
  </si>
  <si>
    <t>Money Return</t>
  </si>
  <si>
    <r>
      <rPr>
        <rFont val="Arial"/>
        <color theme="1"/>
        <sz val="12.0"/>
      </rPr>
      <t xml:space="preserve">   3-in-1 Nutrition Set - </t>
    </r>
    <r>
      <rPr>
        <rFont val="Arial"/>
        <b/>
        <color theme="1"/>
        <sz val="12.0"/>
      </rPr>
      <t>Yellow</t>
    </r>
  </si>
  <si>
    <t>3-in-1</t>
  </si>
  <si>
    <t>China Tax (7.5%)</t>
  </si>
  <si>
    <t>MPF</t>
  </si>
  <si>
    <r>
      <rPr>
        <rFont val="Arial"/>
        <color theme="1"/>
        <sz val="12.0"/>
      </rPr>
      <t xml:space="preserve">   Solar Roof Single - </t>
    </r>
    <r>
      <rPr>
        <rFont val="Arial"/>
        <b/>
        <color theme="1"/>
        <sz val="12.0"/>
      </rPr>
      <t>Blue</t>
    </r>
  </si>
  <si>
    <t>Bird Buddy w/ Solar</t>
  </si>
  <si>
    <t>Duty (3.4%)</t>
  </si>
  <si>
    <t>Solar Roof China Tax</t>
  </si>
  <si>
    <r>
      <rPr>
        <rFont val="Arial"/>
        <color theme="1"/>
        <sz val="12.0"/>
      </rPr>
      <t xml:space="preserve">   Solar Roof Single - </t>
    </r>
    <r>
      <rPr>
        <rFont val="Arial"/>
        <b/>
        <color theme="1"/>
        <sz val="12.0"/>
      </rPr>
      <t>Yellow</t>
    </r>
  </si>
  <si>
    <t>3-in-1 Nutrition Set</t>
  </si>
  <si>
    <t>Processing Fee (2,90%)</t>
  </si>
  <si>
    <r>
      <rPr>
        <rFont val="Arial"/>
        <color theme="1"/>
        <sz val="12.0"/>
      </rPr>
      <t xml:space="preserve">   Perch Extender - </t>
    </r>
    <r>
      <rPr>
        <rFont val="Arial"/>
        <b/>
        <color theme="1"/>
        <sz val="12.0"/>
      </rPr>
      <t>Blue</t>
    </r>
  </si>
  <si>
    <t>Solar Roof Duty</t>
  </si>
  <si>
    <t>Perch Extender</t>
  </si>
  <si>
    <r>
      <rPr>
        <rFont val="Arial"/>
        <color theme="1"/>
        <sz val="12.0"/>
      </rPr>
      <t xml:space="preserve">   Perch Extender - </t>
    </r>
    <r>
      <rPr>
        <rFont val="Arial"/>
        <b/>
        <color theme="1"/>
        <sz val="12.0"/>
      </rPr>
      <t>Yellow</t>
    </r>
  </si>
  <si>
    <t>Transaction Fee ($0.30)</t>
  </si>
  <si>
    <t>Chargeback Fee (Stripe)</t>
  </si>
  <si>
    <t>Avg. Merch Cost</t>
  </si>
  <si>
    <t>OTHER 2</t>
  </si>
  <si>
    <t>OTHER 1</t>
  </si>
  <si>
    <t>Avg. Merch Cost without Calendar</t>
  </si>
  <si>
    <t>OTHER 3</t>
  </si>
  <si>
    <t>Stripe (share %)</t>
  </si>
  <si>
    <t>SBF Housing</t>
  </si>
  <si>
    <t>OTHER 4</t>
  </si>
  <si>
    <t>Affirm (share %)</t>
  </si>
  <si>
    <t>SBF Camera</t>
  </si>
  <si>
    <t>OTHER 5</t>
  </si>
  <si>
    <t>Affirm processing fee</t>
  </si>
  <si>
    <t>Revenue Cancelled (Gross) - Weatherflow</t>
  </si>
  <si>
    <t>Affirm transaction fee</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</si>
  <si>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</si>
  <si>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</si>
  <si>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</si>
  <si>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</si>
  <si>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</si>
  <si>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</si>
  <si>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</si>
  <si>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</si>
  <si>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</si>
  <si>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</si>
  <si>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</si>
  <si>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</si>
  <si>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</si>
  <si>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</si>
  <si>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</si>
  <si>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</si>
  <si>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</si>
  <si>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</si>
  <si>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Units Refund (Gross) - Weatherflow</t>
  </si>
  <si>
    <t>Carton cost</t>
  </si>
  <si>
    <t>Total outbound (NA)</t>
  </si>
  <si>
    <r>
      <rPr>
        <rFont val="Arial"/>
        <color theme="1"/>
        <sz val="12.0"/>
      </rPr>
      <t xml:space="preserve">   SKU 1 - </t>
    </r>
    <r>
      <rPr>
        <rFont val="Arial"/>
        <b/>
        <color theme="1"/>
        <sz val="12.0"/>
      </rPr>
      <t>Blue</t>
    </r>
  </si>
  <si>
    <t>Total outbound (Europe)</t>
  </si>
  <si>
    <r>
      <rPr>
        <rFont val="Arial"/>
        <color theme="1"/>
        <sz val="12.0"/>
      </rPr>
      <t xml:space="preserve">   SKU 2 - </t>
    </r>
    <r>
      <rPr>
        <rFont val="Arial"/>
        <b/>
        <color theme="1"/>
        <sz val="12.0"/>
      </rPr>
      <t>Yellow</t>
    </r>
  </si>
  <si>
    <t>Total outbound (ROW)</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</si>
  <si>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</si>
  <si>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</si>
  <si>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Inbound shipping</t>
  </si>
  <si>
    <t>Inbound (NA)</t>
  </si>
  <si>
    <t>30 days return shipping</t>
  </si>
  <si>
    <t>Inbound (Europe)</t>
  </si>
  <si>
    <t>Inbound (ROW)</t>
  </si>
  <si>
    <t>AMAZON Logistics</t>
  </si>
  <si>
    <t>https://docs.google.com/spreadsheets/d/1Dn0q7h1bHxXdG0N9KpcqzFo0tWUWYXOrRX7yxv3G1E0/edit#gid=1264242332</t>
  </si>
  <si>
    <t>Inbound</t>
  </si>
  <si>
    <t>Storage Fee</t>
  </si>
  <si>
    <t>AMAZON Fees</t>
  </si>
  <si>
    <t>FBA fee for units</t>
  </si>
  <si>
    <r>
      <rPr>
        <rFont val="Arial"/>
        <color theme="1"/>
        <sz val="12.0"/>
      </rPr>
      <t xml:space="preserve">   3-in-1 Nutrition Set - </t>
    </r>
    <r>
      <rPr>
        <rFont val="Arial"/>
        <b/>
        <color theme="1"/>
        <sz val="12.0"/>
      </rPr>
      <t>Blue</t>
    </r>
  </si>
  <si>
    <t>FBA fee for addons</t>
  </si>
  <si>
    <t>Sales Fee</t>
  </si>
  <si>
    <r>
      <rPr>
        <rFont val="Arial"/>
        <color theme="1"/>
        <sz val="12.0"/>
      </rPr>
      <t xml:space="preserve">   3-in-1 Nutrition Set - </t>
    </r>
    <r>
      <rPr>
        <rFont val="Arial"/>
        <b/>
        <color theme="1"/>
        <sz val="12.0"/>
      </rPr>
      <t>Yellow</t>
    </r>
  </si>
  <si>
    <t>AMAZON Shipping</t>
  </si>
  <si>
    <r>
      <rPr>
        <rFont val="Arial"/>
        <color theme="1"/>
        <sz val="12.0"/>
      </rPr>
      <t xml:space="preserve">   Solar Roof Single - </t>
    </r>
    <r>
      <rPr>
        <rFont val="Arial"/>
        <b/>
        <color theme="1"/>
        <sz val="12.0"/>
      </rPr>
      <t>Blue</t>
    </r>
  </si>
  <si>
    <t>BB units Shipping</t>
  </si>
  <si>
    <t>Addons Shipping</t>
  </si>
  <si>
    <r>
      <rPr>
        <rFont val="Arial"/>
        <color theme="1"/>
        <sz val="12.0"/>
      </rPr>
      <t xml:space="preserve">   Solar Roof Single - </t>
    </r>
    <r>
      <rPr>
        <rFont val="Arial"/>
        <b/>
        <color theme="1"/>
        <sz val="12.0"/>
      </rPr>
      <t>Yellow</t>
    </r>
  </si>
  <si>
    <t>COGS adjustment for DTC</t>
  </si>
  <si>
    <r>
      <rPr>
        <rFont val="Arial"/>
        <color theme="1"/>
        <sz val="12.0"/>
      </rPr>
      <t xml:space="preserve">   Perch Extender - </t>
    </r>
    <r>
      <rPr>
        <rFont val="Arial"/>
        <b/>
        <color theme="1"/>
        <sz val="12.0"/>
      </rPr>
      <t>Blue</t>
    </r>
  </si>
  <si>
    <t>Returns for refunds</t>
  </si>
  <si>
    <t>Returns for replacements</t>
  </si>
  <si>
    <r>
      <rPr>
        <rFont val="Arial"/>
        <color theme="1"/>
        <sz val="12.0"/>
      </rPr>
      <t xml:space="preserve">   Perch Extender - </t>
    </r>
    <r>
      <rPr>
        <rFont val="Arial"/>
        <b/>
        <color theme="1"/>
        <sz val="12.0"/>
      </rPr>
      <t>Yellow</t>
    </r>
  </si>
  <si>
    <t>COGS adjustment for Amazon</t>
  </si>
  <si>
    <r>
      <rPr>
        <rFont val="Arial"/>
        <b/>
        <color theme="1"/>
        <sz val="12.0"/>
      </rPr>
      <t xml:space="preserve">Returns for Replacements and Claims </t>
    </r>
    <r>
      <rPr>
        <rFont val="Arial"/>
        <b val="0"/>
        <color theme="1"/>
        <sz val="12.0"/>
      </rPr>
      <t>(10% adjusted)</t>
    </r>
  </si>
  <si>
    <t>Amazon Removal Fee</t>
  </si>
  <si>
    <t>Units</t>
  </si>
  <si>
    <t>Revenue Refunded (Gross) - Weatherflow</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</si>
  <si>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</si>
  <si>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</si>
  <si>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</si>
  <si>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</si>
  <si>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t>Full Price Template for cancelled orders</t>
  </si>
  <si>
    <t>item-tax</t>
  </si>
  <si>
    <t>shipping-price</t>
  </si>
  <si>
    <t>shipping-tax</t>
  </si>
  <si>
    <t>gift-wrap-price</t>
  </si>
  <si>
    <t>gift-wrap-tax</t>
  </si>
  <si>
    <t>item-promotion-discount</t>
  </si>
  <si>
    <t>ship-promotion-discount</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</si>
  <si>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</si>
  <si>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</si>
  <si>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</si>
  <si>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</si>
  <si>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</si>
  <si>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</si>
  <si>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</si>
  <si>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</si>
  <si>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</si>
  <si>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</si>
  <si>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</si>
  <si>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</si>
  <si>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</si>
  <si>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</si>
  <si>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</si>
  <si>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</si>
  <si>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</si>
  <si>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</si>
  <si>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</si>
  <si>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</si>
  <si>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</si>
  <si>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</si>
  <si>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</si>
  <si>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</si>
  <si>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t>COGS Housing</t>
  </si>
  <si>
    <r>
      <rPr>
        <rFont val="Arial"/>
        <b/>
        <color theme="1"/>
        <sz val="12.0"/>
      </rPr>
      <t xml:space="preserve">COGS Bird Buddy with Solar Roof </t>
    </r>
    <r>
      <rPr>
        <rFont val="Arial"/>
        <b val="0"/>
        <color theme="1"/>
        <sz val="12.0"/>
      </rPr>
      <t>($97.61)</t>
    </r>
  </si>
  <si>
    <t>COGS Camera Module</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</si>
  <si>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</si>
  <si>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</si>
  <si>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</si>
  <si>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</si>
  <si>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</si>
  <si>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Inbound Shipping Housing</t>
  </si>
  <si>
    <r>
      <rPr>
        <rFont val="Arial"/>
        <b/>
        <color theme="1"/>
        <sz val="12.0"/>
      </rPr>
      <t xml:space="preserve">Inbound Shipping BB units </t>
    </r>
    <r>
      <rPr>
        <rFont val="Arial"/>
        <b val="0"/>
        <color theme="1"/>
        <sz val="12.0"/>
      </rPr>
      <t>($11.94)</t>
    </r>
  </si>
  <si>
    <t>Inbound Shipping Camera Module</t>
  </si>
  <si>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</si>
  <si>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</si>
  <si>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t>Return Shipping</t>
  </si>
  <si>
    <r>
      <rPr>
        <rFont val="Arial"/>
        <b/>
        <color theme="1"/>
        <sz val="12.0"/>
      </rPr>
      <t xml:space="preserve">Outbound Shipping Add-ons </t>
    </r>
    <r>
      <rPr>
        <rFont val="Arial"/>
        <b val="0"/>
        <color theme="1"/>
        <sz val="12.0"/>
      </rPr>
      <t>($6.16)</t>
    </r>
  </si>
  <si>
    <t xml:space="preserve">   - Returns for Replacement and Claims (New Items, 100%)</t>
  </si>
  <si>
    <t xml:space="preserve">   - COGS Bird Buddy ($86.90)</t>
  </si>
  <si>
    <r>
      <rPr>
        <rFont val="Arial"/>
        <b/>
        <color theme="1"/>
        <sz val="12.0"/>
      </rPr>
      <t>(All sales) US VAT</t>
    </r>
    <r>
      <rPr>
        <rFont val="Arial"/>
        <b val="0"/>
        <color theme="1"/>
        <sz val="12.0"/>
      </rPr>
      <t xml:space="preserve"> (Rachio)</t>
    </r>
  </si>
  <si>
    <t xml:space="preserve">   - COGS Bird Buddy with Solar Roof ($97.61)</t>
  </si>
  <si>
    <r>
      <rPr>
        <rFont val="Arial"/>
        <b/>
        <color theme="1"/>
        <sz val="12.0"/>
      </rPr>
      <t xml:space="preserve">(All sales) US VAT </t>
    </r>
    <r>
      <rPr>
        <rFont val="Arial"/>
        <b val="0"/>
        <color theme="1"/>
        <sz val="12.0"/>
      </rPr>
      <t xml:space="preserve">(Weatherflow) </t>
    </r>
  </si>
  <si>
    <t>Cancellations</t>
  </si>
  <si>
    <t xml:space="preserve">  COGS Bird Buddy ($86.90)</t>
  </si>
  <si>
    <t xml:space="preserve">   - COGS Wall Mount ($5.49)</t>
  </si>
  <si>
    <t xml:space="preserve">  COGS Bird Buddy with Solar Roof ($97.61)</t>
  </si>
  <si>
    <t xml:space="preserve">   - COGS Suet Ball ($1.19)</t>
  </si>
  <si>
    <t xml:space="preserve">  COGS Wall Mount ($5.49)</t>
  </si>
  <si>
    <t xml:space="preserve">   - COGS 3-in-1 Nutrition Set ($6.66)</t>
  </si>
  <si>
    <t xml:space="preserve">  COGS Suet Ball ($1.19)</t>
  </si>
  <si>
    <t xml:space="preserve">  COGS 3-in-1 Nutrition Set ($6.66)</t>
  </si>
  <si>
    <t xml:space="preserve">   - COGS Solar Roof Single ($13.44)</t>
  </si>
  <si>
    <t xml:space="preserve">   - COGS Perch Extender ($6.00)</t>
  </si>
  <si>
    <t xml:space="preserve">  COGS Solar Roof Single ($13.44)</t>
  </si>
  <si>
    <t xml:space="preserve">   - COGS Housing</t>
  </si>
  <si>
    <t xml:space="preserve">  COGS Perch Extender ($6.00)</t>
  </si>
  <si>
    <t xml:space="preserve">   - COGS Camera Module</t>
  </si>
  <si>
    <t xml:space="preserve">  Inbound Shipping BB units ($11.94)</t>
  </si>
  <si>
    <t xml:space="preserve">   - Inbound Shipping BB units ($11.94)</t>
  </si>
  <si>
    <t xml:space="preserve">  Outbound Shipping BB units </t>
  </si>
  <si>
    <t xml:space="preserve">   - Outbound Shipping BB units </t>
  </si>
  <si>
    <t xml:space="preserve">  Cancellations value</t>
  </si>
  <si>
    <r>
      <rPr>
        <rFont val="Arial"/>
        <b/>
        <color theme="1"/>
        <sz val="12.0"/>
      </rPr>
      <t xml:space="preserve">Returns for Refund </t>
    </r>
    <r>
      <rPr>
        <rFont val="Arial"/>
        <b val="0"/>
        <color theme="1"/>
        <sz val="12.0"/>
      </rPr>
      <t>(25% adjusted)</t>
    </r>
  </si>
  <si>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</si>
  <si>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</si>
  <si>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</si>
  <si>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</si>
  <si>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</si>
  <si>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</si>
  <si>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</si>
  <si>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</si>
  <si>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r>
      <rPr>
        <rFont val="Arial"/>
        <b/>
        <color theme="1"/>
        <sz val="12.0"/>
      </rPr>
      <t xml:space="preserve">Returns for Replacements and Claims </t>
    </r>
    <r>
      <rPr>
        <rFont val="Arial"/>
        <b val="0"/>
        <color theme="1"/>
        <sz val="12.0"/>
      </rPr>
      <t>(10% adjusted)</t>
    </r>
  </si>
  <si>
    <t>MNTN TV</t>
  </si>
  <si>
    <t>FB (Internal Paid)</t>
  </si>
  <si>
    <t>FB (EU &amp; UK)</t>
  </si>
  <si>
    <t>Gross profit per order</t>
  </si>
  <si>
    <t>Net profit per order</t>
  </si>
  <si>
    <t>FB Spend (US &amp; CA)</t>
  </si>
  <si>
    <t>Fee 15% Purchase (Backerkit)</t>
  </si>
  <si>
    <t>Google Management Fee</t>
  </si>
  <si>
    <t>Affiliates Agency Payment (Grovia)</t>
  </si>
  <si>
    <t>Affiliate Fee 20% (Grovia)</t>
  </si>
  <si>
    <t>FB Spend (Internal Paid)</t>
  </si>
  <si>
    <t>FB Spend (EU &amp; UK)</t>
  </si>
  <si>
    <t>Pinterest Spend</t>
  </si>
  <si>
    <t>Amazon (market place) Spend</t>
  </si>
  <si>
    <t>Amazon (market place) Sales Fee (10-15 %)</t>
  </si>
  <si>
    <t>Platform Fee (6,90%)</t>
  </si>
  <si>
    <t>Cost</t>
  </si>
  <si>
    <t>Average COGS ($92.18)</t>
  </si>
  <si>
    <t>Average Inbound Shipping ($13.06)</t>
  </si>
  <si>
    <t>Average Outbound Shipping ($15.06)</t>
  </si>
  <si>
    <t>Average Taxes ($16.81)</t>
  </si>
  <si>
    <t>Partial Profit</t>
  </si>
  <si>
    <t>Performance Facebook US &amp; CA</t>
  </si>
  <si>
    <t>PROFIT</t>
  </si>
  <si>
    <t>CPO</t>
  </si>
  <si>
    <t>MER</t>
  </si>
  <si>
    <t>Performance Google</t>
  </si>
  <si>
    <t>Performance TikTok</t>
  </si>
  <si>
    <t>Performance Bing</t>
  </si>
  <si>
    <t>Total Cash Out</t>
  </si>
  <si>
    <t>Affiliates (Grovia)</t>
  </si>
  <si>
    <r>
      <rPr>
        <rFont val="Arial"/>
        <b/>
        <color theme="1"/>
        <sz val="12.0"/>
      </rPr>
      <t xml:space="preserve">Gross Revenue </t>
    </r>
    <r>
      <rPr>
        <rFont val="Arial"/>
        <b/>
        <color theme="1"/>
        <sz val="12.0"/>
      </rPr>
      <t>Total</t>
    </r>
  </si>
  <si>
    <t>Performance Internal Paid</t>
  </si>
  <si>
    <r>
      <rPr>
        <rFont val="Arial"/>
        <b/>
        <color theme="1"/>
        <sz val="12.0"/>
      </rPr>
      <t xml:space="preserve">Gross Sales Profit </t>
    </r>
    <r>
      <rPr>
        <rFont val="Arial"/>
        <b/>
        <color theme="1"/>
        <sz val="12.0"/>
      </rPr>
      <t>Total</t>
    </r>
  </si>
  <si>
    <t>Performance EU &amp; UK</t>
  </si>
  <si>
    <t>Gross Sales Margin Total</t>
  </si>
  <si>
    <t>Performance Email</t>
  </si>
  <si>
    <t>AMAZON (marketplace)</t>
  </si>
  <si>
    <t>Revenue - All</t>
  </si>
  <si>
    <t>Orders - All</t>
  </si>
  <si>
    <t>Woocommerce Platform</t>
  </si>
  <si>
    <t>Revenue Woocommerce (gross)</t>
  </si>
  <si>
    <t>Discounts</t>
  </si>
  <si>
    <t>Shipping Woocommerce</t>
  </si>
  <si>
    <t>Tax Woocommerce</t>
  </si>
  <si>
    <t>All Woocommerce</t>
  </si>
  <si>
    <t>Revenue &amp; Orders (Platform) - ALL</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</si>
  <si>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</si>
  <si>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</si>
  <si>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</si>
  <si>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</si>
  <si>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</si>
  <si>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</si>
  <si>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</si>
  <si>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</si>
  <si>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</si>
  <si>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</si>
  <si>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PRO Subscription</t>
  </si>
  <si>
    <t>Seeds Subscription</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</si>
  <si>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</si>
  <si>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</si>
  <si>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</si>
  <si>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</si>
  <si>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</si>
  <si>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</si>
  <si>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</si>
  <si>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</si>
  <si>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</si>
  <si>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</si>
  <si>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</si>
  <si>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</si>
  <si>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</si>
  <si>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</si>
  <si>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</si>
  <si>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</si>
  <si>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</si>
  <si>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</si>
  <si>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Revenue Rachio (Shopify)</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</si>
  <si>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</si>
  <si>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</si>
  <si>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Revenue Weatherflow (Shopify)</t>
  </si>
  <si>
    <r>
      <rPr>
        <rFont val="Arial"/>
        <color theme="1"/>
        <sz val="12.0"/>
      </rPr>
      <t xml:space="preserve">Bird Buddy - </t>
    </r>
    <r>
      <rPr>
        <rFont val="Arial"/>
        <b/>
        <color theme="1"/>
        <sz val="12.0"/>
      </rPr>
      <t>Blue</t>
    </r>
  </si>
  <si>
    <t>Revenue Best Buy</t>
  </si>
  <si>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</si>
  <si>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</si>
  <si>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t>Orders Rachio (Shopify)</t>
  </si>
  <si>
    <r>
      <rPr>
        <rFont val="Arial"/>
        <color theme="1"/>
        <sz val="12.0"/>
      </rPr>
      <t xml:space="preserve">Bird Buddy with Solar Roof - </t>
    </r>
    <r>
      <rPr>
        <rFont val="Arial"/>
        <b/>
        <color theme="1"/>
        <sz val="12.0"/>
      </rPr>
      <t>Yellow</t>
    </r>
  </si>
  <si>
    <t>Orders Weatherflow (Shopify)</t>
  </si>
  <si>
    <t>Orders Best Buy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</si>
  <si>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</si>
  <si>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</si>
  <si>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</si>
  <si>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</si>
  <si>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</si>
  <si>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Shopify Platform (Rachio,...)</t>
  </si>
  <si>
    <t>Revenue Shopify (gross)</t>
  </si>
  <si>
    <r>
      <rPr>
        <rFont val="Arial"/>
        <color theme="1"/>
        <sz val="12.0"/>
      </rPr>
      <t xml:space="preserve">Perch Extender - </t>
    </r>
    <r>
      <rPr>
        <rFont val="Arial"/>
        <b/>
        <color theme="1"/>
        <sz val="12.0"/>
      </rPr>
      <t>Yellow</t>
    </r>
  </si>
  <si>
    <t>Shipping Shopify</t>
  </si>
  <si>
    <t>Units Sold by country (Gross)</t>
  </si>
  <si>
    <t>Tax Shopify</t>
  </si>
  <si>
    <r>
      <rPr>
        <rFont val="Arial"/>
        <color theme="1"/>
        <sz val="12.0"/>
      </rPr>
      <t xml:space="preserve">BB + BBSF | </t>
    </r>
    <r>
      <rPr>
        <rFont val="Arial"/>
        <b/>
        <color theme="1"/>
        <sz val="12.0"/>
      </rPr>
      <t>NA (United States + Canada)</t>
    </r>
  </si>
  <si>
    <t>All Shopify</t>
  </si>
  <si>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</si>
  <si>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</si>
  <si>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</si>
  <si>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</si>
  <si>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</si>
  <si>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</si>
  <si>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Blue</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</si>
  <si>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</si>
  <si>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</si>
  <si>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</si>
  <si>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</si>
  <si>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Bird Buddy - </t>
    </r>
    <r>
      <rPr>
        <rFont val="Arial"/>
        <b/>
        <color theme="1"/>
        <sz val="12.0"/>
      </rPr>
      <t>Yellow</t>
    </r>
  </si>
  <si>
    <t>Units Sold (Gross) - Best Buy</t>
  </si>
  <si>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</si>
  <si>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Bird Buddy - </t>
    </r>
    <r>
      <rPr>
        <rFont val="Arial"/>
        <b/>
        <color theme="1"/>
        <sz val="12.0"/>
      </rPr>
      <t>Blue</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</si>
  <si>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</si>
  <si>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</si>
  <si>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</si>
  <si>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</si>
  <si>
    <r>
      <rPr>
        <rFont val="Arial"/>
        <color theme="1"/>
        <sz val="12.0"/>
      </rPr>
      <t xml:space="preserve">BB with SF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</si>
  <si>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</si>
  <si>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</si>
  <si>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Bird Buddy with Solar Roof - </t>
    </r>
    <r>
      <rPr>
        <rFont val="Arial"/>
        <b/>
        <color theme="1"/>
        <sz val="12.0"/>
      </rPr>
      <t>Yellow</t>
    </r>
  </si>
  <si>
    <r>
      <rPr>
        <rFont val="Arial"/>
        <b/>
        <color theme="1"/>
        <sz val="12.0"/>
      </rPr>
      <t>NA</t>
    </r>
    <r>
      <rPr>
        <rFont val="Arial"/>
        <color theme="1"/>
        <sz val="12.0"/>
      </rPr>
      <t xml:space="preserve"> Countries (Units Sold)</t>
    </r>
  </si>
  <si>
    <t>Wall Mount - NA</t>
  </si>
  <si>
    <t>Fence Mount - NA</t>
  </si>
  <si>
    <t>Suet Ball Holder - NA</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</si>
  <si>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</si>
  <si>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Blue</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</si>
  <si>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</si>
  <si>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Yellow</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</si>
  <si>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</si>
  <si>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Blue</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</si>
  <si>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</si>
  <si>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</si>
  <si>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</si>
  <si>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</si>
  <si>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</si>
  <si>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Perch Extender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</si>
  <si>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</si>
  <si>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</si>
  <si>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</si>
  <si>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Single - </t>
    </r>
    <r>
      <rPr>
        <rFont val="Arial"/>
        <b/>
        <color theme="1"/>
        <sz val="12.0"/>
      </rPr>
      <t>Yellow</t>
    </r>
  </si>
  <si>
    <r>
      <rPr>
        <rFont val="Arial"/>
        <b/>
        <color theme="1"/>
        <sz val="12.0"/>
      </rPr>
      <t>EUROPE</t>
    </r>
    <r>
      <rPr>
        <rFont val="Arial"/>
        <color theme="1"/>
        <sz val="12.0"/>
      </rPr>
      <t xml:space="preserve"> Countries (Units Sold)</t>
    </r>
  </si>
  <si>
    <r>
      <rPr>
        <rFont val="Arial"/>
        <color theme="1"/>
        <sz val="12.0"/>
      </rPr>
      <t xml:space="preserve">Perch Extender - </t>
    </r>
    <r>
      <rPr>
        <rFont val="Arial"/>
        <b/>
        <color theme="1"/>
        <sz val="12.0"/>
      </rPr>
      <t>Blue</t>
    </r>
  </si>
  <si>
    <t>Wall Mount - Europe</t>
  </si>
  <si>
    <t>Fence Mount - Europe</t>
  </si>
  <si>
    <r>
      <rPr>
        <rFont val="Arial"/>
        <color theme="1"/>
        <sz val="12.0"/>
      </rPr>
      <t xml:space="preserve">Perch Extender - </t>
    </r>
    <r>
      <rPr>
        <rFont val="Arial"/>
        <b/>
        <color theme="1"/>
        <sz val="12.0"/>
      </rPr>
      <t>Yellow</t>
    </r>
  </si>
  <si>
    <t>Suet Ball Holder - Europe</t>
  </si>
  <si>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</si>
  <si>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</si>
  <si>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</si>
  <si>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</si>
  <si>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</si>
  <si>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r>
      <rPr>
        <rFont val="Arial"/>
        <color theme="1"/>
        <sz val="12.0"/>
      </rPr>
      <t xml:space="preserve">Perch Extender </t>
    </r>
    <r>
      <rPr>
        <rFont val="Arial"/>
        <b/>
        <color theme="1"/>
        <sz val="12.0"/>
      </rPr>
      <t>Yellow</t>
    </r>
    <r>
      <rPr>
        <rFont val="Arial"/>
        <color theme="1"/>
        <sz val="12.0"/>
      </rPr>
      <t xml:space="preserve"> - Europe</t>
    </r>
  </si>
  <si>
    <r>
      <rPr>
        <rFont val="Arial"/>
        <color theme="1"/>
        <sz val="12.0"/>
      </rPr>
      <t xml:space="preserve">Bird Buddy - </t>
    </r>
    <r>
      <rPr>
        <rFont val="Arial"/>
        <b/>
        <color theme="1"/>
        <sz val="12.0"/>
      </rPr>
      <t>Blue</t>
    </r>
  </si>
  <si>
    <t>All Europe</t>
  </si>
  <si>
    <t>COGS Bird Buddy ($81.22)</t>
  </si>
  <si>
    <r>
      <rPr>
        <rFont val="Arial"/>
        <color theme="1"/>
        <sz val="12.0"/>
      </rPr>
      <t xml:space="preserve">Bird Buddy - </t>
    </r>
    <r>
      <rPr>
        <rFont val="Arial"/>
        <b/>
        <color theme="1"/>
        <sz val="12.0"/>
      </rPr>
      <t>Yellow</t>
    </r>
  </si>
  <si>
    <r>
      <rPr>
        <rFont val="Arial"/>
        <b/>
        <color theme="1"/>
        <sz val="12.0"/>
      </rPr>
      <t>ROW</t>
    </r>
    <r>
      <rPr>
        <rFont val="Arial"/>
        <color theme="1"/>
        <sz val="12.0"/>
      </rPr>
      <t xml:space="preserve"> Countries (Units Sold)</t>
    </r>
  </si>
  <si>
    <r>
      <rPr>
        <rFont val="Arial"/>
        <color theme="1"/>
        <sz val="12.0"/>
      </rPr>
      <t xml:space="preserve">Bird Buddy with Solar Roof - </t>
    </r>
    <r>
      <rPr>
        <rFont val="Arial"/>
        <b/>
        <color theme="1"/>
        <sz val="12.0"/>
      </rPr>
      <t>Blue</t>
    </r>
  </si>
  <si>
    <t>Wall Mount - ROW</t>
  </si>
  <si>
    <t>Fence Mount - ROW</t>
  </si>
  <si>
    <r>
      <rPr>
        <rFont val="Arial"/>
        <color theme="1"/>
        <sz val="12.0"/>
      </rPr>
      <t xml:space="preserve">Bird Buddy with Solar Roof - </t>
    </r>
    <r>
      <rPr>
        <rFont val="Arial"/>
        <b/>
        <color theme="1"/>
        <sz val="12.0"/>
      </rPr>
      <t>Yellow</t>
    </r>
  </si>
  <si>
    <t>Suet Ball Holder - ROW</t>
  </si>
  <si>
    <t>Bird Buddy China Tax (7.5%)</t>
  </si>
  <si>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</si>
  <si>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</si>
  <si>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</si>
  <si>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</si>
  <si>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</si>
  <si>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</si>
  <si>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All ROW</t>
  </si>
  <si>
    <t>COGS Bird Buddy with Solar Roof ($91.14)</t>
  </si>
  <si>
    <r>
      <rPr>
        <rFont val="Arial"/>
        <color theme="1"/>
        <sz val="12.0"/>
      </rPr>
      <t xml:space="preserve">3-in-1 Nutrition Set - </t>
    </r>
    <r>
      <rPr>
        <rFont val="Arial"/>
        <b/>
        <color theme="1"/>
        <sz val="12.0"/>
      </rPr>
      <t>Blue</t>
    </r>
  </si>
  <si>
    <t>Revenue by country (Gross)</t>
  </si>
  <si>
    <r>
      <rPr>
        <rFont val="Arial"/>
        <color theme="1"/>
        <sz val="12.0"/>
      </rPr>
      <t xml:space="preserve">3-in-1 Nutrition Set - </t>
    </r>
    <r>
      <rPr>
        <rFont val="Arial"/>
        <b/>
        <color theme="1"/>
        <sz val="12.0"/>
      </rPr>
      <t>Yellow</t>
    </r>
  </si>
  <si>
    <r>
      <rPr>
        <rFont val="Arial"/>
        <color theme="1"/>
        <sz val="12.0"/>
      </rPr>
      <t xml:space="preserve">BB + BBSF | </t>
    </r>
    <r>
      <rPr>
        <rFont val="Arial"/>
        <b/>
        <color theme="1"/>
        <sz val="12.0"/>
      </rPr>
      <t>NA (United States + Canada)</t>
    </r>
  </si>
  <si>
    <t>Bird Buddy with Solar Roof China Tax (7.5%)</t>
  </si>
  <si>
    <r>
      <rPr>
        <rFont val="Arial"/>
        <color theme="1"/>
        <sz val="12.0"/>
      </rPr>
      <t xml:space="preserve">Solar Roof Single - </t>
    </r>
    <r>
      <rPr>
        <rFont val="Arial"/>
        <b/>
        <color theme="1"/>
        <sz val="12.0"/>
      </rPr>
      <t>Blue</t>
    </r>
  </si>
  <si>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</si>
  <si>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</si>
  <si>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Solar Roof Single - </t>
    </r>
    <r>
      <rPr>
        <rFont val="Arial"/>
        <b/>
        <color theme="1"/>
        <sz val="12.0"/>
      </rPr>
      <t>Yellow</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</si>
  <si>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</si>
  <si>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Perch Extender - </t>
    </r>
    <r>
      <rPr>
        <rFont val="Arial"/>
        <b/>
        <color theme="1"/>
        <sz val="12.0"/>
      </rPr>
      <t>Blue</t>
    </r>
  </si>
  <si>
    <r>
      <rPr>
        <rFont val="Arial"/>
        <color theme="1"/>
        <sz val="12.0"/>
      </rPr>
      <t xml:space="preserve">BB with SR </t>
    </r>
    <r>
      <rPr>
        <rFont val="Arial"/>
        <b/>
        <color theme="1"/>
        <sz val="12.0"/>
      </rPr>
      <t>Yellow</t>
    </r>
    <r>
      <rPr>
        <rFont val="Arial"/>
        <color theme="1"/>
        <sz val="12.0"/>
      </rPr>
      <t xml:space="preserve"> - NA (United States + Canada)</t>
    </r>
  </si>
  <si>
    <t>COGS Wall Mount ($4.93)</t>
  </si>
  <si>
    <r>
      <rPr>
        <rFont val="Arial"/>
        <color theme="1"/>
        <sz val="12.0"/>
      </rPr>
      <t xml:space="preserve">BB + BBSF | </t>
    </r>
    <r>
      <rPr>
        <rFont val="Arial"/>
        <b/>
        <color theme="1"/>
        <sz val="12.0"/>
      </rPr>
      <t>Europe (EU, UK, NOR, SWI)</t>
    </r>
  </si>
  <si>
    <r>
      <rPr>
        <rFont val="Arial"/>
        <color theme="1"/>
        <sz val="12.0"/>
      </rPr>
      <t xml:space="preserve">Perch Extender - </t>
    </r>
    <r>
      <rPr>
        <rFont val="Arial"/>
        <b/>
        <color theme="1"/>
        <sz val="12.0"/>
      </rPr>
      <t>Yellow</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</si>
  <si>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</si>
  <si>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</si>
  <si>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</si>
  <si>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</si>
  <si>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</si>
  <si>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</si>
  <si>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t>Wall Mount China Tax (7.5%)</t>
  </si>
  <si>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</si>
  <si>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Bird Buddy - </t>
    </r>
    <r>
      <rPr>
        <rFont val="Arial"/>
        <b/>
        <color theme="1"/>
        <sz val="12.0"/>
      </rPr>
      <t>Blue</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</si>
  <si>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</si>
  <si>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</si>
  <si>
    <r>
      <rPr>
        <rFont val="Arial"/>
        <color theme="1"/>
        <sz val="12.0"/>
      </rPr>
      <t xml:space="preserve">BB with SF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</si>
  <si>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</si>
  <si>
    <t>Wall Mount Duty (3.4%)</t>
  </si>
  <si>
    <t>All Solar Roof</t>
  </si>
  <si>
    <r>
      <rPr>
        <rFont val="Arial"/>
        <b/>
        <color theme="1"/>
        <sz val="12.0"/>
      </rPr>
      <t>NA</t>
    </r>
    <r>
      <rPr>
        <rFont val="Arial"/>
        <color theme="1"/>
        <sz val="12.0"/>
      </rPr>
      <t xml:space="preserve"> Countries (Revenue)</t>
    </r>
  </si>
  <si>
    <t>COGS Suet Ball ($1.07)</t>
  </si>
  <si>
    <r>
      <rPr>
        <rFont val="Arial"/>
        <color theme="1"/>
        <sz val="12.0"/>
      </rPr>
      <t xml:space="preserve">Bird Buddy with Solar Roof - </t>
    </r>
    <r>
      <rPr>
        <rFont val="Arial"/>
        <b/>
        <color theme="1"/>
        <sz val="12.0"/>
      </rPr>
      <t>Yellow</t>
    </r>
  </si>
  <si>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</si>
  <si>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</si>
  <si>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t>Suet Ball China Tax (7.5%)</t>
  </si>
  <si>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</si>
  <si>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</si>
  <si>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</si>
  <si>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</si>
  <si>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t>Suet Ball Duty (3.4%)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</si>
  <si>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</si>
  <si>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</si>
  <si>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b/>
        <color theme="1"/>
        <sz val="12.0"/>
      </rPr>
      <t>EUROPE</t>
    </r>
    <r>
      <rPr>
        <rFont val="Arial"/>
        <color theme="1"/>
        <sz val="12.0"/>
      </rPr>
      <t xml:space="preserve"> Countries (Revenue)</t>
    </r>
  </si>
  <si>
    <r>
      <rPr>
        <rFont val="Arial"/>
        <color theme="1"/>
        <sz val="12.0"/>
      </rPr>
      <t xml:space="preserve">Solar Roof Single - </t>
    </r>
    <r>
      <rPr>
        <rFont val="Arial"/>
        <b/>
        <color theme="1"/>
        <sz val="12.0"/>
      </rPr>
      <t>Blue</t>
    </r>
  </si>
  <si>
    <t>COGS 3-in-1 Nutrition Set ($5.98)</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</si>
  <si>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</si>
  <si>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</si>
  <si>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</si>
  <si>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</si>
  <si>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</si>
  <si>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</si>
  <si>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t>COGS 3-in-1 Nutrition Set China Tax (7.5%)</t>
  </si>
  <si>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</si>
  <si>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</si>
  <si>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r>
      <rPr>
        <rFont val="Arial"/>
        <color theme="1"/>
        <sz val="12.0"/>
      </rPr>
      <t xml:space="preserve">Perch Extender </t>
    </r>
    <r>
      <rPr>
        <rFont val="Arial"/>
        <b/>
        <color theme="1"/>
        <sz val="12.0"/>
      </rPr>
      <t>Yellow</t>
    </r>
    <r>
      <rPr>
        <rFont val="Arial"/>
        <color theme="1"/>
        <sz val="12.0"/>
      </rPr>
      <t xml:space="preserve"> - Europe</t>
    </r>
  </si>
  <si>
    <t>COGS 3-in-1 Nutrition Set Duty (3.4%)</t>
  </si>
  <si>
    <t>Units Sold (Gross) Total = Rachio + Weatherflow</t>
  </si>
  <si>
    <r>
      <rPr>
        <rFont val="Arial"/>
        <color theme="1"/>
        <sz val="12.0"/>
      </rPr>
      <t xml:space="preserve">Bird Buddy - </t>
    </r>
    <r>
      <rPr>
        <rFont val="Arial"/>
        <b/>
        <color theme="1"/>
        <sz val="12.0"/>
      </rPr>
      <t>Blue</t>
    </r>
  </si>
  <si>
    <r>
      <rPr>
        <rFont val="Arial"/>
        <b/>
        <color theme="1"/>
        <sz val="12.0"/>
      </rPr>
      <t>ROW</t>
    </r>
    <r>
      <rPr>
        <rFont val="Arial"/>
        <color theme="1"/>
        <sz val="12.0"/>
      </rPr>
      <t xml:space="preserve"> Countries (Revenue)</t>
    </r>
  </si>
  <si>
    <r>
      <rPr>
        <rFont val="Arial"/>
        <color theme="1"/>
        <sz val="12.0"/>
      </rPr>
      <t xml:space="preserve">Bird Buddy - </t>
    </r>
    <r>
      <rPr>
        <rFont val="Arial"/>
        <b/>
        <color theme="1"/>
        <sz val="12.0"/>
      </rPr>
      <t>Yellow</t>
    </r>
  </si>
  <si>
    <t>COGS Solar Roof Single ($10.50)</t>
  </si>
  <si>
    <r>
      <rPr>
        <rFont val="Arial"/>
        <color theme="1"/>
        <sz val="12.0"/>
      </rPr>
      <t xml:space="preserve">Bird Buddy with Solar Roof - </t>
    </r>
    <r>
      <rPr>
        <rFont val="Arial"/>
        <b/>
        <color theme="1"/>
        <sz val="12.0"/>
      </rPr>
      <t>Blue</t>
    </r>
  </si>
  <si>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</si>
  <si>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Bird Buddy with Solar Roof - </t>
    </r>
    <r>
      <rPr>
        <rFont val="Arial"/>
        <b/>
        <color theme="1"/>
        <sz val="12.0"/>
      </rPr>
      <t>Yellow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</si>
  <si>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</si>
  <si>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</si>
  <si>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</si>
  <si>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</si>
  <si>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t>Solar Roof Single China Tax (7.5%)</t>
  </si>
  <si>
    <r>
      <rPr>
        <rFont val="Arial"/>
        <color theme="1"/>
        <sz val="12.0"/>
      </rPr>
      <t xml:space="preserve">Perch Extender </t>
    </r>
    <r>
      <rPr>
        <rFont val="Arial"/>
        <b/>
        <color theme="1"/>
        <sz val="12.0"/>
      </rPr>
      <t>Yellow</t>
    </r>
    <r>
      <rPr>
        <rFont val="Arial"/>
        <color theme="1"/>
        <sz val="12.0"/>
      </rPr>
      <t xml:space="preserve"> - ROW</t>
    </r>
  </si>
  <si>
    <t>PRO Subscription - WW</t>
  </si>
  <si>
    <t>Solar Roof Single Duty (2.5%)</t>
  </si>
  <si>
    <r>
      <rPr>
        <rFont val="Arial"/>
        <color theme="1"/>
        <sz val="12.0"/>
      </rPr>
      <t xml:space="preserve">3-in-1 Nutrition Set - </t>
    </r>
    <r>
      <rPr>
        <rFont val="Arial"/>
        <b/>
        <color theme="1"/>
        <sz val="12.0"/>
      </rPr>
      <t>Blue</t>
    </r>
  </si>
  <si>
    <t>Seeds Subscription - WW</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</si>
  <si>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</si>
  <si>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</si>
  <si>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Merch (Revenue)</t>
  </si>
  <si>
    <r>
      <rPr>
        <rFont val="Arial"/>
        <color theme="1"/>
        <sz val="12.0"/>
      </rPr>
      <t xml:space="preserve">Solar Roof Single - </t>
    </r>
    <r>
      <rPr>
        <rFont val="Arial"/>
        <b/>
        <color theme="1"/>
        <sz val="12.0"/>
      </rPr>
      <t>Yellow</t>
    </r>
  </si>
  <si>
    <t>COGS Perch Extender ($4.00)</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</si>
  <si>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</si>
  <si>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</si>
  <si>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r>
      <rPr>
        <rFont val="Arial"/>
        <color theme="1"/>
        <sz val="12.0"/>
      </rPr>
      <t xml:space="preserve"> - NA (United States + Canada)</t>
    </r>
  </si>
  <si>
    <t>Harbor Maintenance Fees (0.125%)</t>
  </si>
  <si>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</si>
  <si>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</si>
  <si>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</si>
  <si>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Bird Buddy -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</si>
  <si>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Yellow</t>
    </r>
    <r>
      <rPr>
        <rFont val="Arial"/>
        <color theme="1"/>
        <sz val="12.0"/>
      </rPr>
      <t xml:space="preserve"> - Europe (EU, UK, NOR, SWI)</t>
    </r>
  </si>
  <si>
    <t>Units Sold (Net) - Shopify</t>
  </si>
  <si>
    <r>
      <rPr>
        <rFont val="Arial"/>
        <color theme="1"/>
        <sz val="12.0"/>
      </rPr>
      <t xml:space="preserve">Bird Buddy with Solar Roof -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</si>
  <si>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Blue</t>
    </r>
  </si>
  <si>
    <r>
      <rPr>
        <rFont val="Arial"/>
        <color theme="1"/>
        <sz val="12.0"/>
      </rPr>
      <t xml:space="preserve">Bird Buddy with Solar Roof - </t>
    </r>
    <r>
      <rPr>
        <rFont val="Arial"/>
        <b/>
        <color theme="1"/>
        <sz val="12.0"/>
      </rPr>
      <t>Yellow</t>
    </r>
    <r>
      <rPr>
        <rFont val="Arial"/>
        <color theme="1"/>
        <sz val="12.0"/>
      </rPr>
      <t xml:space="preserve"> - Europe (EU, UK, NOR, SWI)</t>
    </r>
  </si>
  <si>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</si>
  <si>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r>
      <rPr>
        <rFont val="Arial"/>
        <color theme="1"/>
        <sz val="12.0"/>
      </rPr>
      <t xml:space="preserve"> - ROW</t>
    </r>
  </si>
  <si>
    <t>Merchandise Processing Fees (0.3464%)*</t>
  </si>
  <si>
    <r>
      <rPr>
        <rFont val="Arial"/>
        <color theme="1"/>
        <sz val="12.0"/>
      </rPr>
      <t xml:space="preserve">Bird Buddy with Solar Roof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</si>
  <si>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</si>
  <si>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Yellow</t>
    </r>
    <r>
      <rPr>
        <rFont val="Arial"/>
        <color theme="1"/>
        <sz val="12.0"/>
      </rPr>
      <t xml:space="preserve"> - ROW</t>
    </r>
  </si>
  <si>
    <t>Inbound Shipping BB units</t>
  </si>
  <si>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</si>
  <si>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</si>
  <si>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Outbound Shipping BB units</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</si>
  <si>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</si>
  <si>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</si>
  <si>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t>Inbound Shipping Add-ons</t>
  </si>
  <si>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</si>
  <si>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</si>
  <si>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</si>
  <si>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</si>
  <si>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Outbound Shipping Add-ons</t>
  </si>
  <si>
    <t>(All sales) US VAT (Shopify)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</si>
  <si>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</si>
  <si>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</si>
  <si>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</si>
  <si>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</si>
  <si>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</si>
  <si>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</si>
  <si>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</si>
  <si>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Cancellations </t>
    </r>
    <r>
      <rPr>
        <rFont val="Arial"/>
        <i/>
        <color theme="1"/>
        <sz val="10.0"/>
      </rPr>
      <t>(Ex. "Refunds")</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</si>
  <si>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</si>
  <si>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Refund (</t>
    </r>
    <r>
      <rPr>
        <rFont val="Arial"/>
        <i/>
        <color theme="1"/>
        <sz val="10.0"/>
      </rPr>
      <t>Ex. "Return"</t>
    </r>
    <r>
      <rPr>
        <rFont val="Arial"/>
        <color theme="1"/>
        <sz val="12.0"/>
      </rPr>
      <t>)</t>
    </r>
  </si>
  <si>
    <r>
      <rPr>
        <rFont val="Arial"/>
        <color theme="1"/>
        <sz val="12.0"/>
      </rPr>
      <t xml:space="preserve">Solar Roof Single - </t>
    </r>
    <r>
      <rPr>
        <rFont val="Arial"/>
        <b/>
        <color theme="1"/>
        <sz val="12.0"/>
      </rPr>
      <t>Blue</t>
    </r>
  </si>
  <si>
    <t>30 days return shipping ($10)</t>
  </si>
  <si>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</si>
  <si>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</si>
  <si>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</si>
  <si>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</si>
  <si>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Blue</t>
    </r>
    <r>
      <rPr>
        <rFont val="Arial"/>
        <color theme="1"/>
        <sz val="12.0"/>
      </rPr>
      <t xml:space="preserve"> - ROW</t>
    </r>
  </si>
  <si>
    <r>
      <rPr>
        <rFont val="Arial"/>
        <color theme="1"/>
        <sz val="12.0"/>
      </rPr>
      <t xml:space="preserve">Solar Roof Single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</si>
  <si>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</si>
  <si>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Blue</t>
    </r>
    <r>
      <rPr>
        <rFont val="Arial"/>
        <color theme="1"/>
        <sz val="12.0"/>
      </rPr>
      <t xml:space="preserve"> - ROW</t>
    </r>
  </si>
  <si>
    <r>
      <rPr>
        <rFont val="Arial"/>
        <color theme="1"/>
        <sz val="12.0"/>
      </rPr>
      <t xml:space="preserve">Perch Extender - </t>
    </r>
    <r>
      <rPr>
        <rFont val="Arial"/>
        <b/>
        <color theme="1"/>
        <sz val="12.0"/>
      </rPr>
      <t>Yellow</t>
    </r>
    <r>
      <rPr>
        <rFont val="Arial"/>
        <color theme="1"/>
        <sz val="12.0"/>
      </rPr>
      <t xml:space="preserve"> - ROW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</si>
  <si>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</si>
  <si>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</si>
  <si>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t>Units Refund by country (Gross)</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</si>
  <si>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</si>
  <si>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</si>
  <si>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</si>
  <si>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</si>
  <si>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</si>
  <si>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</si>
  <si>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</si>
  <si>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3PLHandling Fee</t>
  </si>
  <si>
    <r>
      <rPr>
        <rFont val="Arial"/>
        <color theme="1"/>
        <sz val="12.0"/>
      </rPr>
      <t xml:space="preserve">Bird Buddy -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</si>
  <si>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Yellow</t>
    </r>
    <r>
      <rPr>
        <rFont val="Arial"/>
        <color theme="1"/>
        <sz val="12.0"/>
      </rPr>
      <t xml:space="preserve"> - Europe (EU, UK, NOR, SWI)</t>
    </r>
  </si>
  <si>
    <r>
      <rPr>
        <rFont val="Arial"/>
        <color theme="1"/>
        <sz val="12.0"/>
      </rPr>
      <t xml:space="preserve">Bird Buddy with Solar Roof - </t>
    </r>
    <r>
      <rPr>
        <rFont val="Arial"/>
        <b/>
        <color theme="1"/>
        <sz val="12.0"/>
      </rPr>
      <t>Blue</t>
    </r>
    <r>
      <rPr>
        <rFont val="Arial"/>
        <color theme="1"/>
        <sz val="12.0"/>
      </rPr>
      <t xml:space="preserve"> - Europe (EU, UK, NOR, SWI)</t>
    </r>
  </si>
  <si>
    <r>
      <rPr>
        <rFont val="Arial"/>
        <color theme="1"/>
        <sz val="12.0"/>
      </rPr>
      <t xml:space="preserve">Bird Buddy with Solar Roof - </t>
    </r>
    <r>
      <rPr>
        <rFont val="Arial"/>
        <b/>
        <color theme="1"/>
        <sz val="12.0"/>
      </rPr>
      <t>Yellow</t>
    </r>
    <r>
      <rPr>
        <rFont val="Arial"/>
        <color theme="1"/>
        <sz val="12.0"/>
      </rPr>
      <t xml:space="preserve"> - Europe (EU, UK, NOR, SWI)</t>
    </r>
  </si>
  <si>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</si>
  <si>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Blue</t>
    </r>
    <r>
      <rPr>
        <rFont val="Arial"/>
        <color theme="1"/>
        <sz val="12.0"/>
      </rPr>
      <t xml:space="preserve"> - NA</t>
    </r>
  </si>
  <si>
    <t>3PL costs BB unit</t>
  </si>
  <si>
    <r>
      <rPr>
        <rFont val="Arial"/>
        <color theme="1"/>
        <sz val="12.0"/>
      </rPr>
      <t xml:space="preserve">Bird Buddy - </t>
    </r>
    <r>
      <rPr>
        <rFont val="Arial"/>
        <b/>
        <color theme="1"/>
        <sz val="12.0"/>
      </rPr>
      <t>Yellow</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</si>
  <si>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</si>
  <si>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Bird Buddy with Solar Roof - </t>
    </r>
    <r>
      <rPr>
        <rFont val="Arial"/>
        <b/>
        <color theme="1"/>
        <sz val="12.0"/>
      </rPr>
      <t>Blue</t>
    </r>
    <r>
      <rPr>
        <rFont val="Arial"/>
        <color theme="1"/>
        <sz val="12.0"/>
      </rPr>
      <t xml:space="preserve"> - ROW</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</si>
  <si>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</si>
  <si>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Bird Buddy with Solar Roof - </t>
    </r>
    <r>
      <rPr>
        <rFont val="Arial"/>
        <b/>
        <color theme="1"/>
        <sz val="12.0"/>
      </rPr>
      <t>Yellow</t>
    </r>
    <r>
      <rPr>
        <rFont val="Arial"/>
        <color theme="1"/>
        <sz val="12.0"/>
      </rPr>
      <t xml:space="preserve"> - ROW</t>
    </r>
  </si>
  <si>
    <r>
      <rPr>
        <rFont val="Arial"/>
        <color theme="1"/>
        <sz val="12.0"/>
      </rPr>
      <t xml:space="preserve">Solar Roof Single - </t>
    </r>
    <r>
      <rPr>
        <rFont val="Arial"/>
        <b/>
        <color theme="1"/>
        <sz val="12.0"/>
      </rPr>
      <t>Yellow</t>
    </r>
    <r>
      <rPr>
        <rFont val="Arial"/>
        <color theme="1"/>
        <sz val="12.0"/>
      </rPr>
      <t xml:space="preserve"> - NA</t>
    </r>
  </si>
  <si>
    <t>3PLSerial Capture BB unit</t>
  </si>
  <si>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</si>
  <si>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</si>
  <si>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</si>
  <si>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</si>
  <si>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t>3PLStorage BB unit</t>
  </si>
  <si>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</si>
  <si>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</si>
  <si>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</si>
  <si>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</si>
  <si>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</si>
  <si>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</si>
  <si>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</si>
  <si>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</si>
  <si>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</si>
  <si>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</si>
  <si>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</si>
  <si>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</si>
  <si>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t>3PLSupplies cost BB unit</t>
  </si>
  <si>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</si>
  <si>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</si>
  <si>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</si>
  <si>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</si>
  <si>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</si>
  <si>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</si>
  <si>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t>3PLPick charge BB unit</t>
  </si>
  <si>
    <r>
      <rPr>
        <rFont val="Arial"/>
        <color theme="1"/>
        <sz val="12.0"/>
      </rPr>
      <t xml:space="preserve">Solar Roof Single - </t>
    </r>
    <r>
      <rPr>
        <rFont val="Arial"/>
        <b/>
        <color theme="1"/>
        <sz val="12.0"/>
      </rPr>
      <t>Yellow</t>
    </r>
    <r>
      <rPr>
        <rFont val="Arial"/>
        <color theme="1"/>
        <sz val="12.0"/>
      </rPr>
      <t xml:space="preserve"> - Europe</t>
    </r>
  </si>
  <si>
    <r>
      <rPr>
        <rFont val="Arial"/>
        <color theme="1"/>
      </rPr>
      <t xml:space="preserve">16:05 changed US &amp; Canada to expedited shipping, order #119304
</t>
    </r>
    <r>
      <rPr>
        <rFont val="Arial"/>
        <b/>
        <color theme="1"/>
      </rPr>
      <t>16:06 +$20 on Bird Buddy Yellow units</t>
    </r>
  </si>
  <si>
    <r>
      <rPr>
        <rFont val="Arial"/>
        <color theme="1"/>
        <sz val="7.0"/>
      </rPr>
      <t xml:space="preserve">9:23 - SKU3 &amp; Pro Bundle Blue out of Stock
14:22 Pricing change on Yellow BBs (original prices, Wall Mount &amp; 3-in-1 increase by $10), only pro bundle -20%
</t>
    </r>
    <r>
      <rPr>
        <rFont val="Arial"/>
        <b/>
        <color theme="1"/>
        <sz val="7.0"/>
      </rPr>
      <t>15:40 Amazon button on Smart bird feeder with solar roof</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</si>
  <si>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</si>
  <si>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</si>
  <si>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</si>
  <si>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</si>
  <si>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</si>
  <si>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</si>
  <si>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</si>
  <si>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</si>
  <si>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3PLPollybag cost BB unit</t>
  </si>
  <si>
    <r>
      <rPr>
        <rFont val="Arial"/>
        <color theme="1"/>
        <sz val="12.0"/>
      </rPr>
      <t xml:space="preserve">3-in-1 Nutrition Set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</si>
  <si>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ROW</t>
    </r>
  </si>
  <si>
    <r>
      <rPr>
        <rFont val="Arial"/>
        <color theme="1"/>
        <sz val="12.0"/>
      </rPr>
      <t xml:space="preserve">Solar Roof Single - </t>
    </r>
    <r>
      <rPr>
        <rFont val="Arial"/>
        <b/>
        <color theme="1"/>
        <sz val="12.0"/>
      </rPr>
      <t>Blue</t>
    </r>
    <r>
      <rPr>
        <rFont val="Arial"/>
        <color theme="1"/>
        <sz val="12.0"/>
      </rPr>
      <t xml:space="preserve"> - ROW</t>
    </r>
  </si>
  <si>
    <r>
      <rPr>
        <rFont val="Arial"/>
        <color theme="1"/>
        <sz val="12.0"/>
      </rPr>
      <t xml:space="preserve">Solar Roof Single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</si>
  <si>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Blue</t>
    </r>
    <r>
      <rPr>
        <rFont val="Arial"/>
        <color theme="1"/>
        <sz val="12.0"/>
      </rPr>
      <t xml:space="preserve"> - ROW</t>
    </r>
  </si>
  <si>
    <r>
      <rPr>
        <rFont val="Arial"/>
        <color theme="1"/>
        <sz val="12.0"/>
      </rPr>
      <t xml:space="preserve">Perch Extender - </t>
    </r>
    <r>
      <rPr>
        <rFont val="Arial"/>
        <b/>
        <color theme="1"/>
        <sz val="12.0"/>
      </rPr>
      <t>Yellow</t>
    </r>
    <r>
      <rPr>
        <rFont val="Arial"/>
        <color theme="1"/>
        <sz val="12.0"/>
      </rPr>
      <t xml:space="preserve"> - ROW</t>
    </r>
  </si>
  <si>
    <t>3PLCarton cost BB unit</t>
  </si>
  <si>
    <r>
      <rPr>
        <rFont val="Arial"/>
        <color theme="1"/>
        <sz val="12.0"/>
      </rPr>
      <t xml:space="preserve">3-in-1 Nutrition Set - </t>
    </r>
    <r>
      <rPr>
        <rFont val="Arial"/>
        <b/>
        <color theme="1"/>
        <sz val="12.0"/>
      </rPr>
      <t>Blue</t>
    </r>
    <r>
      <rPr>
        <rFont val="Arial"/>
        <color theme="1"/>
        <sz val="12.0"/>
      </rPr>
      <t xml:space="preserve"> - Europe</t>
    </r>
  </si>
  <si>
    <t>Premium Subscription - WW</t>
  </si>
  <si>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</si>
  <si>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</si>
  <si>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</si>
  <si>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</si>
  <si>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Orders Refund NA </t>
    </r>
    <r>
      <rPr>
        <rFont val="Arial"/>
        <color theme="1"/>
        <sz val="10.0"/>
      </rPr>
      <t>(ex. "return")</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</si>
  <si>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</si>
  <si>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EU </t>
    </r>
    <r>
      <rPr>
        <rFont val="Arial"/>
        <color theme="1"/>
        <sz val="10.0"/>
      </rPr>
      <t>(ex. "return")</t>
    </r>
  </si>
  <si>
    <t>3PL costs Addons</t>
  </si>
  <si>
    <r>
      <rPr>
        <rFont val="Arial"/>
        <color theme="1"/>
        <sz val="12.0"/>
      </rPr>
      <t xml:space="preserve">Orders Refund ROW </t>
    </r>
    <r>
      <rPr>
        <rFont val="Arial"/>
        <color theme="1"/>
        <sz val="10.0"/>
      </rPr>
      <t>(ex. "return")</t>
    </r>
  </si>
  <si>
    <t>3PLSerial Capture addons</t>
  </si>
  <si>
    <r>
      <rPr>
        <rFont val="Arial"/>
        <color theme="1"/>
        <sz val="12.0"/>
      </rPr>
      <t xml:space="preserve">Orders Refund NA </t>
    </r>
    <r>
      <rPr>
        <rFont val="Arial"/>
        <color theme="1"/>
        <sz val="10.0"/>
      </rPr>
      <t>(ex. "return")</t>
    </r>
  </si>
  <si>
    <t>Hardware - NA</t>
  </si>
  <si>
    <t>Shipping - NA</t>
  </si>
  <si>
    <t>Taxes - NA</t>
  </si>
  <si>
    <t>3PLStorage addons</t>
  </si>
  <si>
    <t>Revenue Cancelled by country (Gross) - Shopify</t>
  </si>
  <si>
    <t>3PLSupplies cost addons</t>
  </si>
  <si>
    <t>Hardware - ROW</t>
  </si>
  <si>
    <t>Shipping - ROW</t>
  </si>
  <si>
    <t>Taxes - ROW</t>
  </si>
  <si>
    <t>Revenue Refunded by country (Gross) - Shopify</t>
  </si>
  <si>
    <t>Revenue Refunded by country (Gross)</t>
  </si>
  <si>
    <t>3PLPick charge addons</t>
  </si>
  <si>
    <t>3PLPollybag cost addons</t>
  </si>
  <si>
    <t>3PLCarton cost addons</t>
  </si>
  <si>
    <t>RETURN (Replacement Units &amp; Claims) by country</t>
  </si>
  <si>
    <t>Bird Buddy - NA (United States + Canada)</t>
  </si>
  <si>
    <t>Bird Buddy with Solar Roof- NA (United States + Canada)</t>
  </si>
  <si>
    <t>Bird Buddy - Europe (EU, UK, NOR, SWI)</t>
  </si>
  <si>
    <t>Returns and Replacements</t>
  </si>
  <si>
    <t>Bird Buddy with Solar Roof - Europe (EU, UK, NOR, SWI)</t>
  </si>
  <si>
    <t>Bird Buddy - ROW</t>
  </si>
  <si>
    <t>Bird Buddy with Solar Roof - ROW</t>
  </si>
  <si>
    <t>3-in-1 Nutrition Set - NA</t>
  </si>
  <si>
    <t>Solar Roof Single - NA</t>
  </si>
  <si>
    <t>Perch Extender - NA</t>
  </si>
  <si>
    <t>3-in-1 Nutrition Set - Europe</t>
  </si>
  <si>
    <t>Solar Roof Single - Europe</t>
  </si>
  <si>
    <t>Perch Extender - Europe</t>
  </si>
  <si>
    <t>3-in-1 Nutrition Set - ROW</t>
  </si>
  <si>
    <t>Solar Roof Single - ROW</t>
  </si>
  <si>
    <t>Perch Extender - ROW</t>
  </si>
  <si>
    <t>Refunds</t>
  </si>
  <si>
    <t>Sales Margin %</t>
  </si>
  <si>
    <t>Units Sold by country (Net)</t>
  </si>
  <si>
    <t>Solar Roof Single China Tax (25%)</t>
  </si>
  <si>
    <t>Blended CAC</t>
  </si>
  <si>
    <t>wCAC</t>
  </si>
  <si>
    <t>aCAC</t>
  </si>
  <si>
    <t>CAC</t>
  </si>
  <si>
    <t>COGS Fence Mount ($6.37)</t>
  </si>
  <si>
    <t>Fence Mount China Tax (7.5%)</t>
  </si>
  <si>
    <t>Fence Mount Duty (3.4%)</t>
  </si>
  <si>
    <t>US+CA</t>
  </si>
  <si>
    <t>*from july.23</t>
  </si>
  <si>
    <t>EUROPE</t>
  </si>
  <si>
    <t xml:space="preserve">Platform Fee </t>
  </si>
  <si>
    <t>jan.23-jun.23 AOV</t>
  </si>
  <si>
    <t>Stripe</t>
  </si>
  <si>
    <t>NA (cca 6 %)</t>
  </si>
  <si>
    <t>Affirm</t>
  </si>
  <si>
    <t>Europe (22 %)</t>
  </si>
  <si>
    <t>Amazon Revenue (gross)</t>
  </si>
  <si>
    <t>KCTC (additionally for first 3.000 items)</t>
  </si>
  <si>
    <t>*KCTC = China -&gt; LA with Air fraight</t>
  </si>
  <si>
    <t>Logistics</t>
  </si>
  <si>
    <t>Label Handling</t>
  </si>
  <si>
    <t>Shipping Amazon</t>
  </si>
  <si>
    <t>COGS adjustment for Returns</t>
  </si>
  <si>
    <t>Tax Amazon</t>
  </si>
  <si>
    <t>Gift Wrap Tax</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</si>
  <si>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</si>
  <si>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</si>
  <si>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</si>
  <si>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</si>
  <si>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3-in-1 Nutrition Set - Blue</t>
  </si>
  <si>
    <t>3-in-1 Nutrition Set - Yellow</t>
  </si>
  <si>
    <t>Number of participants</t>
  </si>
  <si>
    <t>Solar Roof Single - Blue</t>
  </si>
  <si>
    <t>Solar Roof Single - Yellow</t>
  </si>
  <si>
    <t>Perch Extender - Blue</t>
  </si>
  <si>
    <r>
      <rPr>
        <rFont val="Arial"/>
        <color theme="1"/>
        <sz val="12.0"/>
      </rPr>
      <t xml:space="preserve">Cancellations </t>
    </r>
    <r>
      <rPr>
        <rFont val="Arial"/>
        <i/>
        <color theme="1"/>
        <sz val="10.0"/>
      </rPr>
      <t>(Ex. "Refunds")</t>
    </r>
  </si>
  <si>
    <t>Engagement Rate</t>
  </si>
  <si>
    <t>Perch Extender - Yellow</t>
  </si>
  <si>
    <r>
      <rPr>
        <rFont val="Arial"/>
        <color theme="1"/>
        <sz val="12.0"/>
      </rPr>
      <t>Refund (</t>
    </r>
    <r>
      <rPr>
        <rFont val="Arial"/>
        <i/>
        <color theme="1"/>
        <sz val="10.0"/>
      </rPr>
      <t>Ex. "Return"</t>
    </r>
    <r>
      <rPr>
        <rFont val="Arial"/>
        <color theme="1"/>
        <sz val="12.0"/>
      </rPr>
      <t>)</t>
    </r>
  </si>
  <si>
    <t>Post-purchase Survey</t>
  </si>
  <si>
    <r>
      <rPr>
        <rFont val="Arial"/>
        <color theme="1"/>
        <sz val="12.0"/>
      </rPr>
      <t xml:space="preserve">Bird Buddy - </t>
    </r>
    <r>
      <rPr>
        <rFont val="Arial"/>
        <b/>
        <color theme="1"/>
        <sz val="12.0"/>
      </rPr>
      <t>Blue</t>
    </r>
  </si>
  <si>
    <t>Facebook / Instagram</t>
  </si>
  <si>
    <r>
      <rPr>
        <rFont val="Arial"/>
        <color theme="1"/>
        <sz val="12.0"/>
      </rPr>
      <t xml:space="preserve">Bird Buddy - </t>
    </r>
    <r>
      <rPr>
        <rFont val="Arial"/>
        <b/>
        <color theme="1"/>
        <sz val="12.0"/>
      </rPr>
      <t>Yellow</t>
    </r>
  </si>
  <si>
    <t>Where on Facebook/Instagram have you heard about Bird Buddy?</t>
  </si>
  <si>
    <t>I saw an ad</t>
  </si>
  <si>
    <r>
      <rPr>
        <rFont val="Arial"/>
        <color theme="1"/>
        <sz val="12.0"/>
      </rPr>
      <t xml:space="preserve">Bird Buddy with Solar Roof - </t>
    </r>
    <r>
      <rPr>
        <rFont val="Arial"/>
        <b/>
        <color theme="1"/>
        <sz val="12.0"/>
      </rPr>
      <t>Blue</t>
    </r>
  </si>
  <si>
    <r>
      <rPr>
        <rFont val="Arial"/>
        <color theme="1"/>
        <sz val="12.0"/>
      </rPr>
      <t xml:space="preserve">Processing Fee (2,90%) </t>
    </r>
    <r>
      <rPr>
        <rFont val="Arial"/>
        <color theme="1"/>
        <sz val="10.0"/>
      </rPr>
      <t>stripe vs. affirm %</t>
    </r>
  </si>
  <si>
    <t>I saw a post about Bird Buddy on my friend's feed</t>
  </si>
  <si>
    <r>
      <rPr>
        <rFont val="Arial"/>
        <color theme="1"/>
        <sz val="12.0"/>
      </rPr>
      <t xml:space="preserve">Bird Buddy with Solar Roof - </t>
    </r>
    <r>
      <rPr>
        <rFont val="Arial"/>
        <b/>
        <color theme="1"/>
        <sz val="12.0"/>
      </rPr>
      <t>Yellow</t>
    </r>
  </si>
  <si>
    <t>I saw an organic post from Bird Buddy</t>
  </si>
  <si>
    <t>Friends / Family</t>
  </si>
  <si>
    <t>TV / Radio</t>
  </si>
  <si>
    <r>
      <rPr>
        <rFont val="Arial"/>
        <color theme="1"/>
        <sz val="12.0"/>
      </rPr>
      <t xml:space="preserve">Transaction Fee ($0.30) </t>
    </r>
    <r>
      <rPr>
        <rFont val="Arial"/>
        <color theme="1"/>
        <sz val="10.0"/>
      </rPr>
      <t>stripe vs. affirm %</t>
    </r>
  </si>
  <si>
    <t>Blog / Article</t>
  </si>
  <si>
    <t>Reddit</t>
  </si>
  <si>
    <t>Google, Youtube</t>
  </si>
  <si>
    <t>Yahoo, Bing</t>
  </si>
  <si>
    <r>
      <rPr>
        <rFont val="Arial"/>
        <color theme="1"/>
        <sz val="13.0"/>
      </rPr>
      <t xml:space="preserve">Bird Buddy - Yellow - </t>
    </r>
    <r>
      <rPr>
        <rFont val="Arial"/>
        <color rgb="FF000000"/>
        <sz val="13.0"/>
      </rPr>
      <t>AMAZON.US</t>
    </r>
  </si>
  <si>
    <t>Who is this for? (sub-question 3)</t>
  </si>
  <si>
    <t>Just me</t>
  </si>
  <si>
    <t>Did you compare us with other smart bird feeders before purchasing?</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</si>
  <si>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</si>
  <si>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</si>
  <si>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Yes, I did extensive research</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</si>
  <si>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</si>
  <si>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</si>
  <si>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t>Yes, but very briefly</t>
  </si>
  <si>
    <r>
      <rPr>
        <rFont val="Arial"/>
        <color theme="1"/>
        <sz val="13.0"/>
      </rPr>
      <t xml:space="preserve">All </t>
    </r>
    <r>
      <rPr>
        <rFont val="Arial"/>
        <color rgb="FF000000"/>
        <sz val="13.0"/>
      </rPr>
      <t>AMAZON.US</t>
    </r>
  </si>
  <si>
    <t>No, not at all</t>
  </si>
  <si>
    <t>I will use with my family</t>
  </si>
  <si>
    <r>
      <rPr>
        <rFont val="Arial"/>
        <color theme="1"/>
        <sz val="12.0"/>
      </rPr>
      <t xml:space="preserve">Bird Buddy - </t>
    </r>
    <r>
      <rPr>
        <rFont val="Arial"/>
        <color rgb="FF000000"/>
        <sz val="12.0"/>
      </rPr>
      <t>AMAZON.US</t>
    </r>
  </si>
  <si>
    <t>(All sales) US VAT (Woo)</t>
  </si>
  <si>
    <t>(All sales) Europe VAT (EU, UK, NOR, SWI) - 22%</t>
  </si>
  <si>
    <t>My parents</t>
  </si>
  <si>
    <t>(All sales) Rest of World VAT - 13%</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</si>
  <si>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</si>
  <si>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</si>
  <si>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</si>
  <si>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Cancellations </t>
    </r>
    <r>
      <rPr>
        <rFont val="Arial"/>
        <i/>
        <color theme="1"/>
        <sz val="10.0"/>
      </rPr>
      <t>(Ex. "Refunds")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</si>
  <si>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</si>
  <si>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</si>
  <si>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r>
      <rPr>
        <rFont val="Arial"/>
        <color theme="1"/>
        <sz val="12.0"/>
      </rPr>
      <t>Refund (</t>
    </r>
    <r>
      <rPr>
        <rFont val="Arial"/>
        <i/>
        <color theme="1"/>
        <sz val="10.0"/>
      </rPr>
      <t>Ex. "Return"</t>
    </r>
    <r>
      <rPr>
        <rFont val="Arial"/>
        <color theme="1"/>
        <sz val="12.0"/>
      </rPr>
      <t>)</t>
    </r>
  </si>
  <si>
    <t>Spouse</t>
  </si>
  <si>
    <t>Who is this for? (sub-question 1)</t>
  </si>
  <si>
    <r>
      <rPr>
        <rFont val="Arial"/>
        <color theme="1"/>
        <sz val="12.0"/>
      </rPr>
      <t xml:space="preserve">Bird Buddy </t>
    </r>
    <r>
      <rPr>
        <rFont val="Arial"/>
        <b/>
        <color theme="1"/>
        <sz val="12.0"/>
      </rPr>
      <t>Blue</t>
    </r>
  </si>
  <si>
    <r>
      <rPr>
        <rFont val="Arial"/>
        <color theme="1"/>
        <sz val="12.0"/>
      </rPr>
      <t xml:space="preserve">Bird Buddy </t>
    </r>
    <r>
      <rPr>
        <rFont val="Arial"/>
        <b/>
        <color theme="1"/>
        <sz val="12.0"/>
      </rPr>
      <t>Yellow</t>
    </r>
  </si>
  <si>
    <r>
      <rPr>
        <rFont val="Arial"/>
        <color theme="1"/>
        <sz val="12.0"/>
      </rPr>
      <t xml:space="preserve">Bird Buddy with Solar Roof </t>
    </r>
    <r>
      <rPr>
        <rFont val="Arial"/>
        <b/>
        <color theme="1"/>
        <sz val="12.0"/>
      </rPr>
      <t>Blue</t>
    </r>
  </si>
  <si>
    <t>Are you familiar with the concept of a pollinator garden?</t>
  </si>
  <si>
    <r>
      <rPr>
        <rFont val="Arial"/>
        <color theme="1"/>
        <sz val="12.0"/>
      </rPr>
      <t xml:space="preserve">Bird Buddy with Solar Roof </t>
    </r>
    <r>
      <rPr>
        <rFont val="Arial"/>
        <b/>
        <color theme="1"/>
        <sz val="12.0"/>
      </rPr>
      <t>Yellow</t>
    </r>
  </si>
  <si>
    <t>Yes, I am growing one</t>
  </si>
  <si>
    <t>Yes, but haven't tried</t>
  </si>
  <si>
    <t>No, I have no idea what this is</t>
  </si>
  <si>
    <t xml:space="preserve">Wall Mount </t>
  </si>
  <si>
    <t xml:space="preserve">Suet Ball Holder </t>
  </si>
  <si>
    <t>All AMAZON.US</t>
  </si>
  <si>
    <r>
      <rPr>
        <rFont val="Arial"/>
        <color theme="1"/>
        <sz val="12.0"/>
      </rPr>
      <t xml:space="preserve">Bird Buddy </t>
    </r>
    <r>
      <rPr>
        <rFont val="Arial"/>
        <b/>
        <color theme="1"/>
        <sz val="12.0"/>
      </rPr>
      <t>Blue</t>
    </r>
  </si>
  <si>
    <r>
      <rPr>
        <rFont val="Arial"/>
        <color theme="1"/>
        <sz val="12.0"/>
      </rPr>
      <t xml:space="preserve">Bird Buddy </t>
    </r>
    <r>
      <rPr>
        <rFont val="Arial"/>
        <b/>
        <color theme="1"/>
        <sz val="12.0"/>
      </rPr>
      <t>Yellow</t>
    </r>
  </si>
  <si>
    <r>
      <rPr>
        <rFont val="Arial"/>
        <color theme="1"/>
        <sz val="12.0"/>
      </rPr>
      <t xml:space="preserve">Bird Buddy with Solar Roof </t>
    </r>
    <r>
      <rPr>
        <rFont val="Arial"/>
        <b/>
        <color theme="1"/>
        <sz val="12.0"/>
      </rPr>
      <t>Blue</t>
    </r>
  </si>
  <si>
    <r>
      <rPr>
        <rFont val="Arial"/>
        <color theme="1"/>
        <sz val="12.0"/>
      </rPr>
      <t xml:space="preserve">Bird Buddy with Solar Roof </t>
    </r>
    <r>
      <rPr>
        <rFont val="Arial"/>
        <b/>
        <color theme="1"/>
        <sz val="12.0"/>
      </rPr>
      <t>Yellow</t>
    </r>
  </si>
  <si>
    <r>
      <rPr>
        <rFont val="Arial"/>
        <color theme="1"/>
        <sz val="12.0"/>
      </rPr>
      <t xml:space="preserve">Orders Refund - </t>
    </r>
    <r>
      <rPr>
        <rFont val="Arial"/>
        <color rgb="FF000000"/>
        <sz val="12.0"/>
      </rPr>
      <t>AMAZON.US</t>
    </r>
  </si>
  <si>
    <t>Orders Refund - AMAZON.EU</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</si>
  <si>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</si>
  <si>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</si>
  <si>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All </t>
    </r>
    <r>
      <rPr>
        <rFont val="Arial"/>
        <color rgb="FF000000"/>
        <sz val="12.0"/>
      </rPr>
      <t>AMAZON.US</t>
    </r>
  </si>
  <si>
    <t>Hardware - AMAZON.EU</t>
  </si>
  <si>
    <t>Shipping - AMAZON.EU</t>
  </si>
  <si>
    <t>VAT - AMAZON.EU</t>
  </si>
  <si>
    <t>Who is this for? (sub-question 2)</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</si>
  <si>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</si>
  <si>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</si>
  <si>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r>
      <rPr>
        <rFont val="Arial"/>
        <color theme="1"/>
        <sz val="12.0"/>
      </rPr>
      <t xml:space="preserve">All </t>
    </r>
    <r>
      <rPr>
        <rFont val="Arial"/>
        <color rgb="FF000000"/>
        <sz val="12.0"/>
      </rPr>
      <t>AMAZON.US</t>
    </r>
  </si>
  <si>
    <t>Bird Buddy - Blue</t>
  </si>
  <si>
    <t/>
  </si>
  <si>
    <t>Bird Buddy - Yellow</t>
  </si>
  <si>
    <t>Bird Buddy with Solar Roof - Blue</t>
  </si>
  <si>
    <t>Bird Buddy with Solar Roof - Yellow</t>
  </si>
  <si>
    <t>Units Sold by country (Net) - Only selling in US, so take line 65 - 80</t>
  </si>
  <si>
    <r>
      <rPr>
        <rFont val="Arial"/>
        <color theme="1"/>
        <sz val="12.0"/>
      </rPr>
      <t xml:space="preserve">Bird Buddy </t>
    </r>
    <r>
      <rPr>
        <rFont val="Arial"/>
        <b/>
        <color theme="1"/>
        <sz val="12.0"/>
      </rPr>
      <t>Blue</t>
    </r>
  </si>
  <si>
    <r>
      <rPr>
        <rFont val="Arial"/>
        <color theme="1"/>
        <sz val="12.0"/>
      </rPr>
      <t xml:space="preserve">Bird Buddy </t>
    </r>
    <r>
      <rPr>
        <rFont val="Arial"/>
        <b/>
        <color theme="1"/>
        <sz val="12.0"/>
      </rPr>
      <t>Yellow</t>
    </r>
  </si>
  <si>
    <r>
      <rPr>
        <rFont val="Arial"/>
        <color theme="1"/>
        <sz val="12.0"/>
      </rPr>
      <t xml:space="preserve">Bird Buddy with Solar Roof </t>
    </r>
    <r>
      <rPr>
        <rFont val="Arial"/>
        <b/>
        <color theme="1"/>
        <sz val="12.0"/>
      </rPr>
      <t>Blue</t>
    </r>
  </si>
  <si>
    <r>
      <rPr>
        <rFont val="Arial"/>
        <color theme="1"/>
        <sz val="12.0"/>
      </rPr>
      <t xml:space="preserve">Bird Buddy with Solar Roof </t>
    </r>
    <r>
      <rPr>
        <rFont val="Arial"/>
        <b/>
        <color theme="1"/>
        <sz val="12.0"/>
      </rPr>
      <t>Yellow</t>
    </r>
  </si>
  <si>
    <t>Wall Mount - AMAZON.US</t>
  </si>
  <si>
    <t>Have you ever used a bird feeder before this purchase?</t>
  </si>
  <si>
    <t>Yes</t>
  </si>
  <si>
    <t>No, never</t>
  </si>
  <si>
    <t>Amazon Sales Fee (15%)</t>
  </si>
  <si>
    <t>Amazon FBA Fee Units ($12.94)</t>
  </si>
  <si>
    <t>Total submissions:</t>
  </si>
  <si>
    <t>Amazon FBA Fee Addons ($5.70)</t>
  </si>
  <si>
    <t>Post-purchase Survey Percentage</t>
  </si>
  <si>
    <t>Where on FB/IG have you heard about Bird Buddy?</t>
  </si>
  <si>
    <t>% Where on FB/IG have you heard about Bird Buddy?</t>
  </si>
  <si>
    <t>How important do you find acquiring knowledge in bird feeding?</t>
  </si>
  <si>
    <t>Very, I love learning about birds</t>
  </si>
  <si>
    <t>It's not the main point for me, but nice</t>
  </si>
  <si>
    <t>Not at all</t>
  </si>
  <si>
    <t>% Who is this for? (sub-question 3)</t>
  </si>
  <si>
    <t>Amazon Inbound ($2.27)</t>
  </si>
  <si>
    <t>Amazon Storage Fee ($0.24)</t>
  </si>
  <si>
    <t>Supermetrics Queries</t>
  </si>
  <si>
    <t>All the queries created by Supermetrics are stored here, each in its own row.</t>
  </si>
  <si>
    <t>On this sheet you can:</t>
  </si>
  <si>
    <t>1. Modify the parameters of a query. Any changes will be visible when you run a refresh.</t>
  </si>
  <si>
    <t>US VAT (Amazon)</t>
  </si>
  <si>
    <t>2. Remove a query by deleting its row</t>
  </si>
  <si>
    <t>Total Refunds</t>
  </si>
  <si>
    <t>Europe/Paris</t>
  </si>
  <si>
    <r>
      <rPr>
        <rFont val="Arial"/>
        <color theme="1"/>
        <sz val="12.0"/>
      </rPr>
      <t xml:space="preserve">Cancellations </t>
    </r>
    <r>
      <rPr>
        <rFont val="Arial"/>
        <i/>
        <color theme="1"/>
        <sz val="10.0"/>
      </rPr>
      <t>(Ex. "Refunds")</t>
    </r>
  </si>
  <si>
    <t>Sales Margin</t>
  </si>
  <si>
    <r>
      <rPr>
        <rFont val="Arial"/>
        <color theme="1"/>
        <sz val="12.0"/>
      </rPr>
      <t>Refund (</t>
    </r>
    <r>
      <rPr>
        <rFont val="Arial"/>
        <i/>
        <color theme="1"/>
        <sz val="10.0"/>
      </rPr>
      <t>Ex. "Return"</t>
    </r>
    <r>
      <rPr>
        <rFont val="Arial"/>
        <color theme="1"/>
        <sz val="12.0"/>
      </rPr>
      <t>)</t>
    </r>
  </si>
  <si>
    <t>3. Add new queries: type a range address and query parameters, leave the query ID empty. The query will be added when you run a refresh. (Of course, it's much easier to use the sidebar to add new queries.)</t>
  </si>
  <si>
    <t>Daily Sales Margin %</t>
  </si>
  <si>
    <t>Daily NET ROAS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</si>
  <si>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</si>
  <si>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 Who is this for? (sub-question 1)</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</si>
  <si>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</si>
  <si>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</si>
  <si>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</si>
  <si>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</si>
  <si>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</si>
  <si>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</si>
  <si>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</si>
  <si>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</si>
  <si>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</si>
  <si>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</si>
  <si>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</si>
  <si>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</si>
  <si>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</si>
  <si>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</si>
  <si>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</si>
  <si>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</si>
  <si>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</si>
  <si>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</si>
  <si>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</si>
  <si>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</si>
  <si>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</si>
  <si>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</si>
  <si>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</si>
  <si>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</si>
  <si>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</si>
  <si>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</si>
  <si>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</si>
  <si>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</si>
  <si>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</si>
  <si>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</si>
  <si>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</si>
  <si>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</si>
  <si>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</si>
  <si>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</si>
  <si>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</si>
  <si>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</si>
  <si>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</si>
  <si>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</si>
  <si>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</si>
  <si>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</si>
  <si>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</si>
  <si>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</si>
  <si>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</si>
  <si>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</si>
  <si>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</si>
  <si>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</si>
  <si>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</si>
  <si>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</si>
  <si>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</si>
  <si>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</si>
  <si>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</si>
  <si>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</si>
  <si>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</si>
  <si>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</si>
  <si>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</si>
  <si>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</si>
  <si>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</si>
  <si>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</si>
  <si>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</si>
  <si>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</si>
  <si>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</si>
  <si>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</si>
  <si>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</si>
  <si>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</si>
  <si>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</si>
  <si>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</si>
  <si>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</si>
  <si>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</si>
  <si>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</si>
  <si>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</si>
  <si>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</si>
  <si>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</si>
  <si>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</si>
  <si>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</si>
  <si>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</si>
  <si>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</si>
  <si>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</si>
  <si>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</si>
  <si>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</si>
  <si>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</si>
  <si>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</si>
  <si>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</si>
  <si>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Start date:</t>
  </si>
  <si>
    <t>End date:</t>
  </si>
  <si>
    <t>31/12/2023</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</si>
  <si>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</si>
  <si>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</si>
  <si>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</si>
  <si>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</si>
  <si>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</si>
  <si>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</si>
  <si>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</si>
  <si>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</si>
  <si>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</si>
  <si>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</si>
  <si>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</si>
  <si>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</si>
  <si>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</si>
  <si>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</si>
  <si>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</si>
  <si>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</si>
  <si>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</si>
  <si>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</si>
  <si>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</si>
  <si>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</si>
  <si>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</si>
  <si>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</si>
  <si>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0,91%</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</si>
  <si>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</si>
  <si>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</si>
  <si>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</si>
  <si>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</si>
  <si>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</si>
  <si>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</si>
  <si>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</si>
  <si>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</si>
  <si>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</si>
  <si>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</si>
  <si>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</si>
  <si>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</si>
  <si>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</si>
  <si>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</si>
  <si>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</si>
  <si>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</si>
  <si>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</si>
  <si>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 Who is this for? (sub-question 2)</t>
  </si>
  <si>
    <t>TOTAL</t>
  </si>
  <si>
    <t>INVESTMENTS</t>
  </si>
  <si>
    <t>INVESTMENT PLAN</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</si>
  <si>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</si>
  <si>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</si>
  <si>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</si>
  <si>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</si>
  <si>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</si>
  <si>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</si>
  <si>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</si>
  <si>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</si>
  <si>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TRAFFIC (Sessions GA4)</t>
  </si>
  <si>
    <t>TRAFFIC PLAN</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</si>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</sst>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mmm yyyy"/>
    <numFmt numFmtId="165" formatCode="M/d/yyyy"/>
    <numFmt numFmtId="166" formatCode="&quot;$&quot;#,##0.00"/>
    <numFmt numFmtId="167" formatCode="_-[$$-409]* #,##0.00_ ;_-[$$-409]* \-#,##0.00\ ;_-[$$-409]* &quot;-&quot;??.00_ ;_-@_ "/>
    <numFmt numFmtId="168" formatCode="_-[$$-409]* #,##0.00_ ;_-[$$-409]* \-#,##0.00\ ;_-[$$-409]* &quot;-&quot;??_ ;_-@_ "/>
    <numFmt numFmtId="169" formatCode="_-[$€-2]\ * #,##0.00_-;\-[$€-2]\ * #,##0.00_-;_-[$€-2]\ * &quot;-&quot;??_-;_-@"/>
    <numFmt numFmtId="170" formatCode="#,##0.0000"/>
    <numFmt numFmtId="171" formatCode="mmm yyyy"/>
    <numFmt numFmtId="172" formatCode="&quot;$&quot;#,##0"/>
    <numFmt numFmtId="173" formatCode="_(&quot;$&quot;* #,##0.00_);_(&quot;$&quot;* \(#,##0.00\);_(&quot;$&quot;* &quot;-&quot;??_);_(@_)"/>
    <numFmt numFmtId="174" formatCode="0.000%"/>
    <numFmt numFmtId="175" formatCode="0.0000%"/>
    <numFmt numFmtId="176" formatCode="0.0%"/>
    <numFmt numFmtId="177" formatCode="yyyy-mm-dd"/>
    <numFmt numFmtId="178" formatCode="#,##0&quot;$&quot;"/>
    <numFmt numFmtId="179" formatCode="0.0"/>
    <numFmt numFmtId="180" formatCode="_-&quot;€&quot;* #,##0.00_-;\-&quot;€&quot;* #,##0.00_-;_-&quot;€&quot;* &quot;-&quot;??_-;_-@"/>
    <numFmt numFmtId="181" formatCode="&quot;$&quot;#,##0.000"/>
    <numFmt numFmtId="182" formatCode="_([$€-2]\ * #,##0.00_);_([$€-2]\ * \(#,##0.00\);_([$€-2]\ * &quot;-&quot;??_);_(@_)"/>
    <numFmt numFmtId="183" formatCode="mm/dd/yyyy"/>
  </numFmts>
  <fonts count="91">
    <font>
      <sz val="10.0"/>
      <color rgb="FF000000"/>
      <name val="Arial"/>
      <scheme val="minor"/>
    </font>
    <font>
      <color theme="1"/>
      <name val="Arial"/>
    </font>
    <font>
      <color rgb="FFFFFFFF"/>
      <name val="Arial"/>
    </font>
    <font>
      <sz val="12.0"/>
      <color rgb="FFFFFFFF"/>
      <name val="Arial"/>
    </font>
    <font>
      <sz val="7.0"/>
      <color theme="1"/>
      <name val="Arial"/>
    </font>
    <font>
      <sz val="12.0"/>
      <color theme="1"/>
      <name val="Arial"/>
    </font>
    <font>
      <color rgb="FF202223"/>
      <name val="Arial"/>
    </font>
    <font>
      <color rgb="FF1E1E1E"/>
      <name val="-apple-system"/>
    </font>
    <font>
      <b/>
      <i/>
      <sz val="12.0"/>
      <color theme="1"/>
      <name val="Arial"/>
    </font>
    <font>
      <b/>
      <sz val="12.0"/>
      <color theme="1"/>
      <name val="Arial"/>
    </font>
    <font>
      <color rgb="FF002F36"/>
      <name val="Arial"/>
    </font>
    <font>
      <color theme="1"/>
      <name val="Arial"/>
      <scheme val="minor"/>
    </font>
    <font>
      <sz val="13.0"/>
      <color rgb="FFFFFFFF"/>
      <name val="Arial"/>
    </font>
    <font>
      <sz val="13.0"/>
      <color theme="1"/>
      <name val="Arial"/>
    </font>
    <font>
      <sz val="12.0"/>
      <color rgb="FF202223"/>
      <name val="Arial"/>
    </font>
    <font>
      <sz val="9.0"/>
      <color rgb="FFEFEFEF"/>
      <name val="Arial"/>
    </font>
    <font>
      <sz val="9.0"/>
      <color rgb="FFB7B7B7"/>
      <name val="Arial"/>
    </font>
    <font>
      <color rgb="FFB7B7B7"/>
      <name val="Arial"/>
    </font>
    <font>
      <sz val="9.0"/>
      <color rgb="FFFFFFFF"/>
      <name val="Arial"/>
    </font>
    <font>
      <sz val="9.0"/>
      <color rgb="FFD9D9D9"/>
      <name val="Arial"/>
    </font>
    <font>
      <color theme="1"/>
      <name val="&quot;Google Sans&quot;"/>
    </font>
    <font>
      <color rgb="FFD9D9D9"/>
      <name val="Arial"/>
    </font>
    <font>
      <b/>
      <sz val="12.0"/>
      <color rgb="FFFFFFFF"/>
      <name val="Arial"/>
    </font>
    <font>
      <sz val="12.0"/>
      <color theme="1"/>
      <name val="&quot;Work Sans&quot;"/>
    </font>
    <font>
      <b/>
      <sz val="14.0"/>
      <color rgb="FFFFFFFF"/>
      <name val="Unbounded"/>
    </font>
    <font>
      <sz val="12.0"/>
      <color theme="1"/>
      <name val="Arial"/>
      <scheme val="minor"/>
    </font>
    <font/>
    <font>
      <u/>
      <color rgb="FF1155CC"/>
      <name val="Arial"/>
    </font>
    <font>
      <i/>
      <sz val="8.0"/>
      <color theme="1"/>
      <name val="Arial"/>
    </font>
    <font>
      <b/>
      <color theme="1"/>
      <name val="Arial"/>
    </font>
    <font>
      <u/>
      <color rgb="FF1155CC"/>
      <name val="Arial"/>
    </font>
    <font>
      <u/>
      <color rgb="FF1155CC"/>
      <name val="Arial"/>
    </font>
    <font>
      <color rgb="FFF6B26B"/>
      <name val="Arial"/>
    </font>
    <font>
      <sz val="10.0"/>
      <color rgb="FFFFFFFF"/>
      <name val="Arial"/>
    </font>
    <font>
      <sz val="12.0"/>
      <color rgb="FFA5A5A5"/>
      <name val="Arial"/>
    </font>
    <font>
      <sz val="12.0"/>
      <color rgb="FF000000"/>
      <name val="Arial"/>
    </font>
    <font>
      <i/>
      <sz val="12.0"/>
      <color theme="1"/>
      <name val="Arial"/>
    </font>
    <font>
      <sz val="12.0"/>
      <color rgb="FF999999"/>
      <name val="Arial"/>
    </font>
    <font>
      <i/>
      <color theme="1"/>
      <name val="Arial"/>
    </font>
    <font>
      <sz val="12.0"/>
      <color rgb="FF1F2124"/>
      <name val="Arial"/>
    </font>
    <font>
      <sz val="11.0"/>
      <color rgb="FF202223"/>
      <name val="Arial"/>
    </font>
    <font>
      <sz val="12.0"/>
      <color rgb="FF202223"/>
      <name val="Arial"/>
      <scheme val="minor"/>
    </font>
    <font>
      <sz val="12.0"/>
      <color rgb="FF000000"/>
      <name val="Inherit"/>
    </font>
    <font>
      <sz val="7.0"/>
      <color theme="1"/>
      <name val="Arial"/>
      <scheme val="minor"/>
    </font>
    <font>
      <sz val="10.0"/>
      <color rgb="FF202223"/>
      <name val="Arial"/>
      <scheme val="minor"/>
    </font>
    <font>
      <color rgb="FF002F36"/>
      <name val="&quot;Amazon Ember&quot;"/>
    </font>
    <font>
      <sz val="8.0"/>
      <color rgb="FFFFFFFF"/>
      <name val="Arial"/>
      <scheme val="minor"/>
    </font>
    <font>
      <color theme="1"/>
      <name val="Google Sans"/>
    </font>
    <font>
      <color rgb="FFD9D9D9"/>
      <name val="Arial"/>
      <scheme val="minor"/>
    </font>
    <font>
      <sz val="8.0"/>
      <color rgb="FF333333"/>
      <name val="Latoregular"/>
    </font>
    <font>
      <sz val="10.0"/>
      <color rgb="FF212B36"/>
      <name val="-apple-system"/>
    </font>
    <font>
      <u/>
      <color rgb="FF0000FF"/>
    </font>
    <font>
      <color theme="0"/>
      <name val="Arial"/>
      <scheme val="minor"/>
    </font>
    <font>
      <color rgb="FFFFFFFF"/>
      <name val="Arial"/>
      <scheme val="minor"/>
    </font>
    <font>
      <b/>
      <color theme="1"/>
      <name val="Arial"/>
      <scheme val="minor"/>
    </font>
    <font>
      <color rgb="FF000000"/>
      <name val="Arial"/>
      <scheme val="minor"/>
    </font>
    <font>
      <i/>
      <sz val="8.0"/>
      <color theme="1"/>
      <name val="Arial"/>
      <scheme val="minor"/>
    </font>
    <font>
      <i/>
      <color theme="1"/>
      <name val="Arial"/>
      <scheme val="minor"/>
    </font>
    <font>
      <u/>
      <color rgb="FF0000FF"/>
    </font>
    <font>
      <i/>
      <sz val="8.0"/>
      <color rgb="FF000000"/>
      <name val="Arial"/>
      <scheme val="minor"/>
    </font>
    <font>
      <b/>
      <sz val="9.0"/>
      <color theme="1"/>
      <name val="Arial"/>
      <scheme val="minor"/>
    </font>
    <font>
      <sz val="13.0"/>
      <color rgb="FF000000"/>
      <name val="Inherit"/>
    </font>
    <font>
      <sz val="13.0"/>
      <color theme="1"/>
      <name val="Arial"/>
      <scheme val="minor"/>
    </font>
    <font>
      <b/>
      <color rgb="FFFFFFFF"/>
      <name val="Arial"/>
      <scheme val="minor"/>
    </font>
    <font>
      <b/>
      <color rgb="FFFFFFFF"/>
      <name val="Arial"/>
    </font>
    <font>
      <b/>
      <color rgb="FF000000"/>
      <name val="Arial"/>
      <scheme val="minor"/>
    </font>
    <font>
      <color rgb="FF000000"/>
      <name val="Arial"/>
    </font>
    <font>
      <b/>
      <sz val="20.0"/>
      <color theme="1"/>
      <name val="Arial"/>
      <scheme val="minor"/>
    </font>
    <font>
      <color rgb="FFEEEEEE"/>
      <name val="Arial"/>
      <scheme val="minor"/>
    </font>
    <font>
      <sz val="12.0"/>
      <color rgb="FFAEABAB"/>
      <name val="Arial"/>
    </font>
    <font>
      <sz val="13.0"/>
      <color rgb="FF000000"/>
      <name val="Arial"/>
    </font>
    <font>
      <sz val="12.0"/>
      <color rgb="FF006100"/>
      <name val="Arial"/>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sz val="8.0"/>
      <color theme="1"/>
      <name val="Arial"/>
      <scheme val="minor"/>
    </font>
    <font>
      <b/>
      <sz val="12.0"/>
      <color theme="1"/>
      <name val="Calibri"/>
    </font>
    <font>
      <b/>
      <sz val="12.0"/>
      <color theme="1"/>
      <name val="Arial"/>
      <scheme val="minor"/>
    </font>
    <font>
      <b/>
      <sz val="8.0"/>
      <color theme="1"/>
      <name val="Arial"/>
    </font>
    <font>
      <sz val="8.0"/>
      <color rgb="FF000000"/>
      <name val="Calibri"/>
    </font>
  </fonts>
  <fills count="307">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EFEFEF"/>
        <bgColor rgb="FFEFEFEF"/>
      </patternFill>
    </fill>
    <fill>
      <patternFill patternType="solid">
        <fgColor rgb="FF2F5496"/>
        <bgColor rgb="FF2F5496"/>
      </patternFill>
    </fill>
    <fill>
      <patternFill patternType="solid">
        <fgColor rgb="FFF3F3F3"/>
        <bgColor rgb="FFF3F3F3"/>
      </patternFill>
    </fill>
    <fill>
      <patternFill patternType="solid">
        <fgColor rgb="FF3F3F3F"/>
        <bgColor rgb="FF3F3F3F"/>
      </patternFill>
    </fill>
    <fill>
      <patternFill patternType="solid">
        <fgColor rgb="FF8EAADB"/>
        <bgColor rgb="FF8EAADB"/>
      </patternFill>
    </fill>
    <fill>
      <patternFill patternType="solid">
        <fgColor rgb="FFFEF2CB"/>
        <bgColor rgb="FFFEF2CB"/>
      </patternFill>
    </fill>
    <fill>
      <patternFill patternType="solid">
        <fgColor rgb="FFCCCCCC"/>
        <bgColor rgb="FFCCCCCC"/>
      </patternFill>
    </fill>
    <fill>
      <patternFill patternType="solid">
        <fgColor rgb="FFFFCC99"/>
        <bgColor rgb="FFFFCC99"/>
      </patternFill>
    </fill>
    <fill>
      <patternFill patternType="solid">
        <fgColor rgb="FFFFFFFF"/>
        <bgColor rgb="FFFFFFFF"/>
      </patternFill>
    </fill>
    <fill>
      <patternFill patternType="solid">
        <fgColor rgb="FFD8D8D8"/>
        <bgColor rgb="FFD8D8D8"/>
      </patternFill>
    </fill>
    <fill>
      <patternFill patternType="solid">
        <fgColor rgb="FFA8D08D"/>
        <bgColor rgb="FFA8D08D"/>
      </patternFill>
    </fill>
    <fill>
      <patternFill patternType="solid">
        <fgColor rgb="FFFFE598"/>
        <bgColor rgb="FFFFE598"/>
      </patternFill>
    </fill>
    <fill>
      <patternFill patternType="solid">
        <fgColor rgb="FFFF7E79"/>
        <bgColor rgb="FFFF7E79"/>
      </patternFill>
    </fill>
    <fill>
      <patternFill patternType="solid">
        <fgColor rgb="FFBFBFBF"/>
        <bgColor rgb="FFBFBFBF"/>
      </patternFill>
    </fill>
    <fill>
      <patternFill patternType="solid">
        <fgColor rgb="FFF4CCCC"/>
        <bgColor rgb="FFF4CCCC"/>
      </patternFill>
    </fill>
    <fill>
      <patternFill patternType="solid">
        <fgColor rgb="FFB6D7A8"/>
        <bgColor rgb="FFB6D7A8"/>
      </patternFill>
    </fill>
    <fill>
      <patternFill patternType="solid">
        <fgColor rgb="FFFFF2CC"/>
        <bgColor rgb="FFFFF2CC"/>
      </patternFill>
    </fill>
    <fill>
      <patternFill patternType="solid">
        <fgColor rgb="FFEA9999"/>
        <bgColor rgb="FFEA9999"/>
      </patternFill>
    </fill>
    <fill>
      <patternFill patternType="solid">
        <fgColor rgb="FFFFE599"/>
        <bgColor rgb="FFFFE599"/>
      </patternFill>
    </fill>
    <fill>
      <patternFill patternType="solid">
        <fgColor rgb="FFD9EAD3"/>
        <bgColor rgb="FFD9EAD3"/>
      </patternFill>
    </fill>
    <fill>
      <patternFill patternType="solid">
        <fgColor rgb="FFB7D7A8"/>
        <bgColor rgb="FFB7D7A8"/>
      </patternFill>
    </fill>
    <fill>
      <patternFill patternType="solid">
        <fgColor rgb="FFCCEBDC"/>
        <bgColor rgb="FFCCEBDC"/>
      </patternFill>
    </fill>
    <fill>
      <patternFill patternType="solid">
        <fgColor rgb="FFB6E2CC"/>
        <bgColor rgb="FFB6E2CC"/>
      </patternFill>
    </fill>
    <fill>
      <patternFill patternType="solid">
        <fgColor rgb="FF9FD8BC"/>
        <bgColor rgb="FF9FD8BC"/>
      </patternFill>
    </fill>
    <fill>
      <patternFill patternType="solid">
        <fgColor rgb="FFA0D9BD"/>
        <bgColor rgb="FFA0D9BD"/>
      </patternFill>
    </fill>
    <fill>
      <patternFill patternType="solid">
        <fgColor rgb="FF9DD7BB"/>
        <bgColor rgb="FF9DD7BB"/>
      </patternFill>
    </fill>
    <fill>
      <patternFill patternType="solid">
        <fgColor rgb="FF99D6B8"/>
        <bgColor rgb="FF99D6B8"/>
      </patternFill>
    </fill>
    <fill>
      <patternFill patternType="solid">
        <fgColor rgb="FF9AD6B9"/>
        <bgColor rgb="FF9AD6B9"/>
      </patternFill>
    </fill>
    <fill>
      <patternFill patternType="solid">
        <fgColor rgb="FF93D4B4"/>
        <bgColor rgb="FF93D4B4"/>
      </patternFill>
    </fill>
    <fill>
      <patternFill patternType="solid">
        <fgColor rgb="FF92D3B3"/>
        <bgColor rgb="FF92D3B3"/>
      </patternFill>
    </fill>
    <fill>
      <patternFill patternType="solid">
        <fgColor rgb="FF57BB8A"/>
        <bgColor rgb="FF57BB8A"/>
      </patternFill>
    </fill>
    <fill>
      <patternFill patternType="solid">
        <fgColor rgb="FF5BBD8D"/>
        <bgColor rgb="FF5BBD8D"/>
      </patternFill>
    </fill>
    <fill>
      <patternFill patternType="solid">
        <fgColor rgb="FF72C69D"/>
        <bgColor rgb="FF72C69D"/>
      </patternFill>
    </fill>
    <fill>
      <patternFill patternType="solid">
        <fgColor rgb="FF8ED1B0"/>
        <bgColor rgb="FF8ED1B0"/>
      </patternFill>
    </fill>
    <fill>
      <patternFill patternType="solid">
        <fgColor rgb="FFCAEADB"/>
        <bgColor rgb="FFCAEADB"/>
      </patternFill>
    </fill>
    <fill>
      <patternFill patternType="solid">
        <fgColor rgb="FFD5EEE2"/>
        <bgColor rgb="FFD5EEE2"/>
      </patternFill>
    </fill>
    <fill>
      <patternFill patternType="solid">
        <fgColor rgb="FFE5F5ED"/>
        <bgColor rgb="FFE5F5ED"/>
      </patternFill>
    </fill>
    <fill>
      <patternFill patternType="solid">
        <fgColor rgb="FFE0F3E9"/>
        <bgColor rgb="FFE0F3E9"/>
      </patternFill>
    </fill>
    <fill>
      <patternFill patternType="solid">
        <fgColor rgb="FFE4F4EC"/>
        <bgColor rgb="FFE4F4EC"/>
      </patternFill>
    </fill>
    <fill>
      <patternFill patternType="solid">
        <fgColor rgb="FFEAF7F1"/>
        <bgColor rgb="FFEAF7F1"/>
      </patternFill>
    </fill>
    <fill>
      <patternFill patternType="solid">
        <fgColor rgb="FFFAFDFB"/>
        <bgColor rgb="FFFAFDFB"/>
      </patternFill>
    </fill>
    <fill>
      <patternFill patternType="solid">
        <fgColor rgb="FFFCFEFD"/>
        <bgColor rgb="FFFCFEFD"/>
      </patternFill>
    </fill>
    <fill>
      <patternFill patternType="solid">
        <fgColor rgb="FFF3FAF7"/>
        <bgColor rgb="FFF3FAF7"/>
      </patternFill>
    </fill>
    <fill>
      <patternFill patternType="solid">
        <fgColor rgb="FFF4FBF8"/>
        <bgColor rgb="FFF4FBF8"/>
      </patternFill>
    </fill>
    <fill>
      <patternFill patternType="solid">
        <fgColor rgb="FFF8FDFB"/>
        <bgColor rgb="FFF8FDFB"/>
      </patternFill>
    </fill>
    <fill>
      <patternFill patternType="solid">
        <fgColor rgb="FFF9FDFB"/>
        <bgColor rgb="FFF9FDFB"/>
      </patternFill>
    </fill>
    <fill>
      <patternFill patternType="solid">
        <fgColor rgb="FFF6FCF9"/>
        <bgColor rgb="FFF6FCF9"/>
      </patternFill>
    </fill>
    <fill>
      <patternFill patternType="solid">
        <fgColor rgb="FFF5FBF8"/>
        <bgColor rgb="FFF5FBF8"/>
      </patternFill>
    </fill>
    <fill>
      <patternFill patternType="solid">
        <fgColor rgb="FFF8FCFA"/>
        <bgColor rgb="FFF8FCFA"/>
      </patternFill>
    </fill>
    <fill>
      <patternFill patternType="solid">
        <fgColor rgb="FF93C47D"/>
        <bgColor rgb="FF93C47D"/>
      </patternFill>
    </fill>
    <fill>
      <patternFill patternType="solid">
        <fgColor rgb="FFE7E6E6"/>
        <bgColor rgb="FFE7E6E6"/>
      </patternFill>
    </fill>
    <fill>
      <patternFill patternType="solid">
        <fgColor rgb="FFFAFDFC"/>
        <bgColor rgb="FFFAFDFC"/>
      </patternFill>
    </fill>
    <fill>
      <patternFill patternType="solid">
        <fgColor rgb="FFFEFFFE"/>
        <bgColor rgb="FFFEFFFE"/>
      </patternFill>
    </fill>
    <fill>
      <patternFill patternType="solid">
        <fgColor rgb="FFE7F6EE"/>
        <bgColor rgb="FFE7F6EE"/>
      </patternFill>
    </fill>
    <fill>
      <patternFill patternType="solid">
        <fgColor rgb="FFA2DABF"/>
        <bgColor rgb="FFA2DABF"/>
      </patternFill>
    </fill>
    <fill>
      <patternFill patternType="solid">
        <fgColor rgb="FF65C194"/>
        <bgColor rgb="FF65C194"/>
      </patternFill>
    </fill>
    <fill>
      <patternFill patternType="solid">
        <fgColor rgb="FFA4DABF"/>
        <bgColor rgb="FFA4DABF"/>
      </patternFill>
    </fill>
    <fill>
      <patternFill patternType="solid">
        <fgColor rgb="FFCBEADB"/>
        <bgColor rgb="FFCBEADB"/>
      </patternFill>
    </fill>
    <fill>
      <patternFill patternType="solid">
        <fgColor rgb="FFD9F0E5"/>
        <bgColor rgb="FFD9F0E5"/>
      </patternFill>
    </fill>
    <fill>
      <patternFill patternType="solid">
        <fgColor rgb="FFDCF1E7"/>
        <bgColor rgb="FFDCF1E7"/>
      </patternFill>
    </fill>
    <fill>
      <patternFill patternType="solid">
        <fgColor rgb="FFDDF2E8"/>
        <bgColor rgb="FFDDF2E8"/>
      </patternFill>
    </fill>
    <fill>
      <patternFill patternType="solid">
        <fgColor rgb="FFE9F6F0"/>
        <bgColor rgb="FFE9F6F0"/>
      </patternFill>
    </fill>
    <fill>
      <patternFill patternType="solid">
        <fgColor rgb="FFDFF2E9"/>
        <bgColor rgb="FFDFF2E9"/>
      </patternFill>
    </fill>
    <fill>
      <patternFill patternType="solid">
        <fgColor rgb="FFE0F3EA"/>
        <bgColor rgb="FFE0F3EA"/>
      </patternFill>
    </fill>
    <fill>
      <patternFill patternType="solid">
        <fgColor rgb="FFECF8F2"/>
        <bgColor rgb="FFECF8F2"/>
      </patternFill>
    </fill>
    <fill>
      <patternFill patternType="solid">
        <fgColor rgb="FFFBFDFC"/>
        <bgColor rgb="FFFBFDFC"/>
      </patternFill>
    </fill>
    <fill>
      <patternFill patternType="solid">
        <fgColor rgb="FFC9DAF8"/>
        <bgColor rgb="FFC9DAF8"/>
      </patternFill>
    </fill>
    <fill>
      <patternFill patternType="solid">
        <fgColor rgb="FFF3FBF7"/>
        <bgColor rgb="FFF3FBF7"/>
      </patternFill>
    </fill>
    <fill>
      <patternFill patternType="solid">
        <fgColor rgb="FFFBFEFC"/>
        <bgColor rgb="FFFBFEFC"/>
      </patternFill>
    </fill>
    <fill>
      <patternFill patternType="solid">
        <fgColor rgb="FFE1F4EB"/>
        <bgColor rgb="FFE1F4EB"/>
      </patternFill>
    </fill>
    <fill>
      <patternFill patternType="solid">
        <fgColor rgb="FFF8FDFA"/>
        <bgColor rgb="FFF8FDFA"/>
      </patternFill>
    </fill>
    <fill>
      <patternFill patternType="solid">
        <fgColor rgb="FF57BC8A"/>
        <bgColor rgb="FF57BC8A"/>
      </patternFill>
    </fill>
    <fill>
      <patternFill patternType="solid">
        <fgColor rgb="FF6D9EEB"/>
        <bgColor rgb="FF6D9EEB"/>
      </patternFill>
    </fill>
    <fill>
      <patternFill patternType="solid">
        <fgColor rgb="FFB9E3CE"/>
        <bgColor rgb="FFB9E3CE"/>
      </patternFill>
    </fill>
    <fill>
      <patternFill patternType="solid">
        <fgColor rgb="FFBCE4D0"/>
        <bgColor rgb="FFBCE4D0"/>
      </patternFill>
    </fill>
    <fill>
      <patternFill patternType="solid">
        <fgColor rgb="FFB2E0CA"/>
        <bgColor rgb="FFB2E0CA"/>
      </patternFill>
    </fill>
    <fill>
      <patternFill patternType="solid">
        <fgColor rgb="FFA7DCC2"/>
        <bgColor rgb="FFA7DCC2"/>
      </patternFill>
    </fill>
    <fill>
      <patternFill patternType="solid">
        <fgColor rgb="FF66C195"/>
        <bgColor rgb="FF66C195"/>
      </patternFill>
    </fill>
    <fill>
      <patternFill patternType="solid">
        <fgColor rgb="FF6CC499"/>
        <bgColor rgb="FF6CC499"/>
      </patternFill>
    </fill>
    <fill>
      <patternFill patternType="solid">
        <fgColor rgb="FFA4DBC0"/>
        <bgColor rgb="FFA4DBC0"/>
      </patternFill>
    </fill>
    <fill>
      <patternFill patternType="solid">
        <fgColor rgb="FFBFE5D3"/>
        <bgColor rgb="FFBFE5D3"/>
      </patternFill>
    </fill>
    <fill>
      <patternFill patternType="solid">
        <fgColor rgb="FF94D4B5"/>
        <bgColor rgb="FF94D4B5"/>
      </patternFill>
    </fill>
    <fill>
      <patternFill patternType="solid">
        <fgColor rgb="FFBFE5D2"/>
        <bgColor rgb="FFBFE5D2"/>
      </patternFill>
    </fill>
    <fill>
      <patternFill patternType="solid">
        <fgColor rgb="FFF0F9F5"/>
        <bgColor rgb="FFF0F9F5"/>
      </patternFill>
    </fill>
    <fill>
      <patternFill patternType="solid">
        <fgColor rgb="FFF7FCF9"/>
        <bgColor rgb="FFF7FCF9"/>
      </patternFill>
    </fill>
    <fill>
      <patternFill patternType="solid">
        <fgColor rgb="FFFBFEFD"/>
        <bgColor rgb="FFFBFEFD"/>
      </patternFill>
    </fill>
    <fill>
      <patternFill patternType="solid">
        <fgColor rgb="FFFDFEFE"/>
        <bgColor rgb="FFFDFEFE"/>
      </patternFill>
    </fill>
    <fill>
      <patternFill patternType="solid">
        <fgColor rgb="FF999999"/>
        <bgColor rgb="FF999999"/>
      </patternFill>
    </fill>
    <fill>
      <patternFill patternType="solid">
        <fgColor rgb="FFFDFEFD"/>
        <bgColor rgb="FFFDFEFD"/>
      </patternFill>
    </fill>
    <fill>
      <patternFill patternType="solid">
        <fgColor rgb="FFF7FCFA"/>
        <bgColor rgb="FFF7FCFA"/>
      </patternFill>
    </fill>
    <fill>
      <patternFill patternType="solid">
        <fgColor rgb="FFFDFFFE"/>
        <bgColor rgb="FFFDFFFE"/>
      </patternFill>
    </fill>
    <fill>
      <patternFill patternType="solid">
        <fgColor rgb="FFFEFFFF"/>
        <bgColor rgb="FFFEFFFF"/>
      </patternFill>
    </fill>
    <fill>
      <patternFill patternType="solid">
        <fgColor rgb="FFE8F6EF"/>
        <bgColor rgb="FFE8F6EF"/>
      </patternFill>
    </fill>
    <fill>
      <patternFill patternType="solid">
        <fgColor rgb="FFDDF1E7"/>
        <bgColor rgb="FFDDF1E7"/>
      </patternFill>
    </fill>
    <fill>
      <patternFill patternType="solid">
        <fgColor rgb="FF61BF91"/>
        <bgColor rgb="FF61BF91"/>
      </patternFill>
    </fill>
    <fill>
      <patternFill patternType="solid">
        <fgColor rgb="FFA6DBC1"/>
        <bgColor rgb="FFA6DBC1"/>
      </patternFill>
    </fill>
    <fill>
      <patternFill patternType="solid">
        <fgColor rgb="FFBDE5D1"/>
        <bgColor rgb="FFBDE5D1"/>
      </patternFill>
    </fill>
    <fill>
      <patternFill patternType="solid">
        <fgColor rgb="FFA4C2F4"/>
        <bgColor rgb="FFA4C2F4"/>
      </patternFill>
    </fill>
    <fill>
      <patternFill patternType="solid">
        <fgColor rgb="FF63C092"/>
        <bgColor rgb="FF63C092"/>
      </patternFill>
    </fill>
    <fill>
      <patternFill patternType="solid">
        <fgColor rgb="FF90D2B2"/>
        <bgColor rgb="FF90D2B2"/>
      </patternFill>
    </fill>
    <fill>
      <patternFill patternType="solid">
        <fgColor rgb="FFB4E1CB"/>
        <bgColor rgb="FFB4E1CB"/>
      </patternFill>
    </fill>
    <fill>
      <patternFill patternType="solid">
        <fgColor rgb="FFACDEC5"/>
        <bgColor rgb="FFACDEC5"/>
      </patternFill>
    </fill>
    <fill>
      <patternFill patternType="solid">
        <fgColor rgb="FFC9E9D9"/>
        <bgColor rgb="FFC9E9D9"/>
      </patternFill>
    </fill>
    <fill>
      <patternFill patternType="solid">
        <fgColor rgb="FFB6E2CD"/>
        <bgColor rgb="FFB6E2CD"/>
      </patternFill>
    </fill>
    <fill>
      <patternFill patternType="solid">
        <fgColor rgb="FFA5DBC0"/>
        <bgColor rgb="FFA5DBC0"/>
      </patternFill>
    </fill>
    <fill>
      <patternFill patternType="solid">
        <fgColor rgb="FF6BC398"/>
        <bgColor rgb="FF6BC398"/>
      </patternFill>
    </fill>
    <fill>
      <patternFill patternType="solid">
        <fgColor rgb="FF82CDA8"/>
        <bgColor rgb="FF82CDA8"/>
      </patternFill>
    </fill>
    <fill>
      <patternFill patternType="solid">
        <fgColor rgb="FF9BD7BA"/>
        <bgColor rgb="FF9BD7BA"/>
      </patternFill>
    </fill>
    <fill>
      <patternFill patternType="solid">
        <fgColor rgb="FFA1D9BD"/>
        <bgColor rgb="FFA1D9BD"/>
      </patternFill>
    </fill>
    <fill>
      <patternFill patternType="solid">
        <fgColor rgb="FFD7EFE3"/>
        <bgColor rgb="FFD7EFE3"/>
      </patternFill>
    </fill>
    <fill>
      <patternFill patternType="solid">
        <fgColor rgb="FFA3DABF"/>
        <bgColor rgb="FFA3DABF"/>
      </patternFill>
    </fill>
    <fill>
      <patternFill patternType="solid">
        <fgColor rgb="FFAEDEC6"/>
        <bgColor rgb="FFAEDEC6"/>
      </patternFill>
    </fill>
    <fill>
      <patternFill patternType="solid">
        <fgColor rgb="FFDBF1E6"/>
        <bgColor rgb="FFDBF1E6"/>
      </patternFill>
    </fill>
    <fill>
      <patternFill patternType="solid">
        <fgColor rgb="FFBCE4D1"/>
        <bgColor rgb="FFBCE4D1"/>
      </patternFill>
    </fill>
    <fill>
      <patternFill patternType="solid">
        <fgColor rgb="FFC1E6D4"/>
        <bgColor rgb="FFC1E6D4"/>
      </patternFill>
    </fill>
    <fill>
      <patternFill patternType="solid">
        <fgColor rgb="FFCAEADA"/>
        <bgColor rgb="FFCAEADA"/>
      </patternFill>
    </fill>
    <fill>
      <patternFill patternType="solid">
        <fgColor rgb="FFCDEBDC"/>
        <bgColor rgb="FFCDEBDC"/>
      </patternFill>
    </fill>
    <fill>
      <patternFill patternType="solid">
        <fgColor rgb="FFAFDFC8"/>
        <bgColor rgb="FFAFDFC8"/>
      </patternFill>
    </fill>
    <fill>
      <patternFill patternType="solid">
        <fgColor rgb="FFB4A7D6"/>
        <bgColor rgb="FFB4A7D6"/>
      </patternFill>
    </fill>
    <fill>
      <patternFill patternType="solid">
        <fgColor rgb="FF5FBE8F"/>
        <bgColor rgb="FF5FBE8F"/>
      </patternFill>
    </fill>
    <fill>
      <patternFill patternType="solid">
        <fgColor rgb="FFDADADA"/>
        <bgColor rgb="FFDADADA"/>
      </patternFill>
    </fill>
    <fill>
      <patternFill patternType="solid">
        <fgColor rgb="FFB3E1CA"/>
        <bgColor rgb="FFB3E1CA"/>
      </patternFill>
    </fill>
    <fill>
      <patternFill patternType="solid">
        <fgColor rgb="FFA5DBC1"/>
        <bgColor rgb="FFA5DBC1"/>
      </patternFill>
    </fill>
    <fill>
      <patternFill patternType="solid">
        <fgColor rgb="FFADDEC6"/>
        <bgColor rgb="FFADDEC6"/>
      </patternFill>
    </fill>
    <fill>
      <patternFill patternType="solid">
        <fgColor rgb="FFB3E0CA"/>
        <bgColor rgb="FFB3E0CA"/>
      </patternFill>
    </fill>
    <fill>
      <patternFill patternType="solid">
        <fgColor rgb="FFAADDC4"/>
        <bgColor rgb="FFAADDC4"/>
      </patternFill>
    </fill>
    <fill>
      <patternFill patternType="solid">
        <fgColor rgb="FFABDDC5"/>
        <bgColor rgb="FFABDDC5"/>
      </patternFill>
    </fill>
    <fill>
      <patternFill patternType="solid">
        <fgColor rgb="FFB2E0C9"/>
        <bgColor rgb="FFB2E0C9"/>
      </patternFill>
    </fill>
    <fill>
      <patternFill patternType="solid">
        <fgColor rgb="FF9ED8BC"/>
        <bgColor rgb="FF9ED8BC"/>
      </patternFill>
    </fill>
    <fill>
      <patternFill patternType="solid">
        <fgColor rgb="FFAEDEC7"/>
        <bgColor rgb="FFAEDEC7"/>
      </patternFill>
    </fill>
    <fill>
      <patternFill patternType="solid">
        <fgColor rgb="FFC3E7D5"/>
        <bgColor rgb="FFC3E7D5"/>
      </patternFill>
    </fill>
    <fill>
      <patternFill patternType="solid">
        <fgColor rgb="FFC5E8D7"/>
        <bgColor rgb="FFC5E8D7"/>
      </patternFill>
    </fill>
    <fill>
      <patternFill patternType="solid">
        <fgColor rgb="FFEBF7F1"/>
        <bgColor rgb="FFEBF7F1"/>
      </patternFill>
    </fill>
    <fill>
      <patternFill patternType="solid">
        <fgColor rgb="FFE6F5EE"/>
        <bgColor rgb="FFE6F5EE"/>
      </patternFill>
    </fill>
    <fill>
      <patternFill patternType="solid">
        <fgColor rgb="FFF1FAF5"/>
        <bgColor rgb="FFF1FAF5"/>
      </patternFill>
    </fill>
    <fill>
      <patternFill patternType="solid">
        <fgColor rgb="FFEEF8F3"/>
        <bgColor rgb="FFEEF8F3"/>
      </patternFill>
    </fill>
    <fill>
      <patternFill patternType="solid">
        <fgColor rgb="FFEFF9F4"/>
        <bgColor rgb="FFEFF9F4"/>
      </patternFill>
    </fill>
    <fill>
      <patternFill patternType="solid">
        <fgColor rgb="FFECF7F2"/>
        <bgColor rgb="FFECF7F2"/>
      </patternFill>
    </fill>
    <fill>
      <patternFill patternType="solid">
        <fgColor rgb="FF98D6B8"/>
        <bgColor rgb="FF98D6B8"/>
      </patternFill>
    </fill>
    <fill>
      <patternFill patternType="solid">
        <fgColor rgb="FF95D4B5"/>
        <bgColor rgb="FF95D4B5"/>
      </patternFill>
    </fill>
    <fill>
      <patternFill patternType="solid">
        <fgColor rgb="FF9CD7BB"/>
        <bgColor rgb="FF9CD7BB"/>
      </patternFill>
    </fill>
    <fill>
      <patternFill patternType="solid">
        <fgColor rgb="FF95D4B6"/>
        <bgColor rgb="FF95D4B6"/>
      </patternFill>
    </fill>
    <fill>
      <patternFill patternType="solid">
        <fgColor rgb="FF91D3B3"/>
        <bgColor rgb="FF91D3B3"/>
      </patternFill>
    </fill>
    <fill>
      <patternFill patternType="solid">
        <fgColor rgb="FF8BD0AE"/>
        <bgColor rgb="FF8BD0AE"/>
      </patternFill>
    </fill>
    <fill>
      <patternFill patternType="solid">
        <fgColor rgb="FF98D6B7"/>
        <bgColor rgb="FF98D6B7"/>
      </patternFill>
    </fill>
    <fill>
      <patternFill patternType="solid">
        <fgColor rgb="FF97D5B7"/>
        <bgColor rgb="FF97D5B7"/>
      </patternFill>
    </fill>
    <fill>
      <patternFill patternType="solid">
        <fgColor rgb="FF8CD1AF"/>
        <bgColor rgb="FF8CD1AF"/>
      </patternFill>
    </fill>
    <fill>
      <patternFill patternType="solid">
        <fgColor rgb="FF70C69C"/>
        <bgColor rgb="FF70C69C"/>
      </patternFill>
    </fill>
    <fill>
      <patternFill patternType="solid">
        <fgColor rgb="FF5FBF90"/>
        <bgColor rgb="FF5FBF90"/>
      </patternFill>
    </fill>
    <fill>
      <patternFill patternType="solid">
        <fgColor rgb="FF73C79E"/>
        <bgColor rgb="FF73C79E"/>
      </patternFill>
    </fill>
    <fill>
      <patternFill patternType="solid">
        <fgColor rgb="FF86CEAB"/>
        <bgColor rgb="FF86CEAB"/>
      </patternFill>
    </fill>
    <fill>
      <patternFill patternType="solid">
        <fgColor rgb="FF89CFAD"/>
        <bgColor rgb="FF89CFAD"/>
      </patternFill>
    </fill>
    <fill>
      <patternFill patternType="solid">
        <fgColor rgb="FFE3F4EC"/>
        <bgColor rgb="FFE3F4EC"/>
      </patternFill>
    </fill>
    <fill>
      <patternFill patternType="solid">
        <fgColor rgb="FFF4FBF7"/>
        <bgColor rgb="FFF4FBF7"/>
      </patternFill>
    </fill>
    <fill>
      <patternFill patternType="solid">
        <fgColor rgb="FFEDF8F3"/>
        <bgColor rgb="FFEDF8F3"/>
      </patternFill>
    </fill>
    <fill>
      <patternFill patternType="solid">
        <fgColor rgb="FFDAF0E5"/>
        <bgColor rgb="FFDAF0E5"/>
      </patternFill>
    </fill>
    <fill>
      <patternFill patternType="solid">
        <fgColor rgb="FFD3EEE1"/>
        <bgColor rgb="FFD3EEE1"/>
      </patternFill>
    </fill>
    <fill>
      <patternFill patternType="solid">
        <fgColor rgb="FFB8E3CE"/>
        <bgColor rgb="FFB8E3CE"/>
      </patternFill>
    </fill>
    <fill>
      <patternFill patternType="solid">
        <fgColor rgb="FFB8E2CD"/>
        <bgColor rgb="FFB8E2CD"/>
      </patternFill>
    </fill>
    <fill>
      <patternFill patternType="solid">
        <fgColor rgb="FF7ACAA3"/>
        <bgColor rgb="FF7ACAA3"/>
      </patternFill>
    </fill>
    <fill>
      <patternFill patternType="solid">
        <fgColor rgb="FF96D5B6"/>
        <bgColor rgb="FF96D5B6"/>
      </patternFill>
    </fill>
    <fill>
      <patternFill patternType="solid">
        <fgColor rgb="FF8AD0AD"/>
        <bgColor rgb="FF8AD0AD"/>
      </patternFill>
    </fill>
    <fill>
      <patternFill patternType="solid">
        <fgColor rgb="FFA1D9BE"/>
        <bgColor rgb="FFA1D9BE"/>
      </patternFill>
    </fill>
    <fill>
      <patternFill patternType="solid">
        <fgColor rgb="FF9ED8BB"/>
        <bgColor rgb="FF9ED8BB"/>
      </patternFill>
    </fill>
    <fill>
      <patternFill patternType="solid">
        <fgColor rgb="FFE8867D"/>
        <bgColor rgb="FFE8867D"/>
      </patternFill>
    </fill>
    <fill>
      <patternFill patternType="solid">
        <fgColor rgb="FFE67C73"/>
        <bgColor rgb="FFE67C73"/>
      </patternFill>
    </fill>
    <fill>
      <patternFill patternType="solid">
        <fgColor rgb="FFED9E97"/>
        <bgColor rgb="FFED9E97"/>
      </patternFill>
    </fill>
    <fill>
      <patternFill patternType="solid">
        <fgColor rgb="FFF4C5C1"/>
        <bgColor rgb="FFF4C5C1"/>
      </patternFill>
    </fill>
    <fill>
      <patternFill patternType="solid">
        <fgColor rgb="FFF2B9B4"/>
        <bgColor rgb="FFF2B9B4"/>
      </patternFill>
    </fill>
    <fill>
      <patternFill patternType="solid">
        <fgColor rgb="FFFCEEED"/>
        <bgColor rgb="FFFCEEED"/>
      </patternFill>
    </fill>
    <fill>
      <patternFill patternType="solid">
        <fgColor rgb="FFF7D2CF"/>
        <bgColor rgb="FFF7D2CF"/>
      </patternFill>
    </fill>
    <fill>
      <patternFill patternType="solid">
        <fgColor rgb="FFF7D4D1"/>
        <bgColor rgb="FFF7D4D1"/>
      </patternFill>
    </fill>
    <fill>
      <patternFill patternType="solid">
        <fgColor rgb="FFF6CDCA"/>
        <bgColor rgb="FFF6CDCA"/>
      </patternFill>
    </fill>
    <fill>
      <patternFill patternType="solid">
        <fgColor rgb="FFF4C3BF"/>
        <bgColor rgb="FFF4C3BF"/>
      </patternFill>
    </fill>
    <fill>
      <patternFill patternType="solid">
        <fgColor rgb="FFF7D3D0"/>
        <bgColor rgb="FFF7D3D0"/>
      </patternFill>
    </fill>
    <fill>
      <patternFill patternType="solid">
        <fgColor rgb="FFF5C9C5"/>
        <bgColor rgb="FFF5C9C5"/>
      </patternFill>
    </fill>
    <fill>
      <patternFill patternType="solid">
        <fgColor rgb="FFF6CCC8"/>
        <bgColor rgb="FFF6CCC8"/>
      </patternFill>
    </fill>
    <fill>
      <patternFill patternType="solid">
        <fgColor rgb="FFF6CECA"/>
        <bgColor rgb="FFF6CECA"/>
      </patternFill>
    </fill>
    <fill>
      <patternFill patternType="solid">
        <fgColor rgb="FFFBCBCE"/>
        <bgColor rgb="FFFBCBCE"/>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0AFA9"/>
        <bgColor rgb="FFF0AFA9"/>
      </patternFill>
    </fill>
    <fill>
      <patternFill patternType="solid">
        <fgColor rgb="FFE78178"/>
        <bgColor rgb="FFE78178"/>
      </patternFill>
    </fill>
    <fill>
      <patternFill patternType="solid">
        <fgColor rgb="FFF1B4AE"/>
        <bgColor rgb="FFF1B4AE"/>
      </patternFill>
    </fill>
    <fill>
      <patternFill patternType="solid">
        <fgColor rgb="FFEEA59E"/>
        <bgColor rgb="FFEEA59E"/>
      </patternFill>
    </fill>
    <fill>
      <patternFill patternType="solid">
        <fgColor rgb="FFF6CDC9"/>
        <bgColor rgb="FFF6CDC9"/>
      </patternFill>
    </fill>
    <fill>
      <patternFill patternType="solid">
        <fgColor rgb="FFEDA19A"/>
        <bgColor rgb="FFEDA19A"/>
      </patternFill>
    </fill>
    <fill>
      <patternFill patternType="solid">
        <fgColor rgb="FFF2B8B3"/>
        <bgColor rgb="FFF2B8B3"/>
      </patternFill>
    </fill>
    <fill>
      <patternFill patternType="solid">
        <fgColor rgb="FFF2BBB6"/>
        <bgColor rgb="FFF2BBB6"/>
      </patternFill>
    </fill>
    <fill>
      <patternFill patternType="solid">
        <fgColor rgb="FFF4C2BE"/>
        <bgColor rgb="FFF4C2BE"/>
      </patternFill>
    </fill>
    <fill>
      <patternFill patternType="solid">
        <fgColor rgb="FFF0AFAA"/>
        <bgColor rgb="FFF0AFAA"/>
      </patternFill>
    </fill>
    <fill>
      <patternFill patternType="solid">
        <fgColor rgb="FFF1B4AF"/>
        <bgColor rgb="FFF1B4AF"/>
      </patternFill>
    </fill>
    <fill>
      <patternFill patternType="solid">
        <fgColor rgb="FFF3BDB9"/>
        <bgColor rgb="FFF3BDB9"/>
      </patternFill>
    </fill>
    <fill>
      <patternFill patternType="solid">
        <fgColor rgb="FFFAE1DF"/>
        <bgColor rgb="FFFAE1DF"/>
      </patternFill>
    </fill>
    <fill>
      <patternFill patternType="solid">
        <fgColor rgb="FF8DD1B0"/>
        <bgColor rgb="FF8DD1B0"/>
      </patternFill>
    </fill>
    <fill>
      <patternFill patternType="solid">
        <fgColor rgb="FF7DCBA5"/>
        <bgColor rgb="FF7DCBA5"/>
      </patternFill>
    </fill>
    <fill>
      <patternFill patternType="solid">
        <fgColor rgb="FF83CDA9"/>
        <bgColor rgb="FF83CDA9"/>
      </patternFill>
    </fill>
    <fill>
      <patternFill patternType="solid">
        <fgColor rgb="FF77C8A0"/>
        <bgColor rgb="FF77C8A0"/>
      </patternFill>
    </fill>
    <fill>
      <patternFill patternType="solid">
        <fgColor rgb="FF71C69C"/>
        <bgColor rgb="FF71C69C"/>
      </patternFill>
    </fill>
    <fill>
      <patternFill patternType="solid">
        <fgColor rgb="FF7CCAA4"/>
        <bgColor rgb="FF7CCAA4"/>
      </patternFill>
    </fill>
    <fill>
      <patternFill patternType="solid">
        <fgColor rgb="FF80CCA6"/>
        <bgColor rgb="FF80CCA6"/>
      </patternFill>
    </fill>
    <fill>
      <patternFill patternType="solid">
        <fgColor rgb="FFD6EFE3"/>
        <bgColor rgb="FFD6EFE3"/>
      </patternFill>
    </fill>
    <fill>
      <patternFill patternType="solid">
        <fgColor rgb="FF8AD0AE"/>
        <bgColor rgb="FF8AD0AE"/>
      </patternFill>
    </fill>
    <fill>
      <patternFill patternType="solid">
        <fgColor rgb="FF80CCA7"/>
        <bgColor rgb="FF80CCA7"/>
      </patternFill>
    </fill>
    <fill>
      <patternFill patternType="solid">
        <fgColor rgb="FF88CFAC"/>
        <bgColor rgb="FF88CFAC"/>
      </patternFill>
    </fill>
    <fill>
      <patternFill patternType="solid">
        <fgColor rgb="FF85CEAA"/>
        <bgColor rgb="FF85CEAA"/>
      </patternFill>
    </fill>
    <fill>
      <patternFill patternType="solid">
        <fgColor rgb="FF5ABD8C"/>
        <bgColor rgb="FF5ABD8C"/>
      </patternFill>
    </fill>
    <fill>
      <patternFill patternType="solid">
        <fgColor rgb="FFC0E6D3"/>
        <bgColor rgb="FFC0E6D3"/>
      </patternFill>
    </fill>
    <fill>
      <patternFill patternType="solid">
        <fgColor rgb="FFA8DCC2"/>
        <bgColor rgb="FFA8DCC2"/>
      </patternFill>
    </fill>
    <fill>
      <patternFill patternType="solid">
        <fgColor rgb="FF9CD7BA"/>
        <bgColor rgb="FF9CD7BA"/>
      </patternFill>
    </fill>
    <fill>
      <patternFill patternType="solid">
        <fgColor rgb="FF7FCCA6"/>
        <bgColor rgb="FF7FCCA6"/>
      </patternFill>
    </fill>
    <fill>
      <patternFill patternType="solid">
        <fgColor rgb="FF7DCBA4"/>
        <bgColor rgb="FF7DCBA4"/>
      </patternFill>
    </fill>
    <fill>
      <patternFill patternType="solid">
        <fgColor rgb="FF8ED2B0"/>
        <bgColor rgb="FF8ED2B0"/>
      </patternFill>
    </fill>
    <fill>
      <patternFill patternType="solid">
        <fgColor rgb="FF91D3B2"/>
        <bgColor rgb="FF91D3B2"/>
      </patternFill>
    </fill>
    <fill>
      <patternFill patternType="solid">
        <fgColor rgb="FF9FD9BC"/>
        <bgColor rgb="FF9FD9BC"/>
      </patternFill>
    </fill>
    <fill>
      <patternFill patternType="solid">
        <fgColor rgb="FF59BC8C"/>
        <bgColor rgb="FF59BC8C"/>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EB928B"/>
        <bgColor rgb="FFEB928B"/>
      </patternFill>
    </fill>
    <fill>
      <patternFill patternType="solid">
        <fgColor rgb="FFB7E1CD"/>
        <bgColor rgb="FFB7E1CD"/>
      </patternFill>
    </fill>
    <fill>
      <patternFill patternType="solid">
        <fgColor rgb="FFB7E2CD"/>
        <bgColor rgb="FFB7E2CD"/>
      </patternFill>
    </fill>
    <fill>
      <patternFill patternType="solid">
        <fgColor rgb="FFBBE4D0"/>
        <bgColor rgb="FFBBE4D0"/>
      </patternFill>
    </fill>
    <fill>
      <patternFill patternType="solid">
        <fgColor rgb="FFCFECDE"/>
        <bgColor rgb="FFCFECDE"/>
      </patternFill>
    </fill>
    <fill>
      <patternFill patternType="solid">
        <fgColor rgb="FFB1E0C9"/>
        <bgColor rgb="FFB1E0C9"/>
      </patternFill>
    </fill>
    <fill>
      <patternFill patternType="solid">
        <fgColor rgb="FFAEDFC7"/>
        <bgColor rgb="FFAEDFC7"/>
      </patternFill>
    </fill>
    <fill>
      <patternFill patternType="solid">
        <fgColor rgb="FFB0DFC8"/>
        <bgColor rgb="FFB0DFC8"/>
      </patternFill>
    </fill>
    <fill>
      <patternFill patternType="solid">
        <fgColor rgb="FFBAE3CF"/>
        <bgColor rgb="FFBAE3CF"/>
      </patternFill>
    </fill>
    <fill>
      <patternFill patternType="solid">
        <fgColor rgb="FFCEECDD"/>
        <bgColor rgb="FFCEECDD"/>
      </patternFill>
    </fill>
    <fill>
      <patternFill patternType="solid">
        <fgColor rgb="FFD2EDE0"/>
        <bgColor rgb="FFD2EDE0"/>
      </patternFill>
    </fill>
    <fill>
      <patternFill patternType="solid">
        <fgColor rgb="FFE3F4EB"/>
        <bgColor rgb="FFE3F4EB"/>
      </patternFill>
    </fill>
    <fill>
      <patternFill patternType="solid">
        <fgColor rgb="FFBEE5D2"/>
        <bgColor rgb="FFBEE5D2"/>
      </patternFill>
    </fill>
    <fill>
      <patternFill patternType="solid">
        <fgColor rgb="FF97D5B6"/>
        <bgColor rgb="FF97D5B6"/>
      </patternFill>
    </fill>
    <fill>
      <patternFill patternType="solid">
        <fgColor rgb="FFF5CBCC"/>
        <bgColor rgb="FFF5CBCC"/>
      </patternFill>
    </fill>
    <fill>
      <patternFill patternType="solid">
        <fgColor rgb="FF9CC2E5"/>
        <bgColor rgb="FF9CC2E5"/>
      </patternFill>
    </fill>
    <fill>
      <patternFill patternType="solid">
        <fgColor rgb="FF4A86E8"/>
        <bgColor rgb="FF4A86E8"/>
      </patternFill>
    </fill>
    <fill>
      <patternFill patternType="solid">
        <fgColor rgb="FFFFFF00"/>
        <bgColor rgb="FFFFFF00"/>
      </patternFill>
    </fill>
    <fill>
      <patternFill patternType="solid">
        <fgColor rgb="FFB7B7B7"/>
        <bgColor rgb="FFB7B7B7"/>
      </patternFill>
    </fill>
    <fill>
      <patternFill patternType="solid">
        <fgColor rgb="FFFF9900"/>
        <bgColor rgb="FFFF9900"/>
      </patternFill>
    </fill>
    <fill>
      <patternFill patternType="solid">
        <fgColor rgb="FF000000"/>
        <bgColor rgb="FF000000"/>
      </patternFill>
    </fill>
    <fill>
      <patternFill patternType="solid">
        <fgColor rgb="FF434343"/>
        <bgColor rgb="FF434343"/>
      </patternFill>
    </fill>
    <fill>
      <patternFill patternType="solid">
        <fgColor rgb="FFFFF3CC"/>
        <bgColor rgb="FFFFF3CC"/>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FEF6F6"/>
        <bgColor rgb="FFFEF6F6"/>
      </patternFill>
    </fill>
    <fill>
      <patternFill patternType="solid">
        <fgColor rgb="FFA5A5A5"/>
        <bgColor rgb="FFA5A5A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A64D79"/>
        <bgColor rgb="FFA64D79"/>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theme="0"/>
        <bgColor theme="0"/>
      </patternFill>
    </fill>
    <fill>
      <patternFill patternType="solid">
        <fgColor rgb="FFF6B26B"/>
        <bgColor rgb="FFF6B26B"/>
      </patternFill>
    </fill>
    <fill>
      <patternFill patternType="solid">
        <fgColor rgb="FFF2F2F2"/>
        <bgColor rgb="FFF2F2F2"/>
      </patternFill>
    </fill>
    <fill>
      <patternFill patternType="solid">
        <fgColor rgb="FFD0E0E3"/>
        <bgColor rgb="FFD0E0E3"/>
      </patternFill>
    </fill>
    <fill>
      <patternFill patternType="solid">
        <fgColor rgb="FFD0E2F4"/>
        <bgColor rgb="FFD0E2F4"/>
      </patternFill>
    </fill>
    <fill>
      <patternFill patternType="solid">
        <fgColor rgb="FFC6EFCE"/>
        <bgColor rgb="FFC6EFCE"/>
      </patternFill>
    </fill>
    <fill>
      <patternFill patternType="solid">
        <fgColor rgb="FFE2EFDA"/>
        <bgColor rgb="FFE2EFDA"/>
      </patternFill>
    </fill>
    <fill>
      <patternFill patternType="solid">
        <fgColor rgb="FFEDEDED"/>
        <bgColor rgb="FFEDEDED"/>
      </patternFill>
    </fill>
    <fill>
      <patternFill patternType="solid">
        <fgColor rgb="FFDBDBDB"/>
        <bgColor rgb="FFDBDBDB"/>
      </patternFill>
    </fill>
  </fills>
  <borders count="44">
    <border/>
    <border>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ttom style="thin">
        <color rgb="FF000000"/>
      </bottom>
    </border>
    <border>
      <bottom style="thin">
        <color rgb="FFB7B7B7"/>
      </bottom>
    </border>
    <border>
      <right style="thin">
        <color rgb="FF000000"/>
      </right>
      <bottom style="thick">
        <color rgb="FF000000"/>
      </bottom>
    </border>
    <border>
      <bottom style="thick">
        <color rgb="FF000000"/>
      </bottom>
    </border>
    <border>
      <left style="thin">
        <color rgb="FF000000"/>
      </left>
      <bottom style="thick">
        <color rgb="FF000000"/>
      </bottom>
    </border>
    <border>
      <left style="thin">
        <color rgb="FF000000"/>
      </left>
      <right style="thin">
        <color rgb="FF000000"/>
      </right>
    </border>
    <border>
      <right style="medium">
        <color rgb="FF434343"/>
      </right>
    </border>
    <border>
      <right style="medium">
        <color rgb="FF434343"/>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medium">
        <color rgb="FF434343"/>
      </right>
      <top style="thin">
        <color rgb="FF000000"/>
      </top>
    </border>
    <border>
      <right style="medium">
        <color rgb="FF434343"/>
      </right>
      <bottom style="thick">
        <color rgb="FF000000"/>
      </bottom>
    </border>
    <border>
      <left style="thin">
        <color rgb="FF000000"/>
      </left>
      <bottom style="medium">
        <color rgb="FF434343"/>
      </bottom>
    </border>
    <border>
      <right style="thin">
        <color rgb="FF000000"/>
      </right>
      <bottom style="medium">
        <color rgb="FF434343"/>
      </bottom>
    </border>
    <border>
      <bottom style="medium">
        <color rgb="FF434343"/>
      </bottom>
    </border>
    <border>
      <right style="medium">
        <color rgb="FF434343"/>
      </right>
      <bottom style="medium">
        <color rgb="FF434343"/>
      </bottom>
    </border>
    <border>
      <right style="thin">
        <color rgb="FF000000"/>
      </right>
      <top style="thick">
        <color rgb="FF000000"/>
      </top>
    </border>
    <border>
      <right style="thin">
        <color rgb="FF000000"/>
      </right>
      <top style="thin">
        <color rgb="FF000000"/>
      </top>
    </border>
    <border>
      <left style="thin">
        <color rgb="FF000000"/>
      </left>
      <top style="thin">
        <color rgb="FF000000"/>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1528">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165" xfId="0" applyAlignment="1" applyFont="1" applyNumberFormat="1">
      <alignment vertical="bottom"/>
    </xf>
    <xf borderId="1" fillId="3" fontId="2" numFmtId="0" xfId="0" applyAlignment="1" applyBorder="1" applyFill="1" applyFont="1">
      <alignment vertical="bottom"/>
    </xf>
    <xf borderId="1" fillId="3" fontId="3" numFmtId="0" xfId="0" applyAlignment="1" applyBorder="1" applyFont="1">
      <alignment vertical="bottom"/>
    </xf>
    <xf borderId="0" fillId="3" fontId="3" numFmtId="165" xfId="0" applyAlignment="1" applyFont="1" applyNumberFormat="1">
      <alignment horizontal="center" vertical="bottom"/>
    </xf>
    <xf borderId="0" fillId="0" fontId="1" numFmtId="0" xfId="0" applyAlignment="1" applyFont="1">
      <alignment vertical="bottom"/>
    </xf>
    <xf borderId="0" fillId="4" fontId="1" numFmtId="0" xfId="0" applyAlignment="1" applyFill="1" applyFont="1">
      <alignment vertical="bottom"/>
    </xf>
    <xf borderId="1" fillId="3" fontId="3" numFmtId="165" xfId="0" applyAlignment="1" applyBorder="1" applyFont="1" applyNumberFormat="1">
      <alignment horizontal="center" vertical="bottom"/>
    </xf>
    <xf borderId="1" fillId="5" fontId="3" numFmtId="0" xfId="0" applyAlignment="1" applyBorder="1" applyFill="1" applyFont="1">
      <alignment vertical="bottom"/>
    </xf>
    <xf borderId="0" fillId="5" fontId="3" numFmtId="0" xfId="0" applyAlignment="1" applyFont="1">
      <alignment horizontal="center" vertical="bottom"/>
    </xf>
    <xf borderId="0" fillId="6" fontId="1" numFmtId="0" xfId="0" applyAlignment="1" applyFill="1" applyFont="1">
      <alignment horizontal="center" shrinkToFit="0" wrapText="1"/>
    </xf>
    <xf borderId="2" fillId="4" fontId="1" numFmtId="0" xfId="0" applyAlignment="1" applyBorder="1" applyFont="1">
      <alignment vertical="bottom"/>
    </xf>
    <xf borderId="0" fillId="4" fontId="1" numFmtId="0" xfId="0" applyAlignment="1" applyFont="1">
      <alignment horizontal="center" vertical="bottom"/>
    </xf>
    <xf borderId="0" fillId="4" fontId="1" numFmtId="0" xfId="0" applyAlignment="1" applyFont="1">
      <alignment shrinkToFit="0" wrapText="1"/>
    </xf>
    <xf borderId="0" fillId="4" fontId="1" numFmtId="0" xfId="0" applyAlignment="1" applyFont="1">
      <alignment horizontal="center" shrinkToFit="0" wrapText="1"/>
    </xf>
    <xf borderId="0" fillId="4" fontId="1" numFmtId="0" xfId="0" applyAlignment="1" applyFont="1">
      <alignment horizontal="center" shrinkToFit="0" vertical="bottom" wrapText="1"/>
    </xf>
    <xf borderId="1" fillId="5" fontId="3" numFmtId="0" xfId="0" applyAlignment="1" applyBorder="1" applyFont="1">
      <alignment horizontal="center" vertical="bottom"/>
    </xf>
    <xf borderId="1" fillId="0" fontId="1" numFmtId="0" xfId="0" applyAlignment="1" applyBorder="1" applyFont="1">
      <alignment vertical="bottom"/>
    </xf>
    <xf borderId="0" fillId="4" fontId="4" numFmtId="0" xfId="0" applyAlignment="1" applyFont="1">
      <alignment horizontal="center" shrinkToFit="0" vertical="bottom" wrapText="1"/>
    </xf>
    <xf borderId="0" fillId="0" fontId="1" numFmtId="0" xfId="0" applyAlignment="1" applyFont="1">
      <alignment horizontal="center" shrinkToFit="0" wrapText="1"/>
    </xf>
    <xf borderId="0" fillId="0" fontId="1" numFmtId="0" xfId="0" applyFont="1"/>
    <xf borderId="0" fillId="0" fontId="1" numFmtId="3" xfId="0" applyAlignment="1" applyFont="1" applyNumberFormat="1">
      <alignment vertical="bottom"/>
    </xf>
    <xf borderId="1" fillId="7" fontId="3" numFmtId="0" xfId="0" applyAlignment="1" applyBorder="1" applyFill="1" applyFont="1">
      <alignment vertical="bottom"/>
    </xf>
    <xf borderId="1" fillId="8" fontId="3" numFmtId="0" xfId="0" applyAlignment="1" applyBorder="1" applyFill="1" applyFont="1">
      <alignment vertical="bottom"/>
    </xf>
    <xf borderId="0" fillId="0" fontId="1" numFmtId="166" xfId="0" applyFont="1" applyNumberFormat="1"/>
    <xf borderId="1" fillId="9" fontId="5" numFmtId="0" xfId="0" applyAlignment="1" applyBorder="1" applyFill="1" applyFont="1">
      <alignment vertical="bottom"/>
    </xf>
    <xf borderId="0" fillId="0" fontId="5" numFmtId="167" xfId="0" applyAlignment="1" applyFont="1" applyNumberFormat="1">
      <alignment horizontal="right" readingOrder="0" vertical="bottom"/>
    </xf>
    <xf borderId="0" fillId="10" fontId="1" numFmtId="0" xfId="0" applyAlignment="1" applyFill="1" applyFont="1">
      <alignment vertical="bottom"/>
    </xf>
    <xf borderId="0" fillId="0" fontId="6" numFmtId="166" xfId="0" applyAlignment="1" applyFont="1" applyNumberFormat="1">
      <alignment horizontal="right" readingOrder="0" vertical="bottom"/>
    </xf>
    <xf borderId="1" fillId="11" fontId="5" numFmtId="0" xfId="0" applyAlignment="1" applyBorder="1" applyFill="1" applyFont="1">
      <alignment vertical="bottom"/>
    </xf>
    <xf borderId="0" fillId="0" fontId="1" numFmtId="166" xfId="0" applyAlignment="1" applyFont="1" applyNumberFormat="1">
      <alignment horizontal="right" readingOrder="0" vertical="bottom"/>
    </xf>
    <xf borderId="0" fillId="0" fontId="7" numFmtId="166" xfId="0" applyAlignment="1" applyFont="1" applyNumberFormat="1">
      <alignment horizontal="right" readingOrder="0" vertical="bottom"/>
    </xf>
    <xf borderId="1" fillId="0" fontId="5" numFmtId="167" xfId="0" applyAlignment="1" applyBorder="1" applyFont="1" applyNumberFormat="1">
      <alignment horizontal="right" readingOrder="0" vertical="bottom"/>
    </xf>
    <xf borderId="3" fillId="0" fontId="5" numFmtId="0" xfId="0" applyAlignment="1" applyBorder="1" applyFont="1">
      <alignment vertical="bottom"/>
    </xf>
    <xf borderId="0" fillId="6" fontId="1" numFmtId="0" xfId="0" applyAlignment="1" applyFont="1">
      <alignment vertical="bottom"/>
    </xf>
    <xf borderId="0" fillId="6" fontId="6" numFmtId="166" xfId="0" applyAlignment="1" applyFont="1" applyNumberFormat="1">
      <alignment horizontal="right" readingOrder="0" vertical="bottom"/>
    </xf>
    <xf borderId="0" fillId="0" fontId="5" numFmtId="1" xfId="0" applyAlignment="1" applyFont="1" applyNumberFormat="1">
      <alignment horizontal="right" vertical="bottom"/>
    </xf>
    <xf borderId="0" fillId="0" fontId="8" numFmtId="166" xfId="0" applyAlignment="1" applyFont="1" applyNumberFormat="1">
      <alignment horizontal="right" vertical="bottom"/>
    </xf>
    <xf borderId="0" fillId="12" fontId="5" numFmtId="168" xfId="0" applyAlignment="1" applyFill="1" applyFont="1" applyNumberFormat="1">
      <alignment horizontal="right" readingOrder="0" vertical="bottom"/>
    </xf>
    <xf borderId="1" fillId="0" fontId="5" numFmtId="0" xfId="0" applyAlignment="1" applyBorder="1" applyFont="1">
      <alignment vertical="bottom"/>
    </xf>
    <xf borderId="0" fillId="13" fontId="5" numFmtId="0" xfId="0" applyAlignment="1" applyFill="1" applyFont="1">
      <alignment readingOrder="0" vertical="bottom"/>
    </xf>
    <xf borderId="0" fillId="2" fontId="5" numFmtId="0" xfId="0" applyAlignment="1" applyFont="1">
      <alignment readingOrder="0" vertical="bottom"/>
    </xf>
    <xf borderId="0" fillId="13" fontId="5" numFmtId="3" xfId="0" applyAlignment="1" applyFont="1" applyNumberFormat="1">
      <alignment readingOrder="0" vertical="bottom"/>
    </xf>
    <xf borderId="1" fillId="12" fontId="5" numFmtId="168" xfId="0" applyAlignment="1" applyBorder="1" applyFont="1" applyNumberFormat="1">
      <alignment horizontal="right" readingOrder="0" vertical="bottom"/>
    </xf>
    <xf borderId="1" fillId="13" fontId="5" numFmtId="0" xfId="0" applyAlignment="1" applyBorder="1" applyFont="1">
      <alignment readingOrder="0" vertical="bottom"/>
    </xf>
    <xf borderId="2" fillId="4" fontId="8" numFmtId="0" xfId="0" applyAlignment="1" applyBorder="1" applyFont="1">
      <alignment horizontal="right" vertical="bottom"/>
    </xf>
    <xf borderId="0" fillId="13" fontId="5" numFmtId="1" xfId="0" applyAlignment="1" applyFont="1" applyNumberFormat="1">
      <alignment readingOrder="0" vertical="bottom"/>
    </xf>
    <xf borderId="0" fillId="2" fontId="5" numFmtId="1" xfId="0" applyAlignment="1" applyFont="1" applyNumberFormat="1">
      <alignment readingOrder="0" vertical="bottom"/>
    </xf>
    <xf borderId="1" fillId="0" fontId="5" numFmtId="1" xfId="0" applyAlignment="1" applyBorder="1" applyFont="1" applyNumberFormat="1">
      <alignment horizontal="right" vertical="bottom"/>
    </xf>
    <xf borderId="1" fillId="0" fontId="9" numFmtId="0" xfId="0" applyAlignment="1" applyBorder="1" applyFont="1">
      <alignment vertical="bottom"/>
    </xf>
    <xf borderId="0" fillId="0" fontId="9" numFmtId="1" xfId="0" applyAlignment="1" applyFont="1" applyNumberFormat="1">
      <alignment horizontal="right" vertical="bottom"/>
    </xf>
    <xf borderId="0" fillId="0" fontId="6" numFmtId="166" xfId="0" applyAlignment="1" applyFont="1" applyNumberFormat="1">
      <alignment horizontal="right" vertical="bottom"/>
    </xf>
    <xf borderId="1" fillId="13" fontId="5" numFmtId="1" xfId="0" applyAlignment="1" applyBorder="1" applyFont="1" applyNumberFormat="1">
      <alignment readingOrder="0" vertical="bottom"/>
    </xf>
    <xf borderId="2" fillId="4" fontId="8" numFmtId="1" xfId="0" applyAlignment="1" applyBorder="1" applyFont="1" applyNumberFormat="1">
      <alignment horizontal="right" vertical="bottom"/>
    </xf>
    <xf borderId="0" fillId="0" fontId="5" numFmtId="168" xfId="0" applyAlignment="1" applyFont="1" applyNumberFormat="1">
      <alignment horizontal="right" readingOrder="0" shrinkToFit="0" vertical="bottom" wrapText="1"/>
    </xf>
    <xf borderId="1" fillId="0" fontId="9" numFmtId="1" xfId="0" applyAlignment="1" applyBorder="1" applyFont="1" applyNumberFormat="1">
      <alignment horizontal="right" vertical="bottom"/>
    </xf>
    <xf borderId="1" fillId="0" fontId="5" numFmtId="168" xfId="0" applyAlignment="1" applyBorder="1" applyFont="1" applyNumberFormat="1">
      <alignment horizontal="right" readingOrder="0" shrinkToFit="0" vertical="bottom" wrapText="1"/>
    </xf>
    <xf borderId="0" fillId="4" fontId="8" numFmtId="1" xfId="0" applyAlignment="1" applyFont="1" applyNumberFormat="1">
      <alignment horizontal="right" vertical="bottom"/>
    </xf>
    <xf borderId="0" fillId="4" fontId="6" numFmtId="166" xfId="0" applyAlignment="1" applyFont="1" applyNumberFormat="1">
      <alignment horizontal="right" readingOrder="0" vertical="bottom"/>
    </xf>
    <xf borderId="1" fillId="14" fontId="5" numFmtId="0" xfId="0" applyAlignment="1" applyBorder="1" applyFill="1" applyFont="1">
      <alignment vertical="bottom"/>
    </xf>
    <xf borderId="1" fillId="15" fontId="9" numFmtId="0" xfId="0" applyAlignment="1" applyBorder="1" applyFill="1" applyFont="1">
      <alignment vertical="bottom"/>
    </xf>
    <xf borderId="0" fillId="15" fontId="9" numFmtId="168" xfId="0" applyAlignment="1" applyFont="1" applyNumberFormat="1">
      <alignment horizontal="right" shrinkToFit="0" vertical="bottom" wrapText="1"/>
    </xf>
    <xf borderId="0" fillId="0" fontId="5" numFmtId="166" xfId="0" applyAlignment="1" applyFont="1" applyNumberFormat="1">
      <alignment horizontal="right" vertical="bottom"/>
    </xf>
    <xf borderId="0" fillId="13" fontId="5" numFmtId="0" xfId="0" applyAlignment="1" applyFont="1">
      <alignment horizontal="right" vertical="bottom"/>
    </xf>
    <xf borderId="0" fillId="2" fontId="5" numFmtId="0" xfId="0" applyAlignment="1" applyFont="1">
      <alignment horizontal="right" vertical="bottom"/>
    </xf>
    <xf borderId="0" fillId="4" fontId="6" numFmtId="166" xfId="0" applyAlignment="1" applyFont="1" applyNumberFormat="1">
      <alignment horizontal="right" readingOrder="0" vertical="bottom"/>
    </xf>
    <xf borderId="1" fillId="2" fontId="5" numFmtId="0" xfId="0" applyAlignment="1" applyBorder="1" applyFont="1">
      <alignment horizontal="right" vertical="bottom"/>
    </xf>
    <xf borderId="4" fillId="0" fontId="5" numFmtId="0" xfId="0" applyAlignment="1" applyBorder="1" applyFont="1">
      <alignment vertical="bottom"/>
    </xf>
    <xf borderId="5" fillId="13" fontId="5" numFmtId="0" xfId="0" applyAlignment="1" applyBorder="1" applyFont="1">
      <alignment horizontal="right" vertical="bottom"/>
    </xf>
    <xf borderId="5" fillId="2" fontId="5" numFmtId="0" xfId="0" applyAlignment="1" applyBorder="1" applyFont="1">
      <alignment horizontal="right" vertical="bottom"/>
    </xf>
    <xf borderId="5" fillId="13" fontId="5" numFmtId="0" xfId="0" applyAlignment="1" applyBorder="1" applyFont="1">
      <alignment readingOrder="0" vertical="bottom"/>
    </xf>
    <xf borderId="1" fillId="15" fontId="9" numFmtId="168" xfId="0" applyAlignment="1" applyBorder="1" applyFont="1" applyNumberFormat="1">
      <alignment horizontal="right" shrinkToFit="0" vertical="bottom" wrapText="1"/>
    </xf>
    <xf borderId="0" fillId="15" fontId="8" numFmtId="166" xfId="0" applyAlignment="1" applyFont="1" applyNumberFormat="1">
      <alignment horizontal="right" vertical="bottom"/>
    </xf>
    <xf borderId="3" fillId="13" fontId="5" numFmtId="0" xfId="0" applyAlignment="1" applyBorder="1" applyFont="1">
      <alignment readingOrder="0" vertical="bottom"/>
    </xf>
    <xf borderId="6" fillId="4" fontId="8" numFmtId="0" xfId="0" applyAlignment="1" applyBorder="1" applyFont="1">
      <alignment horizontal="right" vertical="bottom"/>
    </xf>
    <xf borderId="5" fillId="10" fontId="1" numFmtId="0" xfId="0" applyAlignment="1" applyBorder="1" applyFont="1">
      <alignment vertical="bottom"/>
    </xf>
    <xf borderId="1" fillId="0" fontId="5" numFmtId="166" xfId="0" applyAlignment="1" applyBorder="1" applyFont="1" applyNumberFormat="1">
      <alignment horizontal="right" vertical="bottom"/>
    </xf>
    <xf borderId="5" fillId="0" fontId="6" numFmtId="166" xfId="0" applyAlignment="1" applyBorder="1" applyFont="1" applyNumberFormat="1">
      <alignment horizontal="right" vertical="bottom"/>
    </xf>
    <xf borderId="0" fillId="0" fontId="9" numFmtId="168" xfId="0" applyAlignment="1" applyFont="1" applyNumberFormat="1">
      <alignment horizontal="right" vertical="bottom"/>
    </xf>
    <xf borderId="0" fillId="0" fontId="5" numFmtId="0" xfId="0" applyAlignment="1" applyFont="1">
      <alignment horizontal="right" readingOrder="0" vertical="bottom"/>
    </xf>
    <xf borderId="1" fillId="0" fontId="9" numFmtId="168" xfId="0" applyAlignment="1" applyBorder="1" applyFont="1" applyNumberFormat="1">
      <alignment horizontal="right" vertical="bottom"/>
    </xf>
    <xf borderId="0" fillId="4" fontId="8" numFmtId="168" xfId="0" applyAlignment="1" applyFont="1" applyNumberFormat="1">
      <alignment horizontal="right" vertical="bottom"/>
    </xf>
    <xf borderId="0" fillId="6" fontId="6" numFmtId="166" xfId="0" applyAlignment="1" applyFont="1" applyNumberFormat="1">
      <alignment horizontal="right" vertical="bottom"/>
    </xf>
    <xf borderId="1" fillId="0" fontId="5" numFmtId="0" xfId="0" applyAlignment="1" applyBorder="1" applyFont="1">
      <alignment horizontal="right" readingOrder="0" vertical="bottom"/>
    </xf>
    <xf borderId="1" fillId="16" fontId="5" numFmtId="0" xfId="0" applyAlignment="1" applyBorder="1" applyFill="1" applyFont="1">
      <alignment vertical="bottom"/>
    </xf>
    <xf borderId="0" fillId="0" fontId="8" numFmtId="3" xfId="0" applyAlignment="1" applyFont="1" applyNumberFormat="1">
      <alignment horizontal="right" vertical="bottom"/>
    </xf>
    <xf borderId="0" fillId="12" fontId="5" numFmtId="0" xfId="0" applyAlignment="1" applyFont="1">
      <alignment horizontal="right" readingOrder="0" vertical="bottom"/>
    </xf>
    <xf borderId="0" fillId="13" fontId="5" numFmtId="166" xfId="0" applyAlignment="1" applyFont="1" applyNumberFormat="1">
      <alignment readingOrder="0" vertical="bottom"/>
    </xf>
    <xf borderId="0" fillId="0" fontId="5" numFmtId="168" xfId="0" applyAlignment="1" applyFont="1" applyNumberFormat="1">
      <alignment horizontal="right" vertical="bottom"/>
    </xf>
    <xf borderId="0" fillId="6" fontId="1" numFmtId="0" xfId="0" applyAlignment="1" applyFont="1">
      <alignment readingOrder="0" vertical="bottom"/>
    </xf>
    <xf borderId="0" fillId="2" fontId="5" numFmtId="166" xfId="0" applyAlignment="1" applyFont="1" applyNumberFormat="1">
      <alignment readingOrder="0" vertical="bottom"/>
    </xf>
    <xf borderId="0" fillId="6" fontId="10" numFmtId="166" xfId="0" applyAlignment="1" applyFont="1" applyNumberFormat="1">
      <alignment horizontal="right" readingOrder="0" vertical="bottom"/>
    </xf>
    <xf borderId="1" fillId="13" fontId="5" numFmtId="166" xfId="0" applyAlignment="1" applyBorder="1" applyFont="1" applyNumberFormat="1">
      <alignment readingOrder="0" vertical="bottom"/>
    </xf>
    <xf borderId="2" fillId="4" fontId="8" numFmtId="166" xfId="0" applyAlignment="1" applyBorder="1" applyFont="1" applyNumberFormat="1">
      <alignment horizontal="right" vertical="bottom"/>
    </xf>
    <xf borderId="0" fillId="2" fontId="6" numFmtId="166" xfId="0" applyAlignment="1" applyFont="1" applyNumberFormat="1">
      <alignment horizontal="right" readingOrder="0" vertical="bottom"/>
    </xf>
    <xf borderId="1" fillId="12" fontId="5" numFmtId="0" xfId="0" applyAlignment="1" applyBorder="1" applyFont="1">
      <alignment horizontal="right" readingOrder="0" vertical="bottom"/>
    </xf>
    <xf borderId="1" fillId="0" fontId="5" numFmtId="168" xfId="0" applyAlignment="1" applyBorder="1" applyFont="1" applyNumberFormat="1">
      <alignment horizontal="right" vertical="bottom"/>
    </xf>
    <xf borderId="0" fillId="2" fontId="1" numFmtId="166" xfId="0" applyAlignment="1" applyFont="1" applyNumberFormat="1">
      <alignment vertical="bottom"/>
    </xf>
    <xf borderId="2" fillId="4" fontId="8" numFmtId="168" xfId="0" applyAlignment="1" applyBorder="1" applyFont="1" applyNumberFormat="1">
      <alignment horizontal="right" vertical="bottom"/>
    </xf>
    <xf borderId="0" fillId="2" fontId="5" numFmtId="166" xfId="0" applyAlignment="1" applyFont="1" applyNumberFormat="1">
      <alignment horizontal="right" vertical="bottom"/>
    </xf>
    <xf borderId="0" fillId="2" fontId="1" numFmtId="166" xfId="0" applyAlignment="1" applyFont="1" applyNumberFormat="1">
      <alignment readingOrder="0" vertical="bottom"/>
    </xf>
    <xf borderId="0" fillId="15" fontId="9" numFmtId="0" xfId="0" applyAlignment="1" applyFont="1">
      <alignment vertical="bottom"/>
    </xf>
    <xf borderId="0" fillId="13" fontId="5" numFmtId="166" xfId="0" applyAlignment="1" applyFont="1" applyNumberFormat="1">
      <alignment horizontal="right" vertical="bottom"/>
    </xf>
    <xf borderId="0" fillId="15" fontId="9" numFmtId="0" xfId="0" applyAlignment="1" applyFont="1">
      <alignment horizontal="right" vertical="bottom"/>
    </xf>
    <xf borderId="1" fillId="2" fontId="5" numFmtId="166" xfId="0" applyAlignment="1" applyBorder="1" applyFont="1" applyNumberFormat="1">
      <alignment horizontal="right" vertical="bottom"/>
    </xf>
    <xf borderId="5" fillId="13" fontId="5" numFmtId="166" xfId="0" applyAlignment="1" applyBorder="1" applyFont="1" applyNumberFormat="1">
      <alignment horizontal="right" vertical="bottom"/>
    </xf>
    <xf borderId="5" fillId="2" fontId="5" numFmtId="166" xfId="0" applyAlignment="1" applyBorder="1" applyFont="1" applyNumberFormat="1">
      <alignment horizontal="right" vertical="bottom"/>
    </xf>
    <xf borderId="0" fillId="6" fontId="1" numFmtId="166" xfId="0" applyAlignment="1" applyFont="1" applyNumberFormat="1">
      <alignment vertical="bottom"/>
    </xf>
    <xf borderId="5" fillId="13" fontId="5" numFmtId="166" xfId="0" applyAlignment="1" applyBorder="1" applyFont="1" applyNumberFormat="1">
      <alignment horizontal="right" vertical="bottom"/>
    </xf>
    <xf borderId="5" fillId="13" fontId="5" numFmtId="4" xfId="0" applyAlignment="1" applyBorder="1" applyFont="1" applyNumberFormat="1">
      <alignment readingOrder="0" vertical="bottom"/>
    </xf>
    <xf borderId="5" fillId="13" fontId="5" numFmtId="166" xfId="0" applyAlignment="1" applyBorder="1" applyFont="1" applyNumberFormat="1">
      <alignment readingOrder="0" vertical="bottom"/>
    </xf>
    <xf borderId="6" fillId="4" fontId="8" numFmtId="166" xfId="0" applyAlignment="1" applyBorder="1" applyFont="1" applyNumberFormat="1">
      <alignment horizontal="right" vertical="bottom"/>
    </xf>
    <xf borderId="2" fillId="15" fontId="9" numFmtId="0" xfId="0" applyAlignment="1" applyBorder="1" applyFont="1">
      <alignment horizontal="right" vertical="bottom"/>
    </xf>
    <xf borderId="1" fillId="6" fontId="5" numFmtId="0" xfId="0" applyAlignment="1" applyBorder="1" applyFont="1">
      <alignment vertical="bottom"/>
    </xf>
    <xf borderId="0" fillId="0" fontId="5" numFmtId="0" xfId="0" applyAlignment="1" applyFont="1">
      <alignment horizontal="right" vertical="bottom"/>
    </xf>
    <xf borderId="1" fillId="0" fontId="5" numFmtId="0" xfId="0" applyAlignment="1" applyBorder="1" applyFont="1">
      <alignment horizontal="right" vertical="bottom"/>
    </xf>
    <xf borderId="1" fillId="17" fontId="1" numFmtId="0" xfId="0" applyAlignment="1" applyBorder="1" applyFill="1" applyFont="1">
      <alignment vertical="bottom"/>
    </xf>
    <xf borderId="0" fillId="17" fontId="1" numFmtId="0" xfId="0" applyAlignment="1" applyFont="1">
      <alignment vertical="bottom"/>
    </xf>
    <xf borderId="0" fillId="13" fontId="5" numFmtId="168" xfId="0" applyAlignment="1" applyFont="1" applyNumberFormat="1">
      <alignment horizontal="right" vertical="bottom"/>
    </xf>
    <xf borderId="1" fillId="18" fontId="5" numFmtId="0" xfId="0" applyAlignment="1" applyBorder="1" applyFill="1" applyFont="1">
      <alignment vertical="bottom"/>
    </xf>
    <xf borderId="0" fillId="12" fontId="5" numFmtId="166" xfId="0" applyAlignment="1" applyFont="1" applyNumberFormat="1">
      <alignment readingOrder="0" vertical="bottom"/>
    </xf>
    <xf borderId="0" fillId="19" fontId="1" numFmtId="0" xfId="0" applyAlignment="1" applyFill="1" applyFont="1">
      <alignment vertical="bottom"/>
    </xf>
    <xf borderId="1" fillId="20" fontId="5" numFmtId="0" xfId="0" applyAlignment="1" applyBorder="1" applyFill="1" applyFont="1">
      <alignment vertical="bottom"/>
    </xf>
    <xf borderId="0" fillId="19" fontId="1" numFmtId="166" xfId="0" applyAlignment="1" applyFont="1" applyNumberFormat="1">
      <alignment horizontal="right" vertical="bottom"/>
    </xf>
    <xf borderId="0" fillId="0" fontId="5" numFmtId="166" xfId="0" applyAlignment="1" applyFont="1" applyNumberFormat="1">
      <alignment horizontal="right" vertical="bottom"/>
    </xf>
    <xf borderId="1" fillId="12" fontId="5" numFmtId="166" xfId="0" applyAlignment="1" applyBorder="1" applyFont="1" applyNumberFormat="1">
      <alignment readingOrder="0" vertical="bottom"/>
    </xf>
    <xf borderId="0" fillId="0" fontId="8" numFmtId="166" xfId="0" applyAlignment="1" applyFont="1" applyNumberFormat="1">
      <alignment horizontal="right" vertical="bottom"/>
    </xf>
    <xf borderId="0" fillId="0" fontId="5" numFmtId="166" xfId="0" applyAlignment="1" applyFont="1" applyNumberFormat="1">
      <alignment readingOrder="0" vertical="bottom"/>
    </xf>
    <xf borderId="1" fillId="0" fontId="5" numFmtId="166" xfId="0" applyAlignment="1" applyBorder="1" applyFont="1" applyNumberFormat="1">
      <alignment readingOrder="0" vertical="bottom"/>
    </xf>
    <xf borderId="0" fillId="4" fontId="1" numFmtId="0" xfId="0" applyAlignment="1" applyFont="1">
      <alignment readingOrder="0" vertical="bottom"/>
    </xf>
    <xf borderId="1" fillId="0" fontId="5" numFmtId="166" xfId="0" applyAlignment="1" applyBorder="1" applyFont="1" applyNumberFormat="1">
      <alignment horizontal="right" vertical="bottom"/>
    </xf>
    <xf borderId="0" fillId="0" fontId="11" numFmtId="166" xfId="0" applyAlignment="1" applyFont="1" applyNumberFormat="1">
      <alignment readingOrder="0"/>
    </xf>
    <xf borderId="0" fillId="13" fontId="1" numFmtId="168" xfId="0" applyAlignment="1" applyFont="1" applyNumberFormat="1">
      <alignment vertical="bottom"/>
    </xf>
    <xf borderId="1" fillId="21" fontId="9" numFmtId="1" xfId="0" applyAlignment="1" applyBorder="1" applyFill="1" applyFont="1" applyNumberFormat="1">
      <alignment vertical="bottom"/>
    </xf>
    <xf borderId="0" fillId="21" fontId="9" numFmtId="166" xfId="0" applyAlignment="1" applyFont="1" applyNumberFormat="1">
      <alignment horizontal="right" vertical="bottom"/>
    </xf>
    <xf borderId="1" fillId="21" fontId="9" numFmtId="166" xfId="0" applyAlignment="1" applyBorder="1" applyFont="1" applyNumberFormat="1">
      <alignment horizontal="right" vertical="bottom"/>
    </xf>
    <xf borderId="0" fillId="21" fontId="8" numFmtId="166" xfId="0" applyAlignment="1" applyFont="1" applyNumberFormat="1">
      <alignment horizontal="right" vertical="bottom"/>
    </xf>
    <xf borderId="0" fillId="12" fontId="5" numFmtId="0" xfId="0" applyAlignment="1" applyFont="1">
      <alignment readingOrder="0" vertical="bottom"/>
    </xf>
    <xf borderId="1" fillId="12" fontId="5" numFmtId="0" xfId="0" applyAlignment="1" applyBorder="1" applyFont="1">
      <alignment readingOrder="0" vertical="bottom"/>
    </xf>
    <xf borderId="0" fillId="0" fontId="5" numFmtId="0" xfId="0" applyAlignment="1" applyFont="1">
      <alignment readingOrder="0" vertical="bottom"/>
    </xf>
    <xf borderId="0" fillId="0" fontId="1" numFmtId="168" xfId="0" applyAlignment="1" applyFont="1" applyNumberFormat="1">
      <alignment vertical="bottom"/>
    </xf>
    <xf borderId="1" fillId="0" fontId="5" numFmtId="0" xfId="0" applyAlignment="1" applyBorder="1" applyFont="1">
      <alignment readingOrder="0" vertical="bottom"/>
    </xf>
    <xf borderId="0" fillId="0" fontId="1" numFmtId="168" xfId="0" applyAlignment="1" applyFont="1" applyNumberFormat="1">
      <alignment horizontal="right" vertical="bottom"/>
    </xf>
    <xf borderId="1" fillId="22" fontId="5" numFmtId="0" xfId="0" applyAlignment="1" applyBorder="1" applyFill="1" applyFont="1">
      <alignment vertical="bottom"/>
    </xf>
    <xf borderId="0" fillId="22" fontId="5" numFmtId="166" xfId="0" applyAlignment="1" applyFont="1" applyNumberFormat="1">
      <alignment horizontal="right" vertical="bottom"/>
    </xf>
    <xf borderId="0" fillId="21" fontId="9" numFmtId="0" xfId="0" applyAlignment="1" applyFont="1">
      <alignment horizontal="right" vertical="bottom"/>
    </xf>
    <xf borderId="3" fillId="12" fontId="5" numFmtId="0" xfId="0" applyAlignment="1" applyBorder="1" applyFont="1">
      <alignment vertical="bottom"/>
    </xf>
    <xf borderId="5" fillId="2" fontId="5" numFmtId="168" xfId="0" applyAlignment="1" applyBorder="1" applyFont="1" applyNumberFormat="1">
      <alignment horizontal="right" vertical="bottom"/>
    </xf>
    <xf borderId="1" fillId="22" fontId="5" numFmtId="166" xfId="0" applyAlignment="1" applyBorder="1" applyFont="1" applyNumberFormat="1">
      <alignment horizontal="right" vertical="bottom"/>
    </xf>
    <xf borderId="1" fillId="21" fontId="9" numFmtId="0" xfId="0" applyAlignment="1" applyBorder="1" applyFont="1">
      <alignment horizontal="right" vertical="bottom"/>
    </xf>
    <xf borderId="0" fillId="21" fontId="8" numFmtId="3" xfId="0" applyAlignment="1" applyFont="1" applyNumberFormat="1">
      <alignment horizontal="right" vertical="bottom"/>
    </xf>
    <xf borderId="0" fillId="0" fontId="1" numFmtId="1" xfId="0" applyAlignment="1" applyFont="1" applyNumberFormat="1">
      <alignment vertical="bottom"/>
    </xf>
    <xf borderId="0" fillId="0" fontId="5" numFmtId="1" xfId="0" applyAlignment="1" applyFont="1" applyNumberFormat="1">
      <alignment horizontal="right" readingOrder="0" vertical="bottom"/>
    </xf>
    <xf borderId="1" fillId="23" fontId="5" numFmtId="0" xfId="0" applyAlignment="1" applyBorder="1" applyFill="1" applyFont="1">
      <alignment vertical="bottom"/>
    </xf>
    <xf borderId="0" fillId="0" fontId="1" numFmtId="166" xfId="0" applyAlignment="1" applyFont="1" applyNumberFormat="1">
      <alignment horizontal="right" vertical="bottom"/>
    </xf>
    <xf borderId="1" fillId="0" fontId="5" numFmtId="1" xfId="0" applyAlignment="1" applyBorder="1" applyFont="1" applyNumberFormat="1">
      <alignment horizontal="right" readingOrder="0" vertical="bottom"/>
    </xf>
    <xf borderId="0" fillId="4" fontId="8" numFmtId="3" xfId="0" applyAlignment="1" applyFont="1" applyNumberFormat="1">
      <alignment horizontal="right" vertical="bottom"/>
    </xf>
    <xf borderId="6" fillId="4" fontId="8" numFmtId="168" xfId="0" applyAlignment="1" applyBorder="1" applyFont="1" applyNumberFormat="1">
      <alignment horizontal="right" vertical="bottom"/>
    </xf>
    <xf borderId="0" fillId="0" fontId="5" numFmtId="3" xfId="0" applyAlignment="1" applyFont="1" applyNumberFormat="1">
      <alignment horizontal="right" readingOrder="0" vertical="bottom"/>
    </xf>
    <xf borderId="0" fillId="12" fontId="5" numFmtId="168" xfId="0" applyAlignment="1" applyFont="1" applyNumberFormat="1">
      <alignment horizontal="right" vertical="bottom"/>
    </xf>
    <xf borderId="0" fillId="15" fontId="5" numFmtId="1" xfId="0" applyAlignment="1" applyFont="1" applyNumberFormat="1">
      <alignment horizontal="right" vertical="bottom"/>
    </xf>
    <xf borderId="1" fillId="12" fontId="5" numFmtId="168" xfId="0" applyAlignment="1" applyBorder="1" applyFont="1" applyNumberFormat="1">
      <alignment horizontal="right" vertical="bottom"/>
    </xf>
    <xf borderId="1" fillId="15" fontId="5" numFmtId="1" xfId="0" applyAlignment="1" applyBorder="1" applyFont="1" applyNumberFormat="1">
      <alignment horizontal="right" vertical="bottom"/>
    </xf>
    <xf borderId="1" fillId="0" fontId="1" numFmtId="2" xfId="0" applyAlignment="1" applyBorder="1" applyFont="1" applyNumberFormat="1">
      <alignment vertical="bottom"/>
    </xf>
    <xf borderId="0" fillId="0" fontId="1" numFmtId="2" xfId="0" applyAlignment="1" applyFont="1" applyNumberFormat="1">
      <alignment vertical="bottom"/>
    </xf>
    <xf borderId="2" fillId="4" fontId="1" numFmtId="168" xfId="0" applyAlignment="1" applyBorder="1" applyFont="1" applyNumberFormat="1">
      <alignment vertical="bottom"/>
    </xf>
    <xf borderId="0" fillId="24" fontId="1" numFmtId="168" xfId="0" applyAlignment="1" applyFill="1" applyFont="1" applyNumberFormat="1">
      <alignment horizontal="right" vertical="bottom"/>
    </xf>
    <xf borderId="0" fillId="0" fontId="1" numFmtId="169" xfId="0" applyAlignment="1" applyFont="1" applyNumberFormat="1">
      <alignment vertical="bottom"/>
    </xf>
    <xf borderId="1" fillId="0" fontId="1" numFmtId="169" xfId="0" applyAlignment="1" applyBorder="1" applyFont="1" applyNumberFormat="1">
      <alignment vertical="bottom"/>
    </xf>
    <xf borderId="1" fillId="13" fontId="5" numFmtId="0" xfId="0" applyAlignment="1" applyBorder="1" applyFont="1">
      <alignment vertical="bottom"/>
    </xf>
    <xf borderId="0" fillId="25" fontId="1" numFmtId="3" xfId="0" applyAlignment="1" applyFill="1" applyFont="1" applyNumberFormat="1">
      <alignment horizontal="right" readingOrder="0" vertical="bottom"/>
    </xf>
    <xf borderId="0" fillId="26" fontId="1" numFmtId="0" xfId="0" applyAlignment="1" applyFill="1" applyFont="1">
      <alignment horizontal="right" readingOrder="0" vertical="bottom"/>
    </xf>
    <xf borderId="0" fillId="27" fontId="1" numFmtId="0" xfId="0" applyAlignment="1" applyFill="1" applyFont="1">
      <alignment horizontal="right" readingOrder="0" vertical="bottom"/>
    </xf>
    <xf borderId="0" fillId="28" fontId="1" numFmtId="0" xfId="0" applyAlignment="1" applyFill="1" applyFont="1">
      <alignment horizontal="right" readingOrder="0" vertical="bottom"/>
    </xf>
    <xf borderId="0" fillId="29" fontId="1" numFmtId="0" xfId="0" applyAlignment="1" applyFill="1" applyFont="1">
      <alignment horizontal="right" readingOrder="0" vertical="bottom"/>
    </xf>
    <xf borderId="0" fillId="30" fontId="1" numFmtId="3" xfId="0" applyAlignment="1" applyFill="1" applyFont="1" applyNumberFormat="1">
      <alignment horizontal="right" readingOrder="0" vertical="bottom"/>
    </xf>
    <xf borderId="0" fillId="31" fontId="1" numFmtId="3" xfId="0" applyAlignment="1" applyFill="1" applyFont="1" applyNumberFormat="1">
      <alignment horizontal="right" readingOrder="0" vertical="bottom"/>
    </xf>
    <xf borderId="0" fillId="32" fontId="1" numFmtId="3" xfId="0" applyAlignment="1" applyFill="1" applyFont="1" applyNumberFormat="1">
      <alignment horizontal="right" readingOrder="0" vertical="bottom"/>
    </xf>
    <xf borderId="0" fillId="33" fontId="1" numFmtId="3" xfId="0" applyAlignment="1" applyFill="1" applyFont="1" applyNumberFormat="1">
      <alignment horizontal="right" readingOrder="0" vertical="bottom"/>
    </xf>
    <xf borderId="0" fillId="34" fontId="1" numFmtId="3" xfId="0" applyAlignment="1" applyFill="1" applyFont="1" applyNumberFormat="1">
      <alignment horizontal="right" readingOrder="0" vertical="bottom"/>
    </xf>
    <xf borderId="0" fillId="35" fontId="1" numFmtId="3" xfId="0" applyAlignment="1" applyFill="1" applyFont="1" applyNumberFormat="1">
      <alignment horizontal="right" readingOrder="0" vertical="bottom"/>
    </xf>
    <xf borderId="0" fillId="36" fontId="1" numFmtId="3" xfId="0" applyAlignment="1" applyFill="1" applyFont="1" applyNumberFormat="1">
      <alignment horizontal="right" readingOrder="0" vertical="bottom"/>
    </xf>
    <xf borderId="0" fillId="37" fontId="1" numFmtId="3" xfId="0" applyAlignment="1" applyFill="1" applyFont="1" applyNumberFormat="1">
      <alignment horizontal="right" readingOrder="0" vertical="bottom"/>
    </xf>
    <xf borderId="0" fillId="38" fontId="1" numFmtId="0" xfId="0" applyAlignment="1" applyFill="1" applyFont="1">
      <alignment horizontal="right" readingOrder="0" vertical="bottom"/>
    </xf>
    <xf borderId="0" fillId="39" fontId="1" numFmtId="0" xfId="0" applyAlignment="1" applyFill="1" applyFont="1">
      <alignment horizontal="right" readingOrder="0" vertical="bottom"/>
    </xf>
    <xf borderId="0" fillId="40" fontId="1" numFmtId="0" xfId="0" applyAlignment="1" applyFill="1" applyFont="1">
      <alignment horizontal="right" readingOrder="0" vertical="bottom"/>
    </xf>
    <xf borderId="0" fillId="41" fontId="1" numFmtId="0" xfId="0" applyAlignment="1" applyFill="1" applyFont="1">
      <alignment horizontal="right" readingOrder="0" vertical="bottom"/>
    </xf>
    <xf borderId="0" fillId="42" fontId="1" numFmtId="0" xfId="0" applyAlignment="1" applyFill="1" applyFont="1">
      <alignment horizontal="right" readingOrder="0" vertical="bottom"/>
    </xf>
    <xf borderId="0" fillId="43" fontId="1" numFmtId="0" xfId="0" applyAlignment="1" applyFill="1" applyFont="1">
      <alignment horizontal="right" readingOrder="0" vertical="bottom"/>
    </xf>
    <xf borderId="0" fillId="44" fontId="1" numFmtId="0" xfId="0" applyAlignment="1" applyFill="1" applyFont="1">
      <alignment horizontal="right" readingOrder="0" vertical="bottom"/>
    </xf>
    <xf borderId="0" fillId="45" fontId="1" numFmtId="3" xfId="0" applyAlignment="1" applyFill="1" applyFont="1" applyNumberFormat="1">
      <alignment horizontal="right" readingOrder="0" vertical="bottom"/>
    </xf>
    <xf borderId="0" fillId="12" fontId="1" numFmtId="3" xfId="0" applyAlignment="1" applyFont="1" applyNumberFormat="1">
      <alignment horizontal="right" readingOrder="0" vertical="bottom"/>
    </xf>
    <xf borderId="0" fillId="46" fontId="1" numFmtId="3" xfId="0" applyAlignment="1" applyFill="1" applyFont="1" applyNumberFormat="1">
      <alignment horizontal="right" readingOrder="0" vertical="bottom"/>
    </xf>
    <xf borderId="0" fillId="47" fontId="1" numFmtId="3" xfId="0" applyAlignment="1" applyFill="1" applyFont="1" applyNumberFormat="1">
      <alignment horizontal="right" readingOrder="0" vertical="bottom"/>
    </xf>
    <xf borderId="0" fillId="48" fontId="1" numFmtId="3" xfId="0" applyAlignment="1" applyFill="1" applyFont="1" applyNumberFormat="1">
      <alignment horizontal="right" readingOrder="0" vertical="bottom"/>
    </xf>
    <xf borderId="0" fillId="49" fontId="1" numFmtId="3" xfId="0" applyAlignment="1" applyFill="1" applyFont="1" applyNumberFormat="1">
      <alignment horizontal="right" readingOrder="0" vertical="bottom"/>
    </xf>
    <xf borderId="0" fillId="50" fontId="1" numFmtId="0" xfId="0" applyAlignment="1" applyFill="1" applyFont="1">
      <alignment horizontal="right" readingOrder="0" vertical="bottom"/>
    </xf>
    <xf borderId="0" fillId="51" fontId="1" numFmtId="0" xfId="0" applyAlignment="1" applyFill="1" applyFont="1">
      <alignment horizontal="right" readingOrder="0" vertical="bottom"/>
    </xf>
    <xf borderId="0" fillId="52" fontId="1" numFmtId="0" xfId="0" applyAlignment="1" applyFill="1" applyFont="1">
      <alignment horizontal="right" readingOrder="0" vertical="bottom"/>
    </xf>
    <xf borderId="0" fillId="6" fontId="1" numFmtId="0" xfId="0" applyAlignment="1" applyFont="1">
      <alignment horizontal="right" readingOrder="0" vertical="bottom"/>
    </xf>
    <xf borderId="1" fillId="53" fontId="9" numFmtId="0" xfId="0" applyAlignment="1" applyBorder="1" applyFill="1" applyFont="1">
      <alignment vertical="bottom"/>
    </xf>
    <xf borderId="0" fillId="53" fontId="9" numFmtId="168" xfId="0" applyAlignment="1" applyFont="1" applyNumberFormat="1">
      <alignment horizontal="right" vertical="bottom"/>
    </xf>
    <xf borderId="1" fillId="0" fontId="5" numFmtId="168" xfId="0" applyAlignment="1" applyBorder="1" applyFont="1" applyNumberFormat="1">
      <alignment readingOrder="0" vertical="bottom"/>
    </xf>
    <xf borderId="2" fillId="4" fontId="8" numFmtId="3" xfId="0" applyAlignment="1" applyBorder="1" applyFont="1" applyNumberFormat="1">
      <alignment horizontal="right" vertical="bottom"/>
    </xf>
    <xf borderId="1" fillId="13" fontId="9" numFmtId="0" xfId="0" applyAlignment="1" applyBorder="1" applyFont="1">
      <alignment vertical="bottom"/>
    </xf>
    <xf borderId="0" fillId="54" fontId="9" numFmtId="168" xfId="0" applyAlignment="1" applyFill="1" applyFont="1" applyNumberFormat="1">
      <alignment horizontal="right" shrinkToFit="0" vertical="bottom" wrapText="1"/>
    </xf>
    <xf borderId="0" fillId="12" fontId="1" numFmtId="0" xfId="0" applyAlignment="1" applyFont="1">
      <alignment horizontal="right" readingOrder="0" vertical="bottom"/>
    </xf>
    <xf borderId="0" fillId="55" fontId="1" numFmtId="0" xfId="0" applyAlignment="1" applyFill="1" applyFont="1">
      <alignment horizontal="right" readingOrder="0" vertical="bottom"/>
    </xf>
    <xf borderId="0" fillId="56" fontId="1" numFmtId="0" xfId="0" applyAlignment="1" applyFill="1" applyFont="1">
      <alignment horizontal="right" readingOrder="0" vertical="bottom"/>
    </xf>
    <xf borderId="0" fillId="57" fontId="1" numFmtId="0" xfId="0" applyAlignment="1" applyFill="1" applyFont="1">
      <alignment horizontal="right" readingOrder="0" vertical="bottom"/>
    </xf>
    <xf borderId="1" fillId="0" fontId="1" numFmtId="3" xfId="0" applyAlignment="1" applyBorder="1" applyFont="1" applyNumberFormat="1">
      <alignment vertical="bottom"/>
    </xf>
    <xf borderId="0" fillId="58" fontId="1" numFmtId="0" xfId="0" applyAlignment="1" applyFill="1" applyFont="1">
      <alignment horizontal="right" readingOrder="0" vertical="bottom"/>
    </xf>
    <xf borderId="0" fillId="4" fontId="1" numFmtId="3" xfId="0" applyAlignment="1" applyFont="1" applyNumberFormat="1">
      <alignment vertical="bottom"/>
    </xf>
    <xf borderId="0" fillId="34" fontId="1" numFmtId="0" xfId="0" applyAlignment="1" applyFont="1">
      <alignment horizontal="right" readingOrder="0" vertical="bottom"/>
    </xf>
    <xf borderId="0" fillId="59" fontId="1" numFmtId="0" xfId="0" applyAlignment="1" applyFill="1" applyFont="1">
      <alignment horizontal="right" readingOrder="0" vertical="bottom"/>
    </xf>
    <xf borderId="0" fillId="60" fontId="1" numFmtId="0" xfId="0" applyAlignment="1" applyFill="1" applyFont="1">
      <alignment horizontal="right" readingOrder="0" vertical="bottom"/>
    </xf>
    <xf borderId="0" fillId="61" fontId="1" numFmtId="0" xfId="0" applyAlignment="1" applyFill="1" applyFont="1">
      <alignment horizontal="right" readingOrder="0" vertical="bottom"/>
    </xf>
    <xf borderId="0" fillId="62" fontId="1" numFmtId="0" xfId="0" applyAlignment="1" applyFill="1" applyFont="1">
      <alignment horizontal="right" readingOrder="0" vertical="bottom"/>
    </xf>
    <xf borderId="0" fillId="63" fontId="1" numFmtId="0" xfId="0" applyAlignment="1" applyFill="1" applyFont="1">
      <alignment horizontal="right" readingOrder="0" vertical="bottom"/>
    </xf>
    <xf borderId="0" fillId="64" fontId="1" numFmtId="0" xfId="0" applyAlignment="1" applyFill="1" applyFont="1">
      <alignment horizontal="right" readingOrder="0" vertical="bottom"/>
    </xf>
    <xf borderId="0" fillId="65" fontId="1" numFmtId="3" xfId="0" applyAlignment="1" applyFill="1" applyFont="1" applyNumberFormat="1">
      <alignment horizontal="right" readingOrder="0" vertical="bottom"/>
    </xf>
    <xf borderId="1" fillId="53" fontId="9" numFmtId="168" xfId="0" applyAlignment="1" applyBorder="1" applyFont="1" applyNumberFormat="1">
      <alignment horizontal="right" vertical="bottom"/>
    </xf>
    <xf borderId="0" fillId="66" fontId="1" numFmtId="3" xfId="0" applyAlignment="1" applyFill="1" applyFont="1" applyNumberFormat="1">
      <alignment horizontal="right" readingOrder="0" vertical="bottom"/>
    </xf>
    <xf borderId="0" fillId="67" fontId="1" numFmtId="3" xfId="0" applyAlignment="1" applyFill="1" applyFont="1" applyNumberFormat="1">
      <alignment horizontal="right" readingOrder="0" vertical="bottom"/>
    </xf>
    <xf borderId="0" fillId="53" fontId="8" numFmtId="166" xfId="0" applyAlignment="1" applyFont="1" applyNumberFormat="1">
      <alignment horizontal="right" vertical="bottom"/>
    </xf>
    <xf borderId="0" fillId="68" fontId="1" numFmtId="0" xfId="0" applyAlignment="1" applyFill="1" applyFont="1">
      <alignment horizontal="right" readingOrder="0" vertical="bottom"/>
    </xf>
    <xf borderId="0" fillId="69" fontId="1" numFmtId="0" xfId="0" applyAlignment="1" applyFill="1" applyFont="1">
      <alignment horizontal="right" readingOrder="0" vertical="bottom"/>
    </xf>
    <xf borderId="1" fillId="7" fontId="12" numFmtId="0" xfId="0" applyAlignment="1" applyBorder="1" applyFont="1">
      <alignment vertical="bottom"/>
    </xf>
    <xf borderId="1" fillId="54" fontId="9" numFmtId="168" xfId="0" applyAlignment="1" applyBorder="1" applyFont="1" applyNumberFormat="1">
      <alignment horizontal="right" shrinkToFit="0" vertical="bottom" wrapText="1"/>
    </xf>
    <xf borderId="0" fillId="0" fontId="1" numFmtId="166" xfId="0" applyAlignment="1" applyFont="1" applyNumberFormat="1">
      <alignment vertical="bottom"/>
    </xf>
    <xf borderId="1" fillId="70" fontId="13" numFmtId="0" xfId="0" applyAlignment="1" applyBorder="1" applyFill="1" applyFont="1">
      <alignment vertical="bottom"/>
    </xf>
    <xf borderId="0" fillId="2" fontId="1" numFmtId="1" xfId="0" applyAlignment="1" applyFont="1" applyNumberFormat="1">
      <alignment vertical="bottom"/>
    </xf>
    <xf borderId="5" fillId="71" fontId="6" numFmtId="3" xfId="0" applyAlignment="1" applyBorder="1" applyFill="1" applyFont="1" applyNumberFormat="1">
      <alignment horizontal="right" vertical="bottom"/>
    </xf>
    <xf borderId="1" fillId="54" fontId="5" numFmtId="0" xfId="0" applyAlignment="1" applyBorder="1" applyFont="1">
      <alignment vertical="bottom"/>
    </xf>
    <xf borderId="5" fillId="12" fontId="6" numFmtId="3" xfId="0" applyAlignment="1" applyBorder="1" applyFont="1" applyNumberFormat="1">
      <alignment horizontal="right" vertical="bottom"/>
    </xf>
    <xf borderId="5" fillId="50" fontId="6" numFmtId="3" xfId="0" applyAlignment="1" applyBorder="1" applyFont="1" applyNumberFormat="1">
      <alignment horizontal="right" vertical="bottom"/>
    </xf>
    <xf borderId="0" fillId="0" fontId="5" numFmtId="3" xfId="0" applyAlignment="1" applyFont="1" applyNumberFormat="1">
      <alignment horizontal="right" vertical="bottom"/>
    </xf>
    <xf borderId="5" fillId="49" fontId="6" numFmtId="3" xfId="0" applyAlignment="1" applyBorder="1" applyFont="1" applyNumberFormat="1">
      <alignment horizontal="right" vertical="bottom"/>
    </xf>
    <xf borderId="5" fillId="45" fontId="6" numFmtId="3" xfId="0" applyAlignment="1" applyBorder="1" applyFont="1" applyNumberFormat="1">
      <alignment horizontal="right" vertical="bottom"/>
    </xf>
    <xf borderId="5" fillId="72" fontId="6" numFmtId="3" xfId="0" applyAlignment="1" applyBorder="1" applyFill="1" applyFont="1" applyNumberFormat="1">
      <alignment horizontal="right" vertical="bottom"/>
    </xf>
    <xf borderId="5" fillId="73" fontId="6" numFmtId="3" xfId="0" applyAlignment="1" applyBorder="1" applyFill="1" applyFont="1" applyNumberFormat="1">
      <alignment horizontal="right" vertical="bottom"/>
    </xf>
    <xf borderId="5" fillId="74" fontId="6" numFmtId="3" xfId="0" applyAlignment="1" applyBorder="1" applyFill="1" applyFont="1" applyNumberFormat="1">
      <alignment horizontal="right" vertical="bottom"/>
    </xf>
    <xf borderId="5" fillId="51" fontId="6" numFmtId="3" xfId="0" applyAlignment="1" applyBorder="1" applyFont="1" applyNumberFormat="1">
      <alignment horizontal="right" vertical="bottom"/>
    </xf>
    <xf borderId="5" fillId="75" fontId="6" numFmtId="3" xfId="0" applyAlignment="1" applyBorder="1" applyFill="1" applyFont="1" applyNumberFormat="1">
      <alignment horizontal="right" vertical="bottom"/>
    </xf>
    <xf borderId="5" fillId="56" fontId="6" numFmtId="3" xfId="0" applyAlignment="1" applyBorder="1" applyFont="1" applyNumberFormat="1">
      <alignment horizontal="right" vertical="bottom"/>
    </xf>
    <xf borderId="1" fillId="0" fontId="5" numFmtId="3" xfId="0" applyAlignment="1" applyBorder="1" applyFont="1" applyNumberFormat="1">
      <alignment horizontal="right" readingOrder="0" vertical="bottom"/>
    </xf>
    <xf borderId="1" fillId="54" fontId="9" numFmtId="0" xfId="0" applyAlignment="1" applyBorder="1" applyFont="1">
      <alignment vertical="bottom"/>
    </xf>
    <xf borderId="0" fillId="13" fontId="1" numFmtId="2" xfId="0" applyAlignment="1" applyFont="1" applyNumberFormat="1">
      <alignment vertical="bottom"/>
    </xf>
    <xf borderId="0" fillId="13" fontId="1" numFmtId="1" xfId="0" applyAlignment="1" applyFont="1" applyNumberFormat="1">
      <alignment vertical="bottom"/>
    </xf>
    <xf borderId="0" fillId="54" fontId="9" numFmtId="3" xfId="0" applyAlignment="1" applyFont="1" applyNumberFormat="1">
      <alignment horizontal="right" vertical="bottom"/>
    </xf>
    <xf borderId="0" fillId="6" fontId="1" numFmtId="0" xfId="0" applyAlignment="1" applyFont="1">
      <alignment vertical="bottom"/>
    </xf>
    <xf borderId="0" fillId="2" fontId="1" numFmtId="2" xfId="0" applyAlignment="1" applyFont="1" applyNumberFormat="1">
      <alignment vertical="bottom"/>
    </xf>
    <xf borderId="1" fillId="76" fontId="13" numFmtId="0" xfId="0" applyAlignment="1" applyBorder="1" applyFill="1" applyFont="1">
      <alignment vertical="bottom"/>
    </xf>
    <xf borderId="1" fillId="54" fontId="9" numFmtId="3" xfId="0" applyAlignment="1" applyBorder="1" applyFont="1" applyNumberFormat="1">
      <alignment horizontal="right" vertical="bottom"/>
    </xf>
    <xf borderId="0" fillId="76" fontId="5" numFmtId="1" xfId="0" applyAlignment="1" applyFont="1" applyNumberFormat="1">
      <alignment horizontal="right" vertical="bottom"/>
    </xf>
    <xf borderId="0" fillId="19" fontId="1" numFmtId="3" xfId="0" applyAlignment="1" applyFont="1" applyNumberFormat="1">
      <alignment horizontal="right" vertical="bottom"/>
    </xf>
    <xf borderId="1" fillId="76" fontId="5" numFmtId="1" xfId="0" applyAlignment="1" applyBorder="1" applyFont="1" applyNumberFormat="1">
      <alignment horizontal="right" vertical="bottom"/>
    </xf>
    <xf borderId="0" fillId="0" fontId="1" numFmtId="0" xfId="0" applyAlignment="1" applyFont="1">
      <alignment horizontal="right" vertical="bottom"/>
    </xf>
    <xf borderId="0" fillId="77" fontId="1" numFmtId="0" xfId="0" applyAlignment="1" applyFill="1" applyFont="1">
      <alignment horizontal="right" vertical="bottom"/>
    </xf>
    <xf borderId="0" fillId="78" fontId="1" numFmtId="0" xfId="0" applyAlignment="1" applyFill="1" applyFont="1">
      <alignment horizontal="right" vertical="bottom"/>
    </xf>
    <xf borderId="0" fillId="79" fontId="1" numFmtId="0" xfId="0" applyAlignment="1" applyFill="1" applyFont="1">
      <alignment horizontal="right" vertical="bottom"/>
    </xf>
    <xf borderId="0" fillId="53" fontId="9" numFmtId="0" xfId="0" applyAlignment="1" applyFont="1">
      <alignment horizontal="right" vertical="bottom"/>
    </xf>
    <xf borderId="0" fillId="80" fontId="1" numFmtId="0" xfId="0" applyAlignment="1" applyFill="1" applyFont="1">
      <alignment horizontal="right" vertical="bottom"/>
    </xf>
    <xf borderId="0" fillId="34" fontId="1" numFmtId="0" xfId="0" applyAlignment="1" applyFont="1">
      <alignment horizontal="right" vertical="bottom"/>
    </xf>
    <xf borderId="0" fillId="81" fontId="1" numFmtId="0" xfId="0" applyAlignment="1" applyFill="1" applyFont="1">
      <alignment horizontal="right" vertical="bottom"/>
    </xf>
    <xf borderId="0" fillId="82" fontId="1" numFmtId="0" xfId="0" applyAlignment="1" applyFill="1" applyFont="1">
      <alignment horizontal="right" vertical="bottom"/>
    </xf>
    <xf borderId="0" fillId="83" fontId="1" numFmtId="0" xfId="0" applyAlignment="1" applyFill="1" applyFont="1">
      <alignment horizontal="right" vertical="bottom"/>
    </xf>
    <xf borderId="0" fillId="84" fontId="1" numFmtId="0" xfId="0" applyAlignment="1" applyFill="1" applyFont="1">
      <alignment horizontal="right" vertical="bottom"/>
    </xf>
    <xf borderId="0" fillId="2" fontId="1" numFmtId="0" xfId="0" applyAlignment="1" applyFont="1">
      <alignment vertical="bottom"/>
    </xf>
    <xf borderId="0" fillId="58" fontId="1" numFmtId="0" xfId="0" applyAlignment="1" applyFont="1">
      <alignment horizontal="right" vertical="bottom"/>
    </xf>
    <xf borderId="0" fillId="85" fontId="1" numFmtId="0" xfId="0" applyAlignment="1" applyFill="1" applyFont="1">
      <alignment horizontal="right" vertical="bottom"/>
    </xf>
    <xf borderId="0" fillId="86" fontId="1" numFmtId="0" xfId="0" applyAlignment="1" applyFill="1" applyFont="1">
      <alignment horizontal="right" vertical="bottom"/>
    </xf>
    <xf borderId="0" fillId="87" fontId="1" numFmtId="0" xfId="0" applyAlignment="1" applyFill="1" applyFont="1">
      <alignment horizontal="right" vertical="bottom"/>
    </xf>
    <xf borderId="0" fillId="46" fontId="1" numFmtId="0" xfId="0" applyAlignment="1" applyFont="1">
      <alignment horizontal="right" vertical="bottom"/>
    </xf>
    <xf borderId="0" fillId="49" fontId="1" numFmtId="0" xfId="0" applyAlignment="1" applyFont="1">
      <alignment horizontal="right" vertical="bottom"/>
    </xf>
    <xf borderId="0" fillId="88" fontId="1" numFmtId="0" xfId="0" applyAlignment="1" applyFill="1" applyFont="1">
      <alignment horizontal="right" vertical="bottom"/>
    </xf>
    <xf borderId="0" fillId="72" fontId="1" numFmtId="0" xfId="0" applyAlignment="1" applyFont="1">
      <alignment horizontal="right" vertical="bottom"/>
    </xf>
    <xf borderId="0" fillId="89" fontId="1" numFmtId="0" xfId="0" applyAlignment="1" applyFill="1" applyFont="1">
      <alignment horizontal="right" vertical="bottom"/>
    </xf>
    <xf borderId="0" fillId="90" fontId="1" numFmtId="0" xfId="0" applyAlignment="1" applyFill="1" applyFont="1">
      <alignment horizontal="right" vertical="bottom"/>
    </xf>
    <xf borderId="0" fillId="12" fontId="1" numFmtId="0" xfId="0" applyAlignment="1" applyFont="1">
      <alignment horizontal="right" vertical="bottom"/>
    </xf>
    <xf borderId="0" fillId="56" fontId="1" numFmtId="0" xfId="0" applyAlignment="1" applyFont="1">
      <alignment horizontal="right" vertical="bottom"/>
    </xf>
    <xf borderId="0" fillId="55" fontId="1" numFmtId="0" xfId="0" applyAlignment="1" applyFont="1">
      <alignment horizontal="right" vertical="bottom"/>
    </xf>
    <xf borderId="1" fillId="53" fontId="9" numFmtId="0" xfId="0" applyAlignment="1" applyBorder="1" applyFont="1">
      <alignment horizontal="right" vertical="bottom"/>
    </xf>
    <xf borderId="0" fillId="53" fontId="8" numFmtId="3" xfId="0" applyAlignment="1" applyFont="1" applyNumberFormat="1">
      <alignment horizontal="right" vertical="bottom"/>
    </xf>
    <xf borderId="0" fillId="91" fontId="1" numFmtId="0" xfId="0" applyAlignment="1" applyFill="1" applyFont="1">
      <alignment vertical="bottom"/>
    </xf>
    <xf borderId="1" fillId="91" fontId="1" numFmtId="0" xfId="0" applyAlignment="1" applyBorder="1" applyFont="1">
      <alignment vertical="bottom"/>
    </xf>
    <xf borderId="0" fillId="0" fontId="8" numFmtId="168" xfId="0" applyAlignment="1" applyFont="1" applyNumberFormat="1">
      <alignment horizontal="right" vertical="bottom"/>
    </xf>
    <xf borderId="0" fillId="0" fontId="5" numFmtId="166" xfId="0" applyAlignment="1" applyFont="1" applyNumberFormat="1">
      <alignment horizontal="right" readingOrder="0" vertical="bottom"/>
    </xf>
    <xf borderId="0" fillId="12" fontId="14" numFmtId="166" xfId="0" applyAlignment="1" applyFont="1" applyNumberFormat="1">
      <alignment horizontal="right" readingOrder="0" shrinkToFit="0" wrapText="0"/>
    </xf>
    <xf borderId="1" fillId="76" fontId="13" numFmtId="1" xfId="0" applyAlignment="1" applyBorder="1" applyFont="1" applyNumberFormat="1">
      <alignment vertical="bottom"/>
    </xf>
    <xf borderId="0" fillId="50" fontId="1" numFmtId="0" xfId="0" applyAlignment="1" applyFont="1">
      <alignment horizontal="right" vertical="bottom"/>
    </xf>
    <xf borderId="0" fillId="52" fontId="1" numFmtId="0" xfId="0" applyAlignment="1" applyFont="1">
      <alignment horizontal="right" vertical="bottom"/>
    </xf>
    <xf borderId="0" fillId="92" fontId="1" numFmtId="0" xfId="0" applyAlignment="1" applyFill="1" applyFont="1">
      <alignment horizontal="right" vertical="bottom"/>
    </xf>
    <xf borderId="0" fillId="45" fontId="1" numFmtId="0" xfId="0" applyAlignment="1" applyFont="1">
      <alignment horizontal="right" vertical="bottom"/>
    </xf>
    <xf borderId="0" fillId="93" fontId="1" numFmtId="0" xfId="0" applyAlignment="1" applyFill="1" applyFont="1">
      <alignment horizontal="right" vertical="bottom"/>
    </xf>
    <xf borderId="0" fillId="94" fontId="1" numFmtId="0" xfId="0" applyAlignment="1" applyFill="1" applyFont="1">
      <alignment horizontal="right" vertical="bottom"/>
    </xf>
    <xf borderId="1" fillId="21" fontId="9" numFmtId="0" xfId="0" applyAlignment="1" applyBorder="1" applyFont="1">
      <alignment vertical="bottom"/>
    </xf>
    <xf borderId="0" fillId="95" fontId="1" numFmtId="0" xfId="0" applyAlignment="1" applyFill="1" applyFont="1">
      <alignment horizontal="right" vertical="bottom"/>
    </xf>
    <xf borderId="0" fillId="21" fontId="9" numFmtId="166" xfId="0" applyAlignment="1" applyFont="1" applyNumberFormat="1">
      <alignment horizontal="right" vertical="bottom"/>
    </xf>
    <xf borderId="0" fillId="74" fontId="1" numFmtId="0" xfId="0" applyAlignment="1" applyFont="1">
      <alignment horizontal="right" vertical="bottom"/>
    </xf>
    <xf borderId="0" fillId="71" fontId="1" numFmtId="0" xfId="0" applyAlignment="1" applyFont="1">
      <alignment horizontal="right" vertical="bottom"/>
    </xf>
    <xf borderId="0" fillId="96" fontId="1" numFmtId="0" xfId="0" applyAlignment="1" applyFill="1" applyFont="1">
      <alignment horizontal="right" vertical="bottom"/>
    </xf>
    <xf borderId="0" fillId="97" fontId="1" numFmtId="0" xfId="0" applyAlignment="1" applyFill="1" applyFont="1">
      <alignment horizontal="right" vertical="bottom"/>
    </xf>
    <xf borderId="0" fillId="98" fontId="1" numFmtId="0" xfId="0" applyAlignment="1" applyFill="1" applyFont="1">
      <alignment horizontal="right" vertical="bottom"/>
    </xf>
    <xf borderId="0" fillId="99" fontId="1" numFmtId="0" xfId="0" applyAlignment="1" applyFill="1" applyFont="1">
      <alignment horizontal="right" vertical="bottom"/>
    </xf>
    <xf borderId="0" fillId="100" fontId="1" numFmtId="0" xfId="0" applyAlignment="1" applyFill="1" applyFont="1">
      <alignment horizontal="right" vertical="bottom"/>
    </xf>
    <xf borderId="0" fillId="25" fontId="1" numFmtId="0" xfId="0" applyAlignment="1" applyFont="1">
      <alignment horizontal="right" vertical="bottom"/>
    </xf>
    <xf borderId="0" fillId="61" fontId="1" numFmtId="0" xfId="0" applyAlignment="1" applyFont="1">
      <alignment horizontal="right" vertical="bottom"/>
    </xf>
    <xf borderId="0" fillId="0" fontId="15" numFmtId="0" xfId="0" applyAlignment="1" applyFont="1">
      <alignment readingOrder="0" vertical="bottom"/>
    </xf>
    <xf borderId="0" fillId="0" fontId="2" numFmtId="4" xfId="0" applyAlignment="1" applyFont="1" applyNumberFormat="1">
      <alignment readingOrder="0" vertical="bottom"/>
    </xf>
    <xf borderId="1" fillId="21" fontId="9" numFmtId="166" xfId="0" applyAlignment="1" applyBorder="1" applyFont="1" applyNumberFormat="1">
      <alignment horizontal="right" vertical="bottom"/>
    </xf>
    <xf borderId="0" fillId="21" fontId="8" numFmtId="168" xfId="0" applyAlignment="1" applyFont="1" applyNumberFormat="1">
      <alignment horizontal="right" vertical="bottom"/>
    </xf>
    <xf borderId="7" fillId="0" fontId="16" numFmtId="0" xfId="0" applyAlignment="1" applyBorder="1" applyFont="1">
      <alignment vertical="bottom"/>
    </xf>
    <xf borderId="7" fillId="0" fontId="17" numFmtId="170" xfId="0" applyAlignment="1" applyBorder="1" applyFont="1" applyNumberFormat="1">
      <alignment readingOrder="0" vertical="bottom"/>
    </xf>
    <xf borderId="0" fillId="0" fontId="1" numFmtId="166" xfId="0" applyAlignment="1" applyFont="1" applyNumberFormat="1">
      <alignment horizontal="right" vertical="bottom"/>
    </xf>
    <xf borderId="1" fillId="22" fontId="9" numFmtId="0" xfId="0" applyAlignment="1" applyBorder="1" applyFont="1">
      <alignment vertical="bottom"/>
    </xf>
    <xf borderId="0" fillId="22" fontId="9" numFmtId="166" xfId="0" applyAlignment="1" applyFont="1" applyNumberFormat="1">
      <alignment horizontal="right" vertical="bottom"/>
    </xf>
    <xf borderId="1" fillId="70" fontId="5" numFmtId="0" xfId="0" applyAlignment="1" applyBorder="1" applyFont="1">
      <alignment vertical="bottom"/>
    </xf>
    <xf borderId="0" fillId="4" fontId="8" numFmtId="166" xfId="0" applyAlignment="1" applyFont="1" applyNumberFormat="1">
      <alignment horizontal="right" vertical="bottom"/>
    </xf>
    <xf borderId="1" fillId="22" fontId="9" numFmtId="166" xfId="0" applyAlignment="1" applyBorder="1" applyFont="1" applyNumberFormat="1">
      <alignment horizontal="right" vertical="bottom"/>
    </xf>
    <xf borderId="0" fillId="0" fontId="1" numFmtId="166" xfId="0" applyAlignment="1" applyFont="1" applyNumberFormat="1">
      <alignment horizontal="right" vertical="bottom"/>
    </xf>
    <xf borderId="0" fillId="13" fontId="1" numFmtId="166" xfId="0" applyAlignment="1" applyFont="1" applyNumberFormat="1">
      <alignment vertical="bottom"/>
    </xf>
    <xf borderId="2" fillId="4" fontId="1" numFmtId="3" xfId="0" applyAlignment="1" applyBorder="1" applyFont="1" applyNumberFormat="1">
      <alignment vertical="bottom"/>
    </xf>
    <xf borderId="0" fillId="0" fontId="5" numFmtId="1" xfId="0" applyAlignment="1" applyFont="1" applyNumberFormat="1">
      <alignment readingOrder="0" vertical="bottom"/>
    </xf>
    <xf borderId="0" fillId="0" fontId="5" numFmtId="3" xfId="0" applyAlignment="1" applyFont="1" applyNumberFormat="1">
      <alignment readingOrder="0" vertical="bottom"/>
    </xf>
    <xf borderId="1" fillId="76" fontId="5" numFmtId="0" xfId="0" applyAlignment="1" applyBorder="1" applyFont="1">
      <alignment vertical="bottom"/>
    </xf>
    <xf borderId="1" fillId="0" fontId="5" numFmtId="3" xfId="0" applyAlignment="1" applyBorder="1" applyFont="1" applyNumberFormat="1">
      <alignment readingOrder="0" vertical="bottom"/>
    </xf>
    <xf borderId="0" fillId="76" fontId="5" numFmtId="166" xfId="0" applyAlignment="1" applyFont="1" applyNumberFormat="1">
      <alignment horizontal="right" vertical="bottom"/>
    </xf>
    <xf borderId="0" fillId="2" fontId="1" numFmtId="166" xfId="0" applyAlignment="1" applyFont="1" applyNumberFormat="1">
      <alignment horizontal="right" vertical="bottom"/>
    </xf>
    <xf borderId="1" fillId="76" fontId="5" numFmtId="166" xfId="0" applyAlignment="1" applyBorder="1" applyFont="1" applyNumberFormat="1">
      <alignment horizontal="right" vertical="bottom"/>
    </xf>
    <xf borderId="0" fillId="0" fontId="1" numFmtId="166" xfId="0" applyAlignment="1" applyFont="1" applyNumberFormat="1">
      <alignment vertical="bottom"/>
    </xf>
    <xf borderId="1" fillId="0" fontId="1" numFmtId="166" xfId="0" applyAlignment="1" applyBorder="1" applyFont="1" applyNumberFormat="1">
      <alignment vertical="bottom"/>
    </xf>
    <xf borderId="0" fillId="21" fontId="9" numFmtId="0" xfId="0" applyAlignment="1" applyFont="1">
      <alignment vertical="bottom"/>
    </xf>
    <xf borderId="0" fillId="18" fontId="1" numFmtId="0" xfId="0" applyAlignment="1" applyFont="1">
      <alignment vertical="bottom"/>
    </xf>
    <xf borderId="0" fillId="18" fontId="1" numFmtId="166" xfId="0" applyAlignment="1" applyFont="1" applyNumberFormat="1">
      <alignment horizontal="right" vertical="bottom"/>
    </xf>
    <xf borderId="1" fillId="0" fontId="1" numFmtId="166" xfId="0" applyAlignment="1" applyBorder="1" applyFont="1" applyNumberFormat="1">
      <alignment vertical="bottom"/>
    </xf>
    <xf borderId="0" fillId="15" fontId="9" numFmtId="1" xfId="0" applyAlignment="1" applyFont="1" applyNumberFormat="1">
      <alignment horizontal="right" vertical="bottom"/>
    </xf>
    <xf borderId="0" fillId="4" fontId="1" numFmtId="166" xfId="0" applyAlignment="1" applyFont="1" applyNumberFormat="1">
      <alignment vertical="bottom"/>
    </xf>
    <xf borderId="0" fillId="21" fontId="1" numFmtId="0" xfId="0" applyAlignment="1" applyFont="1">
      <alignment vertical="bottom"/>
    </xf>
    <xf borderId="0" fillId="21" fontId="1" numFmtId="166" xfId="0" applyAlignment="1" applyFont="1" applyNumberFormat="1">
      <alignment horizontal="right" vertical="bottom"/>
    </xf>
    <xf borderId="1" fillId="15" fontId="9" numFmtId="1" xfId="0" applyAlignment="1" applyBorder="1" applyFont="1" applyNumberFormat="1">
      <alignment horizontal="right" vertical="bottom"/>
    </xf>
    <xf borderId="0" fillId="0" fontId="18" numFmtId="0" xfId="0" applyAlignment="1" applyFont="1">
      <alignment vertical="bottom"/>
    </xf>
    <xf borderId="0" fillId="0" fontId="18" numFmtId="0" xfId="0" applyAlignment="1" applyFont="1">
      <alignment readingOrder="0" vertical="bottom"/>
    </xf>
    <xf borderId="0" fillId="0" fontId="19" numFmtId="0" xfId="0" applyAlignment="1" applyFont="1">
      <alignment vertical="bottom"/>
    </xf>
    <xf borderId="0" fillId="0" fontId="1" numFmtId="166" xfId="0" applyAlignment="1" applyFont="1" applyNumberFormat="1">
      <alignment readingOrder="0" vertical="bottom"/>
    </xf>
    <xf borderId="1" fillId="0" fontId="5" numFmtId="1" xfId="0" applyAlignment="1" applyBorder="1" applyFont="1" applyNumberFormat="1">
      <alignment readingOrder="0" vertical="bottom"/>
    </xf>
    <xf borderId="0" fillId="101" fontId="1" numFmtId="0" xfId="0" applyAlignment="1" applyFill="1" applyFont="1">
      <alignment vertical="bottom"/>
    </xf>
    <xf borderId="0" fillId="34" fontId="1" numFmtId="2" xfId="0" applyAlignment="1" applyFont="1" applyNumberFormat="1">
      <alignment horizontal="right" vertical="bottom"/>
    </xf>
    <xf borderId="0" fillId="102" fontId="1" numFmtId="2" xfId="0" applyAlignment="1" applyFill="1" applyFont="1" applyNumberFormat="1">
      <alignment horizontal="right" vertical="bottom"/>
    </xf>
    <xf borderId="0" fillId="103" fontId="1" numFmtId="2" xfId="0" applyAlignment="1" applyFill="1" applyFont="1" applyNumberFormat="1">
      <alignment horizontal="right" vertical="bottom"/>
    </xf>
    <xf borderId="0" fillId="104" fontId="1" numFmtId="2" xfId="0" applyAlignment="1" applyFill="1" applyFont="1" applyNumberFormat="1">
      <alignment horizontal="right" vertical="bottom"/>
    </xf>
    <xf borderId="0" fillId="105" fontId="1" numFmtId="2" xfId="0" applyAlignment="1" applyFill="1" applyFont="1" applyNumberFormat="1">
      <alignment horizontal="right" vertical="bottom"/>
    </xf>
    <xf borderId="0" fillId="26" fontId="1" numFmtId="2" xfId="0" applyAlignment="1" applyFont="1" applyNumberFormat="1">
      <alignment horizontal="right" vertical="bottom"/>
    </xf>
    <xf borderId="0" fillId="106" fontId="1" numFmtId="2" xfId="0" applyAlignment="1" applyFill="1" applyFont="1" applyNumberFormat="1">
      <alignment horizontal="right" vertical="bottom"/>
    </xf>
    <xf borderId="0" fillId="107" fontId="1" numFmtId="2" xfId="0" applyAlignment="1" applyFill="1" applyFont="1" applyNumberFormat="1">
      <alignment horizontal="right" vertical="bottom"/>
    </xf>
    <xf borderId="0" fillId="108" fontId="1" numFmtId="2" xfId="0" applyAlignment="1" applyFill="1" applyFont="1" applyNumberFormat="1">
      <alignment horizontal="right" vertical="bottom"/>
    </xf>
    <xf borderId="0" fillId="109" fontId="1" numFmtId="2" xfId="0" applyAlignment="1" applyFill="1" applyFont="1" applyNumberFormat="1">
      <alignment horizontal="right" vertical="bottom"/>
    </xf>
    <xf borderId="0" fillId="110" fontId="1" numFmtId="2" xfId="0" applyAlignment="1" applyFill="1" applyFont="1" applyNumberFormat="1">
      <alignment horizontal="right" vertical="bottom"/>
    </xf>
    <xf borderId="0" fillId="111" fontId="1" numFmtId="2" xfId="0" applyAlignment="1" applyFill="1" applyFont="1" applyNumberFormat="1">
      <alignment horizontal="right" vertical="bottom"/>
    </xf>
    <xf borderId="0" fillId="112" fontId="1" numFmtId="2" xfId="0" applyAlignment="1" applyFill="1" applyFont="1" applyNumberFormat="1">
      <alignment horizontal="right" vertical="bottom"/>
    </xf>
    <xf borderId="0" fillId="80" fontId="1" numFmtId="2" xfId="0" applyAlignment="1" applyFont="1" applyNumberFormat="1">
      <alignment horizontal="right" vertical="bottom"/>
    </xf>
    <xf borderId="0" fillId="113" fontId="1" numFmtId="2" xfId="0" applyAlignment="1" applyFill="1" applyFont="1" applyNumberFormat="1">
      <alignment horizontal="right" vertical="bottom"/>
    </xf>
    <xf borderId="0" fillId="114" fontId="1" numFmtId="2" xfId="0" applyAlignment="1" applyFill="1" applyFont="1" applyNumberFormat="1">
      <alignment horizontal="right" vertical="bottom"/>
    </xf>
    <xf borderId="0" fillId="115" fontId="1" numFmtId="2" xfId="0" applyAlignment="1" applyFill="1" applyFont="1" applyNumberFormat="1">
      <alignment horizontal="right" vertical="bottom"/>
    </xf>
    <xf borderId="0" fillId="116" fontId="1" numFmtId="2" xfId="0" applyAlignment="1" applyFill="1" applyFont="1" applyNumberFormat="1">
      <alignment horizontal="right" vertical="bottom"/>
    </xf>
    <xf borderId="0" fillId="12" fontId="1" numFmtId="2" xfId="0" applyAlignment="1" applyFont="1" applyNumberFormat="1">
      <alignment horizontal="right" vertical="bottom"/>
    </xf>
    <xf borderId="0" fillId="39" fontId="1" numFmtId="2" xfId="0" applyAlignment="1" applyFont="1" applyNumberFormat="1">
      <alignment horizontal="right" vertical="bottom"/>
    </xf>
    <xf borderId="0" fillId="117" fontId="1" numFmtId="2" xfId="0" applyAlignment="1" applyFill="1" applyFont="1" applyNumberFormat="1">
      <alignment horizontal="right" vertical="bottom"/>
    </xf>
    <xf borderId="0" fillId="65" fontId="1" numFmtId="2" xfId="0" applyAlignment="1" applyFont="1" applyNumberFormat="1">
      <alignment horizontal="right" vertical="bottom"/>
    </xf>
    <xf borderId="0" fillId="118" fontId="1" numFmtId="2" xfId="0" applyAlignment="1" applyFill="1" applyFont="1" applyNumberFormat="1">
      <alignment horizontal="right" vertical="bottom"/>
    </xf>
    <xf borderId="0" fillId="119" fontId="1" numFmtId="2" xfId="0" applyAlignment="1" applyFill="1" applyFont="1" applyNumberFormat="1">
      <alignment horizontal="right" vertical="bottom"/>
    </xf>
    <xf borderId="0" fillId="120" fontId="1" numFmtId="2" xfId="0" applyAlignment="1" applyFill="1" applyFont="1" applyNumberFormat="1">
      <alignment horizontal="right" vertical="bottom"/>
    </xf>
    <xf borderId="0" fillId="121" fontId="1" numFmtId="2" xfId="0" applyAlignment="1" applyFill="1" applyFont="1" applyNumberFormat="1">
      <alignment horizontal="right" vertical="bottom"/>
    </xf>
    <xf borderId="0" fillId="99" fontId="1" numFmtId="2" xfId="0" applyAlignment="1" applyFont="1" applyNumberFormat="1">
      <alignment horizontal="right" vertical="bottom"/>
    </xf>
    <xf borderId="0" fillId="0" fontId="1" numFmtId="2" xfId="0" applyAlignment="1" applyFont="1" applyNumberFormat="1">
      <alignment horizontal="right" vertical="bottom"/>
    </xf>
    <xf borderId="1" fillId="76" fontId="5" numFmtId="1" xfId="0" applyAlignment="1" applyBorder="1" applyFont="1" applyNumberFormat="1">
      <alignment vertical="bottom"/>
    </xf>
    <xf borderId="1" fillId="122" fontId="9" numFmtId="0" xfId="0" applyAlignment="1" applyBorder="1" applyFill="1" applyFont="1">
      <alignment vertical="bottom"/>
    </xf>
    <xf borderId="0" fillId="122" fontId="9" numFmtId="0" xfId="0" applyAlignment="1" applyFont="1">
      <alignment horizontal="right" readingOrder="0" vertical="bottom"/>
    </xf>
    <xf borderId="0" fillId="122" fontId="9" numFmtId="0" xfId="0" applyAlignment="1" applyFont="1">
      <alignment readingOrder="0" vertical="bottom"/>
    </xf>
    <xf borderId="0" fillId="0" fontId="1" numFmtId="4" xfId="0" applyAlignment="1" applyFont="1" applyNumberFormat="1">
      <alignment horizontal="right" vertical="bottom"/>
    </xf>
    <xf borderId="1" fillId="122" fontId="9" numFmtId="0" xfId="0" applyAlignment="1" applyBorder="1" applyFont="1">
      <alignment readingOrder="0" vertical="bottom"/>
    </xf>
    <xf borderId="0" fillId="0" fontId="1" numFmtId="0" xfId="0" applyAlignment="1" applyFont="1">
      <alignment readingOrder="0" vertical="bottom"/>
    </xf>
    <xf borderId="0" fillId="0" fontId="1" numFmtId="4" xfId="0" applyAlignment="1" applyFont="1" applyNumberFormat="1">
      <alignment horizontal="center" vertical="bottom"/>
    </xf>
    <xf borderId="1" fillId="19" fontId="9" numFmtId="0" xfId="0" applyAlignment="1" applyBorder="1" applyFont="1">
      <alignment vertical="bottom"/>
    </xf>
    <xf borderId="1" fillId="0" fontId="1" numFmtId="0" xfId="0" applyAlignment="1" applyBorder="1" applyFont="1">
      <alignment readingOrder="0" vertical="bottom"/>
    </xf>
    <xf borderId="0" fillId="19" fontId="9" numFmtId="166" xfId="0" applyAlignment="1" applyFont="1" applyNumberFormat="1">
      <alignment horizontal="right" vertical="bottom"/>
    </xf>
    <xf borderId="0" fillId="101" fontId="1" numFmtId="0" xfId="0" applyAlignment="1" applyFont="1">
      <alignment readingOrder="0" vertical="bottom"/>
    </xf>
    <xf borderId="0" fillId="123" fontId="1" numFmtId="166" xfId="0" applyAlignment="1" applyFill="1" applyFont="1" applyNumberFormat="1">
      <alignment horizontal="right" vertical="bottom"/>
    </xf>
    <xf borderId="1" fillId="19" fontId="9" numFmtId="166" xfId="0" applyAlignment="1" applyBorder="1" applyFont="1" applyNumberFormat="1">
      <alignment horizontal="right" vertical="bottom"/>
    </xf>
    <xf borderId="1" fillId="124" fontId="5" numFmtId="0" xfId="0" applyAlignment="1" applyBorder="1" applyFill="1" applyFont="1">
      <alignment vertical="bottom"/>
    </xf>
    <xf borderId="1" fillId="0" fontId="5" numFmtId="10" xfId="0" applyAlignment="1" applyBorder="1" applyFont="1" applyNumberFormat="1">
      <alignment horizontal="right" vertical="bottom"/>
    </xf>
    <xf borderId="1" fillId="0" fontId="1" numFmtId="10" xfId="0" applyAlignment="1" applyBorder="1" applyFont="1" applyNumberFormat="1">
      <alignment vertical="bottom"/>
    </xf>
    <xf borderId="0" fillId="21" fontId="5" numFmtId="1" xfId="0" applyAlignment="1" applyFont="1" applyNumberFormat="1">
      <alignment horizontal="right" vertical="bottom"/>
    </xf>
    <xf borderId="1" fillId="21" fontId="5" numFmtId="1" xfId="0" applyAlignment="1" applyBorder="1" applyFont="1" applyNumberFormat="1">
      <alignment horizontal="right" vertical="bottom"/>
    </xf>
    <xf borderId="0" fillId="0" fontId="1" numFmtId="166" xfId="0" applyAlignment="1" applyFont="1" applyNumberFormat="1">
      <alignment horizontal="center" vertical="bottom"/>
    </xf>
    <xf borderId="0" fillId="125" fontId="1" numFmtId="10" xfId="0" applyAlignment="1" applyFill="1" applyFont="1" applyNumberFormat="1">
      <alignment horizontal="right" readingOrder="0" vertical="bottom"/>
    </xf>
    <xf borderId="0" fillId="126" fontId="1" numFmtId="10" xfId="0" applyAlignment="1" applyFill="1" applyFont="1" applyNumberFormat="1">
      <alignment horizontal="right" readingOrder="0" vertical="bottom"/>
    </xf>
    <xf borderId="0" fillId="127" fontId="1" numFmtId="10" xfId="0" applyAlignment="1" applyFill="1" applyFont="1" applyNumberFormat="1">
      <alignment horizontal="right" readingOrder="0" vertical="bottom"/>
    </xf>
    <xf borderId="0" fillId="128" fontId="1" numFmtId="10" xfId="0" applyAlignment="1" applyFill="1" applyFont="1" applyNumberFormat="1">
      <alignment horizontal="right" readingOrder="0" vertical="bottom"/>
    </xf>
    <xf borderId="0" fillId="105" fontId="1" numFmtId="10" xfId="0" applyAlignment="1" applyFont="1" applyNumberFormat="1">
      <alignment horizontal="right" readingOrder="0" vertical="bottom"/>
    </xf>
    <xf borderId="0" fillId="129" fontId="1" numFmtId="10" xfId="0" applyAlignment="1" applyFill="1" applyFont="1" applyNumberFormat="1">
      <alignment horizontal="right" readingOrder="0" vertical="bottom"/>
    </xf>
    <xf borderId="0" fillId="130" fontId="1" numFmtId="10" xfId="0" applyAlignment="1" applyFill="1" applyFont="1" applyNumberFormat="1">
      <alignment horizontal="right" readingOrder="0" vertical="bottom"/>
    </xf>
    <xf borderId="0" fillId="131" fontId="1" numFmtId="10" xfId="0" applyAlignment="1" applyFill="1" applyFont="1" applyNumberFormat="1">
      <alignment horizontal="right" readingOrder="0" vertical="bottom"/>
    </xf>
    <xf borderId="0" fillId="132" fontId="1" numFmtId="10" xfId="0" applyAlignment="1" applyFill="1" applyFont="1" applyNumberFormat="1">
      <alignment horizontal="right" readingOrder="0" vertical="bottom"/>
    </xf>
    <xf borderId="0" fillId="30" fontId="1" numFmtId="10" xfId="0" applyAlignment="1" applyFont="1" applyNumberFormat="1">
      <alignment horizontal="right" readingOrder="0" vertical="bottom"/>
    </xf>
    <xf borderId="0" fillId="34" fontId="1" numFmtId="10" xfId="0" applyAlignment="1" applyFont="1" applyNumberFormat="1">
      <alignment horizontal="right" readingOrder="0" vertical="bottom"/>
    </xf>
    <xf borderId="0" fillId="114" fontId="1" numFmtId="10" xfId="0" applyAlignment="1" applyFont="1" applyNumberFormat="1">
      <alignment horizontal="right" readingOrder="0" vertical="bottom"/>
    </xf>
    <xf borderId="0" fillId="133" fontId="1" numFmtId="10" xfId="0" applyAlignment="1" applyFill="1" applyFont="1" applyNumberFormat="1">
      <alignment horizontal="right" readingOrder="0" vertical="bottom"/>
    </xf>
    <xf borderId="0" fillId="29" fontId="1" numFmtId="10" xfId="0" applyAlignment="1" applyFont="1" applyNumberFormat="1">
      <alignment horizontal="right" readingOrder="0" vertical="bottom"/>
    </xf>
    <xf borderId="0" fillId="84" fontId="1" numFmtId="10" xfId="0" applyAlignment="1" applyFont="1" applyNumberFormat="1">
      <alignment horizontal="right" readingOrder="0" vertical="bottom"/>
    </xf>
    <xf borderId="0" fillId="62" fontId="1" numFmtId="10" xfId="0" applyAlignment="1" applyFont="1" applyNumberFormat="1">
      <alignment horizontal="right" readingOrder="0" vertical="bottom"/>
    </xf>
    <xf borderId="0" fillId="134" fontId="1" numFmtId="10" xfId="0" applyAlignment="1" applyFill="1" applyFont="1" applyNumberFormat="1">
      <alignment horizontal="right" readingOrder="0" vertical="bottom"/>
    </xf>
    <xf borderId="0" fillId="121" fontId="1" numFmtId="10" xfId="0" applyAlignment="1" applyFont="1" applyNumberFormat="1">
      <alignment horizontal="right" readingOrder="0" vertical="bottom"/>
    </xf>
    <xf borderId="0" fillId="135" fontId="1" numFmtId="10" xfId="0" applyAlignment="1" applyFill="1" applyFont="1" applyNumberFormat="1">
      <alignment horizontal="right" readingOrder="0" vertical="bottom"/>
    </xf>
    <xf borderId="0" fillId="136" fontId="1" numFmtId="10" xfId="0" applyAlignment="1" applyFill="1" applyFont="1" applyNumberFormat="1">
      <alignment horizontal="right" readingOrder="0" vertical="bottom"/>
    </xf>
    <xf borderId="0" fillId="137" fontId="1" numFmtId="10" xfId="0" applyAlignment="1" applyFill="1" applyFont="1" applyNumberFormat="1">
      <alignment horizontal="right" readingOrder="0" vertical="bottom"/>
    </xf>
    <xf borderId="0" fillId="138" fontId="1" numFmtId="10" xfId="0" applyAlignment="1" applyFill="1" applyFont="1" applyNumberFormat="1">
      <alignment horizontal="right" readingOrder="0" vertical="bottom"/>
    </xf>
    <xf borderId="0" fillId="139" fontId="1" numFmtId="10" xfId="0" applyAlignment="1" applyFill="1" applyFont="1" applyNumberFormat="1">
      <alignment horizontal="right" readingOrder="0" vertical="bottom"/>
    </xf>
    <xf borderId="0" fillId="140" fontId="1" numFmtId="10" xfId="0" applyAlignment="1" applyFill="1" applyFont="1" applyNumberFormat="1">
      <alignment horizontal="right" readingOrder="0" vertical="bottom"/>
    </xf>
    <xf borderId="0" fillId="87" fontId="1" numFmtId="10" xfId="0" applyAlignment="1" applyFont="1" applyNumberFormat="1">
      <alignment horizontal="right" readingOrder="0" vertical="bottom"/>
    </xf>
    <xf borderId="0" fillId="141" fontId="1" numFmtId="10" xfId="0" applyAlignment="1" applyFill="1" applyFont="1" applyNumberFormat="1">
      <alignment horizontal="right" readingOrder="0" vertical="bottom"/>
    </xf>
    <xf borderId="0" fillId="42" fontId="1" numFmtId="10" xfId="0" applyAlignment="1" applyFont="1" applyNumberFormat="1">
      <alignment horizontal="right" readingOrder="0" vertical="bottom"/>
    </xf>
    <xf borderId="0" fillId="12" fontId="1" numFmtId="10" xfId="0" applyAlignment="1" applyFont="1" applyNumberFormat="1">
      <alignment horizontal="right" readingOrder="0" vertical="bottom"/>
    </xf>
    <xf borderId="0" fillId="72" fontId="1" numFmtId="10" xfId="0" applyAlignment="1" applyFont="1" applyNumberFormat="1">
      <alignment horizontal="right" readingOrder="0" vertical="bottom"/>
    </xf>
    <xf borderId="0" fillId="103" fontId="1" numFmtId="166" xfId="0" applyAlignment="1" applyFont="1" applyNumberFormat="1">
      <alignment horizontal="right" vertical="bottom"/>
    </xf>
    <xf borderId="0" fillId="142" fontId="1" numFmtId="166" xfId="0" applyAlignment="1" applyFill="1" applyFont="1" applyNumberFormat="1">
      <alignment horizontal="right" vertical="bottom"/>
    </xf>
    <xf borderId="0" fillId="85" fontId="1" numFmtId="166" xfId="0" applyAlignment="1" applyFont="1" applyNumberFormat="1">
      <alignment horizontal="right" vertical="bottom"/>
    </xf>
    <xf borderId="0" fillId="143" fontId="1" numFmtId="166" xfId="0" applyAlignment="1" applyFill="1" applyFont="1" applyNumberFormat="1">
      <alignment horizontal="right" vertical="bottom"/>
    </xf>
    <xf borderId="0" fillId="114" fontId="1" numFmtId="166" xfId="0" applyAlignment="1" applyFont="1" applyNumberFormat="1">
      <alignment horizontal="right" vertical="bottom"/>
    </xf>
    <xf borderId="0" fillId="144" fontId="1" numFmtId="166" xfId="0" applyAlignment="1" applyFill="1" applyFont="1" applyNumberFormat="1">
      <alignment horizontal="right" vertical="bottom"/>
    </xf>
    <xf borderId="0" fillId="145" fontId="1" numFmtId="166" xfId="0" applyAlignment="1" applyFill="1" applyFont="1" applyNumberFormat="1">
      <alignment horizontal="right" vertical="bottom"/>
    </xf>
    <xf borderId="0" fillId="32" fontId="1" numFmtId="166" xfId="0" applyAlignment="1" applyFont="1" applyNumberFormat="1">
      <alignment horizontal="right" vertical="bottom"/>
    </xf>
    <xf borderId="0" fillId="146" fontId="1" numFmtId="166" xfId="0" applyAlignment="1" applyFill="1" applyFont="1" applyNumberFormat="1">
      <alignment horizontal="right" vertical="bottom"/>
    </xf>
    <xf borderId="0" fillId="147" fontId="1" numFmtId="166" xfId="0" applyAlignment="1" applyFill="1" applyFont="1" applyNumberFormat="1">
      <alignment horizontal="right" vertical="bottom"/>
    </xf>
    <xf borderId="0" fillId="148" fontId="1" numFmtId="166" xfId="0" applyAlignment="1" applyFill="1" applyFont="1" applyNumberFormat="1">
      <alignment horizontal="right" vertical="bottom"/>
    </xf>
    <xf borderId="0" fillId="149" fontId="1" numFmtId="166" xfId="0" applyAlignment="1" applyFill="1" applyFont="1" applyNumberFormat="1">
      <alignment horizontal="right" vertical="bottom"/>
    </xf>
    <xf borderId="0" fillId="150" fontId="1" numFmtId="166" xfId="0" applyAlignment="1" applyFill="1" applyFont="1" applyNumberFormat="1">
      <alignment horizontal="right" vertical="bottom"/>
    </xf>
    <xf borderId="0" fillId="151" fontId="1" numFmtId="166" xfId="0" applyAlignment="1" applyFill="1" applyFont="1" applyNumberFormat="1">
      <alignment horizontal="right" vertical="bottom"/>
    </xf>
    <xf borderId="0" fillId="35" fontId="1" numFmtId="166" xfId="0" applyAlignment="1" applyFont="1" applyNumberFormat="1">
      <alignment horizontal="right" vertical="bottom"/>
    </xf>
    <xf borderId="0" fillId="98" fontId="1" numFmtId="166" xfId="0" applyAlignment="1" applyFont="1" applyNumberFormat="1">
      <alignment horizontal="right" vertical="bottom"/>
    </xf>
    <xf borderId="0" fillId="152" fontId="1" numFmtId="166" xfId="0" applyAlignment="1" applyFill="1" applyFont="1" applyNumberFormat="1">
      <alignment horizontal="right" vertical="bottom"/>
    </xf>
    <xf borderId="0" fillId="34" fontId="1" numFmtId="166" xfId="0" applyAlignment="1" applyFont="1" applyNumberFormat="1">
      <alignment horizontal="right" vertical="bottom"/>
    </xf>
    <xf borderId="0" fillId="153" fontId="1" numFmtId="166" xfId="0" applyAlignment="1" applyFill="1" applyFont="1" applyNumberFormat="1">
      <alignment horizontal="right" vertical="bottom"/>
    </xf>
    <xf borderId="0" fillId="154" fontId="1" numFmtId="166" xfId="0" applyAlignment="1" applyFill="1" applyFont="1" applyNumberFormat="1">
      <alignment horizontal="right" vertical="bottom"/>
    </xf>
    <xf borderId="0" fillId="155" fontId="1" numFmtId="166" xfId="0" applyAlignment="1" applyFill="1" applyFont="1" applyNumberFormat="1">
      <alignment horizontal="right" vertical="bottom"/>
    </xf>
    <xf borderId="0" fillId="31" fontId="1" numFmtId="166" xfId="0" applyAlignment="1" applyFont="1" applyNumberFormat="1">
      <alignment horizontal="right" vertical="bottom"/>
    </xf>
    <xf borderId="0" fillId="104" fontId="1" numFmtId="166" xfId="0" applyAlignment="1" applyFont="1" applyNumberFormat="1">
      <alignment horizontal="right" vertical="bottom"/>
    </xf>
    <xf borderId="0" fillId="156" fontId="1" numFmtId="166" xfId="0" applyAlignment="1" applyFill="1" applyFont="1" applyNumberFormat="1">
      <alignment horizontal="right" vertical="bottom"/>
    </xf>
    <xf borderId="0" fillId="12" fontId="1" numFmtId="166" xfId="0" applyAlignment="1" applyFont="1" applyNumberFormat="1">
      <alignment horizontal="right" vertical="bottom"/>
    </xf>
    <xf borderId="0" fillId="69" fontId="1" numFmtId="166" xfId="0" applyAlignment="1" applyFont="1" applyNumberFormat="1">
      <alignment horizontal="right" vertical="bottom"/>
    </xf>
    <xf borderId="0" fillId="89" fontId="1" numFmtId="166" xfId="0" applyAlignment="1" applyFont="1" applyNumberFormat="1">
      <alignment horizontal="right" vertical="bottom"/>
    </xf>
    <xf borderId="0" fillId="45" fontId="1" numFmtId="166" xfId="0" applyAlignment="1" applyFont="1" applyNumberFormat="1">
      <alignment horizontal="right" vertical="bottom"/>
    </xf>
    <xf borderId="0" fillId="41" fontId="1" numFmtId="166" xfId="0" applyAlignment="1" applyFont="1" applyNumberFormat="1">
      <alignment horizontal="right" vertical="bottom"/>
    </xf>
    <xf borderId="0" fillId="38" fontId="1" numFmtId="166" xfId="0" applyAlignment="1" applyFont="1" applyNumberFormat="1">
      <alignment horizontal="right" vertical="bottom"/>
    </xf>
    <xf borderId="0" fillId="0" fontId="20" numFmtId="166" xfId="0" applyAlignment="1" applyFont="1" applyNumberFormat="1">
      <alignment horizontal="right" vertical="bottom"/>
    </xf>
    <xf borderId="0" fillId="0" fontId="1" numFmtId="10" xfId="0" applyAlignment="1" applyFont="1" applyNumberFormat="1">
      <alignment vertical="bottom"/>
    </xf>
    <xf borderId="0" fillId="141" fontId="1" numFmtId="10" xfId="0" applyAlignment="1" applyFont="1" applyNumberFormat="1">
      <alignment horizontal="right" vertical="bottom"/>
    </xf>
    <xf borderId="0" fillId="139" fontId="1" numFmtId="10" xfId="0" applyAlignment="1" applyFont="1" applyNumberFormat="1">
      <alignment horizontal="right" vertical="bottom"/>
    </xf>
    <xf borderId="0" fillId="138" fontId="1" numFmtId="10" xfId="0" applyAlignment="1" applyFont="1" applyNumberFormat="1">
      <alignment horizontal="right" vertical="bottom"/>
    </xf>
    <xf borderId="0" fillId="49" fontId="1" numFmtId="10" xfId="0" applyAlignment="1" applyFont="1" applyNumberFormat="1">
      <alignment horizontal="right" vertical="bottom"/>
    </xf>
    <xf borderId="0" fillId="55" fontId="1" numFmtId="10" xfId="0" applyAlignment="1" applyFont="1" applyNumberFormat="1">
      <alignment horizontal="right" vertical="bottom"/>
    </xf>
    <xf borderId="0" fillId="87" fontId="1" numFmtId="10" xfId="0" applyAlignment="1" applyFont="1" applyNumberFormat="1">
      <alignment horizontal="right" vertical="bottom"/>
    </xf>
    <xf borderId="0" fillId="157" fontId="1" numFmtId="10" xfId="0" applyAlignment="1" applyFill="1" applyFont="1" applyNumberFormat="1">
      <alignment horizontal="right" vertical="bottom"/>
    </xf>
    <xf borderId="0" fillId="46" fontId="1" numFmtId="10" xfId="0" applyAlignment="1" applyFont="1" applyNumberFormat="1">
      <alignment horizontal="right" vertical="bottom"/>
    </xf>
    <xf borderId="0" fillId="47" fontId="1" numFmtId="10" xfId="0" applyAlignment="1" applyFont="1" applyNumberFormat="1">
      <alignment horizontal="right" vertical="bottom"/>
    </xf>
    <xf borderId="0" fillId="50" fontId="1" numFmtId="10" xfId="0" applyAlignment="1" applyFont="1" applyNumberFormat="1">
      <alignment horizontal="right" vertical="bottom"/>
    </xf>
    <xf borderId="0" fillId="96" fontId="1" numFmtId="10" xfId="0" applyAlignment="1" applyFont="1" applyNumberFormat="1">
      <alignment horizontal="right" vertical="bottom"/>
    </xf>
    <xf borderId="0" fillId="51" fontId="1" numFmtId="10" xfId="0" applyAlignment="1" applyFont="1" applyNumberFormat="1">
      <alignment horizontal="right" vertical="bottom"/>
    </xf>
    <xf borderId="0" fillId="158" fontId="1" numFmtId="10" xfId="0" applyAlignment="1" applyFill="1" applyFont="1" applyNumberFormat="1">
      <alignment horizontal="right" vertical="bottom"/>
    </xf>
    <xf borderId="0" fillId="159" fontId="1" numFmtId="10" xfId="0" applyAlignment="1" applyFill="1" applyFont="1" applyNumberFormat="1">
      <alignment horizontal="right" vertical="bottom"/>
    </xf>
    <xf borderId="0" fillId="156" fontId="1" numFmtId="10" xfId="0" applyAlignment="1" applyFont="1" applyNumberFormat="1">
      <alignment horizontal="right" vertical="bottom"/>
    </xf>
    <xf borderId="0" fillId="160" fontId="1" numFmtId="10" xfId="0" applyAlignment="1" applyFill="1" applyFont="1" applyNumberFormat="1">
      <alignment horizontal="right" vertical="bottom"/>
    </xf>
    <xf borderId="0" fillId="42" fontId="1" numFmtId="10" xfId="0" applyAlignment="1" applyFont="1" applyNumberFormat="1">
      <alignment horizontal="right" vertical="bottom"/>
    </xf>
    <xf borderId="0" fillId="12" fontId="1" numFmtId="10" xfId="0" applyAlignment="1" applyFont="1" applyNumberFormat="1">
      <alignment horizontal="right" vertical="bottom"/>
    </xf>
    <xf borderId="0" fillId="56" fontId="1" numFmtId="10" xfId="0" applyAlignment="1" applyFont="1" applyNumberFormat="1">
      <alignment horizontal="right" vertical="bottom"/>
    </xf>
    <xf borderId="0" fillId="161" fontId="1" numFmtId="10" xfId="0" applyAlignment="1" applyFill="1" applyFont="1" applyNumberFormat="1">
      <alignment horizontal="right" vertical="bottom"/>
    </xf>
    <xf borderId="0" fillId="162" fontId="1" numFmtId="10" xfId="0" applyAlignment="1" applyFill="1" applyFont="1" applyNumberFormat="1">
      <alignment horizontal="right" vertical="bottom"/>
    </xf>
    <xf borderId="0" fillId="163" fontId="1" numFmtId="10" xfId="0" applyAlignment="1" applyFill="1" applyFont="1" applyNumberFormat="1">
      <alignment horizontal="right" vertical="bottom"/>
    </xf>
    <xf borderId="0" fillId="164" fontId="1" numFmtId="10" xfId="0" applyAlignment="1" applyFill="1" applyFont="1" applyNumberFormat="1">
      <alignment horizontal="right" vertical="bottom"/>
    </xf>
    <xf borderId="0" fillId="165" fontId="1" numFmtId="10" xfId="0" applyAlignment="1" applyFill="1" applyFont="1" applyNumberFormat="1">
      <alignment horizontal="right" vertical="bottom"/>
    </xf>
    <xf borderId="0" fillId="166" fontId="1" numFmtId="10" xfId="0" applyAlignment="1" applyFill="1" applyFont="1" applyNumberFormat="1">
      <alignment horizontal="right" vertical="bottom"/>
    </xf>
    <xf borderId="0" fillId="34" fontId="1" numFmtId="10" xfId="0" applyAlignment="1" applyFont="1" applyNumberFormat="1">
      <alignment horizontal="right" vertical="bottom"/>
    </xf>
    <xf borderId="0" fillId="167" fontId="1" numFmtId="10" xfId="0" applyAlignment="1" applyFill="1" applyFont="1" applyNumberFormat="1">
      <alignment horizontal="right" vertical="bottom"/>
    </xf>
    <xf borderId="0" fillId="0" fontId="1" numFmtId="10" xfId="0" applyAlignment="1" applyFont="1" applyNumberFormat="1">
      <alignment horizontal="right" vertical="bottom"/>
    </xf>
    <xf borderId="0" fillId="0" fontId="13" numFmtId="1" xfId="0" applyAlignment="1" applyFont="1" applyNumberFormat="1">
      <alignment horizontal="right" readingOrder="0" vertical="bottom"/>
    </xf>
    <xf borderId="0" fillId="2" fontId="1" numFmtId="171" xfId="0" applyAlignment="1" applyFont="1" applyNumberFormat="1">
      <alignment horizontal="right" vertical="bottom"/>
    </xf>
    <xf borderId="0" fillId="2" fontId="1" numFmtId="0" xfId="0" applyAlignment="1" applyFont="1">
      <alignment horizontal="right" vertical="bottom"/>
    </xf>
    <xf borderId="0" fillId="0" fontId="21" numFmtId="172" xfId="0" applyAlignment="1" applyFont="1" applyNumberFormat="1">
      <alignment horizontal="right" vertical="bottom"/>
    </xf>
    <xf borderId="0" fillId="0" fontId="21" numFmtId="10" xfId="0" applyAlignment="1" applyFont="1" applyNumberFormat="1">
      <alignment horizontal="right" vertical="bottom"/>
    </xf>
    <xf borderId="0" fillId="0" fontId="21" numFmtId="2" xfId="0" applyAlignment="1" applyFont="1" applyNumberFormat="1">
      <alignment horizontal="right" vertical="bottom"/>
    </xf>
    <xf borderId="0" fillId="0" fontId="5" numFmtId="0" xfId="0" applyAlignment="1" applyFont="1">
      <alignment vertical="bottom"/>
    </xf>
    <xf borderId="1" fillId="0" fontId="5" numFmtId="10" xfId="0" applyAlignment="1" applyBorder="1" applyFont="1" applyNumberFormat="1">
      <alignment vertical="bottom"/>
    </xf>
    <xf borderId="2" fillId="4" fontId="5" numFmtId="3" xfId="0" applyAlignment="1" applyBorder="1" applyFont="1" applyNumberFormat="1">
      <alignment vertical="bottom"/>
    </xf>
    <xf borderId="0" fillId="0" fontId="1" numFmtId="3" xfId="0" applyAlignment="1" applyFont="1" applyNumberFormat="1">
      <alignment horizontal="right" vertical="bottom"/>
    </xf>
    <xf borderId="0" fillId="12" fontId="1" numFmtId="3" xfId="0" applyAlignment="1" applyFont="1" applyNumberFormat="1">
      <alignment horizontal="right" vertical="bottom"/>
    </xf>
    <xf borderId="0" fillId="0" fontId="21" numFmtId="3" xfId="0" applyAlignment="1" applyFont="1" applyNumberFormat="1">
      <alignment horizontal="right" vertical="bottom"/>
    </xf>
    <xf borderId="0" fillId="0" fontId="5" numFmtId="166" xfId="0" applyAlignment="1" applyFont="1" applyNumberFormat="1">
      <alignment horizontal="right" readingOrder="0" vertical="bottom"/>
    </xf>
    <xf borderId="1" fillId="0" fontId="5" numFmtId="166" xfId="0" applyAlignment="1" applyBorder="1" applyFont="1" applyNumberFormat="1">
      <alignment horizontal="right" readingOrder="0" vertical="bottom"/>
    </xf>
    <xf borderId="0" fillId="0" fontId="5" numFmtId="166" xfId="0" applyAlignment="1" applyFont="1" applyNumberFormat="1">
      <alignment horizontal="right" readingOrder="0" vertical="bottom"/>
    </xf>
    <xf borderId="1" fillId="0" fontId="5" numFmtId="3" xfId="0" applyAlignment="1" applyBorder="1" applyFont="1" applyNumberFormat="1">
      <alignment horizontal="right" vertical="bottom"/>
    </xf>
    <xf borderId="1" fillId="0" fontId="5" numFmtId="166" xfId="0" applyAlignment="1" applyBorder="1" applyFont="1" applyNumberFormat="1">
      <alignment horizontal="right" readingOrder="0" vertical="bottom"/>
    </xf>
    <xf borderId="0" fillId="0" fontId="1" numFmtId="166" xfId="0" applyAlignment="1" applyFont="1" applyNumberFormat="1">
      <alignment vertical="bottom"/>
    </xf>
    <xf borderId="1" fillId="21" fontId="5" numFmtId="1" xfId="0" applyAlignment="1" applyBorder="1" applyFont="1" applyNumberFormat="1">
      <alignment vertical="bottom"/>
    </xf>
    <xf borderId="0" fillId="21" fontId="5" numFmtId="166" xfId="0" applyAlignment="1" applyFont="1" applyNumberFormat="1">
      <alignment horizontal="right" vertical="bottom"/>
    </xf>
    <xf borderId="1" fillId="21" fontId="5" numFmtId="166" xfId="0" applyAlignment="1" applyBorder="1" applyFont="1" applyNumberFormat="1">
      <alignment horizontal="right" vertical="bottom"/>
    </xf>
    <xf borderId="1" fillId="0" fontId="1" numFmtId="1" xfId="0" applyAlignment="1" applyBorder="1" applyFont="1" applyNumberFormat="1">
      <alignment vertical="bottom"/>
    </xf>
    <xf borderId="0" fillId="21" fontId="1" numFmtId="1" xfId="0" applyAlignment="1" applyFont="1" applyNumberFormat="1">
      <alignment vertical="bottom"/>
    </xf>
    <xf borderId="0" fillId="21" fontId="1" numFmtId="1" xfId="0" applyAlignment="1" applyFont="1" applyNumberFormat="1">
      <alignment readingOrder="0" vertical="bottom"/>
    </xf>
    <xf borderId="1" fillId="21" fontId="1" numFmtId="1" xfId="0" applyAlignment="1" applyBorder="1" applyFont="1" applyNumberFormat="1">
      <alignment vertical="bottom"/>
    </xf>
    <xf borderId="0" fillId="70" fontId="1" numFmtId="1" xfId="0" applyAlignment="1" applyFont="1" applyNumberFormat="1">
      <alignment vertical="bottom"/>
    </xf>
    <xf borderId="1" fillId="70" fontId="1" numFmtId="1" xfId="0" applyAlignment="1" applyBorder="1" applyFont="1" applyNumberFormat="1">
      <alignment vertical="bottom"/>
    </xf>
    <xf borderId="0" fillId="21" fontId="5" numFmtId="1" xfId="0" applyAlignment="1" applyFont="1" applyNumberFormat="1">
      <alignment horizontal="right" readingOrder="0" vertical="bottom"/>
    </xf>
    <xf borderId="1" fillId="21" fontId="5" numFmtId="1" xfId="0" applyAlignment="1" applyBorder="1" applyFont="1" applyNumberFormat="1">
      <alignment horizontal="right" readingOrder="0" vertical="bottom"/>
    </xf>
    <xf borderId="0" fillId="70" fontId="5" numFmtId="1" xfId="0" applyAlignment="1" applyFont="1" applyNumberFormat="1">
      <alignment vertical="bottom"/>
    </xf>
    <xf borderId="1" fillId="70" fontId="5" numFmtId="1" xfId="0" applyAlignment="1" applyBorder="1" applyFont="1" applyNumberFormat="1">
      <alignment vertical="bottom"/>
    </xf>
    <xf borderId="0" fillId="168" fontId="5" numFmtId="168" xfId="0" applyAlignment="1" applyFill="1" applyFont="1" applyNumberFormat="1">
      <alignment horizontal="right" vertical="bottom"/>
    </xf>
    <xf borderId="0" fillId="169" fontId="5" numFmtId="168" xfId="0" applyAlignment="1" applyFill="1" applyFont="1" applyNumberFormat="1">
      <alignment horizontal="right" vertical="bottom"/>
    </xf>
    <xf borderId="0" fillId="170" fontId="5" numFmtId="168" xfId="0" applyAlignment="1" applyFill="1" applyFont="1" applyNumberFormat="1">
      <alignment horizontal="right" vertical="bottom"/>
    </xf>
    <xf borderId="0" fillId="171" fontId="5" numFmtId="168" xfId="0" applyAlignment="1" applyFill="1" applyFont="1" applyNumberFormat="1">
      <alignment horizontal="right" vertical="bottom"/>
    </xf>
    <xf borderId="0" fillId="172" fontId="5" numFmtId="168" xfId="0" applyAlignment="1" applyFill="1" applyFont="1" applyNumberFormat="1">
      <alignment horizontal="right" vertical="bottom"/>
    </xf>
    <xf borderId="0" fillId="173" fontId="5" numFmtId="168" xfId="0" applyAlignment="1" applyFill="1" applyFont="1" applyNumberFormat="1">
      <alignment horizontal="right" vertical="bottom"/>
    </xf>
    <xf borderId="0" fillId="174" fontId="5" numFmtId="168" xfId="0" applyAlignment="1" applyFill="1" applyFont="1" applyNumberFormat="1">
      <alignment horizontal="right" vertical="bottom"/>
    </xf>
    <xf borderId="0" fillId="175" fontId="5" numFmtId="168" xfId="0" applyAlignment="1" applyFill="1" applyFont="1" applyNumberFormat="1">
      <alignment horizontal="right" vertical="bottom"/>
    </xf>
    <xf borderId="0" fillId="176" fontId="5" numFmtId="168" xfId="0" applyAlignment="1" applyFill="1" applyFont="1" applyNumberFormat="1">
      <alignment horizontal="right" vertical="bottom"/>
    </xf>
    <xf borderId="0" fillId="177" fontId="5" numFmtId="168" xfId="0" applyAlignment="1" applyFill="1" applyFont="1" applyNumberFormat="1">
      <alignment horizontal="right" vertical="bottom"/>
    </xf>
    <xf borderId="0" fillId="178" fontId="5" numFmtId="168" xfId="0" applyAlignment="1" applyFill="1" applyFont="1" applyNumberFormat="1">
      <alignment horizontal="right" vertical="bottom"/>
    </xf>
    <xf borderId="0" fillId="179" fontId="5" numFmtId="168" xfId="0" applyAlignment="1" applyFill="1" applyFont="1" applyNumberFormat="1">
      <alignment horizontal="right" vertical="bottom"/>
    </xf>
    <xf borderId="0" fillId="180" fontId="5" numFmtId="168" xfId="0" applyAlignment="1" applyFill="1" applyFont="1" applyNumberFormat="1">
      <alignment horizontal="right" vertical="bottom"/>
    </xf>
    <xf borderId="0" fillId="181" fontId="5" numFmtId="168" xfId="0" applyAlignment="1" applyFill="1" applyFont="1" applyNumberFormat="1">
      <alignment horizontal="right" vertical="bottom"/>
    </xf>
    <xf borderId="0" fillId="182" fontId="5" numFmtId="168" xfId="0" applyAlignment="1" applyFill="1" applyFont="1" applyNumberFormat="1">
      <alignment vertical="bottom"/>
    </xf>
    <xf borderId="1" fillId="182" fontId="5" numFmtId="168" xfId="0" applyAlignment="1" applyBorder="1" applyFont="1" applyNumberFormat="1">
      <alignment vertical="bottom"/>
    </xf>
    <xf borderId="1" fillId="76" fontId="22" numFmtId="0" xfId="0" applyAlignment="1" applyBorder="1" applyFont="1">
      <alignment vertical="bottom"/>
    </xf>
    <xf borderId="0" fillId="76" fontId="9" numFmtId="1" xfId="0" applyAlignment="1" applyFont="1" applyNumberFormat="1">
      <alignment horizontal="right" vertical="bottom"/>
    </xf>
    <xf borderId="1" fillId="183" fontId="9" numFmtId="0" xfId="0" applyAlignment="1" applyBorder="1" applyFill="1" applyFont="1">
      <alignment vertical="bottom"/>
    </xf>
    <xf borderId="1" fillId="76" fontId="9" numFmtId="1" xfId="0" applyAlignment="1" applyBorder="1" applyFont="1" applyNumberFormat="1">
      <alignment horizontal="right" vertical="bottom"/>
    </xf>
    <xf borderId="0" fillId="12" fontId="1" numFmtId="0" xfId="0" applyAlignment="1" applyFont="1">
      <alignment vertical="bottom"/>
    </xf>
    <xf borderId="2" fillId="4" fontId="1" numFmtId="166" xfId="0" applyAlignment="1" applyBorder="1" applyFont="1" applyNumberFormat="1">
      <alignment vertical="bottom"/>
    </xf>
    <xf borderId="1" fillId="183" fontId="9" numFmtId="0" xfId="0" applyAlignment="1" applyBorder="1" applyFont="1">
      <alignment vertical="bottom"/>
    </xf>
    <xf borderId="0" fillId="0" fontId="5" numFmtId="173" xfId="0" applyAlignment="1" applyFont="1" applyNumberFormat="1">
      <alignment horizontal="right" vertical="bottom"/>
    </xf>
    <xf borderId="1" fillId="0" fontId="5" numFmtId="173" xfId="0" applyAlignment="1" applyBorder="1" applyFont="1" applyNumberFormat="1">
      <alignment horizontal="right" vertical="bottom"/>
    </xf>
    <xf borderId="1" fillId="184" fontId="5" numFmtId="0" xfId="0" applyAlignment="1" applyBorder="1" applyFill="1" applyFont="1">
      <alignment vertical="bottom"/>
    </xf>
    <xf borderId="0" fillId="76" fontId="9" numFmtId="166" xfId="0" applyAlignment="1" applyFont="1" applyNumberFormat="1">
      <alignment horizontal="right" vertical="bottom"/>
    </xf>
    <xf borderId="1" fillId="76" fontId="9" numFmtId="166" xfId="0" applyAlignment="1" applyBorder="1" applyFont="1" applyNumberFormat="1">
      <alignment horizontal="right" vertical="bottom"/>
    </xf>
    <xf borderId="2" fillId="4" fontId="8" numFmtId="166" xfId="0" applyAlignment="1" applyBorder="1" applyFont="1" applyNumberFormat="1">
      <alignment horizontal="right" readingOrder="0" vertical="bottom"/>
    </xf>
    <xf borderId="0" fillId="0" fontId="5" numFmtId="172" xfId="0" applyAlignment="1" applyFont="1" applyNumberFormat="1">
      <alignment readingOrder="0" vertical="bottom"/>
    </xf>
    <xf borderId="0" fillId="184" fontId="1" numFmtId="1" xfId="0" applyAlignment="1" applyFont="1" applyNumberFormat="1">
      <alignment vertical="bottom"/>
    </xf>
    <xf borderId="1" fillId="185" fontId="5" numFmtId="0" xfId="0" applyAlignment="1" applyBorder="1" applyFill="1" applyFont="1">
      <alignment vertical="bottom"/>
    </xf>
    <xf borderId="1" fillId="184" fontId="1" numFmtId="1" xfId="0" applyAlignment="1" applyBorder="1" applyFont="1" applyNumberFormat="1">
      <alignment vertical="bottom"/>
    </xf>
    <xf borderId="1" fillId="122" fontId="22" numFmtId="166" xfId="0" applyAlignment="1" applyBorder="1" applyFont="1" applyNumberFormat="1">
      <alignment vertical="bottom"/>
    </xf>
    <xf borderId="0" fillId="122" fontId="9" numFmtId="166" xfId="0" applyAlignment="1" applyFont="1" applyNumberFormat="1">
      <alignment horizontal="right" readingOrder="0" vertical="bottom"/>
    </xf>
    <xf borderId="0" fillId="122" fontId="9" numFmtId="166" xfId="0" applyAlignment="1" applyFont="1" applyNumberFormat="1">
      <alignment readingOrder="0" vertical="bottom"/>
    </xf>
    <xf borderId="1" fillId="0" fontId="1" numFmtId="168" xfId="0" applyAlignment="1" applyBorder="1" applyFont="1" applyNumberFormat="1">
      <alignment vertical="bottom"/>
    </xf>
    <xf borderId="1" fillId="122" fontId="9" numFmtId="166" xfId="0" applyAlignment="1" applyBorder="1" applyFont="1" applyNumberFormat="1">
      <alignment readingOrder="0" vertical="bottom"/>
    </xf>
    <xf borderId="1" fillId="7" fontId="22" numFmtId="0" xfId="0" applyAlignment="1" applyBorder="1" applyFont="1">
      <alignment vertical="bottom"/>
    </xf>
    <xf borderId="0" fillId="7" fontId="1" numFmtId="2" xfId="0" applyAlignment="1" applyFont="1" applyNumberFormat="1">
      <alignment vertical="bottom"/>
    </xf>
    <xf borderId="0" fillId="7" fontId="1" numFmtId="0" xfId="0" applyAlignment="1" applyFont="1">
      <alignment vertical="bottom"/>
    </xf>
    <xf borderId="1" fillId="7" fontId="1" numFmtId="0" xfId="0" applyAlignment="1" applyBorder="1" applyFont="1">
      <alignment vertical="bottom"/>
    </xf>
    <xf borderId="1" fillId="18" fontId="1" numFmtId="0" xfId="0" applyAlignment="1" applyBorder="1" applyFont="1">
      <alignment vertical="bottom"/>
    </xf>
    <xf borderId="0" fillId="4" fontId="1" numFmtId="168" xfId="0" applyAlignment="1" applyFont="1" applyNumberFormat="1">
      <alignment vertical="bottom"/>
    </xf>
    <xf borderId="0" fillId="186" fontId="5" numFmtId="168" xfId="0" applyAlignment="1" applyFill="1" applyFont="1" applyNumberFormat="1">
      <alignment horizontal="right" vertical="bottom"/>
    </xf>
    <xf borderId="0" fillId="187" fontId="5" numFmtId="168" xfId="0" applyAlignment="1" applyFill="1" applyFont="1" applyNumberFormat="1">
      <alignment horizontal="right" vertical="bottom"/>
    </xf>
    <xf borderId="0" fillId="188" fontId="5" numFmtId="168" xfId="0" applyAlignment="1" applyFill="1" applyFont="1" applyNumberFormat="1">
      <alignment horizontal="right" vertical="bottom"/>
    </xf>
    <xf borderId="0" fillId="189" fontId="5" numFmtId="168" xfId="0" applyAlignment="1" applyFill="1" applyFont="1" applyNumberFormat="1">
      <alignment horizontal="right" vertical="bottom"/>
    </xf>
    <xf borderId="0" fillId="190" fontId="5" numFmtId="168" xfId="0" applyAlignment="1" applyFill="1" applyFont="1" applyNumberFormat="1">
      <alignment horizontal="right" vertical="bottom"/>
    </xf>
    <xf borderId="0" fillId="191" fontId="5" numFmtId="168" xfId="0" applyAlignment="1" applyFill="1" applyFont="1" applyNumberFormat="1">
      <alignment horizontal="right" vertical="bottom"/>
    </xf>
    <xf borderId="0" fillId="192" fontId="5" numFmtId="168" xfId="0" applyAlignment="1" applyFill="1" applyFont="1" applyNumberFormat="1">
      <alignment horizontal="right" vertical="bottom"/>
    </xf>
    <xf borderId="0" fillId="193" fontId="5" numFmtId="168" xfId="0" applyAlignment="1" applyFill="1" applyFont="1" applyNumberFormat="1">
      <alignment horizontal="right" vertical="bottom"/>
    </xf>
    <xf borderId="0" fillId="194" fontId="5" numFmtId="168" xfId="0" applyAlignment="1" applyFill="1" applyFont="1" applyNumberFormat="1">
      <alignment horizontal="right" vertical="bottom"/>
    </xf>
    <xf borderId="0" fillId="195" fontId="5" numFmtId="168" xfId="0" applyAlignment="1" applyFill="1" applyFont="1" applyNumberFormat="1">
      <alignment horizontal="right" vertical="bottom"/>
    </xf>
    <xf borderId="0" fillId="196" fontId="5" numFmtId="168" xfId="0" applyAlignment="1" applyFill="1" applyFont="1" applyNumberFormat="1">
      <alignment horizontal="right" vertical="bottom"/>
    </xf>
    <xf borderId="0" fillId="197" fontId="5" numFmtId="168" xfId="0" applyAlignment="1" applyFill="1" applyFont="1" applyNumberFormat="1">
      <alignment horizontal="right" vertical="bottom"/>
    </xf>
    <xf borderId="0" fillId="198" fontId="5" numFmtId="168" xfId="0" applyAlignment="1" applyFill="1" applyFont="1" applyNumberFormat="1">
      <alignment horizontal="right" vertical="bottom"/>
    </xf>
    <xf borderId="0" fillId="21" fontId="9" numFmtId="1" xfId="0" applyAlignment="1" applyFont="1" applyNumberFormat="1">
      <alignment horizontal="right" vertical="bottom"/>
    </xf>
    <xf borderId="1" fillId="124" fontId="5" numFmtId="168" xfId="0" applyAlignment="1" applyBorder="1" applyFont="1" applyNumberFormat="1">
      <alignment vertical="bottom"/>
    </xf>
    <xf borderId="0" fillId="27" fontId="5" numFmtId="168" xfId="0" applyAlignment="1" applyFont="1" applyNumberFormat="1">
      <alignment horizontal="right" vertical="bottom"/>
    </xf>
    <xf borderId="0" fillId="199" fontId="5" numFmtId="168" xfId="0" applyAlignment="1" applyFill="1" applyFont="1" applyNumberFormat="1">
      <alignment horizontal="right" vertical="bottom"/>
    </xf>
    <xf borderId="0" fillId="200" fontId="5" numFmtId="168" xfId="0" applyAlignment="1" applyFill="1" applyFont="1" applyNumberFormat="1">
      <alignment horizontal="right" vertical="bottom"/>
    </xf>
    <xf borderId="0" fillId="201" fontId="5" numFmtId="168" xfId="0" applyAlignment="1" applyFill="1" applyFont="1" applyNumberFormat="1">
      <alignment horizontal="right" vertical="bottom"/>
    </xf>
    <xf borderId="0" fillId="202" fontId="5" numFmtId="168" xfId="0" applyAlignment="1" applyFill="1" applyFont="1" applyNumberFormat="1">
      <alignment horizontal="right" vertical="bottom"/>
    </xf>
    <xf borderId="0" fillId="203" fontId="5" numFmtId="168" xfId="0" applyAlignment="1" applyFill="1" applyFont="1" applyNumberFormat="1">
      <alignment horizontal="right" vertical="bottom"/>
    </xf>
    <xf borderId="0" fillId="34" fontId="5" numFmtId="168" xfId="0" applyAlignment="1" applyFont="1" applyNumberFormat="1">
      <alignment horizontal="right" vertical="bottom"/>
    </xf>
    <xf borderId="0" fillId="204" fontId="5" numFmtId="168" xfId="0" applyAlignment="1" applyFill="1" applyFont="1" applyNumberFormat="1">
      <alignment horizontal="right" vertical="bottom"/>
    </xf>
    <xf borderId="0" fillId="205" fontId="5" numFmtId="168" xfId="0" applyAlignment="1" applyFill="1" applyFont="1" applyNumberFormat="1">
      <alignment horizontal="right" vertical="bottom"/>
    </xf>
    <xf borderId="0" fillId="206" fontId="5" numFmtId="168" xfId="0" applyAlignment="1" applyFill="1" applyFont="1" applyNumberFormat="1">
      <alignment horizontal="right" vertical="bottom"/>
    </xf>
    <xf borderId="0" fillId="207" fontId="5" numFmtId="168" xfId="0" applyAlignment="1" applyFill="1" applyFont="1" applyNumberFormat="1">
      <alignment horizontal="right" vertical="bottom"/>
    </xf>
    <xf borderId="1" fillId="21" fontId="9" numFmtId="1" xfId="0" applyAlignment="1" applyBorder="1" applyFont="1" applyNumberFormat="1">
      <alignment horizontal="right" vertical="bottom"/>
    </xf>
    <xf borderId="0" fillId="208" fontId="5" numFmtId="168" xfId="0" applyAlignment="1" applyFill="1" applyFont="1" applyNumberFormat="1">
      <alignment horizontal="right" vertical="bottom"/>
    </xf>
    <xf borderId="0" fillId="209" fontId="5" numFmtId="168" xfId="0" applyAlignment="1" applyFill="1" applyFont="1" applyNumberFormat="1">
      <alignment horizontal="right" vertical="bottom"/>
    </xf>
    <xf borderId="0" fillId="210" fontId="5" numFmtId="168" xfId="0" applyAlignment="1" applyFill="1" applyFont="1" applyNumberFormat="1">
      <alignment horizontal="right" vertical="bottom"/>
    </xf>
    <xf borderId="0" fillId="211" fontId="5" numFmtId="168" xfId="0" applyAlignment="1" applyFill="1" applyFont="1" applyNumberFormat="1">
      <alignment horizontal="right" vertical="bottom"/>
    </xf>
    <xf borderId="0" fillId="164" fontId="5" numFmtId="168" xfId="0" applyAlignment="1" applyFont="1" applyNumberFormat="1">
      <alignment horizontal="right" vertical="bottom"/>
    </xf>
    <xf borderId="1" fillId="164" fontId="5" numFmtId="168" xfId="0" applyAlignment="1" applyBorder="1" applyFont="1" applyNumberFormat="1">
      <alignment horizontal="right" vertical="bottom"/>
    </xf>
    <xf borderId="0" fillId="212" fontId="5" numFmtId="10" xfId="0" applyAlignment="1" applyFill="1" applyFont="1" applyNumberFormat="1">
      <alignment horizontal="right" vertical="bottom"/>
    </xf>
    <xf borderId="0" fillId="213" fontId="5" numFmtId="10" xfId="0" applyAlignment="1" applyFill="1" applyFont="1" applyNumberFormat="1">
      <alignment horizontal="right" vertical="bottom"/>
    </xf>
    <xf borderId="0" fillId="214" fontId="5" numFmtId="10" xfId="0" applyAlignment="1" applyFill="1" applyFont="1" applyNumberFormat="1">
      <alignment horizontal="right" vertical="bottom"/>
    </xf>
    <xf borderId="0" fillId="164" fontId="5" numFmtId="10" xfId="0" applyAlignment="1" applyFont="1" applyNumberFormat="1">
      <alignment horizontal="right" vertical="bottom"/>
    </xf>
    <xf borderId="0" fillId="85" fontId="5" numFmtId="10" xfId="0" applyAlignment="1" applyFont="1" applyNumberFormat="1">
      <alignment horizontal="right" vertical="bottom"/>
    </xf>
    <xf borderId="0" fillId="215" fontId="5" numFmtId="10" xfId="0" applyAlignment="1" applyFill="1" applyFont="1" applyNumberFormat="1">
      <alignment horizontal="right" vertical="bottom"/>
    </xf>
    <xf borderId="0" fillId="216" fontId="5" numFmtId="10" xfId="0" applyAlignment="1" applyFill="1" applyFont="1" applyNumberFormat="1">
      <alignment horizontal="right" vertical="bottom"/>
    </xf>
    <xf borderId="0" fillId="217" fontId="5" numFmtId="10" xfId="0" applyAlignment="1" applyFill="1" applyFont="1" applyNumberFormat="1">
      <alignment horizontal="right" vertical="bottom"/>
    </xf>
    <xf borderId="0" fillId="218" fontId="5" numFmtId="10" xfId="0" applyAlignment="1" applyFill="1" applyFont="1" applyNumberFormat="1">
      <alignment horizontal="right" vertical="bottom"/>
    </xf>
    <xf borderId="0" fillId="0" fontId="5" numFmtId="10" xfId="0" applyAlignment="1" applyFont="1" applyNumberFormat="1">
      <alignment horizontal="right" vertical="bottom"/>
    </xf>
    <xf borderId="0" fillId="219" fontId="5" numFmtId="10" xfId="0" applyAlignment="1" applyFill="1" applyFont="1" applyNumberFormat="1">
      <alignment horizontal="right" vertical="bottom"/>
    </xf>
    <xf borderId="0" fillId="32" fontId="5" numFmtId="10" xfId="0" applyAlignment="1" applyFont="1" applyNumberFormat="1">
      <alignment horizontal="right" vertical="bottom"/>
    </xf>
    <xf borderId="0" fillId="30" fontId="5" numFmtId="10" xfId="0" applyAlignment="1" applyFont="1" applyNumberFormat="1">
      <alignment horizontal="right" vertical="bottom"/>
    </xf>
    <xf borderId="0" fillId="149" fontId="5" numFmtId="10" xfId="0" applyAlignment="1" applyFont="1" applyNumberFormat="1">
      <alignment horizontal="right" vertical="bottom"/>
    </xf>
    <xf borderId="0" fillId="220" fontId="5" numFmtId="10" xfId="0" applyAlignment="1" applyFill="1" applyFont="1" applyNumberFormat="1">
      <alignment horizontal="right" vertical="bottom"/>
    </xf>
    <xf borderId="1" fillId="124" fontId="5" numFmtId="0" xfId="0" applyAlignment="1" applyBorder="1" applyFont="1">
      <alignment vertical="bottom"/>
    </xf>
    <xf borderId="0" fillId="47" fontId="5" numFmtId="2" xfId="0" applyAlignment="1" applyFont="1" applyNumberFormat="1">
      <alignment horizontal="right" vertical="bottom"/>
    </xf>
    <xf borderId="1" fillId="47" fontId="5" numFmtId="2" xfId="0" applyAlignment="1" applyBorder="1" applyFont="1" applyNumberFormat="1">
      <alignment horizontal="right" vertical="bottom"/>
    </xf>
    <xf borderId="3" fillId="18" fontId="5" numFmtId="0" xfId="0" applyAlignment="1" applyBorder="1" applyFont="1">
      <alignment vertical="bottom"/>
    </xf>
    <xf borderId="5" fillId="0" fontId="5" numFmtId="168" xfId="0" applyAlignment="1" applyBorder="1" applyFont="1" applyNumberFormat="1">
      <alignment horizontal="right" vertical="bottom"/>
    </xf>
    <xf borderId="3" fillId="0" fontId="5" numFmtId="168" xfId="0" applyAlignment="1" applyBorder="1" applyFont="1" applyNumberFormat="1">
      <alignment horizontal="right" vertical="bottom"/>
    </xf>
    <xf borderId="1" fillId="18" fontId="9" numFmtId="0" xfId="0" applyAlignment="1" applyBorder="1" applyFont="1">
      <alignment vertical="bottom"/>
    </xf>
    <xf borderId="0" fillId="2" fontId="5" numFmtId="168" xfId="0" applyAlignment="1" applyFont="1" applyNumberFormat="1">
      <alignment horizontal="right" vertical="bottom"/>
    </xf>
    <xf borderId="1" fillId="2" fontId="5" numFmtId="168" xfId="0" applyAlignment="1" applyBorder="1" applyFont="1" applyNumberFormat="1">
      <alignment horizontal="right" vertical="bottom"/>
    </xf>
    <xf borderId="1" fillId="18" fontId="5" numFmtId="0" xfId="0" applyAlignment="1" applyBorder="1" applyFont="1">
      <alignment vertical="bottom"/>
    </xf>
    <xf borderId="0" fillId="18" fontId="1" numFmtId="1" xfId="0" applyAlignment="1" applyFont="1" applyNumberFormat="1">
      <alignment vertical="bottom"/>
    </xf>
    <xf borderId="1" fillId="18" fontId="1" numFmtId="1" xfId="0" applyAlignment="1" applyBorder="1" applyFont="1" applyNumberFormat="1">
      <alignment vertical="bottom"/>
    </xf>
    <xf borderId="2" fillId="0" fontId="23" numFmtId="1" xfId="0" applyAlignment="1" applyBorder="1" applyFont="1" applyNumberFormat="1">
      <alignment horizontal="right" vertical="bottom"/>
    </xf>
    <xf borderId="0" fillId="0" fontId="23" numFmtId="1" xfId="0" applyAlignment="1" applyFont="1" applyNumberFormat="1">
      <alignment horizontal="right" vertical="bottom"/>
    </xf>
    <xf borderId="2" fillId="18" fontId="1" numFmtId="0" xfId="0" applyAlignment="1" applyBorder="1" applyFont="1">
      <alignment vertical="bottom"/>
    </xf>
    <xf borderId="1" fillId="18" fontId="9" numFmtId="0" xfId="0" applyAlignment="1" applyBorder="1" applyFont="1">
      <alignment vertical="bottom"/>
    </xf>
    <xf borderId="0" fillId="21" fontId="9" numFmtId="1" xfId="0" applyAlignment="1" applyFont="1" applyNumberFormat="1">
      <alignment horizontal="right" readingOrder="0" vertical="bottom"/>
    </xf>
    <xf borderId="0" fillId="21" fontId="9" numFmtId="0" xfId="0" applyAlignment="1" applyFont="1">
      <alignment horizontal="right" readingOrder="0" vertical="bottom"/>
    </xf>
    <xf borderId="1" fillId="21" fontId="9" numFmtId="0" xfId="0" applyAlignment="1" applyBorder="1" applyFont="1">
      <alignment horizontal="right" readingOrder="0" vertical="bottom"/>
    </xf>
    <xf borderId="2" fillId="4" fontId="8" numFmtId="0" xfId="0" applyAlignment="1" applyBorder="1" applyFont="1">
      <alignment horizontal="right" vertical="bottom"/>
    </xf>
    <xf borderId="3" fillId="221" fontId="5" numFmtId="0" xfId="0" applyAlignment="1" applyBorder="1" applyFill="1" applyFont="1">
      <alignment vertical="bottom"/>
    </xf>
    <xf borderId="5" fillId="0" fontId="1" numFmtId="0" xfId="0" applyAlignment="1" applyBorder="1" applyFont="1">
      <alignment vertical="bottom"/>
    </xf>
    <xf borderId="3" fillId="0" fontId="1" numFmtId="0" xfId="0" applyAlignment="1" applyBorder="1" applyFont="1">
      <alignment vertical="bottom"/>
    </xf>
    <xf borderId="6" fillId="4" fontId="1" numFmtId="0" xfId="0" applyAlignment="1" applyBorder="1" applyFont="1">
      <alignment vertical="bottom"/>
    </xf>
    <xf borderId="1" fillId="20" fontId="9" numFmtId="0" xfId="0" applyAlignment="1" applyBorder="1" applyFont="1">
      <alignment vertical="bottom"/>
    </xf>
    <xf borderId="0" fillId="222" fontId="5" numFmtId="168" xfId="0" applyAlignment="1" applyFill="1" applyFont="1" applyNumberFormat="1">
      <alignment horizontal="right" vertical="bottom"/>
    </xf>
    <xf borderId="0" fillId="223" fontId="5" numFmtId="168" xfId="0" applyAlignment="1" applyFill="1" applyFont="1" applyNumberFormat="1">
      <alignment horizontal="right" vertical="bottom"/>
    </xf>
    <xf borderId="0" fillId="224" fontId="5" numFmtId="168" xfId="0" applyAlignment="1" applyFill="1" applyFont="1" applyNumberFormat="1">
      <alignment horizontal="right" vertical="bottom"/>
    </xf>
    <xf borderId="0" fillId="225" fontId="5" numFmtId="168" xfId="0" applyAlignment="1" applyFill="1" applyFont="1" applyNumberFormat="1">
      <alignment horizontal="right" vertical="bottom"/>
    </xf>
    <xf borderId="0" fillId="226" fontId="5" numFmtId="168" xfId="0" applyAlignment="1" applyFill="1" applyFont="1" applyNumberFormat="1">
      <alignment horizontal="right" vertical="bottom"/>
    </xf>
    <xf borderId="0" fillId="227" fontId="5" numFmtId="168" xfId="0" applyAlignment="1" applyFill="1" applyFont="1" applyNumberFormat="1">
      <alignment horizontal="right" vertical="bottom"/>
    </xf>
    <xf borderId="0" fillId="228" fontId="5" numFmtId="168" xfId="0" applyAlignment="1" applyFill="1" applyFont="1" applyNumberFormat="1">
      <alignment horizontal="right" vertical="bottom"/>
    </xf>
    <xf borderId="0" fillId="229" fontId="5" numFmtId="168" xfId="0" applyAlignment="1" applyFill="1" applyFont="1" applyNumberFormat="1">
      <alignment horizontal="right" vertical="bottom"/>
    </xf>
    <xf borderId="0" fillId="230" fontId="5" numFmtId="168" xfId="0" applyAlignment="1" applyFill="1" applyFont="1" applyNumberFormat="1">
      <alignment horizontal="right" vertical="bottom"/>
    </xf>
    <xf borderId="0" fillId="231" fontId="5" numFmtId="168" xfId="0" applyAlignment="1" applyFill="1" applyFont="1" applyNumberFormat="1">
      <alignment horizontal="right" vertical="bottom"/>
    </xf>
    <xf borderId="0" fillId="232" fontId="5" numFmtId="168" xfId="0" applyAlignment="1" applyFill="1" applyFont="1" applyNumberFormat="1">
      <alignment horizontal="right" vertical="bottom"/>
    </xf>
    <xf borderId="0" fillId="233" fontId="5" numFmtId="168" xfId="0" applyAlignment="1" applyFill="1" applyFont="1" applyNumberFormat="1">
      <alignment horizontal="right" vertical="bottom"/>
    </xf>
    <xf borderId="3" fillId="20" fontId="9" numFmtId="0" xfId="0" applyAlignment="1" applyBorder="1" applyFont="1">
      <alignment vertical="bottom"/>
    </xf>
    <xf borderId="5" fillId="0" fontId="1" numFmtId="168" xfId="0" applyAlignment="1" applyBorder="1" applyFont="1" applyNumberFormat="1">
      <alignment horizontal="right" vertical="bottom"/>
    </xf>
    <xf borderId="3" fillId="0" fontId="1" numFmtId="168" xfId="0" applyAlignment="1" applyBorder="1" applyFont="1" applyNumberFormat="1">
      <alignment horizontal="right" vertical="bottom"/>
    </xf>
    <xf borderId="5" fillId="0" fontId="5" numFmtId="173" xfId="0" applyAlignment="1" applyBorder="1" applyFont="1" applyNumberFormat="1">
      <alignment horizontal="right" vertical="bottom"/>
    </xf>
    <xf borderId="3" fillId="0" fontId="5" numFmtId="173" xfId="0" applyAlignment="1" applyBorder="1" applyFont="1" applyNumberFormat="1">
      <alignment horizontal="right" vertical="bottom"/>
    </xf>
    <xf borderId="1" fillId="0" fontId="1" numFmtId="168" xfId="0" applyAlignment="1" applyBorder="1" applyFont="1" applyNumberFormat="1">
      <alignment horizontal="right" vertical="bottom"/>
    </xf>
    <xf borderId="0" fillId="21" fontId="9" numFmtId="168" xfId="0" applyAlignment="1" applyFont="1" applyNumberFormat="1">
      <alignment horizontal="right" vertical="bottom"/>
    </xf>
    <xf borderId="2" fillId="4" fontId="9" numFmtId="168" xfId="0" applyAlignment="1" applyBorder="1" applyFont="1" applyNumberFormat="1">
      <alignment horizontal="right" vertical="bottom"/>
    </xf>
    <xf borderId="8" fillId="0" fontId="1" numFmtId="0" xfId="0" applyAlignment="1" applyBorder="1" applyFont="1">
      <alignment vertical="bottom"/>
    </xf>
    <xf borderId="9" fillId="0" fontId="1" numFmtId="168" xfId="0" applyAlignment="1" applyBorder="1" applyFont="1" applyNumberFormat="1">
      <alignment vertical="bottom"/>
    </xf>
    <xf borderId="8" fillId="0" fontId="1" numFmtId="168" xfId="0" applyAlignment="1" applyBorder="1" applyFont="1" applyNumberFormat="1">
      <alignment vertical="bottom"/>
    </xf>
    <xf borderId="10" fillId="4" fontId="1" numFmtId="168" xfId="0" applyAlignment="1" applyBorder="1" applyFont="1" applyNumberFormat="1">
      <alignment vertical="bottom"/>
    </xf>
    <xf borderId="0" fillId="234" fontId="5" numFmtId="168" xfId="0" applyAlignment="1" applyFill="1" applyFont="1" applyNumberFormat="1">
      <alignment horizontal="right" vertical="bottom"/>
    </xf>
    <xf borderId="0" fillId="18" fontId="5" numFmtId="168" xfId="0" applyAlignment="1" applyFont="1" applyNumberFormat="1">
      <alignment horizontal="right" vertical="bottom"/>
    </xf>
    <xf borderId="1" fillId="3" fontId="3" numFmtId="0" xfId="0" applyAlignment="1" applyBorder="1" applyFont="1">
      <alignment readingOrder="0" vertical="bottom"/>
    </xf>
    <xf borderId="2" fillId="4" fontId="5" numFmtId="0" xfId="0" applyAlignment="1" applyBorder="1" applyFont="1">
      <alignment vertical="bottom"/>
    </xf>
    <xf borderId="0" fillId="234" fontId="5" numFmtId="10" xfId="0" applyAlignment="1" applyFont="1" applyNumberFormat="1">
      <alignment horizontal="right" vertical="bottom"/>
    </xf>
    <xf borderId="1" fillId="7" fontId="24" numFmtId="0" xfId="0" applyAlignment="1" applyBorder="1" applyFont="1">
      <alignment horizontal="center" readingOrder="0" vertical="center"/>
    </xf>
    <xf borderId="0" fillId="7" fontId="5" numFmtId="0" xfId="0" applyAlignment="1" applyFont="1">
      <alignment vertical="bottom"/>
    </xf>
    <xf borderId="8" fillId="124" fontId="5" numFmtId="0" xfId="0" applyAlignment="1" applyBorder="1" applyFont="1">
      <alignment vertical="bottom"/>
    </xf>
    <xf borderId="9" fillId="235" fontId="5" numFmtId="2" xfId="0" applyAlignment="1" applyBorder="1" applyFill="1" applyFont="1" applyNumberFormat="1">
      <alignment horizontal="right" vertical="bottom"/>
    </xf>
    <xf borderId="1" fillId="2" fontId="5" numFmtId="0" xfId="0" applyAlignment="1" applyBorder="1" applyFont="1">
      <alignment vertical="bottom"/>
    </xf>
    <xf borderId="0" fillId="2" fontId="5" numFmtId="168" xfId="0" applyAlignment="1" applyFont="1" applyNumberFormat="1">
      <alignment vertical="bottom"/>
    </xf>
    <xf borderId="1" fillId="221" fontId="5" numFmtId="0" xfId="0" applyAlignment="1" applyBorder="1" applyFont="1">
      <alignment vertical="bottom"/>
    </xf>
    <xf borderId="0" fillId="0" fontId="1" numFmtId="173" xfId="0" applyAlignment="1" applyFont="1" applyNumberFormat="1">
      <alignment vertical="bottom"/>
    </xf>
    <xf borderId="1" fillId="0" fontId="1" numFmtId="173" xfId="0" applyAlignment="1" applyBorder="1" applyFont="1" applyNumberFormat="1">
      <alignment vertical="bottom"/>
    </xf>
    <xf borderId="1" fillId="2" fontId="5" numFmtId="0" xfId="0" applyAlignment="1" applyBorder="1" applyFont="1">
      <alignment vertical="bottom"/>
    </xf>
    <xf borderId="1" fillId="0" fontId="9" numFmtId="0" xfId="0" applyAlignment="1" applyBorder="1" applyFont="1">
      <alignment vertical="bottom"/>
    </xf>
    <xf borderId="0" fillId="236" fontId="5" numFmtId="168" xfId="0" applyAlignment="1" applyFill="1" applyFont="1" applyNumberFormat="1">
      <alignment horizontal="right" vertical="bottom"/>
    </xf>
    <xf borderId="0" fillId="97" fontId="5" numFmtId="168" xfId="0" applyAlignment="1" applyFont="1" applyNumberFormat="1">
      <alignment horizontal="right" vertical="bottom"/>
    </xf>
    <xf borderId="0" fillId="87" fontId="5" numFmtId="168" xfId="0" applyAlignment="1" applyFont="1" applyNumberFormat="1">
      <alignment horizontal="right" vertical="bottom"/>
    </xf>
    <xf borderId="0" fillId="0" fontId="5" numFmtId="1" xfId="0" applyAlignment="1" applyFont="1" applyNumberFormat="1">
      <alignment vertical="bottom"/>
    </xf>
    <xf borderId="0" fillId="237" fontId="5" numFmtId="168" xfId="0" applyAlignment="1" applyFill="1" applyFont="1" applyNumberFormat="1">
      <alignment horizontal="right" vertical="bottom"/>
    </xf>
    <xf borderId="0" fillId="238" fontId="5" numFmtId="168" xfId="0" applyAlignment="1" applyFill="1" applyFont="1" applyNumberFormat="1">
      <alignment horizontal="right" vertical="bottom"/>
    </xf>
    <xf borderId="0" fillId="239" fontId="5" numFmtId="168" xfId="0" applyAlignment="1" applyFill="1" applyFont="1" applyNumberFormat="1">
      <alignment horizontal="right" vertical="bottom"/>
    </xf>
    <xf borderId="0" fillId="83" fontId="5" numFmtId="168" xfId="0" applyAlignment="1" applyFont="1" applyNumberFormat="1">
      <alignment horizontal="right" vertical="bottom"/>
    </xf>
    <xf borderId="0" fillId="154" fontId="5" numFmtId="168" xfId="0" applyAlignment="1" applyFont="1" applyNumberFormat="1">
      <alignment horizontal="right" vertical="bottom"/>
    </xf>
    <xf borderId="0" fillId="240" fontId="5" numFmtId="168" xfId="0" applyAlignment="1" applyFill="1" applyFont="1" applyNumberFormat="1">
      <alignment horizontal="right" vertical="bottom"/>
    </xf>
    <xf borderId="0" fillId="241" fontId="5" numFmtId="168" xfId="0" applyAlignment="1" applyFill="1" applyFont="1" applyNumberFormat="1">
      <alignment horizontal="right" vertical="bottom"/>
    </xf>
    <xf borderId="0" fillId="104" fontId="5" numFmtId="168" xfId="0" applyAlignment="1" applyFont="1" applyNumberFormat="1">
      <alignment horizontal="right" vertical="bottom"/>
    </xf>
    <xf borderId="0" fillId="85" fontId="5" numFmtId="168" xfId="0" applyAlignment="1" applyFont="1" applyNumberFormat="1">
      <alignment horizontal="right" vertical="bottom"/>
    </xf>
    <xf borderId="0" fillId="46" fontId="5" numFmtId="10" xfId="0" applyAlignment="1" applyFont="1" applyNumberFormat="1">
      <alignment horizontal="right" vertical="bottom"/>
    </xf>
    <xf borderId="0" fillId="72" fontId="5" numFmtId="10" xfId="0" applyAlignment="1" applyFont="1" applyNumberFormat="1">
      <alignment horizontal="right" vertical="bottom"/>
    </xf>
    <xf borderId="0" fillId="12" fontId="5" numFmtId="10" xfId="0" applyAlignment="1" applyFont="1" applyNumberFormat="1">
      <alignment horizontal="right" vertical="bottom"/>
    </xf>
    <xf borderId="0" fillId="242" fontId="5" numFmtId="10" xfId="0" applyAlignment="1" applyFill="1" applyFont="1" applyNumberFormat="1">
      <alignment horizontal="right" vertical="bottom"/>
    </xf>
    <xf borderId="0" fillId="206" fontId="5" numFmtId="10" xfId="0" applyAlignment="1" applyFont="1" applyNumberFormat="1">
      <alignment horizontal="right" vertical="bottom"/>
    </xf>
    <xf borderId="0" fillId="134" fontId="5" numFmtId="10" xfId="0" applyAlignment="1" applyFont="1" applyNumberFormat="1">
      <alignment horizontal="right" vertical="bottom"/>
    </xf>
    <xf borderId="0" fillId="58" fontId="5" numFmtId="10" xfId="0" applyAlignment="1" applyFont="1" applyNumberFormat="1">
      <alignment horizontal="right" vertical="bottom"/>
    </xf>
    <xf borderId="0" fillId="243" fontId="5" numFmtId="10" xfId="0" applyAlignment="1" applyFill="1" applyFont="1" applyNumberFormat="1">
      <alignment horizontal="right" vertical="bottom"/>
    </xf>
    <xf borderId="0" fillId="244" fontId="5" numFmtId="10" xfId="0" applyAlignment="1" applyFill="1" applyFont="1" applyNumberFormat="1">
      <alignment horizontal="right" vertical="bottom"/>
    </xf>
    <xf borderId="0" fillId="159" fontId="5" numFmtId="10" xfId="0" applyAlignment="1" applyFont="1" applyNumberFormat="1">
      <alignment horizontal="right" vertical="bottom"/>
    </xf>
    <xf borderId="0" fillId="133" fontId="5" numFmtId="10" xfId="0" applyAlignment="1" applyFont="1" applyNumberFormat="1">
      <alignment horizontal="right" vertical="bottom"/>
    </xf>
    <xf borderId="0" fillId="245" fontId="5" numFmtId="10" xfId="0" applyAlignment="1" applyFill="1" applyFont="1" applyNumberFormat="1">
      <alignment horizontal="right" vertical="bottom"/>
    </xf>
    <xf borderId="0" fillId="246" fontId="5" numFmtId="10" xfId="0" applyAlignment="1" applyFill="1" applyFont="1" applyNumberFormat="1">
      <alignment horizontal="right" vertical="bottom"/>
    </xf>
    <xf borderId="0" fillId="34" fontId="5" numFmtId="10" xfId="0" applyAlignment="1" applyFont="1" applyNumberFormat="1">
      <alignment horizontal="right" vertical="bottom"/>
    </xf>
    <xf borderId="0" fillId="0" fontId="25" numFmtId="0" xfId="0" applyAlignment="1" applyFont="1">
      <alignment readingOrder="0"/>
    </xf>
    <xf borderId="1" fillId="0" fontId="25" numFmtId="0" xfId="0" applyAlignment="1" applyBorder="1" applyFont="1">
      <alignment readingOrder="0"/>
    </xf>
    <xf borderId="2" fillId="15" fontId="5" numFmtId="1" xfId="0" applyAlignment="1" applyBorder="1" applyFont="1" applyNumberFormat="1">
      <alignment horizontal="right" vertical="bottom"/>
    </xf>
    <xf borderId="1" fillId="247" fontId="9" numFmtId="0" xfId="0" applyAlignment="1" applyBorder="1" applyFill="1" applyFont="1">
      <alignment vertical="bottom"/>
    </xf>
    <xf borderId="0" fillId="247" fontId="5" numFmtId="0" xfId="0" applyAlignment="1" applyFont="1">
      <alignment vertical="bottom"/>
    </xf>
    <xf borderId="0" fillId="7" fontId="5" numFmtId="2" xfId="0" applyAlignment="1" applyFont="1" applyNumberFormat="1">
      <alignment vertical="bottom"/>
    </xf>
    <xf borderId="0" fillId="2" fontId="5" numFmtId="1" xfId="0" applyAlignment="1" applyFont="1" applyNumberFormat="1">
      <alignment vertical="bottom"/>
    </xf>
    <xf borderId="0" fillId="2" fontId="5" numFmtId="0" xfId="0" applyAlignment="1" applyFont="1">
      <alignment vertical="bottom"/>
    </xf>
    <xf borderId="0" fillId="2" fontId="5" numFmtId="2" xfId="0" applyAlignment="1" applyFont="1" applyNumberFormat="1">
      <alignment vertical="bottom"/>
    </xf>
    <xf borderId="0" fillId="0" fontId="5" numFmtId="2" xfId="0" applyAlignment="1" applyFont="1" applyNumberFormat="1">
      <alignment vertical="bottom"/>
    </xf>
    <xf borderId="0" fillId="0" fontId="5" numFmtId="166" xfId="0" applyAlignment="1" applyFont="1" applyNumberFormat="1">
      <alignment vertical="bottom"/>
    </xf>
    <xf borderId="0" fillId="2" fontId="5" numFmtId="166" xfId="0" applyAlignment="1" applyFont="1" applyNumberFormat="1">
      <alignment vertical="bottom"/>
    </xf>
    <xf borderId="0" fillId="13" fontId="5" numFmtId="166" xfId="0" applyAlignment="1" applyFont="1" applyNumberFormat="1">
      <alignment vertical="bottom"/>
    </xf>
    <xf borderId="11" fillId="18" fontId="5" numFmtId="0" xfId="0" applyAlignment="1" applyBorder="1" applyFont="1">
      <alignment vertical="bottom"/>
    </xf>
    <xf borderId="3" fillId="21" fontId="5" numFmtId="1" xfId="0" applyAlignment="1" applyBorder="1" applyFont="1" applyNumberFormat="1">
      <alignment vertical="bottom"/>
    </xf>
    <xf borderId="5" fillId="21" fontId="5" numFmtId="166" xfId="0" applyAlignment="1" applyBorder="1" applyFont="1" applyNumberFormat="1">
      <alignment horizontal="right" vertical="bottom"/>
    </xf>
    <xf borderId="0" fillId="18" fontId="1" numFmtId="3" xfId="0" applyAlignment="1" applyFont="1" applyNumberFormat="1">
      <alignment vertical="bottom"/>
    </xf>
    <xf borderId="12" fillId="18" fontId="1" numFmtId="0" xfId="0" applyAlignment="1" applyBorder="1" applyFont="1">
      <alignment vertical="bottom"/>
    </xf>
    <xf borderId="0" fillId="13" fontId="5" numFmtId="1" xfId="0" applyAlignment="1" applyFont="1" applyNumberFormat="1">
      <alignment vertical="bottom"/>
    </xf>
    <xf borderId="12" fillId="0" fontId="1" numFmtId="0" xfId="0" applyAlignment="1" applyBorder="1" applyFont="1">
      <alignment vertical="bottom"/>
    </xf>
    <xf borderId="12" fillId="2" fontId="1" numFmtId="166" xfId="0" applyAlignment="1" applyBorder="1" applyFont="1" applyNumberFormat="1">
      <alignment vertical="bottom"/>
    </xf>
    <xf borderId="12" fillId="13" fontId="1" numFmtId="1" xfId="0" applyAlignment="1" applyBorder="1" applyFont="1" applyNumberFormat="1">
      <alignment vertical="bottom"/>
    </xf>
    <xf borderId="13" fillId="21" fontId="5" numFmtId="166" xfId="0" applyAlignment="1" applyBorder="1" applyFont="1" applyNumberFormat="1">
      <alignment horizontal="right" vertical="bottom"/>
    </xf>
    <xf borderId="2" fillId="0" fontId="5" numFmtId="0" xfId="0" applyAlignment="1" applyBorder="1" applyFont="1">
      <alignment vertical="bottom"/>
    </xf>
    <xf borderId="2" fillId="4" fontId="5" numFmtId="166" xfId="0" applyAlignment="1" applyBorder="1" applyFont="1" applyNumberFormat="1">
      <alignment vertical="bottom"/>
    </xf>
    <xf borderId="0" fillId="21" fontId="5" numFmtId="1" xfId="0" applyAlignment="1" applyFont="1" applyNumberFormat="1">
      <alignment vertical="bottom"/>
    </xf>
    <xf borderId="0" fillId="0" fontId="5" numFmtId="0" xfId="0" applyAlignment="1" applyFont="1">
      <alignment shrinkToFit="0" vertical="bottom" wrapText="0"/>
    </xf>
    <xf borderId="1" fillId="7" fontId="24" numFmtId="0" xfId="0" applyAlignment="1" applyBorder="1" applyFont="1">
      <alignment horizontal="center" vertical="center"/>
    </xf>
    <xf borderId="12" fillId="7" fontId="1" numFmtId="0" xfId="0" applyAlignment="1" applyBorder="1" applyFont="1">
      <alignment vertical="bottom"/>
    </xf>
    <xf borderId="0" fillId="4" fontId="5" numFmtId="1" xfId="0" applyAlignment="1" applyFont="1" applyNumberFormat="1">
      <alignment horizontal="right" readingOrder="0" vertical="bottom"/>
    </xf>
    <xf borderId="0" fillId="4" fontId="25" numFmtId="0" xfId="0" applyAlignment="1" applyFont="1">
      <alignment readingOrder="0"/>
    </xf>
    <xf borderId="5" fillId="0" fontId="5" numFmtId="0" xfId="0" applyAlignment="1" applyBorder="1" applyFont="1">
      <alignment vertical="bottom"/>
    </xf>
    <xf borderId="2" fillId="0" fontId="1" numFmtId="0" xfId="0" applyAlignment="1" applyBorder="1" applyFont="1">
      <alignment vertical="bottom"/>
    </xf>
    <xf borderId="5" fillId="248" fontId="1" numFmtId="0" xfId="0" applyAlignment="1" applyBorder="1" applyFill="1" applyFont="1">
      <alignment horizontal="center" vertical="bottom"/>
    </xf>
    <xf borderId="5" fillId="0" fontId="26" numFmtId="0" xfId="0" applyBorder="1" applyFont="1"/>
    <xf borderId="1" fillId="12" fontId="27" numFmtId="0" xfId="0" applyAlignment="1" applyBorder="1" applyFont="1">
      <alignment vertical="bottom"/>
    </xf>
    <xf borderId="5" fillId="249" fontId="2" numFmtId="0" xfId="0" applyAlignment="1" applyBorder="1" applyFill="1" applyFont="1">
      <alignment horizontal="center" vertical="bottom"/>
    </xf>
    <xf borderId="3" fillId="0" fontId="26" numFmtId="0" xfId="0" applyBorder="1" applyFont="1"/>
    <xf borderId="1" fillId="12" fontId="1" numFmtId="0" xfId="0" applyAlignment="1" applyBorder="1" applyFont="1">
      <alignment vertical="bottom"/>
    </xf>
    <xf borderId="14" fillId="249" fontId="2" numFmtId="0" xfId="0" applyAlignment="1" applyBorder="1" applyFont="1">
      <alignment horizontal="center" readingOrder="0" vertical="bottom"/>
    </xf>
    <xf borderId="15" fillId="0" fontId="26" numFmtId="0" xfId="0" applyBorder="1" applyFont="1"/>
    <xf borderId="1" fillId="12" fontId="1" numFmtId="166" xfId="0" applyAlignment="1" applyBorder="1" applyFont="1" applyNumberFormat="1">
      <alignment vertical="bottom"/>
    </xf>
    <xf borderId="3" fillId="12" fontId="1" numFmtId="0" xfId="0" applyAlignment="1" applyBorder="1" applyFont="1">
      <alignment vertical="bottom"/>
    </xf>
    <xf borderId="3" fillId="23" fontId="1" numFmtId="166" xfId="0" applyAlignment="1" applyBorder="1" applyFont="1" applyNumberFormat="1">
      <alignment horizontal="center" vertical="bottom"/>
    </xf>
    <xf borderId="1" fillId="0" fontId="28" numFmtId="166" xfId="0" applyAlignment="1" applyBorder="1" applyFont="1" applyNumberFormat="1">
      <alignment horizontal="center" vertical="bottom"/>
    </xf>
    <xf borderId="3" fillId="23" fontId="1" numFmtId="10" xfId="0" applyAlignment="1" applyBorder="1" applyFont="1" applyNumberFormat="1">
      <alignment horizontal="center" vertical="bottom"/>
    </xf>
    <xf borderId="1" fillId="12" fontId="28" numFmtId="166" xfId="0" applyAlignment="1" applyBorder="1" applyFont="1" applyNumberFormat="1">
      <alignment horizontal="center" vertical="bottom"/>
    </xf>
    <xf borderId="3" fillId="250" fontId="1" numFmtId="10" xfId="0" applyAlignment="1" applyBorder="1" applyFill="1" applyFont="1" applyNumberFormat="1">
      <alignment horizontal="center" vertical="bottom"/>
    </xf>
    <xf borderId="3" fillId="23" fontId="1" numFmtId="172" xfId="0" applyAlignment="1" applyBorder="1" applyFont="1" applyNumberFormat="1">
      <alignment horizontal="center" vertical="bottom"/>
    </xf>
    <xf borderId="16" fillId="0" fontId="11" numFmtId="0" xfId="0" applyAlignment="1" applyBorder="1" applyFont="1">
      <alignment readingOrder="0"/>
    </xf>
    <xf borderId="16" fillId="23" fontId="1" numFmtId="10" xfId="0" applyAlignment="1" applyBorder="1" applyFont="1" applyNumberFormat="1">
      <alignment horizontal="center" vertical="bottom"/>
    </xf>
    <xf borderId="3" fillId="251" fontId="1" numFmtId="0" xfId="0" applyAlignment="1" applyBorder="1" applyFill="1" applyFont="1">
      <alignment vertical="bottom"/>
    </xf>
    <xf borderId="3" fillId="251" fontId="1" numFmtId="10" xfId="0" applyAlignment="1" applyBorder="1" applyFont="1" applyNumberFormat="1">
      <alignment horizontal="center" vertical="bottom"/>
    </xf>
    <xf borderId="3" fillId="4" fontId="1" numFmtId="166" xfId="0" applyAlignment="1" applyBorder="1" applyFont="1" applyNumberFormat="1">
      <alignment vertical="bottom"/>
    </xf>
    <xf borderId="3" fillId="23" fontId="1" numFmtId="174" xfId="0" applyAlignment="1" applyBorder="1" applyFont="1" applyNumberFormat="1">
      <alignment horizontal="center" vertical="bottom"/>
    </xf>
    <xf borderId="3" fillId="23" fontId="1" numFmtId="9" xfId="0" applyAlignment="1" applyBorder="1" applyFont="1" applyNumberFormat="1">
      <alignment horizontal="center" vertical="bottom"/>
    </xf>
    <xf borderId="3" fillId="251" fontId="1" numFmtId="166" xfId="0" applyAlignment="1" applyBorder="1" applyFont="1" applyNumberFormat="1">
      <alignment horizontal="center" vertical="bottom"/>
    </xf>
    <xf borderId="3" fillId="23" fontId="1" numFmtId="175" xfId="0" applyAlignment="1" applyBorder="1" applyFont="1" applyNumberFormat="1">
      <alignment horizontal="center" vertical="bottom"/>
    </xf>
    <xf borderId="0" fillId="0" fontId="1" numFmtId="176" xfId="0" applyAlignment="1" applyFont="1" applyNumberFormat="1">
      <alignment vertical="bottom"/>
    </xf>
    <xf borderId="1" fillId="12" fontId="1" numFmtId="177" xfId="0" applyAlignment="1" applyBorder="1" applyFont="1" applyNumberFormat="1">
      <alignment vertical="bottom"/>
    </xf>
    <xf borderId="3" fillId="250" fontId="1" numFmtId="0" xfId="0" applyAlignment="1" applyBorder="1" applyFont="1">
      <alignment vertical="bottom"/>
    </xf>
    <xf borderId="3" fillId="250" fontId="1" numFmtId="166" xfId="0" applyAlignment="1" applyBorder="1" applyFont="1" applyNumberFormat="1">
      <alignment horizontal="center" vertical="bottom"/>
    </xf>
    <xf borderId="0" fillId="12" fontId="1" numFmtId="0" xfId="0" applyFont="1"/>
    <xf borderId="3" fillId="4" fontId="1" numFmtId="166" xfId="0" applyAlignment="1" applyBorder="1" applyFont="1" applyNumberFormat="1">
      <alignment horizontal="center" vertical="bottom"/>
    </xf>
    <xf borderId="3" fillId="0" fontId="1" numFmtId="0" xfId="0" applyAlignment="1" applyBorder="1" applyFont="1">
      <alignment readingOrder="0" vertical="bottom"/>
    </xf>
    <xf borderId="0" fillId="12" fontId="1" numFmtId="166" xfId="0" applyAlignment="1" applyFont="1" applyNumberFormat="1">
      <alignment vertical="bottom"/>
    </xf>
    <xf borderId="0" fillId="0" fontId="1" numFmtId="178" xfId="0" applyAlignment="1" applyFont="1" applyNumberFormat="1">
      <alignment vertical="bottom"/>
    </xf>
    <xf borderId="3" fillId="0" fontId="1" numFmtId="166" xfId="0" applyAlignment="1" applyBorder="1" applyFont="1" applyNumberFormat="1">
      <alignment horizontal="center" vertical="bottom"/>
    </xf>
    <xf borderId="5" fillId="12" fontId="1" numFmtId="0" xfId="0" applyAlignment="1" applyBorder="1" applyFont="1">
      <alignment vertical="bottom"/>
    </xf>
    <xf borderId="3" fillId="249" fontId="2" numFmtId="0" xfId="0" applyAlignment="1" applyBorder="1" applyFont="1">
      <alignment vertical="bottom"/>
    </xf>
    <xf borderId="5" fillId="0" fontId="5" numFmtId="2" xfId="0" applyAlignment="1" applyBorder="1" applyFont="1" applyNumberFormat="1">
      <alignment vertical="bottom"/>
    </xf>
    <xf borderId="3" fillId="249" fontId="2" numFmtId="0" xfId="0" applyAlignment="1" applyBorder="1" applyFont="1">
      <alignment horizontal="center" vertical="bottom"/>
    </xf>
    <xf borderId="3" fillId="252" fontId="1" numFmtId="166" xfId="0" applyAlignment="1" applyBorder="1" applyFill="1" applyFont="1" applyNumberFormat="1">
      <alignment horizontal="center" readingOrder="0" vertical="bottom"/>
    </xf>
    <xf borderId="17" fillId="18" fontId="5" numFmtId="0" xfId="0" applyAlignment="1" applyBorder="1" applyFont="1">
      <alignment vertical="bottom"/>
    </xf>
    <xf borderId="3" fillId="12" fontId="1" numFmtId="10" xfId="0" applyAlignment="1" applyBorder="1" applyFont="1" applyNumberFormat="1">
      <alignment horizontal="right" vertical="bottom"/>
    </xf>
    <xf borderId="0" fillId="0" fontId="1" numFmtId="179" xfId="0" applyAlignment="1" applyFont="1" applyNumberFormat="1">
      <alignment vertical="bottom"/>
    </xf>
    <xf borderId="12" fillId="13" fontId="1" numFmtId="166" xfId="0" applyAlignment="1" applyBorder="1" applyFont="1" applyNumberFormat="1">
      <alignment vertical="bottom"/>
    </xf>
    <xf borderId="3" fillId="23" fontId="1" numFmtId="0" xfId="0" applyAlignment="1" applyBorder="1" applyFont="1">
      <alignment horizontal="center" vertical="bottom"/>
    </xf>
    <xf borderId="3" fillId="250" fontId="1" numFmtId="166" xfId="0" applyAlignment="1" applyBorder="1" applyFont="1" applyNumberFormat="1">
      <alignment vertical="bottom"/>
    </xf>
    <xf borderId="3" fillId="0" fontId="29" numFmtId="0" xfId="0" applyAlignment="1" applyBorder="1" applyFont="1">
      <alignment vertical="bottom"/>
    </xf>
    <xf borderId="0" fillId="10" fontId="5" numFmtId="1" xfId="0" applyAlignment="1" applyFont="1" applyNumberFormat="1">
      <alignment vertical="bottom"/>
    </xf>
    <xf borderId="3" fillId="23" fontId="29" numFmtId="166" xfId="0" applyAlignment="1" applyBorder="1" applyFont="1" applyNumberFormat="1">
      <alignment horizontal="center" vertical="bottom"/>
    </xf>
    <xf borderId="3" fillId="251" fontId="29" numFmtId="0" xfId="0" applyAlignment="1" applyBorder="1" applyFont="1">
      <alignment vertical="bottom"/>
    </xf>
    <xf borderId="3" fillId="251" fontId="1" numFmtId="166" xfId="0" applyAlignment="1" applyBorder="1" applyFont="1" applyNumberFormat="1">
      <alignment vertical="bottom"/>
    </xf>
    <xf borderId="1" fillId="0" fontId="30" numFmtId="0" xfId="0" applyAlignment="1" applyBorder="1" applyFont="1">
      <alignment vertical="bottom"/>
    </xf>
    <xf borderId="0" fillId="12" fontId="1" numFmtId="172" xfId="0" applyAlignment="1" applyFont="1" applyNumberFormat="1">
      <alignment vertical="bottom"/>
    </xf>
    <xf borderId="5" fillId="12" fontId="1" numFmtId="10" xfId="0" applyAlignment="1" applyBorder="1" applyFont="1" applyNumberFormat="1">
      <alignment vertical="bottom"/>
    </xf>
    <xf borderId="3" fillId="12" fontId="1" numFmtId="166" xfId="0" applyAlignment="1" applyBorder="1" applyFont="1" applyNumberFormat="1">
      <alignment horizontal="center" vertical="bottom"/>
    </xf>
    <xf borderId="5" fillId="0" fontId="1" numFmtId="166" xfId="0" applyAlignment="1" applyBorder="1" applyFont="1" applyNumberFormat="1">
      <alignment horizontal="center" vertical="bottom"/>
    </xf>
    <xf borderId="0" fillId="12" fontId="1" numFmtId="166" xfId="0" applyAlignment="1" applyFont="1" applyNumberFormat="1">
      <alignment vertical="bottom"/>
    </xf>
    <xf borderId="5" fillId="12" fontId="1" numFmtId="166" xfId="0" applyAlignment="1" applyBorder="1" applyFont="1" applyNumberFormat="1">
      <alignment horizontal="center" vertical="bottom"/>
    </xf>
    <xf borderId="1" fillId="12" fontId="28" numFmtId="166" xfId="0" applyAlignment="1" applyBorder="1" applyFont="1" applyNumberFormat="1">
      <alignment horizontal="center" vertical="bottom"/>
    </xf>
    <xf borderId="3" fillId="12" fontId="1" numFmtId="166" xfId="0" applyAlignment="1" applyBorder="1" applyFont="1" applyNumberFormat="1">
      <alignment horizontal="center" vertical="bottom"/>
    </xf>
    <xf borderId="0" fillId="0" fontId="1" numFmtId="172" xfId="0" applyAlignment="1" applyFont="1" applyNumberFormat="1">
      <alignment vertical="bottom"/>
    </xf>
    <xf borderId="1" fillId="0" fontId="28" numFmtId="166" xfId="0" applyAlignment="1" applyBorder="1" applyFont="1" applyNumberFormat="1">
      <alignment horizontal="center" vertical="bottom"/>
    </xf>
    <xf borderId="3" fillId="12" fontId="1" numFmtId="10" xfId="0" applyAlignment="1" applyBorder="1" applyFont="1" applyNumberFormat="1">
      <alignment horizontal="center" vertical="bottom"/>
    </xf>
    <xf borderId="1" fillId="0" fontId="28" numFmtId="0" xfId="0" applyAlignment="1" applyBorder="1" applyFont="1">
      <alignment horizontal="center" vertical="bottom"/>
    </xf>
    <xf borderId="3" fillId="0" fontId="1" numFmtId="166" xfId="0" applyAlignment="1" applyBorder="1" applyFont="1" applyNumberFormat="1">
      <alignment horizontal="right" vertical="bottom"/>
    </xf>
    <xf borderId="3" fillId="0" fontId="1" numFmtId="166" xfId="0" applyAlignment="1" applyBorder="1" applyFont="1" applyNumberFormat="1">
      <alignment horizontal="right" vertical="bottom"/>
    </xf>
    <xf borderId="1" fillId="0" fontId="1" numFmtId="166" xfId="0" applyAlignment="1" applyBorder="1" applyFont="1" applyNumberFormat="1">
      <alignment vertical="bottom"/>
    </xf>
    <xf borderId="3" fillId="0" fontId="1" numFmtId="10" xfId="0" applyAlignment="1" applyBorder="1" applyFont="1" applyNumberFormat="1">
      <alignment horizontal="right" vertical="bottom"/>
    </xf>
    <xf borderId="0" fillId="0" fontId="31" numFmtId="0" xfId="0" applyAlignment="1" applyFont="1">
      <alignment vertical="bottom"/>
    </xf>
    <xf borderId="0" fillId="0" fontId="1" numFmtId="0" xfId="0" applyAlignment="1" applyFont="1">
      <alignment shrinkToFit="0" vertical="bottom" wrapText="0"/>
    </xf>
    <xf borderId="0" fillId="253" fontId="32" numFmtId="0" xfId="0" applyAlignment="1" applyFill="1" applyFont="1">
      <alignment shrinkToFit="0" vertical="bottom" wrapText="0"/>
    </xf>
    <xf borderId="0" fillId="0" fontId="1" numFmtId="0" xfId="0" applyAlignment="1" applyFont="1">
      <alignment readingOrder="0" shrinkToFit="0" vertical="bottom" wrapText="0"/>
    </xf>
    <xf borderId="0" fillId="0" fontId="1" numFmtId="166" xfId="0" applyAlignment="1" applyFont="1" applyNumberFormat="1">
      <alignment horizontal="right" readingOrder="0" vertical="bottom"/>
    </xf>
    <xf borderId="2" fillId="0" fontId="23" numFmtId="1" xfId="0" applyAlignment="1" applyBorder="1" applyFont="1" applyNumberFormat="1">
      <alignment horizontal="right" readingOrder="0" vertical="bottom"/>
    </xf>
    <xf borderId="0" fillId="0" fontId="23" numFmtId="1" xfId="0" applyAlignment="1" applyFont="1" applyNumberFormat="1">
      <alignment horizontal="right" readingOrder="0" vertical="bottom"/>
    </xf>
    <xf borderId="4" fillId="254" fontId="5" numFmtId="0" xfId="0" applyAlignment="1" applyBorder="1" applyFill="1" applyFont="1">
      <alignment vertical="bottom"/>
    </xf>
    <xf borderId="5" fillId="254" fontId="5" numFmtId="0" xfId="0" applyAlignment="1" applyBorder="1" applyFont="1">
      <alignment vertical="bottom"/>
    </xf>
    <xf borderId="0" fillId="0" fontId="5" numFmtId="3" xfId="0" applyAlignment="1" applyFont="1" applyNumberFormat="1">
      <alignment vertical="bottom"/>
    </xf>
    <xf borderId="1" fillId="19" fontId="5" numFmtId="0" xfId="0" applyAlignment="1" applyBorder="1" applyFont="1">
      <alignment vertical="bottom"/>
    </xf>
    <xf borderId="0" fillId="19" fontId="5" numFmtId="1" xfId="0" applyAlignment="1" applyFont="1" applyNumberFormat="1">
      <alignment horizontal="right" vertical="bottom"/>
    </xf>
    <xf borderId="6" fillId="4" fontId="5" numFmtId="0" xfId="0" applyAlignment="1" applyBorder="1" applyFont="1">
      <alignment vertical="bottom"/>
    </xf>
    <xf borderId="16" fillId="221" fontId="9" numFmtId="0" xfId="0" applyAlignment="1" applyBorder="1" applyFont="1">
      <alignment vertical="bottom"/>
    </xf>
    <xf borderId="18" fillId="0" fontId="1" numFmtId="0" xfId="0" applyAlignment="1" applyBorder="1" applyFont="1">
      <alignment vertical="bottom"/>
    </xf>
    <xf borderId="19" fillId="0" fontId="1" numFmtId="0" xfId="0" applyAlignment="1" applyBorder="1" applyFont="1">
      <alignment vertical="bottom"/>
    </xf>
    <xf borderId="1" fillId="255" fontId="5" numFmtId="0" xfId="0" applyAlignment="1" applyBorder="1" applyFill="1" applyFont="1">
      <alignment vertical="bottom"/>
    </xf>
    <xf borderId="3" fillId="255" fontId="5" numFmtId="0" xfId="0" applyAlignment="1" applyBorder="1" applyFont="1">
      <alignment vertical="bottom"/>
    </xf>
    <xf borderId="2" fillId="0" fontId="1" numFmtId="168" xfId="0" applyAlignment="1" applyBorder="1" applyFont="1" applyNumberFormat="1">
      <alignment horizontal="right" vertical="bottom"/>
    </xf>
    <xf borderId="0" fillId="4" fontId="11" numFmtId="0" xfId="0" applyFont="1"/>
    <xf borderId="2" fillId="4" fontId="5" numFmtId="168" xfId="0" applyAlignment="1" applyBorder="1" applyFont="1" applyNumberFormat="1">
      <alignment vertical="bottom"/>
    </xf>
    <xf borderId="1" fillId="21" fontId="9" numFmtId="168" xfId="0" applyAlignment="1" applyBorder="1" applyFont="1" applyNumberFormat="1">
      <alignment horizontal="right" vertical="bottom"/>
    </xf>
    <xf borderId="13" fillId="0" fontId="1" numFmtId="0" xfId="0" applyAlignment="1" applyBorder="1" applyFont="1">
      <alignment vertical="bottom"/>
    </xf>
    <xf borderId="4" fillId="221" fontId="9" numFmtId="0" xfId="0" applyAlignment="1" applyBorder="1" applyFont="1">
      <alignment vertical="bottom"/>
    </xf>
    <xf borderId="3" fillId="20" fontId="5" numFmtId="0" xfId="0" applyAlignment="1" applyBorder="1" applyFont="1">
      <alignment vertical="bottom"/>
    </xf>
    <xf borderId="0" fillId="2" fontId="1" numFmtId="168" xfId="0" applyAlignment="1" applyFont="1" applyNumberFormat="1">
      <alignment vertical="bottom"/>
    </xf>
    <xf borderId="1" fillId="2" fontId="1" numFmtId="168" xfId="0" applyAlignment="1" applyBorder="1" applyFont="1" applyNumberFormat="1">
      <alignment vertical="bottom"/>
    </xf>
    <xf borderId="0" fillId="0" fontId="5" numFmtId="168" xfId="0" applyAlignment="1" applyFont="1" applyNumberFormat="1">
      <alignment horizontal="right" readingOrder="0" vertical="bottom"/>
    </xf>
    <xf borderId="0" fillId="0" fontId="5" numFmtId="173" xfId="0" applyAlignment="1" applyFont="1" applyNumberFormat="1">
      <alignment horizontal="right" readingOrder="0" vertical="bottom"/>
    </xf>
    <xf borderId="0" fillId="0" fontId="5" numFmtId="173" xfId="0" applyAlignment="1" applyFont="1" applyNumberFormat="1">
      <alignment readingOrder="0" vertical="bottom"/>
    </xf>
    <xf borderId="1" fillId="0" fontId="5" numFmtId="173" xfId="0" applyAlignment="1" applyBorder="1" applyFont="1" applyNumberFormat="1">
      <alignment readingOrder="0" vertical="bottom"/>
    </xf>
    <xf borderId="0" fillId="256" fontId="5" numFmtId="168" xfId="0" applyAlignment="1" applyFill="1" applyFont="1" applyNumberFormat="1">
      <alignment horizontal="right" vertical="bottom"/>
    </xf>
    <xf borderId="0" fillId="257" fontId="5" numFmtId="168" xfId="0" applyAlignment="1" applyFill="1" applyFont="1" applyNumberFormat="1">
      <alignment horizontal="right" vertical="bottom"/>
    </xf>
    <xf borderId="0" fillId="258" fontId="5" numFmtId="168" xfId="0" applyAlignment="1" applyFill="1" applyFont="1" applyNumberFormat="1">
      <alignment horizontal="right" vertical="bottom"/>
    </xf>
    <xf borderId="0" fillId="259" fontId="5" numFmtId="168" xfId="0" applyAlignment="1" applyFill="1" applyFont="1" applyNumberFormat="1">
      <alignment horizontal="right" vertical="bottom"/>
    </xf>
    <xf borderId="0" fillId="260" fontId="5" numFmtId="168" xfId="0" applyAlignment="1" applyFill="1" applyFont="1" applyNumberFormat="1">
      <alignment horizontal="right" vertical="bottom"/>
    </xf>
    <xf borderId="0" fillId="261" fontId="5" numFmtId="168" xfId="0" applyAlignment="1" applyFill="1" applyFont="1" applyNumberFormat="1">
      <alignment horizontal="right" vertical="bottom"/>
    </xf>
    <xf borderId="0" fillId="262" fontId="5" numFmtId="168" xfId="0" applyAlignment="1" applyFill="1" applyFont="1" applyNumberFormat="1">
      <alignment horizontal="right" vertical="bottom"/>
    </xf>
    <xf borderId="0" fillId="263" fontId="5" numFmtId="168" xfId="0" applyAlignment="1" applyFill="1" applyFont="1" applyNumberFormat="1">
      <alignment horizontal="right" vertical="bottom"/>
    </xf>
    <xf borderId="0" fillId="264" fontId="5" numFmtId="168" xfId="0" applyAlignment="1" applyFill="1" applyFont="1" applyNumberFormat="1">
      <alignment horizontal="right" vertical="bottom"/>
    </xf>
    <xf borderId="0" fillId="265" fontId="5" numFmtId="168" xfId="0" applyAlignment="1" applyFill="1" applyFont="1" applyNumberFormat="1">
      <alignment horizontal="right" vertical="bottom"/>
    </xf>
    <xf borderId="9" fillId="0" fontId="1" numFmtId="0" xfId="0" applyAlignment="1" applyBorder="1" applyFont="1">
      <alignment vertical="bottom"/>
    </xf>
    <xf borderId="10" fillId="4" fontId="8" numFmtId="168" xfId="0" applyAlignment="1" applyBorder="1" applyFont="1" applyNumberFormat="1">
      <alignment horizontal="right" vertical="bottom"/>
    </xf>
    <xf borderId="1" fillId="3" fontId="33" numFmtId="0" xfId="0" applyAlignment="1" applyBorder="1" applyFont="1">
      <alignment readingOrder="0" vertical="bottom"/>
    </xf>
    <xf borderId="0" fillId="3" fontId="3" numFmtId="165" xfId="0" applyAlignment="1" applyFont="1" applyNumberFormat="1">
      <alignment horizontal="center" readingOrder="0" vertical="bottom"/>
    </xf>
    <xf borderId="1" fillId="5" fontId="3" numFmtId="0" xfId="0" applyAlignment="1" applyBorder="1" applyFont="1">
      <alignment readingOrder="0" vertical="bottom"/>
    </xf>
    <xf borderId="0" fillId="124" fontId="5" numFmtId="0" xfId="0" applyAlignment="1" applyFont="1">
      <alignment vertical="bottom"/>
    </xf>
    <xf borderId="0" fillId="5" fontId="3" numFmtId="0" xfId="0" applyAlignment="1" applyFont="1">
      <alignment horizontal="center" readingOrder="0" vertical="bottom"/>
    </xf>
    <xf borderId="1" fillId="8" fontId="3" numFmtId="0" xfId="0" applyAlignment="1" applyBorder="1" applyFont="1">
      <alignment readingOrder="0" vertical="bottom"/>
    </xf>
    <xf borderId="1" fillId="11" fontId="5" numFmtId="0" xfId="0" applyAlignment="1" applyBorder="1" applyFont="1">
      <alignment readingOrder="0" vertical="bottom"/>
    </xf>
    <xf borderId="2" fillId="13" fontId="5" numFmtId="0" xfId="0" applyAlignment="1" applyBorder="1" applyFont="1">
      <alignment horizontal="right" readingOrder="0" vertical="bottom"/>
    </xf>
    <xf borderId="0" fillId="13" fontId="5" numFmtId="0" xfId="0" applyAlignment="1" applyFont="1">
      <alignment horizontal="right" readingOrder="0" vertical="bottom"/>
    </xf>
    <xf borderId="0" fillId="13" fontId="5" numFmtId="3" xfId="0" applyAlignment="1" applyFont="1" applyNumberFormat="1">
      <alignment horizontal="right" readingOrder="0" vertical="bottom"/>
    </xf>
    <xf borderId="2" fillId="0" fontId="8" numFmtId="0" xfId="0" applyAlignment="1" applyBorder="1" applyFont="1">
      <alignment horizontal="right" vertical="bottom"/>
    </xf>
    <xf borderId="2" fillId="13" fontId="5" numFmtId="1" xfId="0" applyAlignment="1" applyBorder="1" applyFont="1" applyNumberFormat="1">
      <alignment horizontal="right" readingOrder="0" vertical="bottom"/>
    </xf>
    <xf borderId="0" fillId="13" fontId="5" numFmtId="1" xfId="0" applyAlignment="1" applyFont="1" applyNumberFormat="1">
      <alignment horizontal="right" readingOrder="0" vertical="bottom"/>
    </xf>
    <xf borderId="0" fillId="2" fontId="5" numFmtId="1" xfId="0" applyAlignment="1" applyFont="1" applyNumberFormat="1">
      <alignment horizontal="right" readingOrder="0" vertical="bottom"/>
    </xf>
    <xf borderId="0" fillId="18" fontId="5" numFmtId="10" xfId="0" applyAlignment="1" applyFont="1" applyNumberFormat="1">
      <alignment horizontal="right" vertical="bottom"/>
    </xf>
    <xf borderId="2" fillId="0" fontId="8" numFmtId="1" xfId="0" applyAlignment="1" applyBorder="1" applyFont="1" applyNumberFormat="1">
      <alignment horizontal="right" vertical="bottom"/>
    </xf>
    <xf borderId="0" fillId="2" fontId="5" numFmtId="0" xfId="0" applyAlignment="1" applyFont="1">
      <alignment horizontal="right" readingOrder="0" vertical="bottom"/>
    </xf>
    <xf borderId="0" fillId="266" fontId="5" numFmtId="0" xfId="0" applyAlignment="1" applyFill="1" applyFont="1">
      <alignment horizontal="right" readingOrder="0" vertical="bottom"/>
    </xf>
    <xf borderId="0" fillId="266" fontId="5" numFmtId="1" xfId="0" applyAlignment="1" applyFont="1" applyNumberFormat="1">
      <alignment readingOrder="0" vertical="bottom"/>
    </xf>
    <xf borderId="0" fillId="266" fontId="5" numFmtId="1" xfId="0" applyAlignment="1" applyFont="1" applyNumberFormat="1">
      <alignment vertical="bottom"/>
    </xf>
    <xf borderId="11" fillId="0" fontId="5" numFmtId="0" xfId="0" applyAlignment="1" applyBorder="1" applyFont="1">
      <alignment readingOrder="0" vertical="bottom"/>
    </xf>
    <xf borderId="3" fillId="0" fontId="5" numFmtId="0" xfId="0" applyAlignment="1" applyBorder="1" applyFont="1">
      <alignment readingOrder="0" vertical="bottom"/>
    </xf>
    <xf borderId="5" fillId="266" fontId="5" numFmtId="1" xfId="0" applyAlignment="1" applyBorder="1" applyFont="1" applyNumberFormat="1">
      <alignment readingOrder="0" vertical="bottom"/>
    </xf>
    <xf borderId="5" fillId="266" fontId="5" numFmtId="1" xfId="0" applyAlignment="1" applyBorder="1" applyFont="1" applyNumberFormat="1">
      <alignment vertical="bottom"/>
    </xf>
    <xf borderId="1" fillId="0" fontId="9" numFmtId="0" xfId="0" applyAlignment="1" applyBorder="1" applyFont="1">
      <alignment readingOrder="0" vertical="bottom"/>
    </xf>
    <xf borderId="1" fillId="14" fontId="5" numFmtId="0" xfId="0" applyAlignment="1" applyBorder="1" applyFont="1">
      <alignment readingOrder="0" vertical="bottom"/>
    </xf>
    <xf borderId="2" fillId="13" fontId="5" numFmtId="166" xfId="0" applyAlignment="1" applyBorder="1" applyFont="1" applyNumberFormat="1">
      <alignment horizontal="right" readingOrder="0" vertical="bottom"/>
    </xf>
    <xf borderId="0" fillId="13" fontId="5" numFmtId="166" xfId="0" applyAlignment="1" applyFont="1" applyNumberFormat="1">
      <alignment horizontal="right" readingOrder="0" vertical="bottom"/>
    </xf>
    <xf borderId="2" fillId="0" fontId="8" numFmtId="166" xfId="0" applyAlignment="1" applyBorder="1" applyFont="1" applyNumberFormat="1">
      <alignment horizontal="right" vertical="bottom"/>
    </xf>
    <xf borderId="0" fillId="2" fontId="5" numFmtId="166" xfId="0" applyAlignment="1" applyFont="1" applyNumberFormat="1">
      <alignment horizontal="right" readingOrder="0" vertical="bottom"/>
    </xf>
    <xf borderId="2" fillId="266" fontId="5" numFmtId="166" xfId="0" applyAlignment="1" applyBorder="1" applyFont="1" applyNumberFormat="1">
      <alignment readingOrder="0" vertical="bottom"/>
    </xf>
    <xf borderId="0" fillId="266" fontId="5" numFmtId="166" xfId="0" applyAlignment="1" applyFont="1" applyNumberFormat="1">
      <alignment readingOrder="0" vertical="bottom"/>
    </xf>
    <xf borderId="0" fillId="266" fontId="5" numFmtId="166" xfId="0" applyAlignment="1" applyFont="1" applyNumberFormat="1">
      <alignment horizontal="right" readingOrder="0" vertical="bottom"/>
    </xf>
    <xf borderId="0" fillId="91" fontId="5" numFmtId="166" xfId="0" applyAlignment="1" applyFont="1" applyNumberFormat="1">
      <alignment readingOrder="0" vertical="bottom"/>
    </xf>
    <xf borderId="0" fillId="91" fontId="5" numFmtId="166" xfId="0" applyAlignment="1" applyFont="1" applyNumberFormat="1">
      <alignment vertical="bottom"/>
    </xf>
    <xf borderId="0" fillId="91" fontId="9" numFmtId="168" xfId="0" applyAlignment="1" applyFont="1" applyNumberFormat="1">
      <alignment horizontal="right" readingOrder="0" vertical="bottom"/>
    </xf>
    <xf borderId="0" fillId="91" fontId="9" numFmtId="168" xfId="0" applyAlignment="1" applyFont="1" applyNumberFormat="1">
      <alignment horizontal="right" vertical="bottom"/>
    </xf>
    <xf borderId="1" fillId="0" fontId="5" numFmtId="166" xfId="0" applyAlignment="1" applyBorder="1" applyFont="1" applyNumberFormat="1">
      <alignment vertical="bottom"/>
    </xf>
    <xf borderId="0" fillId="13" fontId="5" numFmtId="166" xfId="0" applyAlignment="1" applyFont="1" applyNumberFormat="1">
      <alignment horizontal="right" readingOrder="0" vertical="bottom"/>
    </xf>
    <xf borderId="0" fillId="13" fontId="5" numFmtId="4" xfId="0" applyAlignment="1" applyFont="1" applyNumberFormat="1">
      <alignment horizontal="right" readingOrder="0" vertical="bottom"/>
    </xf>
    <xf borderId="0" fillId="0" fontId="5" numFmtId="168" xfId="0" applyAlignment="1" applyFont="1" applyNumberFormat="1">
      <alignment vertical="bottom"/>
    </xf>
    <xf borderId="5" fillId="91" fontId="5" numFmtId="166" xfId="0" applyAlignment="1" applyBorder="1" applyFont="1" applyNumberFormat="1">
      <alignment readingOrder="0" vertical="bottom"/>
    </xf>
    <xf borderId="5" fillId="91" fontId="9" numFmtId="168" xfId="0" applyAlignment="1" applyBorder="1" applyFont="1" applyNumberFormat="1">
      <alignment horizontal="right" vertical="bottom"/>
    </xf>
    <xf borderId="1" fillId="0" fontId="5" numFmtId="168" xfId="0" applyAlignment="1" applyBorder="1" applyFont="1" applyNumberFormat="1">
      <alignment vertical="bottom"/>
    </xf>
    <xf borderId="2" fillId="0" fontId="8" numFmtId="168" xfId="0" applyAlignment="1" applyBorder="1" applyFont="1" applyNumberFormat="1">
      <alignment horizontal="right" vertical="bottom"/>
    </xf>
    <xf borderId="1" fillId="16" fontId="5" numFmtId="0" xfId="0" applyAlignment="1" applyBorder="1" applyFont="1">
      <alignment readingOrder="0" vertical="bottom"/>
    </xf>
    <xf borderId="0" fillId="13" fontId="5" numFmtId="168" xfId="0" applyAlignment="1" applyFont="1" applyNumberFormat="1">
      <alignment horizontal="right" readingOrder="0" vertical="bottom"/>
    </xf>
    <xf borderId="0" fillId="266" fontId="5" numFmtId="168" xfId="0" applyAlignment="1" applyFont="1" applyNumberFormat="1">
      <alignment vertical="bottom"/>
    </xf>
    <xf borderId="0" fillId="266" fontId="34" numFmtId="168" xfId="0" applyAlignment="1" applyFont="1" applyNumberFormat="1">
      <alignment vertical="bottom"/>
    </xf>
    <xf borderId="0" fillId="12" fontId="35" numFmtId="0" xfId="0" applyAlignment="1" applyFont="1">
      <alignment horizontal="left" readingOrder="0"/>
    </xf>
    <xf borderId="2" fillId="266" fontId="5" numFmtId="168" xfId="0" applyAlignment="1" applyBorder="1" applyFont="1" applyNumberFormat="1">
      <alignment vertical="bottom"/>
    </xf>
    <xf borderId="2" fillId="2" fontId="5" numFmtId="168" xfId="0" applyAlignment="1" applyBorder="1" applyFont="1" applyNumberFormat="1">
      <alignment vertical="bottom"/>
    </xf>
    <xf borderId="5" fillId="266" fontId="5" numFmtId="168" xfId="0" applyAlignment="1" applyBorder="1" applyFont="1" applyNumberFormat="1">
      <alignment vertical="bottom"/>
    </xf>
    <xf borderId="18" fillId="0" fontId="9" numFmtId="168" xfId="0" applyAlignment="1" applyBorder="1" applyFont="1" applyNumberFormat="1">
      <alignment horizontal="right" vertical="bottom"/>
    </xf>
    <xf borderId="2" fillId="0" fontId="5" numFmtId="168" xfId="0" applyAlignment="1" applyBorder="1" applyFont="1" applyNumberFormat="1">
      <alignment horizontal="right" vertical="bottom"/>
    </xf>
    <xf borderId="1" fillId="17" fontId="5" numFmtId="0" xfId="0" applyAlignment="1" applyBorder="1" applyFont="1">
      <alignment vertical="bottom"/>
    </xf>
    <xf borderId="0" fillId="17" fontId="5" numFmtId="0" xfId="0" applyAlignment="1" applyFont="1">
      <alignment vertical="bottom"/>
    </xf>
    <xf borderId="2" fillId="17" fontId="5" numFmtId="0" xfId="0" applyAlignment="1" applyBorder="1" applyFont="1">
      <alignment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2" fillId="0" fontId="36" numFmtId="168" xfId="0" applyAlignment="1" applyBorder="1" applyFont="1" applyNumberFormat="1">
      <alignment horizontal="center" vertical="bottom"/>
    </xf>
    <xf borderId="1" fillId="248" fontId="5" numFmtId="0" xfId="0" applyAlignment="1" applyBorder="1" applyFont="1">
      <alignment readingOrder="0" vertical="bottom"/>
    </xf>
    <xf borderId="0" fillId="267" fontId="5" numFmtId="2" xfId="0" applyAlignment="1" applyFill="1" applyFont="1" applyNumberFormat="1">
      <alignment horizontal="right" vertical="bottom"/>
    </xf>
    <xf borderId="0" fillId="268" fontId="5" numFmtId="168" xfId="0" applyAlignment="1" applyFill="1" applyFont="1" applyNumberFormat="1">
      <alignment horizontal="right" vertical="bottom"/>
    </xf>
    <xf borderId="1" fillId="248" fontId="5" numFmtId="0" xfId="0" applyAlignment="1" applyBorder="1" applyFont="1">
      <alignment vertical="bottom"/>
    </xf>
    <xf borderId="0" fillId="269" fontId="3" numFmtId="2" xfId="0" applyAlignment="1" applyFill="1" applyFont="1" applyNumberFormat="1">
      <alignment horizontal="right" vertical="bottom"/>
    </xf>
    <xf borderId="1" fillId="270" fontId="5" numFmtId="0" xfId="0" applyAlignment="1" applyBorder="1" applyFill="1" applyFont="1">
      <alignment readingOrder="0" vertical="bottom"/>
    </xf>
    <xf borderId="1" fillId="271" fontId="5" numFmtId="0" xfId="0" applyAlignment="1" applyBorder="1" applyFill="1" applyFont="1">
      <alignment readingOrder="0" vertical="bottom"/>
    </xf>
    <xf borderId="1" fillId="271" fontId="5" numFmtId="0" xfId="0" applyAlignment="1" applyBorder="1" applyFont="1">
      <alignment vertical="bottom"/>
    </xf>
    <xf borderId="1" fillId="272" fontId="3" numFmtId="0" xfId="0" applyAlignment="1" applyBorder="1" applyFill="1" applyFont="1">
      <alignment vertical="bottom"/>
    </xf>
    <xf borderId="1" fillId="273" fontId="3" numFmtId="0" xfId="0" applyAlignment="1" applyBorder="1" applyFill="1" applyFont="1">
      <alignment readingOrder="0" vertical="bottom"/>
    </xf>
    <xf borderId="1" fillId="274" fontId="5" numFmtId="0" xfId="0" applyAlignment="1" applyBorder="1" applyFill="1" applyFont="1">
      <alignment readingOrder="0" vertical="bottom"/>
    </xf>
    <xf borderId="1" fillId="274" fontId="5" numFmtId="0" xfId="0" applyAlignment="1" applyBorder="1" applyFont="1">
      <alignment vertical="bottom"/>
    </xf>
    <xf borderId="1" fillId="7" fontId="3" numFmtId="0" xfId="0" applyAlignment="1" applyBorder="1" applyFont="1">
      <alignment readingOrder="0" vertical="bottom"/>
    </xf>
    <xf borderId="1" fillId="275" fontId="5" numFmtId="0" xfId="0" applyAlignment="1" applyBorder="1" applyFill="1" applyFont="1">
      <alignment readingOrder="0" vertical="bottom"/>
    </xf>
    <xf borderId="5" fillId="4" fontId="1" numFmtId="168" xfId="0" applyAlignment="1" applyBorder="1" applyFont="1" applyNumberFormat="1">
      <alignment vertical="bottom"/>
    </xf>
    <xf borderId="1" fillId="275" fontId="5" numFmtId="0" xfId="0" applyAlignment="1" applyBorder="1" applyFont="1">
      <alignment vertical="bottom"/>
    </xf>
    <xf borderId="12" fillId="0" fontId="1" numFmtId="168" xfId="0" applyAlignment="1" applyBorder="1" applyFont="1" applyNumberFormat="1">
      <alignment vertical="bottom"/>
    </xf>
    <xf borderId="0" fillId="124" fontId="5" numFmtId="168" xfId="0" applyAlignment="1" applyFont="1" applyNumberFormat="1">
      <alignment vertical="bottom"/>
    </xf>
    <xf borderId="1" fillId="276" fontId="3" numFmtId="0" xfId="0" applyAlignment="1" applyBorder="1" applyFill="1" applyFont="1">
      <alignment readingOrder="0" vertical="bottom"/>
    </xf>
    <xf borderId="1" fillId="277" fontId="5" numFmtId="0" xfId="0" applyAlignment="1" applyBorder="1" applyFill="1" applyFont="1">
      <alignment readingOrder="0" vertical="bottom"/>
    </xf>
    <xf borderId="0" fillId="91" fontId="37" numFmtId="168" xfId="0" applyAlignment="1" applyFont="1" applyNumberFormat="1">
      <alignment horizontal="right" vertical="bottom"/>
    </xf>
    <xf borderId="0" fillId="21" fontId="5" numFmtId="168" xfId="0" applyAlignment="1" applyFont="1" applyNumberFormat="1">
      <alignment vertical="bottom"/>
    </xf>
    <xf borderId="1" fillId="21" fontId="5" numFmtId="168" xfId="0" applyAlignment="1" applyBorder="1" applyFont="1" applyNumberFormat="1">
      <alignment vertical="bottom"/>
    </xf>
    <xf borderId="1" fillId="277" fontId="5" numFmtId="0" xfId="0" applyAlignment="1" applyBorder="1" applyFont="1">
      <alignment vertical="bottom"/>
    </xf>
    <xf borderId="20" fillId="0" fontId="1" numFmtId="168" xfId="0" applyAlignment="1" applyBorder="1" applyFont="1" applyNumberFormat="1">
      <alignment vertical="bottom"/>
    </xf>
    <xf borderId="21" fillId="4" fontId="5" numFmtId="168" xfId="0" applyAlignment="1" applyBorder="1" applyFont="1" applyNumberFormat="1">
      <alignment vertical="bottom"/>
    </xf>
    <xf borderId="1" fillId="124" fontId="9" numFmtId="0" xfId="0" applyAlignment="1" applyBorder="1" applyFont="1">
      <alignment vertical="bottom"/>
    </xf>
    <xf borderId="1" fillId="9" fontId="5" numFmtId="0" xfId="0" applyAlignment="1" applyBorder="1" applyFont="1">
      <alignment readingOrder="0" vertical="bottom"/>
    </xf>
    <xf borderId="8" fillId="0" fontId="5" numFmtId="166" xfId="0" applyAlignment="1" applyBorder="1" applyFont="1" applyNumberFormat="1">
      <alignment horizontal="right" vertical="bottom"/>
    </xf>
    <xf borderId="0" fillId="91" fontId="37" numFmtId="2" xfId="0" applyAlignment="1" applyFont="1" applyNumberFormat="1">
      <alignment horizontal="center" vertical="bottom"/>
    </xf>
    <xf borderId="0" fillId="91" fontId="37" numFmtId="168" xfId="0" applyAlignment="1" applyFont="1" applyNumberFormat="1">
      <alignment horizontal="center" vertical="bottom"/>
    </xf>
    <xf borderId="12" fillId="0" fontId="5" numFmtId="168" xfId="0" applyAlignment="1" applyBorder="1" applyFont="1" applyNumberFormat="1">
      <alignment horizontal="right" vertical="bottom"/>
    </xf>
    <xf borderId="0" fillId="0" fontId="5" numFmtId="180" xfId="0" applyAlignment="1" applyFont="1" applyNumberFormat="1">
      <alignment vertical="bottom"/>
    </xf>
    <xf borderId="22" fillId="0" fontId="5" numFmtId="166" xfId="0" applyAlignment="1" applyBorder="1" applyFont="1" applyNumberFormat="1">
      <alignment horizontal="right" vertical="bottom"/>
    </xf>
    <xf borderId="23" fillId="0" fontId="1" numFmtId="10" xfId="0" applyAlignment="1" applyBorder="1" applyFont="1" applyNumberFormat="1">
      <alignment vertical="bottom"/>
    </xf>
    <xf borderId="1" fillId="278" fontId="3" numFmtId="0" xfId="0" applyAlignment="1" applyBorder="1" applyFill="1" applyFont="1">
      <alignment vertical="bottom"/>
    </xf>
    <xf borderId="24" fillId="0" fontId="1" numFmtId="10" xfId="0" applyAlignment="1" applyBorder="1" applyFont="1" applyNumberFormat="1">
      <alignment vertical="bottom"/>
    </xf>
    <xf borderId="8" fillId="0" fontId="5" numFmtId="10" xfId="0" applyAlignment="1" applyBorder="1" applyFont="1" applyNumberFormat="1">
      <alignment horizontal="right" vertical="bottom"/>
    </xf>
    <xf borderId="9" fillId="0" fontId="1" numFmtId="10" xfId="0" applyAlignment="1" applyBorder="1" applyFont="1" applyNumberFormat="1">
      <alignment vertical="bottom"/>
    </xf>
    <xf borderId="20" fillId="0" fontId="1" numFmtId="10" xfId="0" applyAlignment="1" applyBorder="1" applyFont="1" applyNumberFormat="1">
      <alignment vertical="bottom"/>
    </xf>
    <xf borderId="1" fillId="0" fontId="5" numFmtId="2" xfId="0" applyAlignment="1" applyBorder="1" applyFont="1" applyNumberFormat="1">
      <alignment vertical="bottom"/>
    </xf>
    <xf borderId="25" fillId="6" fontId="9" numFmtId="0" xfId="0" applyAlignment="1" applyBorder="1" applyFont="1">
      <alignment vertical="bottom"/>
    </xf>
    <xf borderId="1" fillId="279" fontId="3" numFmtId="0" xfId="0" applyAlignment="1" applyBorder="1" applyFill="1" applyFont="1">
      <alignment readingOrder="0" vertical="bottom"/>
    </xf>
    <xf borderId="1" fillId="6" fontId="9" numFmtId="0" xfId="0" applyAlignment="1" applyBorder="1" applyFont="1">
      <alignment vertical="bottom"/>
    </xf>
    <xf borderId="1" fillId="4" fontId="9" numFmtId="0" xfId="0" applyAlignment="1" applyBorder="1" applyFont="1">
      <alignment vertical="bottom"/>
    </xf>
    <xf borderId="1" fillId="270" fontId="5" numFmtId="0" xfId="0" applyAlignment="1" applyBorder="1" applyFont="1">
      <alignment vertical="bottom"/>
    </xf>
    <xf borderId="0" fillId="0" fontId="5" numFmtId="4" xfId="0" applyAlignment="1" applyFont="1" applyNumberFormat="1">
      <alignment horizontal="right" vertical="bottom"/>
    </xf>
    <xf borderId="0" fillId="4" fontId="5" numFmtId="168" xfId="0" applyAlignment="1" applyFont="1" applyNumberFormat="1">
      <alignment vertical="bottom"/>
    </xf>
    <xf borderId="2" fillId="0" fontId="5" numFmtId="168" xfId="0" applyAlignment="1" applyBorder="1" applyFont="1" applyNumberFormat="1">
      <alignment vertical="bottom"/>
    </xf>
    <xf borderId="1" fillId="280" fontId="3" numFmtId="0" xfId="0" applyAlignment="1" applyBorder="1" applyFill="1" applyFont="1">
      <alignment readingOrder="0" vertical="bottom"/>
    </xf>
    <xf borderId="1" fillId="250" fontId="5" numFmtId="0" xfId="0" applyAlignment="1" applyBorder="1" applyFont="1">
      <alignment readingOrder="0" vertical="bottom"/>
    </xf>
    <xf borderId="1" fillId="250" fontId="5" numFmtId="0" xfId="0" applyAlignment="1" applyBorder="1" applyFont="1">
      <alignment vertical="bottom"/>
    </xf>
    <xf borderId="0" fillId="12" fontId="5" numFmtId="0" xfId="0" applyAlignment="1" applyFont="1">
      <alignment vertical="bottom"/>
    </xf>
    <xf borderId="2" fillId="12" fontId="5" numFmtId="0" xfId="0" applyAlignment="1" applyBorder="1" applyFont="1">
      <alignment vertical="bottom"/>
    </xf>
    <xf borderId="1" fillId="17" fontId="5" numFmtId="0" xfId="0" applyAlignment="1" applyBorder="1" applyFont="1">
      <alignment readingOrder="0" vertical="bottom"/>
    </xf>
    <xf borderId="0" fillId="0" fontId="5" numFmtId="169" xfId="0" applyAlignment="1" applyFont="1" applyNumberFormat="1">
      <alignment vertical="bottom"/>
    </xf>
    <xf borderId="2" fillId="0" fontId="8" numFmtId="3" xfId="0" applyAlignment="1" applyBorder="1" applyFont="1" applyNumberFormat="1">
      <alignment horizontal="right" vertical="bottom"/>
    </xf>
    <xf borderId="0" fillId="54" fontId="5" numFmtId="168" xfId="0" applyAlignment="1" applyFont="1" applyNumberFormat="1">
      <alignment horizontal="right" shrinkToFit="0" vertical="bottom" wrapText="1"/>
    </xf>
    <xf borderId="2" fillId="0" fontId="38" numFmtId="0" xfId="0" applyBorder="1" applyFont="1"/>
    <xf borderId="1" fillId="54" fontId="5" numFmtId="0" xfId="0" applyAlignment="1" applyBorder="1" applyFont="1">
      <alignment readingOrder="0" vertical="bottom"/>
    </xf>
    <xf borderId="0" fillId="54" fontId="5" numFmtId="3" xfId="0" applyAlignment="1" applyFont="1" applyNumberFormat="1">
      <alignment horizontal="right" vertical="bottom"/>
    </xf>
    <xf borderId="0" fillId="54" fontId="5" numFmtId="0" xfId="0" applyAlignment="1" applyFont="1">
      <alignment horizontal="right" vertical="bottom"/>
    </xf>
    <xf borderId="1" fillId="20" fontId="5" numFmtId="0" xfId="0" applyAlignment="1" applyBorder="1" applyFont="1">
      <alignment readingOrder="0" vertical="bottom"/>
    </xf>
    <xf borderId="0" fillId="0" fontId="5" numFmtId="181" xfId="0" applyAlignment="1" applyFont="1" applyNumberFormat="1">
      <alignment horizontal="right" readingOrder="0" vertical="bottom"/>
    </xf>
    <xf borderId="0" fillId="12" fontId="39" numFmtId="166" xfId="0" applyAlignment="1" applyFont="1" applyNumberFormat="1">
      <alignment horizontal="right" readingOrder="0" shrinkToFit="0" wrapText="0"/>
    </xf>
    <xf borderId="0" fillId="0" fontId="5" numFmtId="166" xfId="0" applyAlignment="1" applyFont="1" applyNumberFormat="1">
      <alignment readingOrder="0"/>
    </xf>
    <xf borderId="1" fillId="22" fontId="5" numFmtId="0" xfId="0" applyAlignment="1" applyBorder="1" applyFont="1">
      <alignment readingOrder="0" vertical="bottom"/>
    </xf>
    <xf borderId="0" fillId="22" fontId="5" numFmtId="168" xfId="0" applyAlignment="1" applyFont="1" applyNumberFormat="1">
      <alignment horizontal="right" vertical="bottom"/>
    </xf>
    <xf borderId="0" fillId="15" fontId="5" numFmtId="3" xfId="0" applyAlignment="1" applyFont="1" applyNumberFormat="1">
      <alignment horizontal="right" readingOrder="0" vertical="bottom"/>
    </xf>
    <xf borderId="0" fillId="15" fontId="5" numFmtId="0" xfId="0" applyAlignment="1" applyFont="1">
      <alignment horizontal="right" readingOrder="0" vertical="bottom"/>
    </xf>
    <xf borderId="0" fillId="15" fontId="5" numFmtId="166" xfId="0" applyAlignment="1" applyFont="1" applyNumberFormat="1">
      <alignment horizontal="right" readingOrder="0" vertical="bottom"/>
    </xf>
    <xf borderId="0" fillId="0" fontId="14" numFmtId="3" xfId="0" applyAlignment="1" applyFont="1" applyNumberFormat="1">
      <alignment horizontal="right" readingOrder="0" shrinkToFit="0" wrapText="0"/>
    </xf>
    <xf borderId="0" fillId="0" fontId="40" numFmtId="0" xfId="0" applyAlignment="1" applyFont="1">
      <alignment horizontal="right" readingOrder="0" shrinkToFit="0" wrapText="0"/>
    </xf>
    <xf borderId="0" fillId="0" fontId="14" numFmtId="0" xfId="0" applyAlignment="1" applyFont="1">
      <alignment horizontal="right" readingOrder="0" shrinkToFit="0" wrapText="0"/>
    </xf>
    <xf borderId="1" fillId="15" fontId="5" numFmtId="0" xfId="0" applyAlignment="1" applyBorder="1" applyFont="1">
      <alignment readingOrder="0" vertical="bottom"/>
    </xf>
    <xf borderId="2" fillId="0" fontId="5" numFmtId="0" xfId="0" applyAlignment="1" applyBorder="1" applyFont="1">
      <alignment readingOrder="0" vertical="bottom"/>
    </xf>
    <xf borderId="0" fillId="13" fontId="5" numFmtId="1" xfId="0" applyAlignment="1" applyFont="1" applyNumberFormat="1">
      <alignment horizontal="right" vertical="bottom"/>
    </xf>
    <xf borderId="0" fillId="0" fontId="14" numFmtId="1" xfId="0" applyAlignment="1" applyFont="1" applyNumberFormat="1">
      <alignment horizontal="right" readingOrder="0" shrinkToFit="0" wrapText="0"/>
    </xf>
    <xf borderId="1" fillId="0" fontId="11" numFmtId="0" xfId="0" applyBorder="1" applyFont="1"/>
    <xf borderId="1" fillId="122" fontId="5" numFmtId="0" xfId="0" applyAlignment="1" applyBorder="1" applyFont="1">
      <alignment readingOrder="0" vertical="bottom"/>
    </xf>
    <xf borderId="0" fillId="122" fontId="5" numFmtId="0" xfId="0" applyAlignment="1" applyFont="1">
      <alignment readingOrder="0"/>
    </xf>
    <xf borderId="0" fillId="122" fontId="25" numFmtId="0" xfId="0" applyAlignment="1" applyFont="1">
      <alignment readingOrder="0"/>
    </xf>
    <xf borderId="2" fillId="122" fontId="8" numFmtId="3" xfId="0" applyAlignment="1" applyBorder="1" applyFont="1" applyNumberFormat="1">
      <alignment horizontal="right" vertical="bottom"/>
    </xf>
    <xf borderId="0" fillId="13" fontId="5" numFmtId="2" xfId="0" applyAlignment="1" applyFont="1" applyNumberFormat="1">
      <alignment vertical="bottom"/>
    </xf>
    <xf borderId="0" fillId="0" fontId="25" numFmtId="1" xfId="0" applyAlignment="1" applyFont="1" applyNumberFormat="1">
      <alignment readingOrder="0"/>
    </xf>
    <xf borderId="0" fillId="15" fontId="5" numFmtId="1" xfId="0" applyAlignment="1" applyFont="1" applyNumberFormat="1">
      <alignment readingOrder="0" vertical="bottom"/>
    </xf>
    <xf borderId="0" fillId="0" fontId="41" numFmtId="1" xfId="0" applyAlignment="1" applyFont="1" applyNumberFormat="1">
      <alignment horizontal="right" readingOrder="0" shrinkToFit="0" wrapText="0"/>
    </xf>
    <xf borderId="0" fillId="0" fontId="25" numFmtId="0" xfId="0" applyFont="1"/>
    <xf borderId="0" fillId="6" fontId="5" numFmtId="168" xfId="0" applyAlignment="1" applyFont="1" applyNumberFormat="1">
      <alignment horizontal="right" vertical="bottom"/>
    </xf>
    <xf borderId="0" fillId="0" fontId="25" numFmtId="1" xfId="0" applyFont="1" applyNumberFormat="1"/>
    <xf borderId="0" fillId="0" fontId="5" numFmtId="168" xfId="0" applyAlignment="1" applyFont="1" applyNumberFormat="1">
      <alignment horizontal="right" shrinkToFit="0" vertical="bottom" wrapText="1"/>
    </xf>
    <xf borderId="0" fillId="0" fontId="25" numFmtId="3" xfId="0" applyFont="1" applyNumberFormat="1"/>
    <xf borderId="0" fillId="6" fontId="5" numFmtId="0" xfId="0" applyAlignment="1" applyFont="1">
      <alignment horizontal="right" readingOrder="0" vertical="bottom"/>
    </xf>
    <xf borderId="0" fillId="2" fontId="5" numFmtId="1" xfId="0" applyAlignment="1" applyFont="1" applyNumberFormat="1">
      <alignment horizontal="right" vertical="bottom"/>
    </xf>
    <xf borderId="1" fillId="7" fontId="12" numFmtId="0" xfId="0" applyAlignment="1" applyBorder="1" applyFont="1">
      <alignment readingOrder="0" vertical="bottom"/>
    </xf>
    <xf borderId="1" fillId="70" fontId="5" numFmtId="0" xfId="0" applyAlignment="1" applyBorder="1" applyFont="1">
      <alignment readingOrder="0" vertical="bottom"/>
    </xf>
    <xf borderId="0" fillId="70" fontId="5" numFmtId="1" xfId="0" applyAlignment="1" applyFont="1" applyNumberFormat="1">
      <alignment readingOrder="0" vertical="bottom"/>
    </xf>
    <xf borderId="0" fillId="70" fontId="13" numFmtId="1" xfId="0" applyAlignment="1" applyFont="1" applyNumberFormat="1">
      <alignment readingOrder="0" vertical="bottom"/>
    </xf>
    <xf borderId="1" fillId="0" fontId="3" numFmtId="0" xfId="0" applyAlignment="1" applyBorder="1" applyFont="1">
      <alignment readingOrder="0" vertical="bottom"/>
    </xf>
    <xf borderId="0" fillId="2" fontId="25" numFmtId="0" xfId="0" applyAlignment="1" applyFont="1">
      <alignment readingOrder="0"/>
    </xf>
    <xf borderId="0" fillId="2" fontId="5" numFmtId="3" xfId="0" applyAlignment="1" applyFont="1" applyNumberFormat="1">
      <alignment horizontal="right" readingOrder="0" vertical="bottom"/>
    </xf>
    <xf borderId="0" fillId="2" fontId="14" numFmtId="3" xfId="0" applyAlignment="1" applyFont="1" applyNumberFormat="1">
      <alignment horizontal="right" readingOrder="0" shrinkToFit="0" wrapText="0"/>
    </xf>
    <xf borderId="2" fillId="2" fontId="8" numFmtId="3" xfId="0" applyAlignment="1" applyBorder="1" applyFont="1" applyNumberFormat="1">
      <alignment horizontal="right" vertical="bottom"/>
    </xf>
    <xf borderId="1" fillId="76" fontId="5" numFmtId="0" xfId="0" applyAlignment="1" applyBorder="1" applyFont="1">
      <alignment readingOrder="0" vertical="bottom"/>
    </xf>
    <xf borderId="0" fillId="2" fontId="40" numFmtId="0" xfId="0" applyAlignment="1" applyFont="1">
      <alignment horizontal="right" readingOrder="0" shrinkToFit="0" wrapText="0"/>
    </xf>
    <xf borderId="0" fillId="2" fontId="14" numFmtId="0" xfId="0" applyAlignment="1" applyFont="1">
      <alignment horizontal="right" readingOrder="0" shrinkToFit="0" wrapText="0"/>
    </xf>
    <xf borderId="0" fillId="2" fontId="13" numFmtId="1" xfId="0" applyAlignment="1" applyFont="1" applyNumberFormat="1">
      <alignment readingOrder="0" vertical="bottom"/>
    </xf>
    <xf borderId="0" fillId="2" fontId="5" numFmtId="3" xfId="0" applyAlignment="1" applyFont="1" applyNumberFormat="1">
      <alignment readingOrder="0" vertical="bottom"/>
    </xf>
    <xf borderId="0" fillId="2" fontId="14" numFmtId="1" xfId="0" applyAlignment="1" applyFont="1" applyNumberFormat="1">
      <alignment horizontal="right" readingOrder="0" shrinkToFit="0" wrapText="0"/>
    </xf>
    <xf borderId="0" fillId="0" fontId="25" numFmtId="0" xfId="0" applyAlignment="1" applyFont="1">
      <alignment horizontal="right"/>
    </xf>
    <xf borderId="0" fillId="76" fontId="5" numFmtId="1" xfId="0" applyAlignment="1" applyFont="1" applyNumberFormat="1">
      <alignment horizontal="left" readingOrder="0" vertical="bottom"/>
    </xf>
    <xf borderId="1" fillId="183" fontId="9" numFmtId="0" xfId="0" applyAlignment="1" applyBorder="1" applyFont="1">
      <alignment readingOrder="0" vertical="bottom"/>
    </xf>
    <xf borderId="1" fillId="183" fontId="5" numFmtId="0" xfId="0" applyAlignment="1" applyBorder="1" applyFont="1">
      <alignment readingOrder="0" vertical="bottom"/>
    </xf>
    <xf borderId="0" fillId="70" fontId="5" numFmtId="0" xfId="0" applyAlignment="1" applyFont="1">
      <alignment readingOrder="0" vertical="bottom"/>
    </xf>
    <xf borderId="0" fillId="0" fontId="13" numFmtId="166" xfId="0" applyAlignment="1" applyFont="1" applyNumberFormat="1">
      <alignment readingOrder="0" vertical="bottom"/>
    </xf>
    <xf borderId="0" fillId="0" fontId="13" numFmtId="166" xfId="0" applyAlignment="1" applyFont="1" applyNumberFormat="1">
      <alignment horizontal="right" readingOrder="0" vertical="bottom"/>
    </xf>
    <xf borderId="0" fillId="0" fontId="42" numFmtId="166" xfId="0" applyAlignment="1" applyFont="1" applyNumberFormat="1">
      <alignment horizontal="right" readingOrder="0"/>
    </xf>
    <xf borderId="0" fillId="0" fontId="25" numFmtId="166" xfId="0" applyAlignment="1" applyFont="1" applyNumberFormat="1">
      <alignment readingOrder="0"/>
    </xf>
    <xf borderId="0" fillId="0" fontId="25" numFmtId="166" xfId="0" applyAlignment="1" applyFont="1" applyNumberFormat="1">
      <alignment readingOrder="0" vertical="bottom"/>
    </xf>
    <xf borderId="1" fillId="76" fontId="5" numFmtId="166" xfId="0" applyAlignment="1" applyBorder="1" applyFont="1" applyNumberFormat="1">
      <alignment horizontal="left" vertical="bottom"/>
    </xf>
    <xf borderId="0" fillId="0" fontId="25" numFmtId="172" xfId="0" applyAlignment="1" applyFont="1" applyNumberFormat="1">
      <alignment readingOrder="0"/>
    </xf>
    <xf borderId="1" fillId="23" fontId="5" numFmtId="0" xfId="0" applyAlignment="1" applyBorder="1" applyFont="1">
      <alignment readingOrder="0" vertical="bottom"/>
    </xf>
    <xf borderId="0" fillId="0" fontId="5" numFmtId="0" xfId="0" applyAlignment="1" applyFont="1">
      <alignment horizontal="right" vertical="bottom"/>
    </xf>
    <xf borderId="1" fillId="19" fontId="5" numFmtId="0" xfId="0" applyAlignment="1" applyBorder="1" applyFont="1">
      <alignment readingOrder="0" vertical="bottom"/>
    </xf>
    <xf borderId="2" fillId="19" fontId="8" numFmtId="3" xfId="0" applyAlignment="1" applyBorder="1" applyFont="1" applyNumberFormat="1">
      <alignment horizontal="right" vertical="bottom"/>
    </xf>
    <xf borderId="1" fillId="184" fontId="5" numFmtId="0" xfId="0" applyAlignment="1" applyBorder="1" applyFont="1">
      <alignment readingOrder="0" vertical="bottom"/>
    </xf>
    <xf borderId="0" fillId="184" fontId="5" numFmtId="1" xfId="0" applyAlignment="1" applyFont="1" applyNumberFormat="1">
      <alignment readingOrder="0" vertical="bottom"/>
    </xf>
    <xf borderId="0" fillId="184" fontId="13" numFmtId="1" xfId="0" applyAlignment="1" applyFont="1" applyNumberFormat="1">
      <alignment readingOrder="0" vertical="bottom"/>
    </xf>
    <xf borderId="2" fillId="184" fontId="1" numFmtId="0" xfId="0" applyAlignment="1" applyBorder="1" applyFont="1">
      <alignment vertical="bottom"/>
    </xf>
    <xf borderId="0" fillId="0" fontId="5" numFmtId="173" xfId="0" applyAlignment="1" applyFont="1" applyNumberFormat="1">
      <alignment vertical="bottom"/>
    </xf>
    <xf borderId="1" fillId="122" fontId="5" numFmtId="166" xfId="0" applyAlignment="1" applyBorder="1" applyFont="1" applyNumberFormat="1">
      <alignment horizontal="left" vertical="bottom"/>
    </xf>
    <xf borderId="0" fillId="122" fontId="25" numFmtId="166" xfId="0" applyAlignment="1" applyFont="1" applyNumberFormat="1">
      <alignment readingOrder="0"/>
    </xf>
    <xf borderId="0" fillId="122" fontId="25" numFmtId="166" xfId="0" applyFont="1" applyNumberFormat="1"/>
    <xf borderId="2" fillId="122" fontId="8" numFmtId="166" xfId="0" applyAlignment="1" applyBorder="1" applyFont="1" applyNumberFormat="1">
      <alignment vertical="bottom"/>
    </xf>
    <xf borderId="0" fillId="0" fontId="11" numFmtId="0" xfId="0" applyAlignment="1" applyFont="1">
      <alignment readingOrder="0"/>
    </xf>
    <xf borderId="1" fillId="18" fontId="5" numFmtId="0" xfId="0" applyAlignment="1" applyBorder="1" applyFont="1">
      <alignment readingOrder="0" vertical="bottom"/>
    </xf>
    <xf borderId="26" fillId="18" fontId="5" numFmtId="0" xfId="0" applyAlignment="1" applyBorder="1" applyFont="1">
      <alignment readingOrder="0" vertical="bottom"/>
    </xf>
    <xf borderId="18" fillId="0" fontId="5" numFmtId="1" xfId="0" applyAlignment="1" applyBorder="1" applyFont="1" applyNumberFormat="1">
      <alignment readingOrder="0" vertical="bottom"/>
    </xf>
    <xf borderId="27" fillId="0" fontId="8" numFmtId="3" xfId="0" applyAlignment="1" applyBorder="1" applyFont="1" applyNumberFormat="1">
      <alignment horizontal="right" vertical="bottom"/>
    </xf>
    <xf borderId="18" fillId="13" fontId="5" numFmtId="1" xfId="0" applyAlignment="1" applyBorder="1" applyFont="1" applyNumberFormat="1">
      <alignment readingOrder="0" vertical="bottom"/>
    </xf>
    <xf borderId="18" fillId="13" fontId="5" numFmtId="1" xfId="0" applyAlignment="1" applyBorder="1" applyFont="1" applyNumberFormat="1">
      <alignment vertical="bottom"/>
    </xf>
    <xf borderId="1" fillId="21" fontId="5" numFmtId="0" xfId="0" applyAlignment="1" applyBorder="1" applyFont="1">
      <alignment readingOrder="0" vertical="bottom"/>
    </xf>
    <xf borderId="2" fillId="0" fontId="8" numFmtId="168" xfId="0" applyAlignment="1" applyBorder="1" applyFont="1" applyNumberFormat="1">
      <alignment horizontal="right" readingOrder="0" vertical="bottom"/>
    </xf>
    <xf borderId="1" fillId="184" fontId="35" numFmtId="0" xfId="0" applyAlignment="1" applyBorder="1" applyFont="1">
      <alignment readingOrder="0" vertical="bottom"/>
    </xf>
    <xf borderId="1" fillId="21" fontId="5" numFmtId="1" xfId="0" applyAlignment="1" applyBorder="1" applyFont="1" applyNumberFormat="1">
      <alignment horizontal="left" vertical="bottom"/>
    </xf>
    <xf borderId="1" fillId="185" fontId="5" numFmtId="0" xfId="0" applyAlignment="1" applyBorder="1" applyFont="1">
      <alignment readingOrder="0" vertical="bottom"/>
    </xf>
    <xf borderId="3" fillId="18" fontId="5" numFmtId="0" xfId="0" applyAlignment="1" applyBorder="1" applyFont="1">
      <alignment readingOrder="0" vertical="bottom"/>
    </xf>
    <xf borderId="5" fillId="0" fontId="5" numFmtId="168" xfId="0" applyAlignment="1" applyBorder="1" applyFont="1" applyNumberFormat="1">
      <alignment horizontal="right" readingOrder="0" vertical="bottom"/>
    </xf>
    <xf borderId="2" fillId="0" fontId="11" numFmtId="0" xfId="0" applyBorder="1" applyFont="1"/>
    <xf borderId="0" fillId="0" fontId="13" numFmtId="173" xfId="0" applyAlignment="1" applyFont="1" applyNumberFormat="1">
      <alignment readingOrder="0" vertical="bottom"/>
    </xf>
    <xf borderId="18" fillId="2" fontId="5" numFmtId="1" xfId="0" applyAlignment="1" applyBorder="1" applyFont="1" applyNumberFormat="1">
      <alignment readingOrder="0" vertical="bottom"/>
    </xf>
    <xf borderId="18" fillId="2" fontId="13" numFmtId="1" xfId="0" applyAlignment="1" applyBorder="1" applyFont="1" applyNumberFormat="1">
      <alignment readingOrder="0" vertical="bottom"/>
    </xf>
    <xf borderId="1" fillId="6" fontId="5" numFmtId="0" xfId="0" applyAlignment="1" applyBorder="1" applyFont="1">
      <alignment readingOrder="0" vertical="bottom"/>
    </xf>
    <xf borderId="0" fillId="2" fontId="1" numFmtId="164" xfId="0" applyAlignment="1" applyFont="1" applyNumberFormat="1">
      <alignment horizontal="left" readingOrder="0" vertical="bottom"/>
    </xf>
    <xf borderId="0" fillId="2" fontId="1" numFmtId="165" xfId="0" applyAlignment="1" applyFont="1" applyNumberFormat="1">
      <alignment horizontal="left" readingOrder="0" vertical="bottom"/>
    </xf>
    <xf borderId="0" fillId="6" fontId="11" numFmtId="0" xfId="0" applyAlignment="1" applyFont="1">
      <alignment horizontal="center" readingOrder="0" shrinkToFit="0" vertical="center" wrapText="1"/>
    </xf>
    <xf borderId="0" fillId="4" fontId="11" numFmtId="0" xfId="0" applyAlignment="1" applyFont="1">
      <alignment horizontal="center" readingOrder="0"/>
    </xf>
    <xf borderId="0" fillId="0" fontId="11" numFmtId="0" xfId="0" applyAlignment="1" applyFont="1">
      <alignment horizontal="center" readingOrder="0" shrinkToFit="0" wrapText="1"/>
    </xf>
    <xf borderId="0" fillId="4" fontId="11" numFmtId="0" xfId="0" applyAlignment="1" applyFont="1">
      <alignment readingOrder="0" shrinkToFit="0" vertical="center" wrapText="1"/>
    </xf>
    <xf borderId="0" fillId="0" fontId="11" numFmtId="0" xfId="0" applyAlignment="1" applyFont="1">
      <alignment horizontal="center" readingOrder="0"/>
    </xf>
    <xf borderId="0" fillId="4" fontId="11" numFmtId="0" xfId="0" applyAlignment="1" applyFont="1">
      <alignment horizontal="center" readingOrder="0" shrinkToFit="0" vertical="center" wrapText="1"/>
    </xf>
    <xf borderId="0" fillId="4" fontId="11" numFmtId="0" xfId="0" applyAlignment="1" applyFont="1">
      <alignment horizontal="center" readingOrder="0" shrinkToFit="0" wrapText="1"/>
    </xf>
    <xf borderId="0" fillId="4" fontId="43" numFmtId="0" xfId="0" applyAlignment="1" applyFont="1">
      <alignment horizontal="center" readingOrder="0" shrinkToFit="0" wrapText="1"/>
    </xf>
    <xf borderId="0" fillId="0" fontId="11" numFmtId="0" xfId="0" applyAlignment="1" applyFont="1">
      <alignment horizontal="center" readingOrder="0" shrinkToFit="0" vertical="center" wrapText="1"/>
    </xf>
    <xf borderId="0" fillId="0" fontId="11" numFmtId="0" xfId="0" applyAlignment="1" applyFont="1">
      <alignment readingOrder="0" shrinkToFit="0" wrapText="1"/>
    </xf>
    <xf borderId="0" fillId="0" fontId="11" numFmtId="166" xfId="0" applyAlignment="1" applyFont="1" applyNumberFormat="1">
      <alignment horizontal="center" readingOrder="0" shrinkToFit="0" vertical="center" wrapText="1"/>
    </xf>
    <xf borderId="0" fillId="10" fontId="11" numFmtId="0" xfId="0" applyAlignment="1" applyFont="1">
      <alignment readingOrder="0"/>
    </xf>
    <xf borderId="0" fillId="0" fontId="44" numFmtId="166" xfId="0" applyAlignment="1" applyFont="1" applyNumberFormat="1">
      <alignment horizontal="right" readingOrder="0"/>
    </xf>
    <xf borderId="0" fillId="0" fontId="0" numFmtId="166" xfId="0" applyAlignment="1" applyFont="1" applyNumberFormat="1">
      <alignment horizontal="right" readingOrder="0"/>
    </xf>
    <xf borderId="0" fillId="0" fontId="7" numFmtId="166" xfId="0" applyAlignment="1" applyFont="1" applyNumberFormat="1">
      <alignment horizontal="right" readingOrder="0"/>
    </xf>
    <xf borderId="0" fillId="6" fontId="11" numFmtId="0" xfId="0" applyAlignment="1" applyFont="1">
      <alignment readingOrder="0"/>
    </xf>
    <xf borderId="0" fillId="6" fontId="44" numFmtId="166" xfId="0" applyAlignment="1" applyFont="1" applyNumberFormat="1">
      <alignment horizontal="right" readingOrder="0"/>
    </xf>
    <xf borderId="0" fillId="0" fontId="45" numFmtId="166" xfId="0" applyAlignment="1" applyFont="1" applyNumberFormat="1">
      <alignment readingOrder="0"/>
    </xf>
    <xf borderId="0" fillId="4" fontId="11" numFmtId="0" xfId="0" applyAlignment="1" applyFont="1">
      <alignment readingOrder="0"/>
    </xf>
    <xf borderId="0" fillId="4" fontId="44" numFmtId="166" xfId="0" applyAlignment="1" applyFont="1" applyNumberFormat="1">
      <alignment horizontal="right" readingOrder="0"/>
    </xf>
    <xf borderId="0" fillId="4" fontId="44" numFmtId="166" xfId="0" applyAlignment="1" applyFont="1" applyNumberFormat="1">
      <alignment horizontal="right" readingOrder="0"/>
    </xf>
    <xf borderId="18" fillId="6" fontId="11" numFmtId="0" xfId="0" applyAlignment="1" applyBorder="1" applyFont="1">
      <alignment readingOrder="0"/>
    </xf>
    <xf borderId="18" fillId="6" fontId="44" numFmtId="166" xfId="0" applyAlignment="1" applyBorder="1" applyFont="1" applyNumberFormat="1">
      <alignment horizontal="right" readingOrder="0"/>
    </xf>
    <xf borderId="18" fillId="6" fontId="10" numFmtId="166" xfId="0" applyAlignment="1" applyBorder="1" applyFont="1" applyNumberFormat="1">
      <alignment readingOrder="0"/>
    </xf>
    <xf borderId="2" fillId="0" fontId="25" numFmtId="0" xfId="0" applyBorder="1" applyFont="1"/>
    <xf borderId="0" fillId="10" fontId="44" numFmtId="166" xfId="0" applyAlignment="1" applyFont="1" applyNumberFormat="1">
      <alignment horizontal="right" readingOrder="0"/>
    </xf>
    <xf borderId="0" fillId="6" fontId="10" numFmtId="166" xfId="0" applyAlignment="1" applyFont="1" applyNumberFormat="1">
      <alignment readingOrder="0"/>
    </xf>
    <xf borderId="0" fillId="19" fontId="11" numFmtId="0" xfId="0" applyAlignment="1" applyFont="1">
      <alignment readingOrder="0"/>
    </xf>
    <xf borderId="0" fillId="19" fontId="11" numFmtId="166" xfId="0" applyFont="1" applyNumberFormat="1"/>
    <xf borderId="1" fillId="21" fontId="5" numFmtId="1" xfId="0" applyAlignment="1" applyBorder="1" applyFont="1" applyNumberFormat="1">
      <alignment horizontal="left" readingOrder="0" vertical="bottom"/>
    </xf>
    <xf borderId="0" fillId="0" fontId="11" numFmtId="168" xfId="0" applyFont="1" applyNumberFormat="1"/>
    <xf borderId="0" fillId="0" fontId="25" numFmtId="166" xfId="0" applyAlignment="1" applyFont="1" applyNumberFormat="1">
      <alignment horizontal="right" readingOrder="0"/>
    </xf>
    <xf borderId="0" fillId="4" fontId="1" numFmtId="0" xfId="0" applyAlignment="1" applyFont="1">
      <alignment vertical="bottom"/>
    </xf>
    <xf borderId="0" fillId="21" fontId="5" numFmtId="166" xfId="0" applyAlignment="1" applyFont="1" applyNumberFormat="1">
      <alignment horizontal="right" readingOrder="0" vertical="bottom"/>
    </xf>
    <xf borderId="0" fillId="0" fontId="11" numFmtId="168" xfId="0" applyAlignment="1" applyFont="1" applyNumberFormat="1">
      <alignment readingOrder="0"/>
    </xf>
    <xf borderId="0" fillId="0" fontId="11" numFmtId="166" xfId="0" applyFont="1" applyNumberFormat="1"/>
    <xf borderId="3" fillId="6" fontId="5" numFmtId="0" xfId="0" applyAlignment="1" applyBorder="1" applyFont="1">
      <alignment readingOrder="0" vertical="bottom"/>
    </xf>
    <xf borderId="0" fillId="0" fontId="11" numFmtId="3" xfId="0" applyAlignment="1" applyFont="1" applyNumberFormat="1">
      <alignment readingOrder="0"/>
    </xf>
    <xf borderId="0" fillId="0" fontId="5" numFmtId="168" xfId="0" applyAlignment="1" applyFont="1" applyNumberFormat="1">
      <alignment readingOrder="0" vertical="bottom"/>
    </xf>
    <xf borderId="0" fillId="21" fontId="5" numFmtId="0" xfId="0" applyAlignment="1" applyFont="1">
      <alignment readingOrder="0" vertical="bottom"/>
    </xf>
    <xf borderId="2" fillId="21" fontId="5" numFmtId="1" xfId="0" applyAlignment="1" applyBorder="1" applyFont="1" applyNumberFormat="1">
      <alignment readingOrder="0" vertical="bottom"/>
    </xf>
    <xf borderId="0" fillId="21" fontId="5" numFmtId="1" xfId="0" applyAlignment="1" applyFont="1" applyNumberFormat="1">
      <alignment readingOrder="0" vertical="bottom"/>
    </xf>
    <xf borderId="0" fillId="6" fontId="11" numFmtId="3" xfId="0" applyAlignment="1" applyFont="1" applyNumberFormat="1">
      <alignment readingOrder="0"/>
    </xf>
    <xf borderId="0" fillId="6" fontId="11" numFmtId="0" xfId="0" applyFont="1"/>
    <xf borderId="0" fillId="0" fontId="44" numFmtId="3" xfId="0" applyAlignment="1" applyFont="1" applyNumberFormat="1">
      <alignment horizontal="right" readingOrder="0"/>
    </xf>
    <xf borderId="0" fillId="19" fontId="11" numFmtId="3" xfId="0" applyAlignment="1" applyFont="1" applyNumberFormat="1">
      <alignment readingOrder="0"/>
    </xf>
    <xf borderId="0" fillId="250" fontId="11" numFmtId="0" xfId="0" applyAlignment="1" applyFont="1">
      <alignment readingOrder="0"/>
    </xf>
    <xf borderId="0" fillId="19" fontId="11" numFmtId="3" xfId="0" applyFont="1" applyNumberFormat="1"/>
    <xf borderId="0" fillId="10" fontId="1" numFmtId="0" xfId="0" applyAlignment="1" applyFont="1">
      <alignment vertical="bottom"/>
    </xf>
    <xf borderId="0" fillId="0" fontId="11" numFmtId="0" xfId="0" applyFont="1"/>
    <xf borderId="0" fillId="0" fontId="46" numFmtId="4" xfId="0" applyAlignment="1" applyFont="1" applyNumberFormat="1">
      <alignment readingOrder="0"/>
    </xf>
    <xf borderId="0" fillId="0" fontId="25" numFmtId="173" xfId="0" applyFont="1" applyNumberFormat="1"/>
    <xf borderId="0" fillId="0" fontId="25" numFmtId="168" xfId="0" applyFont="1" applyNumberFormat="1"/>
    <xf borderId="0" fillId="0" fontId="25" numFmtId="10" xfId="0" applyFont="1" applyNumberFormat="1"/>
    <xf borderId="0" fillId="0" fontId="11" numFmtId="166" xfId="0" applyAlignment="1" applyFont="1" applyNumberFormat="1">
      <alignment readingOrder="0"/>
    </xf>
    <xf borderId="1" fillId="53" fontId="5" numFmtId="0" xfId="0" applyAlignment="1" applyBorder="1" applyFont="1">
      <alignment readingOrder="0" vertical="bottom"/>
    </xf>
    <xf borderId="0" fillId="53" fontId="5" numFmtId="1" xfId="0" applyAlignment="1" applyFont="1" applyNumberFormat="1">
      <alignment horizontal="right" vertical="bottom"/>
    </xf>
    <xf borderId="0" fillId="2" fontId="11" numFmtId="166" xfId="0" applyAlignment="1" applyFont="1" applyNumberFormat="1">
      <alignment horizontal="right" readingOrder="0"/>
    </xf>
    <xf borderId="0" fillId="0" fontId="11" numFmtId="166" xfId="0" applyAlignment="1" applyFont="1" applyNumberFormat="1">
      <alignment horizontal="right" readingOrder="0"/>
    </xf>
    <xf borderId="0" fillId="18" fontId="11" numFmtId="0" xfId="0" applyAlignment="1" applyFont="1">
      <alignment readingOrder="0"/>
    </xf>
    <xf borderId="0" fillId="18" fontId="11" numFmtId="166" xfId="0" applyFont="1" applyNumberFormat="1"/>
    <xf borderId="0" fillId="21" fontId="11" numFmtId="0" xfId="0" applyAlignment="1" applyFont="1">
      <alignment readingOrder="0"/>
    </xf>
    <xf borderId="0" fillId="21" fontId="11" numFmtId="166" xfId="0" applyFont="1" applyNumberFormat="1"/>
    <xf borderId="0" fillId="2" fontId="11" numFmtId="0" xfId="0" applyAlignment="1" applyFont="1">
      <alignment readingOrder="0"/>
    </xf>
    <xf borderId="0" fillId="250" fontId="11" numFmtId="0" xfId="0" applyFont="1"/>
    <xf borderId="0" fillId="101" fontId="11" numFmtId="0" xfId="0" applyAlignment="1" applyFont="1">
      <alignment readingOrder="0"/>
    </xf>
    <xf borderId="0" fillId="0" fontId="11" numFmtId="2" xfId="0" applyFont="1" applyNumberFormat="1"/>
    <xf borderId="1" fillId="53" fontId="5" numFmtId="1" xfId="0" applyAlignment="1" applyBorder="1" applyFont="1" applyNumberFormat="1">
      <alignment horizontal="left" vertical="bottom"/>
    </xf>
    <xf borderId="0" fillId="0" fontId="11" numFmtId="4" xfId="0" applyFont="1" applyNumberFormat="1"/>
    <xf borderId="0" fillId="0" fontId="11" numFmtId="166" xfId="0" applyFont="1" applyNumberFormat="1"/>
    <xf borderId="2" fillId="53" fontId="5" numFmtId="1" xfId="0" applyAlignment="1" applyBorder="1" applyFont="1" applyNumberFormat="1">
      <alignment horizontal="right" vertical="bottom"/>
    </xf>
    <xf borderId="0" fillId="0" fontId="11" numFmtId="10" xfId="0" applyAlignment="1" applyFont="1" applyNumberFormat="1">
      <alignment readingOrder="0"/>
    </xf>
    <xf borderId="0" fillId="12" fontId="11" numFmtId="166" xfId="0" applyAlignment="1" applyFont="1" applyNumberFormat="1">
      <alignment readingOrder="0"/>
    </xf>
    <xf borderId="0" fillId="0" fontId="47" numFmtId="166" xfId="0" applyAlignment="1" applyFont="1" applyNumberFormat="1">
      <alignment horizontal="right" readingOrder="0" vertical="bottom"/>
    </xf>
    <xf borderId="0" fillId="2" fontId="11" numFmtId="171" xfId="0" applyAlignment="1" applyFont="1" applyNumberFormat="1">
      <alignment readingOrder="0"/>
    </xf>
    <xf borderId="0" fillId="2" fontId="11" numFmtId="0" xfId="0" applyAlignment="1" applyFont="1">
      <alignment horizontal="right" readingOrder="0"/>
    </xf>
    <xf borderId="0" fillId="0" fontId="48" numFmtId="172" xfId="0" applyAlignment="1" applyFont="1" applyNumberFormat="1">
      <alignment readingOrder="0"/>
    </xf>
    <xf borderId="0" fillId="0" fontId="48" numFmtId="10" xfId="0" applyFont="1" applyNumberFormat="1"/>
    <xf borderId="0" fillId="0" fontId="11" numFmtId="10" xfId="0" applyFont="1" applyNumberFormat="1"/>
    <xf borderId="0" fillId="0" fontId="11" numFmtId="2" xfId="0" applyAlignment="1" applyFont="1" applyNumberFormat="1">
      <alignment readingOrder="0"/>
    </xf>
    <xf borderId="0" fillId="0" fontId="48" numFmtId="2" xfId="0" applyAlignment="1" applyFont="1" applyNumberFormat="1">
      <alignment readingOrder="0"/>
    </xf>
    <xf borderId="0" fillId="0" fontId="48" numFmtId="166" xfId="0" applyAlignment="1" applyFont="1" applyNumberFormat="1">
      <alignment readingOrder="0"/>
    </xf>
    <xf borderId="0" fillId="0" fontId="48" numFmtId="10" xfId="0" applyAlignment="1" applyFont="1" applyNumberFormat="1">
      <alignment readingOrder="0"/>
    </xf>
    <xf borderId="0" fillId="0" fontId="11" numFmtId="3" xfId="0" applyFont="1" applyNumberFormat="1"/>
    <xf borderId="0" fillId="0" fontId="48" numFmtId="0" xfId="0" applyAlignment="1" applyFont="1">
      <alignment readingOrder="0"/>
    </xf>
    <xf borderId="0" fillId="12" fontId="11" numFmtId="3" xfId="0" applyAlignment="1" applyFont="1" applyNumberFormat="1">
      <alignment horizontal="right"/>
    </xf>
    <xf borderId="0" fillId="0" fontId="48" numFmtId="3" xfId="0" applyAlignment="1" applyFont="1" applyNumberFormat="1">
      <alignment readingOrder="0"/>
    </xf>
    <xf borderId="0" fillId="182" fontId="5" numFmtId="168" xfId="0" applyAlignment="1" applyFont="1" applyNumberFormat="1">
      <alignment horizontal="right" vertical="bottom"/>
    </xf>
    <xf borderId="0" fillId="281" fontId="5" numFmtId="168" xfId="0" applyAlignment="1" applyFill="1" applyFont="1" applyNumberFormat="1">
      <alignment horizontal="right" vertical="bottom"/>
    </xf>
    <xf borderId="0" fillId="0" fontId="49" numFmtId="166" xfId="0" applyAlignment="1" applyFont="1" applyNumberFormat="1">
      <alignment horizontal="left" readingOrder="0"/>
    </xf>
    <xf borderId="0" fillId="282" fontId="5" numFmtId="168" xfId="0" applyAlignment="1" applyFill="1" applyFont="1" applyNumberFormat="1">
      <alignment horizontal="right" vertical="bottom"/>
    </xf>
    <xf borderId="0" fillId="283" fontId="5" numFmtId="168" xfId="0" applyAlignment="1" applyFill="1" applyFont="1" applyNumberFormat="1">
      <alignment horizontal="right" vertical="bottom"/>
    </xf>
    <xf borderId="0" fillId="284" fontId="5" numFmtId="168" xfId="0" applyAlignment="1" applyFill="1" applyFont="1" applyNumberFormat="1">
      <alignment horizontal="right" vertical="bottom"/>
    </xf>
    <xf borderId="0" fillId="285" fontId="5" numFmtId="168" xfId="0" applyAlignment="1" applyFill="1" applyFont="1" applyNumberFormat="1">
      <alignment horizontal="right" vertical="bottom"/>
    </xf>
    <xf borderId="0" fillId="286" fontId="5" numFmtId="168" xfId="0" applyAlignment="1" applyFill="1" applyFont="1" applyNumberFormat="1">
      <alignment horizontal="right" vertical="bottom"/>
    </xf>
    <xf borderId="0" fillId="287" fontId="5" numFmtId="168" xfId="0" applyAlignment="1" applyFill="1" applyFont="1" applyNumberFormat="1">
      <alignment horizontal="right" vertical="bottom"/>
    </xf>
    <xf borderId="0" fillId="288" fontId="5" numFmtId="168" xfId="0" applyAlignment="1" applyFill="1" applyFont="1" applyNumberFormat="1">
      <alignment horizontal="right" vertical="bottom"/>
    </xf>
    <xf borderId="0" fillId="289" fontId="5" numFmtId="168" xfId="0" applyAlignment="1" applyFill="1" applyFont="1" applyNumberFormat="1">
      <alignment horizontal="right" vertical="bottom"/>
    </xf>
    <xf borderId="0" fillId="290" fontId="5" numFmtId="168" xfId="0" applyAlignment="1" applyFill="1" applyFont="1" applyNumberFormat="1">
      <alignment horizontal="right" vertical="bottom"/>
    </xf>
    <xf borderId="0" fillId="291" fontId="5" numFmtId="168" xfId="0" applyAlignment="1" applyFill="1" applyFont="1" applyNumberFormat="1">
      <alignment horizontal="right" vertical="bottom"/>
    </xf>
    <xf borderId="0" fillId="292" fontId="5" numFmtId="168" xfId="0" applyAlignment="1" applyFill="1" applyFont="1" applyNumberFormat="1">
      <alignment horizontal="right" vertical="bottom"/>
    </xf>
    <xf borderId="0" fillId="293" fontId="5" numFmtId="168" xfId="0" applyAlignment="1" applyFill="1" applyFont="1" applyNumberFormat="1">
      <alignment horizontal="right" vertical="bottom"/>
    </xf>
    <xf borderId="0" fillId="294" fontId="5" numFmtId="168" xfId="0" applyAlignment="1" applyFill="1" applyFont="1" applyNumberFormat="1">
      <alignment horizontal="right" vertical="bottom"/>
    </xf>
    <xf borderId="0" fillId="295" fontId="5" numFmtId="168" xfId="0" applyAlignment="1" applyFill="1" applyFont="1" applyNumberFormat="1">
      <alignment horizontal="right" vertical="bottom"/>
    </xf>
    <xf borderId="0" fillId="296" fontId="5" numFmtId="168" xfId="0" applyAlignment="1" applyFill="1" applyFont="1" applyNumberFormat="1">
      <alignment horizontal="right" vertical="bottom"/>
    </xf>
    <xf borderId="0" fillId="297" fontId="5" numFmtId="168" xfId="0" applyAlignment="1" applyFill="1" applyFont="1" applyNumberFormat="1">
      <alignment horizontal="right" vertical="bottom"/>
    </xf>
    <xf borderId="0" fillId="12" fontId="50" numFmtId="0" xfId="0" applyFont="1"/>
    <xf borderId="5" fillId="0" fontId="5" numFmtId="0" xfId="0" applyAlignment="1" applyBorder="1" applyFont="1">
      <alignment readingOrder="0" vertical="bottom"/>
    </xf>
    <xf borderId="0" fillId="248" fontId="11" numFmtId="0" xfId="0" applyAlignment="1" applyFont="1">
      <alignment horizontal="center" readingOrder="0"/>
    </xf>
    <xf borderId="0" fillId="12" fontId="51" numFmtId="0" xfId="0" applyAlignment="1" applyFont="1">
      <alignment horizontal="left" readingOrder="0"/>
    </xf>
    <xf borderId="14" fillId="249" fontId="52" numFmtId="0" xfId="0" applyAlignment="1" applyBorder="1" applyFont="1">
      <alignment horizontal="center" readingOrder="0"/>
    </xf>
    <xf borderId="14" fillId="249" fontId="53" numFmtId="0" xfId="0" applyAlignment="1" applyBorder="1" applyFont="1">
      <alignment horizontal="center" readingOrder="0"/>
    </xf>
    <xf borderId="0" fillId="298" fontId="53" numFmtId="0" xfId="0" applyAlignment="1" applyFill="1" applyFont="1">
      <alignment horizontal="center" readingOrder="0"/>
    </xf>
    <xf borderId="0" fillId="298" fontId="54" numFmtId="0" xfId="0" applyAlignment="1" applyFont="1">
      <alignment horizontal="center" readingOrder="0"/>
    </xf>
    <xf borderId="0" fillId="12" fontId="55" numFmtId="166" xfId="0" applyAlignment="1" applyFont="1" applyNumberFormat="1">
      <alignment readingOrder="0"/>
    </xf>
    <xf borderId="16" fillId="12" fontId="55" numFmtId="0" xfId="0" applyAlignment="1" applyBorder="1" applyFont="1">
      <alignment readingOrder="0"/>
    </xf>
    <xf borderId="16" fillId="23" fontId="55" numFmtId="166" xfId="0" applyAlignment="1" applyBorder="1" applyFont="1" applyNumberFormat="1">
      <alignment horizontal="center" readingOrder="0"/>
    </xf>
    <xf borderId="0" fillId="0" fontId="56" numFmtId="166" xfId="0" applyAlignment="1" applyFont="1" applyNumberFormat="1">
      <alignment horizontal="center" readingOrder="0"/>
    </xf>
    <xf borderId="16" fillId="23" fontId="11" numFmtId="10" xfId="0" applyAlignment="1" applyBorder="1" applyFont="1" applyNumberFormat="1">
      <alignment horizontal="center"/>
    </xf>
    <xf borderId="0" fillId="298" fontId="11" numFmtId="166" xfId="0" applyAlignment="1" applyFont="1" applyNumberFormat="1">
      <alignment readingOrder="0"/>
    </xf>
    <xf borderId="16" fillId="0" fontId="55" numFmtId="0" xfId="0" applyAlignment="1" applyBorder="1" applyFont="1">
      <alignment readingOrder="0"/>
    </xf>
    <xf borderId="16" fillId="23" fontId="11" numFmtId="166" xfId="0" applyAlignment="1" applyBorder="1" applyFont="1" applyNumberFormat="1">
      <alignment horizontal="center" readingOrder="0"/>
    </xf>
    <xf borderId="0" fillId="298" fontId="56" numFmtId="166" xfId="0" applyAlignment="1" applyFont="1" applyNumberFormat="1">
      <alignment horizontal="center" readingOrder="0"/>
    </xf>
    <xf borderId="16" fillId="298" fontId="55" numFmtId="0" xfId="0" applyAlignment="1" applyBorder="1" applyFont="1">
      <alignment readingOrder="0"/>
    </xf>
    <xf borderId="16" fillId="250" fontId="11" numFmtId="10" xfId="0" applyAlignment="1" applyBorder="1" applyFont="1" applyNumberFormat="1">
      <alignment horizontal="center" readingOrder="0"/>
    </xf>
    <xf borderId="16" fillId="23" fontId="55" numFmtId="10" xfId="0" applyAlignment="1" applyBorder="1" applyFont="1" applyNumberFormat="1">
      <alignment horizontal="center" readingOrder="0"/>
    </xf>
    <xf borderId="16" fillId="23" fontId="11" numFmtId="172" xfId="0" applyAlignment="1" applyBorder="1" applyFont="1" applyNumberFormat="1">
      <alignment horizontal="center" readingOrder="0"/>
    </xf>
    <xf borderId="0" fillId="298" fontId="54" numFmtId="0" xfId="0" applyAlignment="1" applyFont="1">
      <alignment horizontal="right" readingOrder="0"/>
    </xf>
    <xf borderId="16" fillId="23" fontId="11" numFmtId="10" xfId="0" applyAlignment="1" applyBorder="1" applyFont="1" applyNumberFormat="1">
      <alignment horizontal="center" readingOrder="0"/>
    </xf>
    <xf borderId="16" fillId="4" fontId="11" numFmtId="166" xfId="0" applyAlignment="1" applyBorder="1" applyFont="1" applyNumberFormat="1">
      <alignment horizontal="center" readingOrder="0"/>
    </xf>
    <xf borderId="16" fillId="23" fontId="11" numFmtId="174" xfId="0" applyAlignment="1" applyBorder="1" applyFont="1" applyNumberFormat="1">
      <alignment horizontal="center" readingOrder="0"/>
    </xf>
    <xf borderId="16" fillId="23" fontId="11" numFmtId="9" xfId="0" applyAlignment="1" applyBorder="1" applyFont="1" applyNumberFormat="1">
      <alignment horizontal="center" readingOrder="0"/>
    </xf>
    <xf borderId="0" fillId="0" fontId="56" numFmtId="0" xfId="0" applyAlignment="1" applyFont="1">
      <alignment horizontal="center"/>
    </xf>
    <xf borderId="16" fillId="23" fontId="11" numFmtId="166" xfId="0" applyAlignment="1" applyBorder="1" applyFont="1" applyNumberFormat="1">
      <alignment horizontal="center"/>
    </xf>
    <xf borderId="16" fillId="23" fontId="11" numFmtId="175" xfId="0" applyAlignment="1" applyBorder="1" applyFont="1" applyNumberFormat="1">
      <alignment horizontal="center" readingOrder="0"/>
    </xf>
    <xf borderId="0" fillId="0" fontId="11" numFmtId="176" xfId="0" applyAlignment="1" applyFont="1" applyNumberFormat="1">
      <alignment horizontal="center" readingOrder="0"/>
    </xf>
    <xf borderId="0" fillId="0" fontId="57" numFmtId="0" xfId="0" applyAlignment="1" applyFont="1">
      <alignment readingOrder="0"/>
    </xf>
    <xf borderId="16" fillId="12" fontId="11" numFmtId="0" xfId="0" applyAlignment="1" applyBorder="1" applyFont="1">
      <alignment horizontal="left" readingOrder="0"/>
    </xf>
    <xf borderId="16" fillId="298" fontId="11" numFmtId="0" xfId="0" applyAlignment="1" applyBorder="1" applyFont="1">
      <alignment readingOrder="0"/>
    </xf>
    <xf borderId="0" fillId="12" fontId="55" numFmtId="177" xfId="0" applyAlignment="1" applyFont="1" applyNumberFormat="1">
      <alignment readingOrder="0"/>
    </xf>
    <xf borderId="0" fillId="0" fontId="11" numFmtId="0" xfId="0" applyAlignment="1" applyFont="1">
      <alignment readingOrder="0"/>
    </xf>
    <xf borderId="16" fillId="0" fontId="1" numFmtId="0" xfId="0" applyAlignment="1" applyBorder="1" applyFont="1">
      <alignment vertical="bottom"/>
    </xf>
    <xf borderId="15" fillId="23" fontId="1" numFmtId="166" xfId="0" applyAlignment="1" applyBorder="1" applyFont="1" applyNumberFormat="1">
      <alignment horizontal="center" vertical="bottom"/>
    </xf>
    <xf borderId="0" fillId="0" fontId="11" numFmtId="0" xfId="0" applyAlignment="1" applyFont="1">
      <alignment horizontal="left" readingOrder="0"/>
    </xf>
    <xf borderId="0" fillId="0" fontId="11" numFmtId="166" xfId="0" applyAlignment="1" applyFont="1" applyNumberFormat="1">
      <alignment horizontal="center" readingOrder="0"/>
    </xf>
    <xf borderId="0" fillId="12" fontId="54" numFmtId="166" xfId="0" applyAlignment="1" applyFont="1" applyNumberFormat="1">
      <alignment horizontal="center" vertical="center"/>
    </xf>
    <xf borderId="16" fillId="4" fontId="11" numFmtId="166" xfId="0" applyAlignment="1" applyBorder="1" applyFont="1" applyNumberFormat="1">
      <alignment readingOrder="0"/>
    </xf>
    <xf borderId="0" fillId="298" fontId="11" numFmtId="166" xfId="0" applyAlignment="1" applyFont="1" applyNumberFormat="1">
      <alignment horizontal="center" readingOrder="0"/>
    </xf>
    <xf borderId="0" fillId="12" fontId="54" numFmtId="166" xfId="0" applyAlignment="1" applyFont="1" applyNumberFormat="1">
      <alignment horizontal="center"/>
    </xf>
    <xf borderId="0" fillId="0" fontId="11" numFmtId="178" xfId="0" applyAlignment="1" applyFont="1" applyNumberFormat="1">
      <alignment readingOrder="0"/>
    </xf>
    <xf borderId="0" fillId="298" fontId="53" numFmtId="0" xfId="0" applyAlignment="1" applyFont="1">
      <alignment readingOrder="0"/>
    </xf>
    <xf borderId="0" fillId="298" fontId="11" numFmtId="0" xfId="0" applyFont="1"/>
    <xf borderId="0" fillId="298" fontId="55" numFmtId="166" xfId="0" applyAlignment="1" applyFont="1" applyNumberFormat="1">
      <alignment readingOrder="0"/>
    </xf>
    <xf borderId="16" fillId="0" fontId="11" numFmtId="166" xfId="0" applyAlignment="1" applyBorder="1" applyFont="1" applyNumberFormat="1">
      <alignment horizontal="center"/>
    </xf>
    <xf borderId="16" fillId="249" fontId="53" numFmtId="0" xfId="0" applyAlignment="1" applyBorder="1" applyFont="1">
      <alignment readingOrder="0"/>
    </xf>
    <xf borderId="16" fillId="249" fontId="53" numFmtId="0" xfId="0" applyAlignment="1" applyBorder="1" applyFont="1">
      <alignment horizontal="center" readingOrder="0"/>
    </xf>
    <xf borderId="16" fillId="249" fontId="2" numFmtId="0" xfId="0" applyAlignment="1" applyBorder="1" applyFont="1">
      <alignment horizontal="center" vertical="bottom"/>
    </xf>
    <xf borderId="4" fillId="23" fontId="1" numFmtId="166" xfId="0" applyAlignment="1" applyBorder="1" applyFont="1" applyNumberFormat="1">
      <alignment horizontal="center" vertical="bottom"/>
    </xf>
    <xf borderId="0" fillId="0" fontId="54" numFmtId="166" xfId="0" applyAlignment="1" applyFont="1" applyNumberFormat="1">
      <alignment horizontal="center" readingOrder="0"/>
    </xf>
    <xf borderId="0" fillId="0" fontId="11" numFmtId="179" xfId="0" applyFont="1" applyNumberFormat="1"/>
    <xf borderId="16" fillId="23" fontId="11" numFmtId="0" xfId="0" applyAlignment="1" applyBorder="1" applyFont="1">
      <alignment horizontal="center" readingOrder="0"/>
    </xf>
    <xf borderId="16" fillId="0" fontId="11" numFmtId="0" xfId="0" applyAlignment="1" applyBorder="1" applyFont="1">
      <alignment readingOrder="0"/>
    </xf>
    <xf borderId="16" fillId="250" fontId="11" numFmtId="166" xfId="0" applyAlignment="1" applyBorder="1" applyFont="1" applyNumberFormat="1">
      <alignment horizontal="center" readingOrder="0"/>
    </xf>
    <xf borderId="0" fillId="0" fontId="38" numFmtId="0" xfId="0" applyFont="1"/>
    <xf borderId="16" fillId="0" fontId="54" numFmtId="0" xfId="0" applyAlignment="1" applyBorder="1" applyFont="1">
      <alignment readingOrder="0"/>
    </xf>
    <xf borderId="16" fillId="23" fontId="54" numFmtId="166" xfId="0" applyAlignment="1" applyBorder="1" applyFont="1" applyNumberFormat="1">
      <alignment horizontal="center"/>
    </xf>
    <xf borderId="0" fillId="0" fontId="58" numFmtId="0" xfId="0" applyAlignment="1" applyFont="1">
      <alignment readingOrder="0"/>
    </xf>
    <xf borderId="0" fillId="298" fontId="11" numFmtId="172" xfId="0" applyAlignment="1" applyFont="1" applyNumberFormat="1">
      <alignment readingOrder="0"/>
    </xf>
    <xf borderId="0" fillId="298" fontId="55" numFmtId="0" xfId="0" applyFont="1"/>
    <xf borderId="0" fillId="298" fontId="55" numFmtId="10" xfId="0" applyAlignment="1" applyFont="1" applyNumberFormat="1">
      <alignment readingOrder="0"/>
    </xf>
    <xf borderId="16" fillId="298" fontId="11" numFmtId="172" xfId="0" applyAlignment="1" applyBorder="1" applyFont="1" applyNumberFormat="1">
      <alignment readingOrder="0"/>
    </xf>
    <xf borderId="0" fillId="0" fontId="56" numFmtId="166" xfId="0" applyAlignment="1" applyFont="1" applyNumberFormat="1">
      <alignment horizontal="center"/>
    </xf>
    <xf borderId="16" fillId="298" fontId="55" numFmtId="166" xfId="0" applyAlignment="1" applyBorder="1" applyFont="1" applyNumberFormat="1">
      <alignment horizontal="center" readingOrder="0"/>
    </xf>
    <xf borderId="16" fillId="298" fontId="11" numFmtId="166" xfId="0" applyAlignment="1" applyBorder="1" applyFont="1" applyNumberFormat="1">
      <alignment horizontal="center" readingOrder="0"/>
    </xf>
    <xf borderId="0" fillId="298" fontId="59" numFmtId="166" xfId="0" applyAlignment="1" applyFont="1" applyNumberFormat="1">
      <alignment horizontal="center" readingOrder="0"/>
    </xf>
    <xf borderId="16" fillId="298" fontId="55" numFmtId="166" xfId="0" applyAlignment="1" applyBorder="1" applyFont="1" applyNumberFormat="1">
      <alignment horizontal="center" readingOrder="0"/>
    </xf>
    <xf borderId="0" fillId="298" fontId="60" numFmtId="0" xfId="0" applyAlignment="1" applyFont="1">
      <alignment horizontal="center" readingOrder="0" vertical="center"/>
    </xf>
    <xf borderId="0" fillId="0" fontId="56" numFmtId="166" xfId="0" applyAlignment="1" applyFont="1" applyNumberFormat="1">
      <alignment horizontal="center"/>
    </xf>
    <xf borderId="16" fillId="298" fontId="55" numFmtId="10" xfId="0" applyAlignment="1" applyBorder="1" applyFont="1" applyNumberFormat="1">
      <alignment horizontal="center" readingOrder="0"/>
    </xf>
    <xf borderId="0" fillId="0" fontId="56" numFmtId="0" xfId="0" applyFont="1"/>
    <xf borderId="16" fillId="0" fontId="11" numFmtId="166" xfId="0" applyAlignment="1" applyBorder="1" applyFont="1" applyNumberFormat="1">
      <alignment readingOrder="0"/>
    </xf>
    <xf borderId="16" fillId="0" fontId="11" numFmtId="172" xfId="0" applyAlignment="1" applyBorder="1" applyFont="1" applyNumberFormat="1">
      <alignment readingOrder="0"/>
    </xf>
    <xf borderId="16" fillId="249" fontId="53" numFmtId="0" xfId="0" applyAlignment="1" applyBorder="1" applyFont="1">
      <alignment readingOrder="0" shrinkToFit="0" wrapText="0"/>
    </xf>
    <xf borderId="16" fillId="0" fontId="11" numFmtId="0" xfId="0" applyBorder="1" applyFont="1"/>
    <xf borderId="16" fillId="0" fontId="11" numFmtId="10" xfId="0" applyAlignment="1" applyBorder="1" applyFont="1" applyNumberFormat="1">
      <alignment readingOrder="0"/>
    </xf>
    <xf borderId="0" fillId="12" fontId="5" numFmtId="1" xfId="0" applyAlignment="1" applyFont="1" applyNumberFormat="1">
      <alignment horizontal="right" readingOrder="0" vertical="bottom"/>
    </xf>
    <xf borderId="18" fillId="6" fontId="54" numFmtId="0" xfId="0" applyAlignment="1" applyBorder="1" applyFont="1">
      <alignment readingOrder="0"/>
    </xf>
    <xf borderId="18" fillId="4" fontId="11" numFmtId="3" xfId="0" applyBorder="1" applyFont="1" applyNumberFormat="1"/>
    <xf borderId="0" fillId="6" fontId="54" numFmtId="0" xfId="0" applyAlignment="1" applyFont="1">
      <alignment readingOrder="0"/>
    </xf>
    <xf borderId="0" fillId="4" fontId="11" numFmtId="10" xfId="0" applyFont="1" applyNumberFormat="1"/>
    <xf borderId="0" fillId="4" fontId="11" numFmtId="10" xfId="0" applyAlignment="1" applyFont="1" applyNumberFormat="1">
      <alignment readingOrder="0"/>
    </xf>
    <xf borderId="0" fillId="0" fontId="25" numFmtId="3" xfId="0" applyAlignment="1" applyFont="1" applyNumberFormat="1">
      <alignment readingOrder="0"/>
    </xf>
    <xf borderId="0" fillId="4" fontId="54" numFmtId="0" xfId="0" applyAlignment="1" applyFont="1">
      <alignment readingOrder="0" shrinkToFit="0" wrapText="1"/>
    </xf>
    <xf borderId="0" fillId="183" fontId="11" numFmtId="0" xfId="0" applyAlignment="1" applyFont="1">
      <alignment readingOrder="0"/>
    </xf>
    <xf borderId="0" fillId="183" fontId="11" numFmtId="10" xfId="0" applyFont="1" applyNumberFormat="1"/>
    <xf borderId="1" fillId="299" fontId="5" numFmtId="0" xfId="0" applyAlignment="1" applyBorder="1" applyFill="1" applyFont="1">
      <alignment readingOrder="0" vertical="bottom"/>
    </xf>
    <xf borderId="0" fillId="183" fontId="11" numFmtId="0" xfId="0" applyAlignment="1" applyFont="1">
      <alignment readingOrder="0" shrinkToFit="0" wrapText="1"/>
    </xf>
    <xf borderId="5" fillId="0" fontId="11" numFmtId="0" xfId="0" applyAlignment="1" applyBorder="1" applyFont="1">
      <alignment readingOrder="0"/>
    </xf>
    <xf borderId="5" fillId="0" fontId="11" numFmtId="10" xfId="0" applyBorder="1" applyFont="1" applyNumberFormat="1"/>
    <xf borderId="1" fillId="70" fontId="13" numFmtId="0" xfId="0" applyAlignment="1" applyBorder="1" applyFont="1">
      <alignment readingOrder="0" vertical="bottom"/>
    </xf>
    <xf borderId="0" fillId="20" fontId="11" numFmtId="0" xfId="0" applyFont="1"/>
    <xf borderId="0" fillId="20" fontId="50" numFmtId="0" xfId="0" applyFont="1"/>
    <xf borderId="1" fillId="70" fontId="13" numFmtId="0" xfId="0" applyAlignment="1" applyBorder="1" applyFont="1">
      <alignment readingOrder="0" vertical="bottom"/>
    </xf>
    <xf borderId="18" fillId="2" fontId="11" numFmtId="10" xfId="0" applyBorder="1" applyFont="1" applyNumberFormat="1"/>
    <xf borderId="0" fillId="2" fontId="11" numFmtId="10" xfId="0" applyFont="1" applyNumberFormat="1"/>
    <xf borderId="0" fillId="13" fontId="13" numFmtId="1" xfId="0" applyAlignment="1" applyFont="1" applyNumberFormat="1">
      <alignment readingOrder="0" vertical="bottom"/>
    </xf>
    <xf borderId="1" fillId="76" fontId="13" numFmtId="0" xfId="0" applyAlignment="1" applyBorder="1" applyFont="1">
      <alignment readingOrder="0" vertical="bottom"/>
    </xf>
    <xf borderId="0" fillId="6" fontId="54" numFmtId="0" xfId="0" applyAlignment="1" applyFont="1">
      <alignment readingOrder="0" shrinkToFit="0" wrapText="1"/>
    </xf>
    <xf borderId="0" fillId="6" fontId="50" numFmtId="0" xfId="0" applyFont="1"/>
    <xf borderId="0" fillId="2" fontId="11" numFmtId="0" xfId="0" applyFont="1"/>
    <xf borderId="18" fillId="6" fontId="54" numFmtId="0" xfId="0" applyAlignment="1" applyBorder="1" applyFont="1">
      <alignment readingOrder="0" shrinkToFit="0" wrapText="1"/>
    </xf>
    <xf borderId="18" fillId="2" fontId="11" numFmtId="0" xfId="0" applyBorder="1" applyFont="1"/>
    <xf borderId="1" fillId="0" fontId="13" numFmtId="0" xfId="0" applyAlignment="1" applyBorder="1" applyFont="1">
      <alignment vertical="bottom"/>
    </xf>
    <xf borderId="18" fillId="6" fontId="11" numFmtId="10" xfId="0" applyBorder="1" applyFont="1" applyNumberFormat="1"/>
    <xf borderId="1" fillId="76" fontId="13" numFmtId="0" xfId="0" applyAlignment="1" applyBorder="1" applyFont="1">
      <alignment readingOrder="0" vertical="bottom"/>
    </xf>
    <xf borderId="5" fillId="6" fontId="11" numFmtId="0" xfId="0" applyAlignment="1" applyBorder="1" applyFont="1">
      <alignment readingOrder="0"/>
    </xf>
    <xf borderId="5" fillId="2" fontId="11" numFmtId="0" xfId="0" applyBorder="1" applyFont="1"/>
    <xf borderId="0" fillId="76" fontId="13" numFmtId="1" xfId="0" applyAlignment="1" applyFont="1" applyNumberFormat="1">
      <alignment horizontal="left" readingOrder="0" vertical="bottom"/>
    </xf>
    <xf borderId="1" fillId="70" fontId="5" numFmtId="0" xfId="0" applyAlignment="1" applyBorder="1" applyFont="1">
      <alignment readingOrder="0" vertical="bottom"/>
    </xf>
    <xf borderId="0" fillId="2" fontId="13" numFmtId="166" xfId="0" applyAlignment="1" applyFont="1" applyNumberFormat="1">
      <alignment readingOrder="0" vertical="bottom"/>
    </xf>
    <xf borderId="0" fillId="2" fontId="42" numFmtId="166" xfId="0" applyAlignment="1" applyFont="1" applyNumberFormat="1">
      <alignment horizontal="right" readingOrder="0"/>
    </xf>
    <xf borderId="0" fillId="2" fontId="61" numFmtId="166" xfId="0" applyAlignment="1" applyFont="1" applyNumberFormat="1">
      <alignment horizontal="right" readingOrder="0"/>
    </xf>
    <xf borderId="0" fillId="300" fontId="5" numFmtId="173" xfId="0" applyAlignment="1" applyFill="1" applyFont="1" applyNumberFormat="1">
      <alignment vertical="bottom"/>
    </xf>
    <xf borderId="0" fillId="2" fontId="62" numFmtId="166" xfId="0" applyAlignment="1" applyFont="1" applyNumberFormat="1">
      <alignment readingOrder="0"/>
    </xf>
    <xf borderId="0" fillId="2" fontId="62" numFmtId="166" xfId="0" applyAlignment="1" applyFont="1" applyNumberFormat="1">
      <alignment readingOrder="0" vertical="bottom"/>
    </xf>
    <xf borderId="0" fillId="2" fontId="25" numFmtId="166" xfId="0" applyAlignment="1" applyFont="1" applyNumberFormat="1">
      <alignment readingOrder="0"/>
    </xf>
    <xf borderId="0" fillId="2" fontId="25" numFmtId="166" xfId="0" applyAlignment="1" applyFont="1" applyNumberFormat="1">
      <alignment readingOrder="0" vertical="bottom"/>
    </xf>
    <xf borderId="0" fillId="2" fontId="25" numFmtId="166" xfId="0" applyFont="1" applyNumberFormat="1"/>
    <xf borderId="0" fillId="2" fontId="11" numFmtId="3" xfId="0" applyFont="1" applyNumberFormat="1"/>
    <xf borderId="1" fillId="76" fontId="5" numFmtId="0" xfId="0" applyAlignment="1" applyBorder="1" applyFont="1">
      <alignment readingOrder="0" vertical="bottom"/>
    </xf>
    <xf borderId="5" fillId="2" fontId="11" numFmtId="0" xfId="0" applyAlignment="1" applyBorder="1" applyFont="1">
      <alignment readingOrder="0"/>
    </xf>
    <xf borderId="5" fillId="6" fontId="11" numFmtId="0" xfId="0" applyBorder="1" applyFont="1"/>
    <xf borderId="0" fillId="18" fontId="11" numFmtId="0" xfId="0" applyFont="1"/>
    <xf borderId="18" fillId="4" fontId="11" numFmtId="0" xfId="0" applyBorder="1" applyFont="1"/>
    <xf borderId="5" fillId="0" fontId="5" numFmtId="166" xfId="0" applyAlignment="1" applyBorder="1" applyFont="1" applyNumberFormat="1">
      <alignment vertical="bottom"/>
    </xf>
    <xf borderId="0" fillId="301" fontId="54" numFmtId="0" xfId="0" applyAlignment="1" applyFill="1" applyFont="1">
      <alignment readingOrder="0" shrinkToFit="0" wrapText="1"/>
    </xf>
    <xf borderId="0" fillId="6" fontId="11" numFmtId="10" xfId="0" applyFont="1" applyNumberFormat="1"/>
    <xf borderId="1" fillId="18" fontId="5" numFmtId="0" xfId="0" applyAlignment="1" applyBorder="1" applyFont="1">
      <alignment readingOrder="0" vertical="bottom"/>
    </xf>
    <xf borderId="0" fillId="0" fontId="13" numFmtId="1" xfId="0" applyAlignment="1" applyFont="1" applyNumberFormat="1">
      <alignment readingOrder="0" vertical="bottom"/>
    </xf>
    <xf borderId="18" fillId="6" fontId="11" numFmtId="0" xfId="0" applyBorder="1" applyFont="1"/>
    <xf borderId="1" fillId="21" fontId="5" numFmtId="0" xfId="0" applyAlignment="1" applyBorder="1" applyFont="1">
      <alignment horizontal="left" readingOrder="0" vertical="bottom"/>
    </xf>
    <xf borderId="1" fillId="18" fontId="5" numFmtId="1" xfId="0" applyAlignment="1" applyBorder="1" applyFont="1" applyNumberFormat="1">
      <alignment readingOrder="0" vertical="bottom"/>
    </xf>
    <xf borderId="0" fillId="0" fontId="8" numFmtId="1" xfId="0" applyAlignment="1" applyFont="1" applyNumberFormat="1">
      <alignment horizontal="right" vertical="bottom"/>
    </xf>
    <xf borderId="5" fillId="6" fontId="11" numFmtId="10" xfId="0" applyBorder="1" applyFont="1" applyNumberFormat="1"/>
    <xf borderId="1" fillId="18" fontId="5" numFmtId="0" xfId="0" applyAlignment="1" applyBorder="1" applyFont="1">
      <alignment readingOrder="0" vertical="bottom"/>
    </xf>
    <xf borderId="0" fillId="2" fontId="8" numFmtId="3" xfId="0" applyAlignment="1" applyFont="1" applyNumberFormat="1">
      <alignment horizontal="right" vertical="bottom"/>
    </xf>
    <xf borderId="0" fillId="2" fontId="8" numFmtId="166" xfId="0" applyAlignment="1" applyFont="1" applyNumberFormat="1">
      <alignment horizontal="right" vertical="bottom"/>
    </xf>
    <xf borderId="1" fillId="21" fontId="5" numFmtId="1" xfId="0" applyAlignment="1" applyBorder="1" applyFont="1" applyNumberFormat="1">
      <alignment horizontal="left" readingOrder="0" vertical="bottom"/>
    </xf>
    <xf borderId="18" fillId="4" fontId="11" numFmtId="10" xfId="0" applyBorder="1" applyFont="1" applyNumberFormat="1"/>
    <xf borderId="0" fillId="10" fontId="11" numFmtId="0" xfId="0" applyFont="1"/>
    <xf borderId="0" fillId="10" fontId="8" numFmtId="166" xfId="0" applyAlignment="1" applyFont="1" applyNumberFormat="1">
      <alignment horizontal="right" vertical="bottom"/>
    </xf>
    <xf borderId="0" fillId="0" fontId="11" numFmtId="0" xfId="0" applyAlignment="1" applyFont="1">
      <alignment horizontal="right"/>
    </xf>
    <xf borderId="0" fillId="2" fontId="25" numFmtId="166" xfId="0" applyAlignment="1" applyFont="1" applyNumberFormat="1">
      <alignment horizontal="right" readingOrder="0"/>
    </xf>
    <xf borderId="0" fillId="2" fontId="62" numFmtId="166" xfId="0" applyAlignment="1" applyFont="1" applyNumberFormat="1">
      <alignment horizontal="right" readingOrder="0"/>
    </xf>
    <xf borderId="5" fillId="4" fontId="11" numFmtId="0" xfId="0" applyBorder="1" applyFont="1"/>
    <xf borderId="5" fillId="4" fontId="11" numFmtId="10" xfId="0" applyBorder="1" applyFont="1" applyNumberFormat="1"/>
    <xf borderId="0" fillId="4" fontId="11" numFmtId="3" xfId="0" applyFont="1" applyNumberFormat="1"/>
    <xf borderId="5" fillId="4" fontId="11" numFmtId="0" xfId="0" applyAlignment="1" applyBorder="1" applyFont="1">
      <alignment readingOrder="0"/>
    </xf>
    <xf borderId="1" fillId="53" fontId="5" numFmtId="0" xfId="0" applyAlignment="1" applyBorder="1" applyFont="1">
      <alignment horizontal="left" readingOrder="0" vertical="bottom"/>
    </xf>
    <xf borderId="1" fillId="53" fontId="5" numFmtId="1" xfId="0" applyAlignment="1" applyBorder="1" applyFont="1" applyNumberFormat="1">
      <alignment horizontal="left" readingOrder="0" vertical="bottom"/>
    </xf>
    <xf borderId="0" fillId="249" fontId="63" numFmtId="0" xfId="0" applyAlignment="1" applyFont="1">
      <alignment horizontal="center" readingOrder="0"/>
    </xf>
    <xf borderId="5" fillId="249" fontId="64" numFmtId="165" xfId="0" applyAlignment="1" applyBorder="1" applyFont="1" applyNumberFormat="1">
      <alignment horizontal="right" readingOrder="0" vertical="bottom"/>
    </xf>
    <xf borderId="27" fillId="0" fontId="11" numFmtId="0" xfId="0" applyAlignment="1" applyBorder="1" applyFont="1">
      <alignment readingOrder="0"/>
    </xf>
    <xf borderId="0" fillId="0" fontId="1" numFmtId="3" xfId="0" applyAlignment="1" applyFont="1" applyNumberFormat="1">
      <alignment horizontal="center" readingOrder="0" vertical="bottom"/>
    </xf>
    <xf borderId="0" fillId="0" fontId="11" numFmtId="3" xfId="0" applyAlignment="1" applyFont="1" applyNumberFormat="1">
      <alignment horizontal="center" readingOrder="0"/>
    </xf>
    <xf borderId="18" fillId="0" fontId="1" numFmtId="3" xfId="0" applyAlignment="1" applyBorder="1" applyFont="1" applyNumberFormat="1">
      <alignment horizontal="center" readingOrder="0" vertical="bottom"/>
    </xf>
    <xf borderId="2" fillId="0" fontId="11" numFmtId="0" xfId="0" applyAlignment="1" applyBorder="1" applyFont="1">
      <alignment readingOrder="0"/>
    </xf>
    <xf borderId="2" fillId="0" fontId="11" numFmtId="0" xfId="0" applyAlignment="1" applyBorder="1" applyFont="1">
      <alignment readingOrder="0"/>
    </xf>
    <xf borderId="27" fillId="70" fontId="54" numFmtId="0" xfId="0" applyAlignment="1" applyBorder="1" applyFont="1">
      <alignment horizontal="center" readingOrder="0"/>
    </xf>
    <xf borderId="28" fillId="70" fontId="54" numFmtId="3" xfId="0" applyAlignment="1" applyBorder="1" applyFont="1" applyNumberFormat="1">
      <alignment horizontal="center" readingOrder="0"/>
    </xf>
    <xf borderId="14" fillId="91" fontId="63" numFmtId="0" xfId="0" applyAlignment="1" applyBorder="1" applyFont="1">
      <alignment horizontal="center" readingOrder="0"/>
    </xf>
    <xf borderId="5" fillId="91" fontId="64" numFmtId="165" xfId="0" applyAlignment="1" applyBorder="1" applyFont="1" applyNumberFormat="1">
      <alignment horizontal="right" readingOrder="0" vertical="bottom"/>
    </xf>
    <xf borderId="2" fillId="183" fontId="11" numFmtId="0" xfId="0" applyAlignment="1" applyBorder="1" applyFont="1">
      <alignment readingOrder="0"/>
    </xf>
    <xf borderId="0" fillId="183" fontId="54" numFmtId="10" xfId="0" applyAlignment="1" applyFont="1" applyNumberFormat="1">
      <alignment horizontal="center"/>
    </xf>
    <xf borderId="2" fillId="183" fontId="11" numFmtId="0" xfId="0" applyAlignment="1" applyBorder="1" applyFont="1">
      <alignment readingOrder="0"/>
    </xf>
    <xf borderId="6" fillId="183" fontId="11" numFmtId="0" xfId="0" applyAlignment="1" applyBorder="1" applyFont="1">
      <alignment readingOrder="0"/>
    </xf>
    <xf borderId="5" fillId="183" fontId="54" numFmtId="10" xfId="0" applyAlignment="1" applyBorder="1" applyFont="1" applyNumberFormat="1">
      <alignment horizontal="center"/>
    </xf>
    <xf borderId="18" fillId="0" fontId="54" numFmtId="10" xfId="0" applyAlignment="1" applyBorder="1" applyFont="1" applyNumberFormat="1">
      <alignment horizontal="center"/>
    </xf>
    <xf borderId="0" fillId="0" fontId="54" numFmtId="10" xfId="0" applyAlignment="1" applyFont="1" applyNumberFormat="1">
      <alignment horizontal="center"/>
    </xf>
    <xf borderId="2" fillId="249" fontId="63" numFmtId="0" xfId="0" applyAlignment="1" applyBorder="1" applyFont="1">
      <alignment horizontal="center" readingOrder="0"/>
    </xf>
    <xf borderId="0" fillId="249" fontId="64" numFmtId="165" xfId="0" applyAlignment="1" applyFont="1" applyNumberFormat="1">
      <alignment horizontal="right" readingOrder="0" vertical="bottom"/>
    </xf>
    <xf borderId="2" fillId="298" fontId="11" numFmtId="0" xfId="0" applyAlignment="1" applyBorder="1" applyFont="1">
      <alignment readingOrder="0"/>
    </xf>
    <xf borderId="0" fillId="298" fontId="11" numFmtId="3" xfId="0" applyAlignment="1" applyFont="1" applyNumberFormat="1">
      <alignment horizontal="center" readingOrder="0"/>
    </xf>
    <xf borderId="6" fillId="298" fontId="11" numFmtId="0" xfId="0" applyAlignment="1" applyBorder="1" applyFont="1">
      <alignment readingOrder="0"/>
    </xf>
    <xf borderId="5" fillId="0" fontId="11" numFmtId="3" xfId="0" applyAlignment="1" applyBorder="1" applyFont="1" applyNumberFormat="1">
      <alignment horizontal="center" readingOrder="0"/>
    </xf>
    <xf borderId="5" fillId="298" fontId="11" numFmtId="3" xfId="0" applyAlignment="1" applyBorder="1" applyFont="1" applyNumberFormat="1">
      <alignment horizontal="center" readingOrder="0"/>
    </xf>
    <xf borderId="14" fillId="70" fontId="54" numFmtId="0" xfId="0" applyAlignment="1" applyBorder="1" applyFont="1">
      <alignment horizontal="center" readingOrder="0"/>
    </xf>
    <xf borderId="27" fillId="183" fontId="11" numFmtId="0" xfId="0" applyAlignment="1" applyBorder="1" applyFont="1">
      <alignment readingOrder="0"/>
    </xf>
    <xf borderId="6" fillId="183" fontId="11" numFmtId="0" xfId="0" applyAlignment="1" applyBorder="1" applyFont="1">
      <alignment readingOrder="0"/>
    </xf>
    <xf borderId="0" fillId="0" fontId="11" numFmtId="0" xfId="0" applyAlignment="1" applyFont="1">
      <alignment horizontal="center"/>
    </xf>
    <xf borderId="0" fillId="20" fontId="11" numFmtId="0" xfId="0" applyAlignment="1" applyFont="1">
      <alignment horizontal="center"/>
    </xf>
    <xf borderId="27" fillId="19" fontId="65" numFmtId="0" xfId="0" applyAlignment="1" applyBorder="1" applyFont="1">
      <alignment horizontal="center" readingOrder="0"/>
    </xf>
    <xf borderId="28" fillId="19" fontId="66" numFmtId="165" xfId="0" applyAlignment="1" applyBorder="1" applyFont="1" applyNumberFormat="1">
      <alignment horizontal="right" readingOrder="0" vertical="bottom"/>
    </xf>
    <xf borderId="0" fillId="4" fontId="11" numFmtId="3" xfId="0" applyAlignment="1" applyFont="1" applyNumberFormat="1">
      <alignment horizontal="center" readingOrder="0"/>
    </xf>
    <xf borderId="2" fillId="6" fontId="54" numFmtId="0" xfId="0" applyAlignment="1" applyBorder="1" applyFont="1">
      <alignment horizontal="center" readingOrder="0"/>
    </xf>
    <xf borderId="0" fillId="4" fontId="1" numFmtId="3" xfId="0" applyAlignment="1" applyFont="1" applyNumberFormat="1">
      <alignment horizontal="center" readingOrder="0" vertical="bottom"/>
    </xf>
    <xf borderId="0" fillId="6" fontId="11" numFmtId="3" xfId="0" applyAlignment="1" applyFont="1" applyNumberFormat="1">
      <alignment horizontal="center" readingOrder="0"/>
    </xf>
    <xf borderId="0" fillId="6" fontId="1" numFmtId="3" xfId="0" applyAlignment="1" applyFont="1" applyNumberFormat="1">
      <alignment horizontal="center" readingOrder="0" vertical="bottom"/>
    </xf>
    <xf borderId="14" fillId="6" fontId="54" numFmtId="0" xfId="0" applyAlignment="1" applyBorder="1" applyFont="1">
      <alignment horizontal="center" readingOrder="0"/>
    </xf>
    <xf borderId="28" fillId="4" fontId="1" numFmtId="3" xfId="0" applyAlignment="1" applyBorder="1" applyFont="1" applyNumberFormat="1">
      <alignment horizontal="center" readingOrder="0" vertical="bottom"/>
    </xf>
    <xf borderId="0" fillId="6" fontId="11" numFmtId="3" xfId="0" applyAlignment="1" applyFont="1" applyNumberFormat="1">
      <alignment horizontal="center"/>
    </xf>
    <xf borderId="28" fillId="4" fontId="11" numFmtId="3" xfId="0" applyAlignment="1" applyBorder="1" applyFont="1" applyNumberFormat="1">
      <alignment horizontal="center" readingOrder="0"/>
    </xf>
    <xf borderId="0" fillId="4" fontId="11" numFmtId="3" xfId="0" applyAlignment="1" applyFont="1" applyNumberFormat="1">
      <alignment horizontal="center"/>
    </xf>
    <xf borderId="0" fillId="0" fontId="11" numFmtId="3" xfId="0" applyAlignment="1" applyFont="1" applyNumberFormat="1">
      <alignment horizontal="center"/>
    </xf>
    <xf borderId="0" fillId="298" fontId="11" numFmtId="0" xfId="0" applyAlignment="1" applyFont="1">
      <alignment readingOrder="0"/>
    </xf>
    <xf borderId="6" fillId="70" fontId="54" numFmtId="0" xfId="0" applyAlignment="1" applyBorder="1" applyFont="1">
      <alignment horizontal="center" readingOrder="0"/>
    </xf>
    <xf borderId="5" fillId="4" fontId="54" numFmtId="3" xfId="0" applyAlignment="1" applyBorder="1" applyFont="1" applyNumberFormat="1">
      <alignment horizontal="center" readingOrder="0"/>
    </xf>
    <xf borderId="5" fillId="70" fontId="54" numFmtId="3" xfId="0" applyAlignment="1" applyBorder="1" applyFont="1" applyNumberFormat="1">
      <alignment horizontal="center" readingOrder="0"/>
    </xf>
    <xf borderId="14" fillId="19" fontId="65" numFmtId="0" xfId="0" applyAlignment="1" applyBorder="1" applyFont="1">
      <alignment horizontal="center" readingOrder="0"/>
    </xf>
    <xf borderId="5" fillId="19" fontId="66" numFmtId="165" xfId="0" applyAlignment="1" applyBorder="1" applyFont="1" applyNumberFormat="1">
      <alignment horizontal="right" readingOrder="0" vertical="bottom"/>
    </xf>
    <xf borderId="0" fillId="4" fontId="54" numFmtId="10" xfId="0" applyAlignment="1" applyFont="1" applyNumberFormat="1">
      <alignment horizontal="center"/>
    </xf>
    <xf borderId="2" fillId="183" fontId="54" numFmtId="0" xfId="0" applyAlignment="1" applyBorder="1" applyFont="1">
      <alignment horizontal="center" readingOrder="0"/>
    </xf>
    <xf borderId="5" fillId="183" fontId="54" numFmtId="0" xfId="0" applyAlignment="1" applyBorder="1" applyFont="1">
      <alignment horizontal="center" readingOrder="0"/>
    </xf>
    <xf borderId="5" fillId="4" fontId="54" numFmtId="10" xfId="0" applyAlignment="1" applyBorder="1" applyFont="1" applyNumberFormat="1">
      <alignment horizontal="center"/>
    </xf>
    <xf borderId="5" fillId="183" fontId="11" numFmtId="0" xfId="0" applyAlignment="1" applyBorder="1" applyFont="1">
      <alignment readingOrder="0"/>
    </xf>
    <xf borderId="0" fillId="2" fontId="54" numFmtId="10" xfId="0" applyAlignment="1" applyFont="1" applyNumberFormat="1">
      <alignment horizontal="center"/>
    </xf>
    <xf borderId="0" fillId="302" fontId="54" numFmtId="10" xfId="0" applyAlignment="1" applyFill="1" applyFont="1" applyNumberFormat="1">
      <alignment horizontal="center"/>
    </xf>
    <xf borderId="5" fillId="302" fontId="54" numFmtId="10" xfId="0" applyAlignment="1" applyBorder="1" applyFont="1" applyNumberFormat="1">
      <alignment horizontal="center"/>
    </xf>
    <xf borderId="0" fillId="18" fontId="11" numFmtId="0" xfId="0" applyAlignment="1" applyFont="1">
      <alignment horizontal="center"/>
    </xf>
    <xf borderId="29" fillId="0" fontId="67" numFmtId="0" xfId="0" applyAlignment="1" applyBorder="1" applyFont="1">
      <alignment readingOrder="0"/>
    </xf>
    <xf borderId="0" fillId="2" fontId="11" numFmtId="3" xfId="0" applyAlignment="1" applyFont="1" applyNumberFormat="1">
      <alignment horizontal="center" readingOrder="0"/>
    </xf>
    <xf borderId="29" fillId="0" fontId="11" numFmtId="0" xfId="0" applyBorder="1" applyFont="1"/>
    <xf borderId="0" fillId="2" fontId="1" numFmtId="3" xfId="0" applyAlignment="1" applyFont="1" applyNumberFormat="1">
      <alignment horizontal="center" readingOrder="0" vertical="bottom"/>
    </xf>
    <xf borderId="28" fillId="2" fontId="1" numFmtId="3" xfId="0" applyAlignment="1" applyBorder="1" applyFont="1" applyNumberFormat="1">
      <alignment horizontal="center" readingOrder="0" vertical="bottom"/>
    </xf>
    <xf borderId="29" fillId="0" fontId="11" numFmtId="0" xfId="0" applyAlignment="1" applyBorder="1" applyFont="1">
      <alignment readingOrder="0" vertical="top"/>
    </xf>
    <xf borderId="29" fillId="0" fontId="53" numFmtId="0" xfId="0" applyAlignment="1" applyBorder="1" applyFont="1">
      <alignment readingOrder="0"/>
    </xf>
    <xf borderId="0" fillId="2" fontId="11" numFmtId="3" xfId="0" applyAlignment="1" applyFont="1" applyNumberFormat="1">
      <alignment horizontal="center"/>
    </xf>
    <xf borderId="29" fillId="0" fontId="11" numFmtId="0" xfId="0" applyAlignment="1" applyBorder="1" applyFont="1">
      <alignment readingOrder="0"/>
    </xf>
    <xf borderId="29" fillId="0" fontId="68" numFmtId="0" xfId="0" applyBorder="1" applyFont="1"/>
    <xf borderId="28" fillId="2" fontId="11" numFmtId="3" xfId="0" applyAlignment="1" applyBorder="1" applyFont="1" applyNumberFormat="1">
      <alignment horizontal="center" readingOrder="0"/>
    </xf>
    <xf borderId="30" fillId="0" fontId="11" numFmtId="0" xfId="0" applyAlignment="1" applyBorder="1" applyFont="1">
      <alignment readingOrder="0" shrinkToFit="0" vertical="top" wrapText="1"/>
    </xf>
    <xf borderId="31" fillId="0" fontId="26" numFmtId="0" xfId="0" applyBorder="1" applyFont="1"/>
    <xf borderId="32" fillId="0" fontId="26" numFmtId="0" xfId="0" applyBorder="1" applyFont="1"/>
    <xf borderId="33" fillId="0" fontId="26" numFmtId="0" xfId="0" applyBorder="1" applyFont="1"/>
    <xf borderId="34" fillId="0" fontId="26" numFmtId="0" xfId="0" applyBorder="1" applyFont="1"/>
    <xf borderId="35" fillId="0" fontId="26" numFmtId="0" xfId="0" applyBorder="1" applyFont="1"/>
    <xf borderId="1" fillId="0" fontId="69" numFmtId="0" xfId="0" applyAlignment="1" applyBorder="1" applyFont="1">
      <alignment readingOrder="0" vertical="bottom"/>
    </xf>
    <xf borderId="0" fillId="0" fontId="69" numFmtId="168" xfId="0" applyAlignment="1" applyFont="1" applyNumberFormat="1">
      <alignment horizontal="right" vertical="bottom"/>
    </xf>
    <xf borderId="29" fillId="0" fontId="53" numFmtId="0" xfId="0" applyAlignment="1" applyBorder="1" applyFont="1">
      <alignment readingOrder="0"/>
    </xf>
    <xf borderId="0" fillId="0" fontId="13" numFmtId="168" xfId="0" applyAlignment="1" applyFont="1" applyNumberFormat="1">
      <alignment horizontal="right" readingOrder="0" vertical="bottom"/>
    </xf>
    <xf borderId="0" fillId="0" fontId="70" numFmtId="168" xfId="0" applyAlignment="1" applyFont="1" applyNumberFormat="1">
      <alignment readingOrder="0" vertical="bottom"/>
    </xf>
    <xf borderId="0" fillId="0" fontId="13" numFmtId="168" xfId="0" applyAlignment="1" applyFont="1" applyNumberFormat="1">
      <alignment readingOrder="0" vertical="bottom"/>
    </xf>
    <xf borderId="1" fillId="303" fontId="71" numFmtId="168" xfId="0" applyAlignment="1" applyBorder="1" applyFill="1" applyFont="1" applyNumberFormat="1">
      <alignment horizontal="right" vertical="bottom"/>
    </xf>
    <xf borderId="2" fillId="0" fontId="1" numFmtId="0" xfId="0" applyBorder="1" applyFont="1"/>
    <xf borderId="1" fillId="124" fontId="5" numFmtId="0" xfId="0" applyAlignment="1" applyBorder="1" applyFont="1">
      <alignment readingOrder="0" vertical="bottom"/>
    </xf>
    <xf borderId="0" fillId="0" fontId="9" numFmtId="10" xfId="0" applyAlignment="1" applyFont="1" applyNumberFormat="1">
      <alignment horizontal="right" vertical="bottom"/>
    </xf>
    <xf borderId="5" fillId="2" fontId="54" numFmtId="3" xfId="0" applyAlignment="1" applyBorder="1" applyFont="1" applyNumberFormat="1">
      <alignment horizontal="center" readingOrder="0"/>
    </xf>
    <xf borderId="0" fillId="0" fontId="5" numFmtId="2" xfId="0" applyAlignment="1" applyFont="1" applyNumberFormat="1">
      <alignment horizontal="right" vertical="bottom"/>
    </xf>
    <xf borderId="36" fillId="0" fontId="26" numFmtId="0" xfId="0" applyBorder="1" applyFont="1"/>
    <xf borderId="37" fillId="0" fontId="26" numFmtId="0" xfId="0" applyBorder="1" applyFont="1"/>
    <xf borderId="0" fillId="0" fontId="5" numFmtId="182" xfId="0" applyAlignment="1" applyFont="1" applyNumberFormat="1">
      <alignment vertical="bottom"/>
    </xf>
    <xf borderId="2" fillId="0" fontId="5" numFmtId="182" xfId="0" applyAlignment="1" applyBorder="1" applyFont="1" applyNumberFormat="1">
      <alignment vertical="bottom"/>
    </xf>
    <xf borderId="5" fillId="2" fontId="54" numFmtId="10" xfId="0" applyAlignment="1" applyBorder="1" applyFont="1" applyNumberFormat="1">
      <alignment horizontal="center"/>
    </xf>
    <xf borderId="29" fillId="70" fontId="54" numFmtId="0" xfId="0" applyAlignment="1" applyBorder="1" applyFont="1">
      <alignment readingOrder="0"/>
    </xf>
    <xf borderId="29" fillId="70" fontId="54" numFmtId="0" xfId="0" applyBorder="1" applyFont="1"/>
    <xf borderId="0" fillId="298" fontId="72" numFmtId="0" xfId="0" applyAlignment="1" applyFont="1">
      <alignment horizontal="center" readingOrder="0" shrinkToFit="0" vertical="bottom" wrapText="0"/>
    </xf>
    <xf borderId="0" fillId="298" fontId="72" numFmtId="183" xfId="0" applyAlignment="1" applyFont="1" applyNumberFormat="1">
      <alignment horizontal="center" readingOrder="0" shrinkToFit="0" vertical="bottom" wrapText="0"/>
    </xf>
    <xf borderId="0" fillId="298" fontId="72" numFmtId="0" xfId="0" applyAlignment="1" applyFont="1">
      <alignment horizontal="center" shrinkToFit="0" vertical="bottom" wrapText="0"/>
    </xf>
    <xf borderId="0" fillId="298" fontId="73" numFmtId="0" xfId="0" applyAlignment="1" applyFont="1">
      <alignment horizontal="center" readingOrder="0" shrinkToFit="0" vertical="bottom" wrapText="0"/>
    </xf>
    <xf borderId="16" fillId="301" fontId="72" numFmtId="0" xfId="0" applyAlignment="1" applyBorder="1" applyFont="1">
      <alignment horizontal="center" readingOrder="0" shrinkToFit="0" vertical="bottom" wrapText="0"/>
    </xf>
    <xf borderId="16" fillId="301" fontId="72" numFmtId="183" xfId="0" applyAlignment="1" applyBorder="1" applyFont="1" applyNumberFormat="1">
      <alignment horizontal="center" readingOrder="0" shrinkToFit="0" vertical="bottom" wrapText="0"/>
    </xf>
    <xf borderId="16" fillId="301" fontId="72" numFmtId="0" xfId="0" applyAlignment="1" applyBorder="1" applyFont="1">
      <alignment horizontal="center" shrinkToFit="0" vertical="bottom" wrapText="0"/>
    </xf>
    <xf borderId="14" fillId="267" fontId="73" numFmtId="0" xfId="0" applyAlignment="1" applyBorder="1" applyFont="1">
      <alignment horizontal="center" readingOrder="0" shrinkToFit="0" vertical="bottom" wrapText="0"/>
    </xf>
    <xf borderId="28" fillId="300" fontId="73" numFmtId="0" xfId="0" applyAlignment="1" applyBorder="1" applyFont="1">
      <alignment horizontal="center" readingOrder="0" shrinkToFit="0" vertical="bottom" wrapText="0"/>
    </xf>
    <xf borderId="16" fillId="301" fontId="74" numFmtId="0" xfId="0" applyAlignment="1" applyBorder="1" applyFont="1">
      <alignment readingOrder="0" shrinkToFit="0" vertical="bottom" wrapText="0"/>
    </xf>
    <xf borderId="16" fillId="301" fontId="75" numFmtId="0" xfId="0" applyAlignment="1" applyBorder="1" applyFont="1">
      <alignment horizontal="center" readingOrder="0" shrinkToFit="0" vertical="bottom" wrapText="0"/>
    </xf>
    <xf borderId="27" fillId="301" fontId="76" numFmtId="0" xfId="0" applyAlignment="1" applyBorder="1" applyFont="1">
      <alignment horizontal="center" readingOrder="0" shrinkToFit="0" vertical="bottom" wrapText="0"/>
    </xf>
    <xf borderId="18" fillId="0" fontId="26" numFmtId="0" xfId="0" applyBorder="1" applyFont="1"/>
    <xf borderId="26" fillId="0" fontId="26" numFmtId="0" xfId="0" applyBorder="1" applyFont="1"/>
    <xf borderId="4" fillId="267" fontId="77" numFmtId="0" xfId="0" applyAlignment="1" applyBorder="1" applyFont="1">
      <alignment readingOrder="0" shrinkToFit="0" vertical="bottom" wrapText="0"/>
    </xf>
    <xf borderId="3" fillId="267" fontId="73" numFmtId="172" xfId="0" applyAlignment="1" applyBorder="1" applyFont="1" applyNumberFormat="1">
      <alignment horizontal="center" readingOrder="0" shrinkToFit="0" vertical="bottom" wrapText="0"/>
    </xf>
    <xf borderId="3" fillId="300" fontId="77" numFmtId="0" xfId="0" applyAlignment="1" applyBorder="1" applyFont="1">
      <alignment horizontal="left" readingOrder="0" shrinkToFit="0" vertical="bottom" wrapText="0"/>
    </xf>
    <xf borderId="3" fillId="300" fontId="73" numFmtId="172" xfId="0" applyAlignment="1" applyBorder="1" applyFont="1" applyNumberFormat="1">
      <alignment horizontal="center" readingOrder="0" shrinkToFit="0" vertical="bottom" wrapText="0"/>
    </xf>
    <xf borderId="16" fillId="250" fontId="75" numFmtId="0" xfId="0" applyAlignment="1" applyBorder="1" applyFont="1">
      <alignment horizontal="center" readingOrder="0" shrinkToFit="0" vertical="bottom" wrapText="0"/>
    </xf>
    <xf borderId="6" fillId="0" fontId="26" numFmtId="0" xfId="0" applyBorder="1" applyFont="1"/>
    <xf borderId="3" fillId="267" fontId="73" numFmtId="0" xfId="0" applyAlignment="1" applyBorder="1" applyFont="1">
      <alignment horizontal="center" readingOrder="0" shrinkToFit="0" vertical="bottom" wrapText="0"/>
    </xf>
    <xf borderId="3" fillId="300" fontId="73" numFmtId="0" xfId="0" applyAlignment="1" applyBorder="1" applyFont="1">
      <alignment horizontal="center" readingOrder="0" shrinkToFit="0" vertical="bottom" wrapText="0"/>
    </xf>
    <xf borderId="16" fillId="23" fontId="78" numFmtId="0" xfId="0" applyAlignment="1" applyBorder="1" applyFont="1">
      <alignment shrinkToFit="0" vertical="bottom" wrapText="0"/>
    </xf>
    <xf borderId="14" fillId="23" fontId="79" numFmtId="0" xfId="0" applyAlignment="1" applyBorder="1" applyFont="1">
      <alignment horizontal="center" readingOrder="0"/>
    </xf>
    <xf borderId="28" fillId="0" fontId="26" numFmtId="0" xfId="0" applyBorder="1" applyFont="1"/>
    <xf borderId="16" fillId="23" fontId="80" numFmtId="0" xfId="0" applyAlignment="1" applyBorder="1" applyFont="1">
      <alignment horizontal="center" readingOrder="0"/>
    </xf>
    <xf borderId="16" fillId="250" fontId="80" numFmtId="0" xfId="0" applyAlignment="1" applyBorder="1" applyFont="1">
      <alignment horizontal="center" readingOrder="0"/>
    </xf>
    <xf borderId="3" fillId="267" fontId="73" numFmtId="3" xfId="0" applyAlignment="1" applyBorder="1" applyFont="1" applyNumberFormat="1">
      <alignment horizontal="center" readingOrder="0" shrinkToFit="0" vertical="bottom" wrapText="0"/>
    </xf>
    <xf borderId="3" fillId="300" fontId="73" numFmtId="3" xfId="0" applyAlignment="1" applyBorder="1" applyFont="1" applyNumberFormat="1">
      <alignment horizontal="center" readingOrder="0" shrinkToFit="0" vertical="bottom" wrapText="0"/>
    </xf>
    <xf borderId="38" fillId="12" fontId="81" numFmtId="0" xfId="0" applyAlignment="1" applyBorder="1" applyFont="1">
      <alignment horizontal="center" readingOrder="0" shrinkToFit="0" vertical="bottom" wrapText="0"/>
    </xf>
    <xf borderId="39" fillId="12" fontId="82" numFmtId="172" xfId="0" applyAlignment="1" applyBorder="1" applyFont="1" applyNumberFormat="1">
      <alignment horizontal="center" readingOrder="0" shrinkToFit="0" vertical="bottom" wrapText="0"/>
    </xf>
    <xf borderId="39" fillId="12" fontId="82" numFmtId="172" xfId="0" applyAlignment="1" applyBorder="1" applyFont="1" applyNumberFormat="1">
      <alignment horizontal="center" shrinkToFit="0" vertical="bottom" wrapText="0"/>
    </xf>
    <xf borderId="40" fillId="12" fontId="82" numFmtId="172" xfId="0" applyAlignment="1" applyBorder="1" applyFont="1" applyNumberFormat="1">
      <alignment horizontal="center" readingOrder="0" shrinkToFit="0" vertical="bottom" wrapText="0"/>
    </xf>
    <xf borderId="40" fillId="12" fontId="83" numFmtId="9" xfId="0" applyAlignment="1" applyBorder="1" applyFont="1" applyNumberFormat="1">
      <alignment horizontal="center" readingOrder="0" shrinkToFit="0" vertical="bottom" wrapText="0"/>
    </xf>
    <xf borderId="39" fillId="12" fontId="81" numFmtId="172" xfId="0" applyAlignment="1" applyBorder="1" applyFont="1" applyNumberFormat="1">
      <alignment horizontal="center" readingOrder="0" shrinkToFit="0" vertical="bottom" wrapText="0"/>
    </xf>
    <xf borderId="3" fillId="300" fontId="77" numFmtId="0" xfId="0" applyAlignment="1" applyBorder="1" applyFont="1">
      <alignment horizontal="center" shrinkToFit="0" vertical="bottom" wrapText="0"/>
    </xf>
    <xf borderId="41" fillId="12" fontId="81" numFmtId="0" xfId="0" applyAlignment="1" applyBorder="1" applyFont="1">
      <alignment horizontal="center" readingOrder="0" shrinkToFit="0" vertical="bottom" wrapText="0"/>
    </xf>
    <xf borderId="42" fillId="2" fontId="82" numFmtId="172" xfId="0" applyAlignment="1" applyBorder="1" applyFont="1" applyNumberFormat="1">
      <alignment horizontal="center" readingOrder="0" shrinkToFit="0" vertical="bottom" wrapText="0"/>
    </xf>
    <xf borderId="42" fillId="2" fontId="82" numFmtId="172" xfId="0" applyAlignment="1" applyBorder="1" applyFont="1" applyNumberFormat="1">
      <alignment horizontal="center" shrinkToFit="0" vertical="bottom" wrapText="0"/>
    </xf>
    <xf borderId="43" fillId="12" fontId="83" numFmtId="9" xfId="0" applyAlignment="1" applyBorder="1" applyFont="1" applyNumberFormat="1">
      <alignment horizontal="center" readingOrder="0" shrinkToFit="0" vertical="bottom" wrapText="0"/>
    </xf>
    <xf borderId="42" fillId="12" fontId="81" numFmtId="172" xfId="0" applyAlignment="1" applyBorder="1" applyFont="1" applyNumberFormat="1">
      <alignment horizontal="center" readingOrder="0" shrinkToFit="0" vertical="bottom" wrapText="0"/>
    </xf>
    <xf borderId="3" fillId="267" fontId="73" numFmtId="9" xfId="0" applyAlignment="1" applyBorder="1" applyFont="1" applyNumberFormat="1">
      <alignment horizontal="center" readingOrder="0" shrinkToFit="0" vertical="bottom" wrapText="0"/>
    </xf>
    <xf borderId="3" fillId="300" fontId="84" numFmtId="0" xfId="0" applyAlignment="1" applyBorder="1" applyFont="1">
      <alignment horizontal="center" shrinkToFit="0" vertical="bottom" wrapText="0"/>
    </xf>
    <xf borderId="42" fillId="12" fontId="82" numFmtId="172" xfId="0" applyAlignment="1" applyBorder="1" applyFont="1" applyNumberFormat="1">
      <alignment horizontal="center" shrinkToFit="0" vertical="bottom" wrapText="0"/>
    </xf>
    <xf borderId="4" fillId="267" fontId="84" numFmtId="0" xfId="0" applyAlignment="1" applyBorder="1" applyFont="1">
      <alignment readingOrder="0" shrinkToFit="0" vertical="bottom" wrapText="0"/>
    </xf>
    <xf borderId="3" fillId="267" fontId="73" numFmtId="166" xfId="0" applyAlignment="1" applyBorder="1" applyFont="1" applyNumberFormat="1">
      <alignment horizontal="center" readingOrder="0" shrinkToFit="0" vertical="bottom" wrapText="0"/>
    </xf>
    <xf borderId="16" fillId="301" fontId="73" numFmtId="0" xfId="0" applyAlignment="1" applyBorder="1" applyFont="1">
      <alignment horizontal="left" readingOrder="0" shrinkToFit="0" vertical="bottom" wrapText="0"/>
    </xf>
    <xf borderId="16" fillId="301" fontId="73" numFmtId="0" xfId="0" applyAlignment="1" applyBorder="1" applyFont="1">
      <alignment horizontal="center" readingOrder="0" shrinkToFit="0" vertical="bottom" wrapText="0"/>
    </xf>
    <xf borderId="16" fillId="221" fontId="73" numFmtId="0" xfId="0" applyAlignment="1" applyBorder="1" applyFont="1">
      <alignment horizontal="center" readingOrder="0" shrinkToFit="0" vertical="bottom" wrapText="0"/>
    </xf>
    <xf borderId="2" fillId="0" fontId="9" numFmtId="166" xfId="0" applyAlignment="1" applyBorder="1" applyFont="1" applyNumberFormat="1">
      <alignment horizontal="right" vertical="bottom"/>
    </xf>
    <xf borderId="4" fillId="0" fontId="77" numFmtId="0" xfId="0" applyAlignment="1" applyBorder="1" applyFont="1">
      <alignment readingOrder="0" shrinkToFit="0" vertical="bottom" wrapText="0"/>
    </xf>
    <xf borderId="3" fillId="304" fontId="77" numFmtId="172" xfId="0" applyAlignment="1" applyBorder="1" applyFill="1" applyFont="1" applyNumberFormat="1">
      <alignment horizontal="center" readingOrder="0" shrinkToFit="0" vertical="bottom" wrapText="0"/>
    </xf>
    <xf borderId="3" fillId="0" fontId="77" numFmtId="166" xfId="0" applyAlignment="1" applyBorder="1" applyFont="1" applyNumberFormat="1">
      <alignment horizontal="center" shrinkToFit="0" vertical="bottom" wrapText="0"/>
    </xf>
    <xf borderId="16" fillId="298" fontId="77" numFmtId="9" xfId="0" applyAlignment="1" applyBorder="1" applyFont="1" applyNumberFormat="1">
      <alignment horizontal="center" readingOrder="0" shrinkToFit="0" vertical="bottom" wrapText="0"/>
    </xf>
    <xf borderId="3" fillId="23" fontId="77" numFmtId="3" xfId="0" applyAlignment="1" applyBorder="1" applyFont="1" applyNumberFormat="1">
      <alignment horizontal="center" readingOrder="0" shrinkToFit="0" vertical="bottom" wrapText="0"/>
    </xf>
    <xf borderId="3" fillId="0" fontId="77" numFmtId="3" xfId="0" applyAlignment="1" applyBorder="1" applyFont="1" applyNumberFormat="1">
      <alignment horizontal="center" shrinkToFit="0" vertical="bottom" wrapText="0"/>
    </xf>
    <xf borderId="3" fillId="0" fontId="77" numFmtId="2" xfId="0" applyAlignment="1" applyBorder="1" applyFont="1" applyNumberFormat="1">
      <alignment horizontal="center" readingOrder="0" shrinkToFit="0" vertical="bottom" wrapText="0"/>
    </xf>
    <xf borderId="3" fillId="0" fontId="77" numFmtId="2" xfId="0" applyAlignment="1" applyBorder="1" applyFont="1" applyNumberFormat="1">
      <alignment horizontal="center" shrinkToFit="0" vertical="bottom" wrapText="0"/>
    </xf>
    <xf borderId="3" fillId="0" fontId="77" numFmtId="10" xfId="0" applyAlignment="1" applyBorder="1" applyFont="1" applyNumberFormat="1">
      <alignment horizontal="center" readingOrder="0" shrinkToFit="0" vertical="bottom" wrapText="0"/>
    </xf>
    <xf borderId="3" fillId="0" fontId="77" numFmtId="10" xfId="0" applyAlignment="1" applyBorder="1" applyFont="1" applyNumberFormat="1">
      <alignment horizontal="center" shrinkToFit="0" vertical="bottom" wrapText="0"/>
    </xf>
    <xf borderId="3" fillId="23" fontId="77" numFmtId="10" xfId="0" applyAlignment="1" applyBorder="1" applyFont="1" applyNumberFormat="1">
      <alignment horizontal="center" readingOrder="0" shrinkToFit="0" vertical="bottom" wrapText="0"/>
    </xf>
    <xf borderId="42" fillId="12" fontId="82" numFmtId="172" xfId="0" applyAlignment="1" applyBorder="1" applyFont="1" applyNumberFormat="1">
      <alignment horizontal="center" readingOrder="0" shrinkToFit="0" vertical="bottom" wrapText="0"/>
    </xf>
    <xf borderId="3" fillId="12" fontId="77" numFmtId="166" xfId="0" applyAlignment="1" applyBorder="1" applyFont="1" applyNumberFormat="1">
      <alignment horizontal="center" readingOrder="0" shrinkToFit="0" vertical="bottom" wrapText="0"/>
    </xf>
    <xf borderId="3" fillId="12" fontId="77" numFmtId="3" xfId="0" applyAlignment="1" applyBorder="1" applyFont="1" applyNumberFormat="1">
      <alignment horizontal="center" readingOrder="0" shrinkToFit="0" vertical="bottom" wrapText="0"/>
    </xf>
    <xf borderId="0" fillId="298" fontId="77" numFmtId="0" xfId="0" applyAlignment="1" applyFont="1">
      <alignment shrinkToFit="0" vertical="bottom" wrapText="0"/>
    </xf>
    <xf borderId="0" fillId="298" fontId="77" numFmtId="0" xfId="0" applyAlignment="1" applyFont="1">
      <alignment readingOrder="0" shrinkToFit="0" vertical="bottom" wrapText="0"/>
    </xf>
    <xf borderId="0" fillId="23" fontId="77" numFmtId="172" xfId="0" applyAlignment="1" applyFont="1" applyNumberFormat="1">
      <alignment horizontal="center" readingOrder="0" shrinkToFit="0" vertical="bottom" wrapText="0"/>
    </xf>
    <xf borderId="0" fillId="298" fontId="77" numFmtId="0" xfId="0" applyAlignment="1" applyFont="1">
      <alignment horizontal="center" readingOrder="0" shrinkToFit="0" vertical="bottom" wrapText="0"/>
    </xf>
    <xf borderId="0" fillId="298" fontId="77" numFmtId="3" xfId="0" applyAlignment="1" applyFont="1" applyNumberFormat="1">
      <alignment horizontal="center" readingOrder="0" shrinkToFit="0" vertical="bottom" wrapText="0"/>
    </xf>
    <xf borderId="0" fillId="298" fontId="77" numFmtId="9" xfId="0" applyAlignment="1" applyFont="1" applyNumberFormat="1">
      <alignment horizontal="center" readingOrder="0" shrinkToFit="0" vertical="bottom" wrapText="0"/>
    </xf>
    <xf borderId="0" fillId="298" fontId="77" numFmtId="10" xfId="0" applyAlignment="1" applyFont="1" applyNumberFormat="1">
      <alignment horizontal="center" readingOrder="0" shrinkToFit="0" vertical="bottom" wrapText="0"/>
    </xf>
    <xf borderId="0" fillId="298" fontId="77" numFmtId="2" xfId="0" applyAlignment="1" applyFont="1" applyNumberFormat="1">
      <alignment horizontal="center" readingOrder="0" shrinkToFit="0" vertical="bottom" wrapText="0"/>
    </xf>
    <xf borderId="0" fillId="298" fontId="84" numFmtId="0" xfId="0" applyAlignment="1" applyFont="1">
      <alignment readingOrder="0" shrinkToFit="0" vertical="bottom" wrapText="0"/>
    </xf>
    <xf borderId="0" fillId="298" fontId="77" numFmtId="166" xfId="0" applyAlignment="1" applyFont="1" applyNumberFormat="1">
      <alignment horizontal="center" readingOrder="0" shrinkToFit="0" vertical="bottom" wrapText="0"/>
    </xf>
    <xf borderId="14" fillId="305" fontId="85" numFmtId="0" xfId="0" applyAlignment="1" applyBorder="1" applyFill="1" applyFont="1">
      <alignment readingOrder="0" shrinkToFit="0" vertical="bottom" wrapText="0"/>
    </xf>
    <xf borderId="15" fillId="305" fontId="85" numFmtId="166" xfId="0" applyAlignment="1" applyBorder="1" applyFont="1" applyNumberFormat="1">
      <alignment horizontal="center" readingOrder="0" shrinkToFit="0" vertical="bottom" wrapText="0"/>
    </xf>
    <xf borderId="28" fillId="305" fontId="85" numFmtId="166" xfId="0" applyAlignment="1" applyBorder="1" applyFont="1" applyNumberFormat="1">
      <alignment horizontal="center" readingOrder="0" shrinkToFit="0" vertical="bottom" wrapText="0"/>
    </xf>
    <xf borderId="28" fillId="305" fontId="85" numFmtId="10" xfId="0" applyAlignment="1" applyBorder="1" applyFont="1" applyNumberFormat="1">
      <alignment horizontal="center" readingOrder="0" shrinkToFit="0" vertical="bottom" wrapText="0"/>
    </xf>
    <xf borderId="0" fillId="0" fontId="86" numFmtId="0" xfId="0" applyAlignment="1" applyFont="1">
      <alignment horizontal="left" readingOrder="0"/>
    </xf>
    <xf borderId="0" fillId="0" fontId="54" numFmtId="0" xfId="0" applyAlignment="1" applyFont="1">
      <alignment horizontal="left" readingOrder="0"/>
    </xf>
    <xf borderId="0" fillId="0" fontId="11" numFmtId="166" xfId="0" applyAlignment="1" applyFont="1" applyNumberFormat="1">
      <alignment horizontal="left" readingOrder="0"/>
    </xf>
    <xf borderId="28" fillId="4" fontId="87" numFmtId="10" xfId="0" applyAlignment="1" applyBorder="1" applyFont="1" applyNumberFormat="1">
      <alignment horizontal="center"/>
    </xf>
    <xf borderId="15" fillId="4" fontId="87" numFmtId="166" xfId="0" applyAlignment="1" applyBorder="1" applyFont="1" applyNumberFormat="1">
      <alignment horizontal="center"/>
    </xf>
    <xf borderId="0" fillId="0" fontId="88" numFmtId="0" xfId="0" applyAlignment="1" applyFont="1">
      <alignment horizontal="center" readingOrder="0"/>
    </xf>
    <xf borderId="0" fillId="0" fontId="54" numFmtId="0" xfId="0" applyAlignment="1" applyFont="1">
      <alignment horizontal="center" readingOrder="0"/>
    </xf>
    <xf borderId="0" fillId="12" fontId="53" numFmtId="0" xfId="0" applyFont="1"/>
    <xf borderId="39" fillId="12" fontId="82" numFmtId="3" xfId="0" applyAlignment="1" applyBorder="1" applyFont="1" applyNumberFormat="1">
      <alignment horizontal="center" shrinkToFit="0" vertical="bottom" wrapText="0"/>
    </xf>
    <xf borderId="39" fillId="12" fontId="82" numFmtId="3" xfId="0" applyAlignment="1" applyBorder="1" applyFont="1" applyNumberFormat="1">
      <alignment horizontal="center" readingOrder="0" shrinkToFit="0" vertical="bottom" wrapText="0"/>
    </xf>
    <xf borderId="18" fillId="0" fontId="88" numFmtId="0" xfId="0" applyAlignment="1" applyBorder="1" applyFont="1">
      <alignment horizontal="center" readingOrder="0"/>
    </xf>
    <xf borderId="40" fillId="12" fontId="82" numFmtId="3" xfId="0" applyAlignment="1" applyBorder="1" applyFont="1" applyNumberFormat="1">
      <alignment horizontal="center" readingOrder="0" shrinkToFit="0" vertical="bottom" wrapText="0"/>
    </xf>
    <xf borderId="18" fillId="0" fontId="11" numFmtId="0" xfId="0" applyAlignment="1" applyBorder="1" applyFont="1">
      <alignment readingOrder="0"/>
    </xf>
    <xf borderId="28" fillId="0" fontId="54" numFmtId="0" xfId="0" applyAlignment="1" applyBorder="1" applyFont="1">
      <alignment horizontal="center" readingOrder="0"/>
    </xf>
    <xf borderId="39" fillId="12" fontId="81" numFmtId="3" xfId="0" applyAlignment="1" applyBorder="1" applyFont="1" applyNumberFormat="1">
      <alignment horizontal="center" readingOrder="0" shrinkToFit="0" vertical="bottom" wrapText="0"/>
    </xf>
    <xf borderId="42" fillId="2" fontId="82" numFmtId="3" xfId="0" applyAlignment="1" applyBorder="1" applyFont="1" applyNumberFormat="1">
      <alignment horizontal="center" shrinkToFit="0" vertical="bottom" wrapText="0"/>
    </xf>
    <xf borderId="42" fillId="12" fontId="81" numFmtId="3" xfId="0" applyAlignment="1" applyBorder="1" applyFont="1" applyNumberFormat="1">
      <alignment horizontal="center" readingOrder="0" shrinkToFit="0" vertical="bottom" wrapText="0"/>
    </xf>
    <xf borderId="0" fillId="12" fontId="55" numFmtId="10" xfId="0" applyFont="1" applyNumberFormat="1"/>
    <xf borderId="0" fillId="300" fontId="89" numFmtId="0" xfId="0" applyAlignment="1" applyFont="1">
      <alignment horizontal="center" readingOrder="0" vertical="center"/>
    </xf>
    <xf borderId="16" fillId="0" fontId="90" numFmtId="0" xfId="0" applyAlignment="1" applyBorder="1" applyFont="1">
      <alignment readingOrder="0" shrinkToFit="0" vertical="bottom" wrapText="0"/>
    </xf>
    <xf borderId="4" fillId="0" fontId="90" numFmtId="0" xfId="0" applyAlignment="1" applyBorder="1" applyFont="1">
      <alignment readingOrder="0" shrinkToFit="0" vertical="bottom" wrapText="0"/>
    </xf>
    <xf borderId="0" fillId="0" fontId="11" numFmtId="10" xfId="0" applyAlignment="1" applyFont="1" applyNumberFormat="1">
      <alignment horizontal="center"/>
    </xf>
    <xf borderId="0" fillId="12" fontId="53" numFmtId="1" xfId="0" applyFont="1" applyNumberFormat="1"/>
    <xf borderId="0" fillId="0" fontId="11" numFmtId="10" xfId="0" applyAlignment="1" applyFont="1" applyNumberFormat="1">
      <alignment horizontal="center" readingOrder="0"/>
    </xf>
    <xf borderId="4" fillId="306" fontId="79" numFmtId="0" xfId="0" applyAlignment="1" applyBorder="1" applyFill="1" applyFont="1">
      <alignment readingOrder="0" shrinkToFit="0" vertical="bottom" wrapText="0"/>
    </xf>
    <xf borderId="0" fillId="0" fontId="11" numFmtId="1" xfId="0" applyFont="1" applyNumberFormat="1"/>
    <xf borderId="0" fillId="0" fontId="11" numFmtId="166" xfId="0" applyAlignment="1" applyFont="1" applyNumberFormat="1">
      <alignment horizontal="center" readingOrder="0"/>
    </xf>
    <xf borderId="5" fillId="0" fontId="11" numFmtId="0" xfId="0" applyAlignment="1" applyBorder="1" applyFont="1">
      <alignment horizontal="center" readingOrder="0"/>
    </xf>
    <xf borderId="5" fillId="0" fontId="11" numFmtId="0" xfId="0" applyAlignment="1" applyBorder="1" applyFont="1">
      <alignment horizontal="center"/>
    </xf>
    <xf borderId="15" fillId="305" fontId="85" numFmtId="3" xfId="0" applyAlignment="1" applyBorder="1" applyFont="1" applyNumberFormat="1">
      <alignment horizontal="center" readingOrder="0" shrinkToFit="0" vertical="bottom" wrapText="0"/>
    </xf>
    <xf borderId="0" fillId="298" fontId="11" numFmtId="0" xfId="0" applyAlignment="1" applyFont="1">
      <alignment horizontal="center"/>
    </xf>
    <xf borderId="0" fillId="0" fontId="11" numFmtId="166" xfId="0" applyAlignment="1" applyFont="1" applyNumberFormat="1">
      <alignment horizontal="center"/>
    </xf>
    <xf borderId="5" fillId="0" fontId="11" numFmtId="0" xfId="0" applyBorder="1" applyFont="1"/>
    <xf borderId="0" fillId="300" fontId="89" numFmtId="0" xfId="0" applyAlignment="1" applyFont="1">
      <alignment horizontal="center" vertical="center"/>
    </xf>
    <xf borderId="0" fillId="0" fontId="9" numFmtId="166" xfId="0" applyAlignment="1" applyFont="1" applyNumberFormat="1">
      <alignment horizontal="right" vertical="bottom"/>
    </xf>
  </cellXfs>
  <cellStyles count="1">
    <cellStyle xfId="0" name="Normal" builtinId="0"/>
  </cellStyles>
  <dxfs count="6">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'OLD Summary'!$A$24</c:f>
            </c:strRef>
          </c:tx>
          <c:spPr>
            <a:solidFill>
              <a:srgbClr val="4285F4">
                <a:alpha val="30000"/>
              </a:srgbClr>
            </a:solidFill>
            <a:ln cmpd="sng">
              <a:solidFill>
                <a:srgbClr val="4285F4"/>
              </a:solidFill>
            </a:ln>
          </c:spPr>
          <c:cat>
            <c:strRef>
              <c:f>'OLD Summary'!$B$1:$AE$1</c:f>
            </c:strRef>
          </c:cat>
          <c:val>
            <c:numRef>
              <c:f>'OLD Summary'!$B$24:$AE$24</c:f>
              <c:numCache/>
            </c:numRef>
          </c:val>
        </c:ser>
        <c:ser>
          <c:idx val="1"/>
          <c:order val="1"/>
          <c:tx>
            <c:strRef>
              <c:f>'OLD Summary'!$A$72</c:f>
            </c:strRef>
          </c:tx>
          <c:spPr>
            <a:solidFill>
              <a:srgbClr val="EA4335">
                <a:alpha val="30000"/>
              </a:srgbClr>
            </a:solidFill>
            <a:ln cmpd="sng">
              <a:solidFill>
                <a:srgbClr val="EA4335"/>
              </a:solidFill>
            </a:ln>
          </c:spPr>
          <c:cat>
            <c:strRef>
              <c:f>'OLD Summary'!$B$1:$AE$1</c:f>
            </c:strRef>
          </c:cat>
          <c:val>
            <c:numRef>
              <c:f>'OLD Summary'!$B$72:$AE$72</c:f>
              <c:numCache/>
            </c:numRef>
          </c:val>
        </c:ser>
        <c:axId val="216915374"/>
        <c:axId val="289899315"/>
      </c:areaChart>
      <c:catAx>
        <c:axId val="216915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9899315"/>
      </c:catAx>
      <c:valAx>
        <c:axId val="2898993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69153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'OLD Summary'!$A$96</c:f>
            </c:strRef>
          </c:tx>
          <c:spPr>
            <a:solidFill>
              <a:schemeClr val="accent1"/>
            </a:solidFill>
            <a:ln cmpd="sng">
              <a:noFill/>
            </a:ln>
          </c:spPr>
          <c:cat>
            <c:strRef>
              <c:f>'OLD Summary'!$C$1:$AE$1</c:f>
            </c:strRef>
          </c:cat>
          <c:val>
            <c:numRef>
              <c:f>'OLD Summary'!$B$96:$AE$96</c:f>
              <c:numCache/>
            </c:numRef>
          </c:val>
        </c:ser>
        <c:ser>
          <c:idx val="1"/>
          <c:order val="1"/>
          <c:tx>
            <c:strRef>
              <c:f>'OLD Summary'!$A$97</c:f>
            </c:strRef>
          </c:tx>
          <c:spPr>
            <a:solidFill>
              <a:schemeClr val="accent2"/>
            </a:solidFill>
            <a:ln cmpd="sng">
              <a:noFill/>
            </a:ln>
          </c:spPr>
          <c:dPt>
            <c:idx val="3"/>
          </c:dPt>
          <c:dPt>
            <c:idx val="19"/>
          </c:dPt>
          <c:cat>
            <c:strRef>
              <c:f>'OLD Summary'!$C$1:$AE$1</c:f>
            </c:strRef>
          </c:cat>
          <c:val>
            <c:numRef>
              <c:f>'OLD Summary'!$B$97:$AE$97</c:f>
              <c:numCache/>
            </c:numRef>
          </c:val>
        </c:ser>
        <c:overlap val="100"/>
        <c:axId val="1551449102"/>
        <c:axId val="307598194"/>
      </c:barChart>
      <c:catAx>
        <c:axId val="1551449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7598194"/>
      </c:catAx>
      <c:valAx>
        <c:axId val="307598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144910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'OLD Summary'!$C$1:$AE$1</c:f>
            </c:strRef>
          </c:cat>
          <c:val>
            <c:numRef>
              <c:f>'OLD Summary'!$B$14:$AE$14</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'OLD Summary'!$C$1:$AE$1</c:f>
            </c:strRef>
          </c:cat>
          <c:val>
            <c:numRef>
              <c:f>'OLD Summary'!$B$66:$AE$66</c:f>
              <c:numCache/>
            </c:numRef>
          </c:val>
          <c:smooth val="0"/>
        </c:ser>
        <c:axId val="1202601850"/>
        <c:axId val="1134247389"/>
      </c:lineChart>
      <c:catAx>
        <c:axId val="1202601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34247389"/>
      </c:catAx>
      <c:valAx>
        <c:axId val="11342473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260185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'OLD Summary'!$C$1:$AE$1</c:f>
            </c:strRef>
          </c:cat>
          <c:val>
            <c:numRef>
              <c:f>'OLD Summary'!$B$8:$AE$8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'OLD Summary'!$C$1:$AE$1</c:f>
            </c:strRef>
          </c:cat>
          <c:val>
            <c:numRef>
              <c:f>'OLD Summary'!$B$72:$AE$72</c:f>
              <c:numCache/>
            </c:numRef>
          </c:val>
          <c:smooth val="0"/>
        </c:ser>
        <c:axId val="576126406"/>
        <c:axId val="917288472"/>
      </c:lineChart>
      <c:catAx>
        <c:axId val="576126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7288472"/>
      </c:catAx>
      <c:valAx>
        <c:axId val="91728847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612640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dcbd524d-09f8-4ae5-a4f5-f4cbec0b53ee}">
    <Anchor>
      <Comment id="{6ee06a80-9adc-470f-bd2b-d8d0c06e419a}"/>
    </Anchor>
    <History>
      <Event time="2024-01-17T09:44:03.00" id="{c0f2d442-4a0d-4c55-a108-03c0db51b49a}">
        <Attribution userId="placeholder@email.com" userName="Peter Drole" userProvider="google-sheets"/>
        <Anchor>
          <Comment id="{6ee06a80-9adc-470f-bd2b-d8d0c06e419a}"/>
        </Anchor>
        <Create/>
      </Event>
      <Event time="2024-01-17T09:44:03.00" id="{c47e5a49-961f-4999-9ef9-b683640642d0}">
        <Attribution userId="placeholder@email.com" userName="Peter Drole" userProvider="google-sheets"/>
        <Anchor>
          <Comment id="{6ee06a80-9adc-470f-bd2b-d8d0c06e419a}"/>
        </Anchor>
        <Assign userProvider="google-sheets"/>
      </Event>
    </History>
  </Task>
  <Task id="{13a3aad7-889c-4898-b92a-e45cffc88370}">
    <Anchor>
      <Comment id="{ba6a1f49-2986-4316-8f3a-1de467400219}"/>
    </Anchor>
    <History>
      <Event time="2024-01-17T09:43:00.00" id="{251d7128-90a2-419a-a056-7522ade1cb66}">
        <Attribution userId="placeholder@email.com" userName="Peter Drole" userProvider="google-sheets"/>
        <Anchor>
          <Comment id="{ba6a1f49-2986-4316-8f3a-1de467400219}"/>
        </Anchor>
        <Create/>
      </Event>
      <Event time="2024-01-17T09:43:00.00" id="{00a4e1cc-adff-4dd8-ad5b-53e14bde0421}">
        <Attribution userId="placeholder@email.com" userName="Peter Drole" userProvider="google-sheets"/>
        <Anchor>
          <Comment id="{ba6a1f49-2986-4316-8f3a-1de467400219}"/>
        </Anchor>
        <Assign userProvider="google-sheets"/>
      </Event>
    </History>
  </Task>
  <Task id="{8e6d2980-34d3-4731-acb1-afb0e241a339}">
    <Anchor>
      <Comment id="{20c8ef7f-8c93-492a-be03-085295269962}"/>
    </Anchor>
    <History>
      <Event time="2024-01-17T09:42:21.00" id="{fe43377d-4375-4c15-b82f-5608dfa8e4a5}">
        <Attribution userId="placeholder@email.com" userName="Peter Drole" userProvider="google-sheets"/>
        <Anchor>
          <Comment id="{20c8ef7f-8c93-492a-be03-085295269962}"/>
        </Anchor>
        <Create/>
      </Event>
      <Event time="2024-01-17T09:42:21.00" id="{08381a83-6ddb-4cdd-8fff-314d57b20dfe}">
        <Attribution userId="placeholder@email.com" userName="Peter Drole" userProvider="google-sheets"/>
        <Anchor>
          <Comment id="{20c8ef7f-8c93-492a-be03-085295269962}"/>
        </Anchor>
        <Assign userProvider="google-sheets"/>
      </Event>
    </History>
  </Task>
  <Task id="{e07ce6c3-1062-4b14-8bde-0711ad74f9dd}">
    <Anchor>
      <Comment id="{5e76d06f-1bef-4d88-b311-dcc08c8c7468}"/>
    </Anchor>
    <History>
      <Event time="2023-12-22T09:33:34.00" id="{c1f45c1b-8bd0-48df-8211-16f2434692f5}">
        <Attribution userId="placeholder@email.com" userName="Benjamin Kumalić" userProvider="google-sheets"/>
        <Anchor>
          <Comment id="{5e76d06f-1bef-4d88-b311-dcc08c8c7468}"/>
        </Anchor>
        <Create/>
      </Event>
      <Event time="2023-12-22T09:33:34.00" id="{f1b8579f-1021-41da-8075-d977ea65c8c1}">
        <Attribution userId="placeholder@email.com" userName="Benjamin Kumalić" userProvider="google-sheets"/>
        <Anchor>
          <Comment id="{5e76d06f-1bef-4d88-b311-dcc08c8c7468}"/>
        </Anchor>
        <Assign userProvider="google-sheets"/>
      </Event>
    </History>
  </Task>
  <Task id="{f183b562-4305-4c86-a8e8-cd55de25e0b0}">
    <Anchor>
      <Comment id="{b8541025-52b9-40c4-bb07-4a2a4b65d896}"/>
    </Anchor>
    <History>
      <Event time="2024-01-17T09:44:40.00" id="{43d0e2b9-6276-480d-a8b6-f28a3045ddb3}">
        <Attribution userId="placeholder@email.com" userName="Peter Drole" userProvider="google-sheets"/>
        <Anchor>
          <Comment id="{b8541025-52b9-40c4-bb07-4a2a4b65d896}"/>
        </Anchor>
        <Create/>
      </Event>
      <Event time="2024-01-17T09:44:40.00" id="{fe0f7450-f40f-440e-ad81-dcce44028263}">
        <Attribution userId="placeholder@email.com" userName="Peter Drole" userProvider="google-sheets"/>
        <Anchor>
          <Comment id="{b8541025-52b9-40c4-bb07-4a2a4b65d896}"/>
        </Anchor>
        <Assign userProvider="google-sheets"/>
      </Event>
    </History>
  </Task>
  <Task id="{85294673-1745-48e1-b199-f4f06d7f2cf8}">
    <Anchor>
      <Comment id="{96aa4522-6c98-4a5e-872c-802160b33662}"/>
    </Anchor>
    <History>
      <Event time="2024-01-17T09:44:25.00" id="{b6246ad3-3891-4386-9b1c-b2027f9dd082}">
        <Attribution userId="placeholder@email.com" userName="Peter Drole" userProvider="google-sheets"/>
        <Anchor>
          <Comment id="{96aa4522-6c98-4a5e-872c-802160b33662}"/>
        </Anchor>
        <Create/>
      </Event>
      <Event time="2024-01-17T09:44:25.00" id="{9049883a-c764-4a6f-9e23-1e2104e8c2e4}">
        <Attribution userId="placeholder@email.com" userName="Peter Drole" userProvider="google-sheets"/>
        <Anchor>
          <Comment id="{96aa4522-6c98-4a5e-872c-802160b33662}"/>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c3e61509-522a-40a8-9609-d5ea9cd204cb}">
    <Anchor>
      <Comment id="{6c96d88a-b61c-4a08-afaf-4de1230f4d58}"/>
    </Anchor>
    <History>
      <Event time="2023-12-24T17:44:56.00" id="{520342ea-0b66-4bb4-893c-8577e6eee327}">
        <Attribution userId="placeholder@email.com" userName="Tom Vodopivec" userProvider="google-sheets"/>
        <Anchor>
          <Comment id="{6c96d88a-b61c-4a08-afaf-4de1230f4d58}"/>
        </Anchor>
        <Create/>
      </Event>
      <Event time="2023-12-24T17:44:56.00" id="{2d59d35c-9396-460c-a7ea-6e08e9c45d0e}">
        <Attribution userId="placeholder@email.com" userName="Tom Vodopivec" userProvider="google-sheets"/>
        <Anchor>
          <Comment id="{6c96d88a-b61c-4a08-afaf-4de1230f4d58}"/>
        </Anchor>
        <Assign userId="peter@mybirdbuddy.com" userName="peter@mybirdbuddy.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 Id="rId7" Type="http://schemas.openxmlformats.org/officeDocument/2006/relationships/image" Target="../media/Chart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131</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113</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113</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152</xdr:row>
      <xdr:rowOff>114300</xdr:rowOff>
    </xdr:from>
    <xdr:ext cx="8496300" cy="5457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172</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141</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466725</xdr:colOff>
      <xdr:row>203</xdr:row>
      <xdr:rowOff>133350</xdr:rowOff>
    </xdr:from>
    <xdr:ext cx="10306050" cy="5648325"/>
    <xdr:pic>
      <xdr:nvPicPr>
        <xdr:cNvPr id="48674823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22</xdr:row>
      <xdr:rowOff>190500</xdr:rowOff>
    </xdr:from>
    <xdr:ext cx="5819775" cy="1285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tar.jakovski@mybirdbuddy.com" id="{0b9230b2-575b-4bc6-bd4c-7cf902791346}" userId="petar.jakovski@mybirdbuddy.com" providerId="google-sheets"/>
  <x18tc:person displayName="Benjamin Kumalić" id="{87b177d1-c384-4a06-9443-6663d87511d9}" providerId="google-sheets"/>
  <x18tc:person displayName="Deleted user" id="{2027e17e-a9ee-430a-b753-e8d609ef5e3e}" providerId="google-sheets"/>
  <x18tc:person displayName="benjamin@mybirdbuddy.com" id="{86de455c-8786-4447-8bee-8b74514f2edd}" userId="benjamin@mybirdbuddy.com" providerId="google-sheets"/>
  <x18tc:person displayName="ziga.skrabl@mybirdbuddy.com" id="{739f3e0c-ba75-41d3-88ac-9b64b3b2cf9a}" userId="ziga.skrabl@mybirdbuddy.com" providerId="google-sheets"/>
  <x18tc:person displayName="Tom Vodopivec" id="{20f25535-2606-43cc-a08d-7cc0ba505c63}" providerId="google-sheets"/>
  <x18tc:person displayName="Peter Drole" id="{b1ad6bff-2565-4fdd-9b44-7ba1ae43b4ce}" providerId="google-sheets"/>
  <x18tc:person displayName="peter@mybirdbuddy.com" id="{f352fd6a-a693-4ae5-928d-6452045fcd49}" userId="peter@mybirdbuddy.com" providerId="google-sheets"/>
  <x18tc:person displayName="Žiga Škrabl" id="{f268fdd4-2965-43cb-976b-e993249160b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1" dT="2024-01-17T09:44:03.00" personId="{b1ad6bff-2565-4fdd-9b44-7ba1ae43b4ce}" id="{6ee06a80-9adc-470f-bd2b-d8d0c06e419a}" done="0">
    <x18tc:text xml:space="preserve">@petar.jakovski@mybirdbuddy.com popravi formulo
Assigned to </x18tc:text>
    <x18tc:mentions>
      <x18tc:mention mentionpersonId="{0b9230b2-575b-4bc6-bd4c-7cf902791346}" mentionId="{2bca905c-1d4a-4072-8cd1-615abd0a34d5}" startIndex="0" length="31"/>
    </x18tc:mentions>
  </x18tc:threadedComment>
  <x18tc:threadedComment ref="B121" dT="2024-01-17T10:50:23.00" personId="{2027e17e-a9ee-430a-b753-e8d609ef5e3e}" id="{b00b3606-1033-4ad2-87b5-05e89722fb95}" parentId="{6ee06a80-9adc-470f-bd2b-d8d0c06e419a}">
    <x18tc:text xml:space="preserve">@peter@mybirdbuddy.com 
SUM:
- SKU 1 - SKU 4
- Add-ons
- Seeds
- Merch
- Amazon Units
- Digital Marketplaces Units
- B2B Units
Ali je potrebno vse to izračunati tukaj?</x18tc:text>
    <x18tc:mentions>
      <x18tc:mention mentionpersonId="{f352fd6a-a693-4ae5-928d-6452045fcd49}" mentionId="{620dbd4b-4ec4-47d6-aff7-9579e181087a}" startIndex="0" length="22"/>
    </x18tc:mentions>
  </x18tc:threadedComment>
  <x18tc:threadedComment ref="A1" dT="2024-01-17T09:43:00.00" personId="{b1ad6bff-2565-4fdd-9b44-7ba1ae43b4ce}" id="{ba6a1f49-2986-4316-8f3a-1de467400219}" done="1">
    <x18tc:text xml:space="preserve">breakdown like D2C @petar.jakovski@mybirdbuddy.com
Assigned to </x18tc:text>
    <x18tc:mentions>
      <x18tc:mention mentionpersonId="{0b9230b2-575b-4bc6-bd4c-7cf902791346}" mentionId="{aabf6d75-488b-48db-bb52-c41193732963}" startIndex="19" length="31"/>
    </x18tc:mentions>
  </x18tc:threadedComment>
  <x18tc:threadedComment ref="A21" dT="2024-01-17T09:42:21.00" personId="{b1ad6bff-2565-4fdd-9b44-7ba1ae43b4ce}" id="{20c8ef7f-8c93-492a-be03-085295269962}" done="1">
    <x18tc:text xml:space="preserve">@petar.jakovski@mybirdbuddy.com breakdown
Assigned to </x18tc:text>
    <x18tc:mentions>
      <x18tc:mention mentionpersonId="{0b9230b2-575b-4bc6-bd4c-7cf902791346}" mentionId="{0e240b13-bbbe-4315-b73d-19271022dc2b}" startIndex="0" length="31"/>
    </x18tc:mentions>
  </x18tc:threadedComment>
  <x18tc:threadedComment ref="A1" dT="2023-12-22T09:33:34.00" personId="{87b177d1-c384-4a06-9443-6663d87511d9}" id="{5e76d06f-1bef-4d88-b311-dcc08c8c7468}" done="1">
    <x18tc:text xml:space="preserve">@petar.jakovski@mybirdbuddy.com - Preveriti številke.
Assigned to </x18tc:text>
    <x18tc:mentions>
      <x18tc:mention mentionpersonId="{0b9230b2-575b-4bc6-bd4c-7cf902791346}" mentionId="{be5eabb3-c9eb-4f39-b504-e60e7c8e4e04}" startIndex="0" length="31"/>
    </x18tc:mentions>
  </x18tc:threadedComment>
  <x18tc:threadedComment ref="B124" dT="2024-01-17T09:44:40.00" personId="{b1ad6bff-2565-4fdd-9b44-7ba1ae43b4ce}" id="{b8541025-52b9-40c4-bb07-4a2a4b65d896}" done="1">
    <x18tc:text xml:space="preserve">weighted average @petar.jakovski@mybirdbuddy.com
Assigned to </x18tc:text>
    <x18tc:mentions>
      <x18tc:mention mentionpersonId="{0b9230b2-575b-4bc6-bd4c-7cf902791346}" mentionId="{d3b2b8e2-3dfc-4473-a583-1e11fc898e7b}" startIndex="17" length="31"/>
    </x18tc:mentions>
  </x18tc:threadedComment>
  <x18tc:threadedComment ref="B123" dT="2024-01-17T09:44:25.00" personId="{b1ad6bff-2565-4fdd-9b44-7ba1ae43b4ce}" id="{96aa4522-6c98-4a5e-872c-802160b33662}" done="1">
    <x18tc:text xml:space="preserve">weighted average @petar.jakovski@mybirdbuddy.com
Assigned to </x18tc:text>
    <x18tc:mentions>
      <x18tc:mention mentionpersonId="{0b9230b2-575b-4bc6-bd4c-7cf902791346}" mentionId="{dda9174d-04c8-488f-afa4-09a4cebd930a}" startIndex="17" length="31"/>
    </x18tc:mentions>
  </x18tc:threadedComment>
  <x18tc:threadedComment ref="A1" dT="2023-12-22T09:46:38.00" personId="{87b177d1-c384-4a06-9443-6663d87511d9}" id="{4d1b0418-a789-4813-afe5-c165a8996c04}" done="0">
    <x18tc:text xml:space="preserve">New rule.</x18tc:text>
  </x18tc:threadedComment>
  <x18tc:threadedComment ref="A1" dT="2023-12-22T09:46:43.00" personId="{87b177d1-c384-4a06-9443-6663d87511d9}" id="{e3ad263c-67d8-4757-9aa8-39ffd6287d39}" done="0">
    <x18tc:text xml:space="preserve">New rule.</x18tc:text>
  </x18tc:threadedComment>
  <x18tc:threadedComment ref="A87" dT="2024-02-04T22:27:14.00" personId="{f268fdd4-2965-43cb-976b-e993249160b3}" id="{a99b7a49-3db5-4413-bb3b-07156070be81}" done="1">
    <x18tc:text xml:space="preserve">preveri, u dec.23 ni google spenda?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71" dT="2024-02-07T14:36:01.00" personId="{2027e17e-a9ee-430a-b753-e8d609ef5e3e}" id="{a7377ec5-1b5b-44a2-80ff-abb73e145007}" done="0">
    <x18tc:text xml:space="preserve">1 EU</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0" dT="2024-01-02T13:25:13.00" personId="{b1ad6bff-2565-4fdd-9b44-7ba1ae43b4ce}" id="{e1e36261-0547-4465-9da0-de0e71df05c1}" done="0">
    <x18tc:text xml:space="preserve">@benjamin@mybirdbuddy.com v tale sum vključimo tudi App revenue ali ne?</x18tc:text>
    <x18tc:mentions>
      <x18tc:mention mentionpersonId="{86de455c-8786-4447-8bee-8b74514f2edd}" mentionId="{bcc618e8-4c15-48ac-8b9c-fbd846a4a015}" startIndex="0" length="25"/>
    </x18tc:mentions>
  </x18tc:threadedComment>
  <x18tc:threadedComment ref="B100" dT="2024-01-06T13:26:45.00" personId="{87b177d1-c384-4a06-9443-6663d87511d9}" id="{0763a11d-ecb4-452e-ba6d-c16693ee19d6}" parentId="{e1e36261-0547-4465-9da0-de0e71df05c1}">
    <x18tc:text xml:space="preserve">Tudi - tukaj je celoten revenue razen B2B zaenkrat.</x18tc:text>
  </x18tc:threadedComment>
  <x18tc:threadedComment ref="AF56" dT="2024-01-02T12:42:02.00" personId="{b1ad6bff-2565-4fdd-9b44-7ba1ae43b4ce}" id="{10a9d5eb-b7bb-48b2-b8d8-2bfbe6ac263f}" done="1">
    <x18tc:text xml:space="preserve">missing Google data (not in yet)</x18tc:text>
  </x18tc:threadedComment>
  <x18tc:threadedComment ref="T15" dT="2023-12-20T09:22:52.00" personId="{b1ad6bff-2565-4fdd-9b44-7ba1ae43b4ce}" id="{d8d4e9cd-29f8-44c0-9778-31b1135d2c7f}" done="1">
    <x18tc:text xml:space="preserve">120,295.99</x18tc:text>
  </x18tc:threadedComment>
  <x18tc:threadedComment ref="A32" dT="2023-12-29T13:48:57.00" personId="{b1ad6bff-2565-4fdd-9b44-7ba1ae43b4ce}" id="{99695e47-4412-44fc-8382-6638582c769a}" done="1">
    <x18tc:text xml:space="preserve">rabimo breakdown commission + tax</x18tc:text>
  </x18tc:threadedComment>
  <x18tc:threadedComment ref="A32" dT="2024-01-03T11:23:57.00" personId="{b1ad6bff-2565-4fdd-9b44-7ba1ae43b4ce}" id="{f9bb1aec-baf3-461f-9eac-be394935b8e3}" parentId="{99695e47-4412-44fc-8382-6638582c769a}">
    <x18tc:text xml:space="preserve">@ziga.skrabl@mybirdbuddy.com</x18tc:text>
    <x18tc:mentions>
      <x18tc:mention mentionpersonId="{739f3e0c-ba75-41d3-88ac-9b64b3b2cf9a}" mentionId="{56b9a43d-55ef-41e9-a18d-6c0d9ea91e0c}" startIndex="0" length="28"/>
    </x18tc:mentions>
  </x18tc:threadedComment>
  <x18tc:threadedComment ref="A62" dT="2023-12-29T13:49:09.00" personId="{b1ad6bff-2565-4fdd-9b44-7ba1ae43b4ce}" id="{05b17149-f40b-4f48-8d03-adce08b28729}" done="0">
    <x18tc:text xml:space="preserve">D2C + App breakdown</x18tc:text>
  </x18tc:threadedComment>
  <x18tc:threadedComment ref="V24" dT="2023-12-24T17:44:56.00" personId="{20f25535-2606-43cc-a08d-7cc0ba505c63}" id="{6c96d88a-b61c-4a08-afaf-4de1230f4d58}" done="1">
    <x18tc:text xml:space="preserve">@peter@mybirdbuddy.com error in the equation - shall not add "app revenue" here, to check and correct also in prior sheets if needed
Assigned to peter@mybirdbuddy.com</x18tc:text>
    <x18tc:mentions>
      <x18tc:mention mentionpersonId="{f352fd6a-a693-4ae5-928d-6452045fcd49}" mentionId="{1c1094bd-0f33-472c-9327-556c36ebd3a6}" startIndex="0" length="22"/>
    </x18tc:mentions>
  </x18tc:threadedComment>
  <x18tc:threadedComment ref="V24" dT="2023-12-27T10:55:21.00" personId="{b1ad6bff-2565-4fdd-9b44-7ba1ae43b4ce}" id="{ad59966c-19b2-4413-950c-334998083f25}" parentId="{6c96d88a-b61c-4a08-afaf-4de1230f4d58}">
    <x18tc:text xml:space="preserve">resolved</x18tc:text>
  </x18tc:threadedComment>
  <x18tc:threadedComment ref="A15" dT="2023-12-19T14:53:54.00" personId="{b1ad6bff-2565-4fdd-9b44-7ba1ae43b4ce}" id="{65cad7de-aa27-4b6b-b767-9093c731fc2b}" done="0">
    <x18tc:text xml:space="preserve">+ cancellation + refunds/returns</x18tc:text>
  </x18tc:threadedComment>
  <x18tc:threadedComment ref="A20" dT="2023-12-21T18:17:17.00" personId="{2027e17e-a9ee-430a-b753-e8d609ef5e3e}" id="{f5a4e77c-9dc3-4b48-a13f-ed464fe2e440}" done="1">
    <x18tc:text xml:space="preserve">Rachio + Weatherflow</x18tc:text>
  </x18tc:threadedComment>
  <x18tc:threadedComment ref="A46" dT="2023-12-21T18:17:23.00" personId="{2027e17e-a9ee-430a-b753-e8d609ef5e3e}" id="{718195d9-e83d-4f34-8178-0b350f92e567}" done="1">
    <x18tc:text xml:space="preserve">Rachio + Weatherflow</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89" dT="2023-12-13T10:51:35.00" personId="{2027e17e-a9ee-430a-b753-e8d609ef5e3e}" id="{7cdf94f0-5811-4075-88ab-47eed9d24567}" done="0">
    <x18tc:text xml:space="preserve">$87,449.00</x18tc:text>
  </x18tc:threadedComment>
  <x18tc:threadedComment ref="K147" dT="2023-12-12T14:48:08.00" personId="{b1ad6bff-2565-4fdd-9b44-7ba1ae43b4ce}" id="{9dfcd855-7233-4286-8b28-7ae99dc8f2a1}" done="0">
    <x18tc:text xml:space="preserve">369 - SKU 1 + Solar Roof Blue</x18tc:text>
  </x18tc:threadedComment>
  <x18tc:threadedComment ref="H147" dT="2023-12-12T14:47:35.00" personId="{b1ad6bff-2565-4fdd-9b44-7ba1ae43b4ce}" id="{18d8baa5-2aa5-4822-bb67-af46f8e8409e}" done="0">
    <x18tc:text xml:space="preserve">311 - SKU 1 + Solar Roof Blue</x18tc:text>
  </x18tc:threadedComment>
  <x18tc:threadedComment ref="I147" dT="2023-12-12T14:47:49.00" personId="{b1ad6bff-2565-4fdd-9b44-7ba1ae43b4ce}" id="{2fbbc34a-83d4-4949-9872-aae8802c24e8}" done="0">
    <x18tc:text xml:space="preserve">261 - SKU 1 + Solar Roof Blue</x18tc:text>
  </x18tc:threadedComment>
  <x18tc:threadedComment ref="K289" dT="2023-12-13T10:51:57.00" personId="{2027e17e-a9ee-430a-b753-e8d609ef5e3e}" id="{c944a612-275e-4ac1-86e5-9827a5dd5711}" done="0">
    <x18tc:text xml:space="preserve">$123,555.00</x18tc:text>
  </x18tc:threadedComment>
  <x18tc:threadedComment ref="J289" dT="2023-12-13T10:51:48.00" personId="{2027e17e-a9ee-430a-b753-e8d609ef5e3e}" id="{7fc71d01-ad9e-4f24-8285-460d0587b57b}" done="0">
    <x18tc:text xml:space="preserve">$75,818.00</x18tc:text>
  </x18tc:threadedComment>
  <x18tc:threadedComment ref="L147" dT="2024-01-10T10:37:14.00" personId="{b1ad6bff-2565-4fdd-9b44-7ba1ae43b4ce}" id="{41e26da3-8782-4c77-8fa2-3260468dcc07}" done="0">
    <x18tc:text xml:space="preserve">107</x18tc:text>
  </x18tc:threadedComment>
  <x18tc:threadedComment ref="K294" dT="2023-12-13T10:58:06.00" personId="{2027e17e-a9ee-430a-b753-e8d609ef5e3e}" id="{32cacc0a-67c2-42c4-93a2-d81e1031cf9a}" done="0">
    <x18tc:text xml:space="preserve">$2,778.00</x18tc:text>
  </x18tc:threadedComment>
  <x18tc:threadedComment ref="K238" dT="2023-12-13T10:57:38.00" personId="{2027e17e-a9ee-430a-b753-e8d609ef5e3e}" id="{b8fec93d-263a-485a-a11f-f932b9551959}" done="0">
    <x18tc:text xml:space="preserve">8 - SKU 1 + Solar Roof Blue</x18tc:text>
  </x18tc:threadedComment>
  <x18tc:threadedComment ref="J238" dT="2023-12-13T10:57:26.00" personId="{2027e17e-a9ee-430a-b753-e8d609ef5e3e}" id="{224a3093-50bf-45b5-a3e1-2689a60f3297}" done="0">
    <x18tc:text xml:space="preserve">7 - SKU 1 + Solar Roof Blue</x18tc:text>
  </x18tc:threadedComment>
  <x18tc:threadedComment ref="A6" dT="2023-12-22T15:02:26.00" personId="{2027e17e-a9ee-430a-b753-e8d609ef5e3e}" id="{16ebed3e-29cf-4a75-a8d1-7ab30870ec82}" done="0">
    <x18tc:text xml:space="preserve">Update numbers from Google Ads</x18tc:text>
  </x18tc:threadedComment>
  <x18tc:threadedComment ref="J294" dT="2023-12-13T10:57:59.00" personId="{2027e17e-a9ee-430a-b753-e8d609ef5e3e}" id="{46ca113e-ba9d-48a9-9e02-da2ef49e7c1b}" done="0">
    <x18tc:text xml:space="preserve">$2,279.00</x18tc:text>
  </x18tc:threadedComment>
  <x18tc:threadedComment ref="I294" dT="2023-12-13T10:57:50.00" personId="{2027e17e-a9ee-430a-b753-e8d609ef5e3e}" id="{88282fe9-5b87-40c7-88cc-70b4838649ee}" done="0">
    <x18tc:text xml:space="preserve">$1,980.00</x18tc:text>
  </x18tc:threadedComment>
  <x18tc:threadedComment ref="A21" dT="2023-12-22T15:14:15.00" personId="{2027e17e-a9ee-430a-b753-e8d609ef5e3e}" id="{3ac8a7e3-39e7-4f99-b278-a6166be84987}" done="0">
    <x18tc:text xml:space="preserve">Update numbers from Bing Microsoft Overview</x18tc:text>
  </x18tc:threadedComment>
  <x18tc:threadedComment ref="I238" dT="2023-12-13T10:57:19.00" personId="{2027e17e-a9ee-430a-b753-e8d609ef5e3e}" id="{d65698d0-43db-4e2e-a158-e4a553abd145}" done="0">
    <x18tc:text xml:space="preserve">7 - SKU 1 + Solar Roof Blue</x18tc:text>
  </x18tc:threadedComment>
  <x18tc:threadedComment ref="A19" dT="2023-12-22T15:02:35.00" personId="{2027e17e-a9ee-430a-b753-e8d609ef5e3e}" id="{6657ea8d-1549-45f3-ae92-3d7bb2a0c056}" done="0">
    <x18tc:text xml:space="preserve">Update numbers from Google Ads</x18tc:text>
  </x18tc:threadedComment>
  <x18tc:threadedComment ref="H238" dT="2023-12-13T10:56:58.00" personId="{2027e17e-a9ee-430a-b753-e8d609ef5e3e}" id="{c6a0873b-f886-43b1-960e-45a33ade3351}" done="0">
    <x18tc:text xml:space="preserve">5 - SKU 1 + Solar Roof Blue</x18tc:text>
  </x18tc:threadedComment>
  <x18tc:threadedComment ref="A8" dT="2023-12-22T15:14:08.00" personId="{2027e17e-a9ee-430a-b753-e8d609ef5e3e}" id="{a4eef36d-4f33-499b-ac89-8ec7d2af0428}" done="0">
    <x18tc:text xml:space="preserve">Update numbers from Bing Microsoft Overview</x18tc:text>
  </x18tc:threadedComment>
  <x18tc:threadedComment ref="K233" dT="2023-12-13T10:45:10.00" personId="{2027e17e-a9ee-430a-b753-e8d609ef5e3e}" id="{12a5df0e-1c85-4717-95f3-362bd3cb44c3}" done="0">
    <x18tc:text xml:space="preserve">362 - SKU 1 + Solar Roof Blue</x18tc:text>
  </x18tc:threadedComment>
  <x18tc:threadedComment ref="H233" dT="2023-12-13T10:43:55.00" personId="{2027e17e-a9ee-430a-b753-e8d609ef5e3e}" id="{afe972c7-853c-44b6-adda-72c3851e682d}" done="0">
    <x18tc:text xml:space="preserve">182 - SKU 1 + Solar Roof Blue</x18tc:text>
  </x18tc:threadedComment>
  <x18tc:threadedComment ref="H289" dT="2023-12-13T10:52:37.00" personId="{2027e17e-a9ee-430a-b753-e8d609ef5e3e}" id="{c83d1a86-4b36-47fb-9cd5-48e64e9420c4}" done="0">
    <x18tc:text xml:space="preserve">$58,638</x18tc:text>
  </x18tc:threadedComment>
  <x18tc:threadedComment ref="H294" dT="2023-12-13T10:56:38.00" personId="{2027e17e-a9ee-430a-b753-e8d609ef5e3e}" id="{7d52c6e2-0783-4900-a328-d5c02fe032ab}" done="0">
    <x18tc:text xml:space="preserve">$1,485</x18tc:text>
  </x18tc:threadedComment>
  <x18tc:threadedComment ref="J233" dT="2023-12-13T10:44:56.00" personId="{2027e17e-a9ee-430a-b753-e8d609ef5e3e}" id="{59c3b916-fa73-4db8-b970-d3c27601b53c}" done="0">
    <x18tc:text xml:space="preserve">221 - SKU 1 + Solar Roof Blue</x18tc:text>
  </x18tc:threadedComment>
  <x18tc:threadedComment ref="J147" dT="2023-12-12T14:47:58.00" personId="{b1ad6bff-2565-4fdd-9b44-7ba1ae43b4ce}" id="{ee5d262f-88e9-46b0-b201-05904af64b42}" done="0">
    <x18tc:text xml:space="preserve">228 - SKU 1 + Solar Roof Blue</x18tc:text>
  </x18tc:threadedComment>
  <x18tc:threadedComment ref="I233" dT="2023-12-13T10:44:22.00" personId="{2027e17e-a9ee-430a-b753-e8d609ef5e3e}" id="{61948edc-b79d-4c23-b0d5-8726a6d30380}" done="0">
    <x18tc:text xml:space="preserve">254 - SKU 1 + Solar Roof Blue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2" dT="2023-12-18T13:27:35.00" personId="{b1ad6bff-2565-4fdd-9b44-7ba1ae43b4ce}" id="{a9551a31-059e-419a-a1c2-8ad75713060e}" done="0">
    <x18tc:text xml:space="preserve">ali je sales fee od Amazon revenue, ali od celotnega gross</x18tc:text>
  </x18tc:threadedComment>
  <x18tc:threadedComment ref="D29" dT="2023-12-21T13:34:43.00" personId="{b1ad6bff-2565-4fdd-9b44-7ba1ae43b4ce}" id="{5caa1fc5-550b-49a7-9908-47a6a485d968}" done="0">
    <x18tc:text xml:space="preserve">Peter added this on 21.12. because it was empty</x18tc:text>
  </x18tc:threadedComment>
  <x18tc:threadedComment ref="C37" dT="2023-12-18T09:43:56.00" personId="{b1ad6bff-2565-4fdd-9b44-7ba1ae43b4ce}" id="{7a286ec5-0554-4e2b-94bd-4e766fbcd61c}" done="1">
    <x18tc:text xml:space="preserve">vse produkte</x18tc:text>
  </x18tc:threadedComment>
  <x18tc:threadedComment ref="C40" dT="2023-12-18T09:41:48.00" personId="{b1ad6bff-2565-4fdd-9b44-7ba1ae43b4ce}" id="{452f8448-20ae-4dab-b4b0-246471f17f9a}" done="1">
    <x18tc:text xml:space="preserve">Jaša potrdi ali je FBA fee na order (predvsem za addone)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9" Type="http://schemas.openxmlformats.org/officeDocument/2006/relationships/vmlDrawing" Target="../drawings/vmlDrawing3.vml"/><Relationship Id="rId5" Type="http://schemas.openxmlformats.org/officeDocument/2006/relationships/hyperlink" Target="https://docs.google.com/spreadsheets/d/1Dn0q7h1bHxXdG0N9KpcqzFo0tWUWYXOrRX7yxv3G1E0/edit" TargetMode="External"/><Relationship Id="rId6" Type="http://schemas.openxmlformats.org/officeDocument/2006/relationships/hyperlink" Target="https://docs.google.com/document/d/1m1D0mcq6_cpIUs4Z2pSMjDX9L4kRSfAwaLu0UKQppIM/edit?usp=sharing" TargetMode="External"/><Relationship Id="rId7" Type="http://schemas.openxmlformats.org/officeDocument/2006/relationships/hyperlink" Target="https://docs.google.com/spreadsheets/d/1JFD6SusYZSq5MvMm0PnCaYPmLBVKBKvK09yjZIlSFN4/edi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6QZVqAJRY2BnzIWJStiU7c7bpGSYS1vLd7eFRlL40Ew/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drawing" Target="../drawings/drawing12.xml"/><Relationship Id="rId8"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3.13"/>
  </cols>
  <sheetData>
    <row r="1">
      <c r="A1" s="1">
        <v>45261.0</v>
      </c>
      <c r="B1" s="2">
        <v>45261.0</v>
      </c>
      <c r="C1" s="2">
        <v>45262.0</v>
      </c>
      <c r="D1" s="2">
        <v>45263.0</v>
      </c>
      <c r="E1" s="2">
        <v>45264.0</v>
      </c>
      <c r="F1" s="2">
        <v>45265.0</v>
      </c>
      <c r="G1" s="2">
        <v>45266.0</v>
      </c>
      <c r="H1" s="2">
        <v>45267.0</v>
      </c>
      <c r="I1" s="2">
        <v>45268.0</v>
      </c>
      <c r="J1" s="2">
        <v>45269.0</v>
      </c>
      <c r="K1" s="2">
        <v>45270.0</v>
      </c>
      <c r="L1" s="2">
        <v>45271.0</v>
      </c>
      <c r="M1" s="2">
        <v>45272.0</v>
      </c>
      <c r="N1" s="2">
        <v>45273.0</v>
      </c>
      <c r="O1" s="2">
        <v>45274.0</v>
      </c>
      <c r="P1" s="2">
        <v>45275.0</v>
      </c>
      <c r="Q1" s="2">
        <v>45276.0</v>
      </c>
      <c r="R1" s="2">
        <v>45277.0</v>
      </c>
      <c r="S1" s="2">
        <v>45278.0</v>
      </c>
      <c r="T1" s="2">
        <v>45279.0</v>
      </c>
      <c r="U1" s="2">
        <v>45280.0</v>
      </c>
      <c r="V1" s="2">
        <v>45281.0</v>
      </c>
      <c r="W1" s="2">
        <v>45282.0</v>
      </c>
      <c r="X1" s="2">
        <v>45283.0</v>
      </c>
      <c r="Y1" s="2">
        <v>45284.0</v>
      </c>
      <c r="Z1" s="2">
        <v>45285.0</v>
      </c>
      <c r="AA1" s="2">
        <v>45286.0</v>
      </c>
      <c r="AB1" s="2">
        <v>45287.0</v>
      </c>
      <c r="AC1" s="2">
        <v>45288.0</v>
      </c>
      <c r="AD1" s="2">
        <v>45289.0</v>
      </c>
      <c r="AE1" s="2">
        <v>45290.0</v>
      </c>
      <c r="AF1" s="2">
        <v>45291.0</v>
      </c>
    </row>
    <row r="2">
      <c r="A2" s="6"/>
      <c r="B2" s="7" t="s">
        <v>2</v>
      </c>
      <c r="C2" s="7" t="s">
        <v>3</v>
      </c>
      <c r="D2" s="7" t="s">
        <v>4</v>
      </c>
      <c r="E2" s="7" t="s">
        <v>5</v>
      </c>
      <c r="F2" s="7" t="s">
        <v>6</v>
      </c>
      <c r="G2" s="7" t="s">
        <v>7</v>
      </c>
      <c r="H2" s="7" t="s">
        <v>8</v>
      </c>
      <c r="I2" s="7" t="s">
        <v>2</v>
      </c>
      <c r="J2" s="7" t="s">
        <v>3</v>
      </c>
      <c r="K2" s="7" t="s">
        <v>4</v>
      </c>
      <c r="L2" s="7" t="s">
        <v>5</v>
      </c>
      <c r="M2" s="7" t="s">
        <v>6</v>
      </c>
      <c r="N2" s="7" t="s">
        <v>7</v>
      </c>
      <c r="O2" s="7" t="s">
        <v>8</v>
      </c>
      <c r="P2" s="7" t="s">
        <v>2</v>
      </c>
      <c r="Q2" s="7" t="s">
        <v>3</v>
      </c>
      <c r="R2" s="7" t="s">
        <v>4</v>
      </c>
      <c r="S2" s="7" t="s">
        <v>5</v>
      </c>
      <c r="T2" s="7" t="s">
        <v>6</v>
      </c>
      <c r="U2" s="7" t="s">
        <v>7</v>
      </c>
      <c r="V2" s="7" t="s">
        <v>8</v>
      </c>
      <c r="W2" s="7" t="s">
        <v>2</v>
      </c>
      <c r="X2" s="7" t="s">
        <v>3</v>
      </c>
      <c r="Y2" s="7" t="s">
        <v>4</v>
      </c>
      <c r="Z2" s="7" t="s">
        <v>5</v>
      </c>
      <c r="AA2" s="7" t="s">
        <v>6</v>
      </c>
      <c r="AB2" s="7" t="s">
        <v>7</v>
      </c>
      <c r="AC2" s="7" t="s">
        <v>8</v>
      </c>
      <c r="AD2" s="7" t="s">
        <v>2</v>
      </c>
      <c r="AE2" s="7" t="s">
        <v>3</v>
      </c>
      <c r="AF2" s="7" t="s">
        <v>4</v>
      </c>
    </row>
    <row r="3">
      <c r="A3" s="6" t="s">
        <v>9</v>
      </c>
      <c r="B3" s="6"/>
      <c r="C3" s="6" t="s">
        <v>10</v>
      </c>
      <c r="D3" s="6" t="s">
        <v>10</v>
      </c>
      <c r="E3" s="6"/>
      <c r="F3" s="6"/>
      <c r="G3" s="6"/>
      <c r="H3" s="6"/>
      <c r="I3" s="6"/>
      <c r="J3" s="6" t="s">
        <v>10</v>
      </c>
      <c r="K3" s="6" t="s">
        <v>10</v>
      </c>
      <c r="L3" s="6"/>
      <c r="M3" s="6"/>
      <c r="N3" s="6"/>
      <c r="O3" s="6"/>
      <c r="P3" s="6" t="s">
        <v>10</v>
      </c>
      <c r="Q3" s="6" t="s">
        <v>10</v>
      </c>
      <c r="R3" s="6" t="s">
        <v>10</v>
      </c>
      <c r="S3" s="6"/>
      <c r="T3" s="6"/>
      <c r="U3" s="6"/>
      <c r="V3" s="6"/>
      <c r="W3" s="6"/>
      <c r="X3" s="6" t="s">
        <v>10</v>
      </c>
      <c r="Y3" s="6" t="s">
        <v>10</v>
      </c>
      <c r="Z3" s="6" t="s">
        <v>10</v>
      </c>
      <c r="AA3" s="6" t="s">
        <v>10</v>
      </c>
      <c r="AB3" s="6"/>
      <c r="AC3" s="6"/>
      <c r="AD3" s="6" t="s">
        <v>12</v>
      </c>
      <c r="AE3" s="6" t="s">
        <v>12</v>
      </c>
      <c r="AF3" s="6" t="s">
        <v>12</v>
      </c>
    </row>
    <row r="4">
      <c r="A4" s="11" t="s">
        <v>13</v>
      </c>
      <c r="B4" s="13" t="s">
        <v>14</v>
      </c>
    </row>
    <row r="5">
      <c r="B5" s="6"/>
      <c r="C5" s="6"/>
      <c r="D5" s="6"/>
      <c r="E5" s="6"/>
      <c r="F5" s="14" t="s">
        <v>15</v>
      </c>
      <c r="G5" s="6"/>
      <c r="H5" s="14" t="s">
        <v>16</v>
      </c>
      <c r="I5" s="15" t="s">
        <v>17</v>
      </c>
      <c r="J5" s="6"/>
      <c r="K5" s="11" t="s">
        <v>18</v>
      </c>
      <c r="L5" s="16" t="s">
        <v>19</v>
      </c>
      <c r="M5" s="6"/>
      <c r="N5" s="16" t="s">
        <v>20</v>
      </c>
      <c r="O5" s="19" t="s">
        <v>21</v>
      </c>
      <c r="P5" s="16" t="s">
        <v>22</v>
      </c>
      <c r="Q5" s="6"/>
      <c r="R5" s="6"/>
      <c r="S5" s="6"/>
      <c r="T5" s="6"/>
      <c r="U5" s="16" t="s">
        <v>23</v>
      </c>
      <c r="V5" s="16" t="s">
        <v>24</v>
      </c>
      <c r="W5" s="6"/>
      <c r="X5" s="6"/>
      <c r="Y5" s="6"/>
      <c r="Z5" s="6"/>
      <c r="AA5" s="6"/>
      <c r="AB5" s="6"/>
      <c r="AC5" s="6"/>
      <c r="AD5" s="16" t="s">
        <v>25</v>
      </c>
      <c r="AE5" s="20" t="s">
        <v>26</v>
      </c>
      <c r="AF5" s="21"/>
    </row>
    <row r="6">
      <c r="B6" s="6"/>
      <c r="C6" s="6"/>
      <c r="D6" s="6"/>
      <c r="E6" s="6"/>
      <c r="F6" s="6"/>
      <c r="G6" s="21"/>
      <c r="H6" s="21"/>
      <c r="I6" s="6"/>
      <c r="J6" s="6"/>
      <c r="K6" s="21"/>
      <c r="L6" s="16" t="s">
        <v>27</v>
      </c>
      <c r="M6" s="21"/>
      <c r="N6" s="21"/>
      <c r="O6" s="21"/>
      <c r="P6" s="21"/>
      <c r="Q6" s="21"/>
      <c r="R6" s="6"/>
      <c r="S6" s="6"/>
      <c r="T6" s="6"/>
      <c r="U6" s="6"/>
      <c r="V6" s="6"/>
      <c r="W6" s="21"/>
      <c r="X6" s="6"/>
      <c r="Y6" s="21"/>
      <c r="Z6" s="21"/>
      <c r="AA6" s="21"/>
      <c r="AB6" s="21"/>
      <c r="AC6" s="21"/>
      <c r="AD6" s="21"/>
      <c r="AE6" s="21"/>
      <c r="AF6" s="21"/>
    </row>
    <row r="7">
      <c r="A7" s="6"/>
      <c r="B7" s="6"/>
      <c r="C7" s="6"/>
      <c r="D7" s="6"/>
      <c r="E7" s="6"/>
      <c r="F7" s="6"/>
      <c r="G7" s="6"/>
      <c r="H7" s="6"/>
      <c r="I7" s="6"/>
      <c r="J7" s="6"/>
      <c r="K7" s="6"/>
      <c r="L7" s="6"/>
      <c r="M7" s="6"/>
      <c r="N7" s="6"/>
      <c r="O7" s="6"/>
      <c r="P7" s="6"/>
      <c r="Q7" s="6"/>
      <c r="R7" s="6"/>
      <c r="S7" s="6"/>
      <c r="T7" s="6"/>
      <c r="U7" s="6"/>
      <c r="V7" s="21"/>
      <c r="W7" s="25"/>
      <c r="X7" s="21"/>
      <c r="Y7" s="21"/>
      <c r="Z7" s="21"/>
      <c r="AA7" s="6"/>
      <c r="AB7" s="6"/>
      <c r="AC7" s="6"/>
      <c r="AD7" s="6"/>
      <c r="AE7" s="6"/>
      <c r="AF7" s="6"/>
    </row>
    <row r="8">
      <c r="A8" s="28" t="s">
        <v>31</v>
      </c>
      <c r="B8" s="29">
        <v>182179.74</v>
      </c>
      <c r="C8" s="31">
        <v>239359.12</v>
      </c>
      <c r="D8" s="31">
        <v>309347.58</v>
      </c>
      <c r="E8" s="31">
        <v>305578.38</v>
      </c>
      <c r="F8" s="31">
        <v>298114.36</v>
      </c>
      <c r="G8" s="31">
        <v>324866.09</v>
      </c>
      <c r="H8" s="31">
        <v>330539.93</v>
      </c>
      <c r="I8" s="31">
        <v>353516.62</v>
      </c>
      <c r="J8" s="31">
        <v>360109.93</v>
      </c>
      <c r="K8" s="31">
        <v>544223.4</v>
      </c>
      <c r="L8" s="29">
        <v>507957.88</v>
      </c>
      <c r="M8" s="31">
        <v>441290.61</v>
      </c>
      <c r="N8" s="31">
        <v>378497.6</v>
      </c>
      <c r="O8" s="31">
        <v>289096.22</v>
      </c>
      <c r="P8" s="31">
        <v>234608.6</v>
      </c>
      <c r="Q8" s="31">
        <v>195884.99</v>
      </c>
      <c r="R8" s="31">
        <v>135037.9</v>
      </c>
      <c r="S8" s="31">
        <v>152636.6</v>
      </c>
      <c r="T8" s="31">
        <v>143733.9</v>
      </c>
      <c r="U8" s="31">
        <v>111010.22</v>
      </c>
      <c r="V8" s="31">
        <v>53985.74</v>
      </c>
      <c r="W8" s="31">
        <v>45371.98</v>
      </c>
      <c r="X8" s="31">
        <v>32430.01</v>
      </c>
      <c r="Y8" s="32">
        <v>28394.59</v>
      </c>
      <c r="Z8" s="31">
        <v>46187.9</v>
      </c>
      <c r="AA8" s="31">
        <v>38487.01</v>
      </c>
      <c r="AB8" s="31">
        <v>31524.34</v>
      </c>
      <c r="AC8" s="31">
        <v>31682.88</v>
      </c>
      <c r="AD8" s="31">
        <v>35924.11</v>
      </c>
      <c r="AE8" s="31">
        <v>45927.46</v>
      </c>
      <c r="AF8" s="31">
        <v>44158.82</v>
      </c>
    </row>
    <row r="9" outlineLevel="1">
      <c r="A9" s="35" t="s">
        <v>34</v>
      </c>
      <c r="B9" s="36">
        <v>148896.28</v>
      </c>
      <c r="C9" s="36">
        <v>196722.13</v>
      </c>
      <c r="D9" s="36">
        <v>255328.76</v>
      </c>
      <c r="E9" s="36">
        <v>254086.11</v>
      </c>
      <c r="F9" s="36">
        <v>245877.15</v>
      </c>
      <c r="G9" s="36">
        <v>268135.33</v>
      </c>
      <c r="H9" s="36">
        <v>267062.57</v>
      </c>
      <c r="I9" s="36">
        <v>283105.87</v>
      </c>
      <c r="J9" s="36">
        <v>287226.6</v>
      </c>
      <c r="K9" s="36">
        <v>431622.54</v>
      </c>
      <c r="L9" s="36">
        <v>410276.54</v>
      </c>
      <c r="M9" s="36">
        <v>363565.77</v>
      </c>
      <c r="N9" s="36">
        <v>306167.33</v>
      </c>
      <c r="O9" s="36">
        <v>229526.48</v>
      </c>
      <c r="P9" s="36">
        <v>185579.36</v>
      </c>
      <c r="Q9" s="36">
        <v>151020.91</v>
      </c>
      <c r="R9" s="36">
        <v>104311.3</v>
      </c>
      <c r="S9" s="36">
        <v>119135.96</v>
      </c>
      <c r="T9" s="36">
        <v>111973.84</v>
      </c>
      <c r="U9" s="36">
        <v>89333.68</v>
      </c>
      <c r="V9" s="36">
        <v>44585.65</v>
      </c>
      <c r="W9" s="36">
        <v>36770.85</v>
      </c>
      <c r="X9" s="36">
        <v>26184.13</v>
      </c>
      <c r="Y9" s="36">
        <v>21720.95</v>
      </c>
      <c r="Z9" s="36">
        <v>30855.55</v>
      </c>
      <c r="AA9" s="36">
        <v>22390.5</v>
      </c>
      <c r="AB9" s="36">
        <v>19166.75</v>
      </c>
      <c r="AC9" s="36">
        <v>19296.05</v>
      </c>
      <c r="AD9" s="36">
        <v>20772.9</v>
      </c>
      <c r="AE9" s="36">
        <v>30281.55</v>
      </c>
      <c r="AF9" s="36">
        <v>29212.93</v>
      </c>
    </row>
    <row r="10" outlineLevel="1">
      <c r="A10" s="35" t="s">
        <v>37</v>
      </c>
      <c r="B10" s="36">
        <v>12027.92</v>
      </c>
      <c r="C10" s="36">
        <v>14248.12</v>
      </c>
      <c r="D10" s="36">
        <v>17773.14</v>
      </c>
      <c r="E10" s="36">
        <v>15874.79</v>
      </c>
      <c r="F10" s="36">
        <v>15079.85</v>
      </c>
      <c r="G10" s="36">
        <v>17998.27</v>
      </c>
      <c r="H10" s="36">
        <v>24577.23</v>
      </c>
      <c r="I10" s="36">
        <v>29469.5</v>
      </c>
      <c r="J10" s="36">
        <v>30723.45</v>
      </c>
      <c r="K10" s="36">
        <v>49963.65</v>
      </c>
      <c r="L10" s="36">
        <v>37955.26</v>
      </c>
      <c r="M10" s="36">
        <v>25861.27</v>
      </c>
      <c r="N10" s="36">
        <v>20871.96</v>
      </c>
      <c r="O10" s="36">
        <v>11810.97</v>
      </c>
      <c r="P10" s="36">
        <v>8711.89</v>
      </c>
      <c r="Q10" s="36">
        <v>9843.64</v>
      </c>
      <c r="R10" s="36">
        <v>6337.85</v>
      </c>
      <c r="S10" s="36">
        <v>6090.44</v>
      </c>
      <c r="T10" s="36">
        <v>5671.06</v>
      </c>
      <c r="U10" s="36">
        <v>5104.32</v>
      </c>
      <c r="V10" s="36">
        <v>3339.05</v>
      </c>
      <c r="W10" s="36">
        <v>3379.65</v>
      </c>
      <c r="X10" s="36">
        <v>2646.87</v>
      </c>
      <c r="Y10" s="36">
        <v>3345.6</v>
      </c>
      <c r="Z10" s="36">
        <v>9404.45</v>
      </c>
      <c r="AA10" s="36">
        <v>10875.1</v>
      </c>
      <c r="AB10" s="36">
        <v>8185.4</v>
      </c>
      <c r="AC10" s="36">
        <v>8230.9</v>
      </c>
      <c r="AD10" s="36">
        <v>10525.15</v>
      </c>
      <c r="AE10" s="36">
        <v>9954.55</v>
      </c>
      <c r="AF10" s="36">
        <v>9678.87</v>
      </c>
    </row>
    <row r="11" outlineLevel="1">
      <c r="A11" s="35" t="s">
        <v>38</v>
      </c>
      <c r="B11" s="36">
        <v>161.0</v>
      </c>
      <c r="C11" s="36">
        <v>238.99</v>
      </c>
      <c r="D11" s="36">
        <v>255.97</v>
      </c>
      <c r="E11" s="36">
        <v>49.89</v>
      </c>
      <c r="F11" s="36">
        <v>1934.95</v>
      </c>
      <c r="G11" s="36">
        <v>539.98</v>
      </c>
      <c r="H11" s="36">
        <v>335.15</v>
      </c>
      <c r="I11" s="36">
        <v>635.5</v>
      </c>
      <c r="J11" s="36">
        <v>642.95</v>
      </c>
      <c r="K11" s="36">
        <v>689.48</v>
      </c>
      <c r="L11" s="36">
        <v>825.94</v>
      </c>
      <c r="M11" s="36">
        <v>686.08</v>
      </c>
      <c r="N11" s="36">
        <v>608.47</v>
      </c>
      <c r="O11" s="36">
        <v>358.15</v>
      </c>
      <c r="P11" s="36">
        <v>434.98</v>
      </c>
      <c r="Q11" s="36">
        <v>285.0</v>
      </c>
      <c r="R11" s="36">
        <v>187.15</v>
      </c>
      <c r="S11" s="36">
        <v>304.0</v>
      </c>
      <c r="T11" s="36">
        <v>152.99</v>
      </c>
      <c r="U11" s="36">
        <v>298.97</v>
      </c>
      <c r="V11" s="36">
        <v>76.0</v>
      </c>
      <c r="W11" s="36">
        <v>86.99</v>
      </c>
      <c r="X11" s="36">
        <v>57.0</v>
      </c>
      <c r="Y11" s="36">
        <v>35.15</v>
      </c>
      <c r="Z11" s="36">
        <v>139.99</v>
      </c>
      <c r="AA11" s="36">
        <v>114.0</v>
      </c>
      <c r="AB11" s="36">
        <v>47.0</v>
      </c>
      <c r="AC11" s="36">
        <v>38.0</v>
      </c>
      <c r="AD11" s="36">
        <v>57.0</v>
      </c>
      <c r="AE11" s="36">
        <v>38.0</v>
      </c>
      <c r="AF11" s="36">
        <v>55.99</v>
      </c>
    </row>
    <row r="12" outlineLevel="1">
      <c r="A12" s="35" t="s">
        <v>40</v>
      </c>
      <c r="B12" s="36">
        <v>10324.54</v>
      </c>
      <c r="C12" s="36">
        <v>13474.88</v>
      </c>
      <c r="D12" s="36">
        <v>17959.71</v>
      </c>
      <c r="E12" s="36">
        <v>17167.59</v>
      </c>
      <c r="F12" s="36">
        <v>16904.41</v>
      </c>
      <c r="G12" s="36">
        <v>18912.51</v>
      </c>
      <c r="H12" s="36">
        <v>19444.98</v>
      </c>
      <c r="I12" s="36">
        <v>20395.75</v>
      </c>
      <c r="J12" s="36">
        <v>21341.93</v>
      </c>
      <c r="K12" s="36">
        <v>32117.73</v>
      </c>
      <c r="L12" s="36">
        <v>28913.14</v>
      </c>
      <c r="M12" s="36">
        <v>25567.49</v>
      </c>
      <c r="N12" s="36">
        <v>21859.84</v>
      </c>
      <c r="O12" s="36">
        <v>16620.62</v>
      </c>
      <c r="P12" s="36">
        <v>13332.37</v>
      </c>
      <c r="Q12" s="36">
        <v>11155.44</v>
      </c>
      <c r="R12" s="36">
        <v>7731.6</v>
      </c>
      <c r="S12" s="36">
        <v>8521.2</v>
      </c>
      <c r="T12" s="36">
        <v>8206.01</v>
      </c>
      <c r="U12" s="36">
        <v>6368.25</v>
      </c>
      <c r="V12" s="36">
        <v>3160.04</v>
      </c>
      <c r="W12" s="36">
        <v>2684.49</v>
      </c>
      <c r="X12" s="36">
        <v>1517.01</v>
      </c>
      <c r="Y12" s="36">
        <v>1492.89</v>
      </c>
      <c r="Z12" s="36">
        <v>2357.91</v>
      </c>
      <c r="AA12" s="36">
        <v>1977.41</v>
      </c>
      <c r="AB12" s="36">
        <v>1750.19</v>
      </c>
      <c r="AC12" s="36">
        <v>1757.93</v>
      </c>
      <c r="AD12" s="36">
        <v>1869.06</v>
      </c>
      <c r="AE12" s="36">
        <v>2428.36</v>
      </c>
      <c r="AF12" s="36">
        <v>2431.03</v>
      </c>
    </row>
    <row r="13" outlineLevel="1">
      <c r="A13" s="35" t="s">
        <v>41</v>
      </c>
      <c r="B13" s="36">
        <v>10770.0</v>
      </c>
      <c r="C13" s="36">
        <v>14675.0</v>
      </c>
      <c r="D13" s="36">
        <v>18030.0</v>
      </c>
      <c r="E13" s="36">
        <v>18400.0</v>
      </c>
      <c r="F13" s="36">
        <v>18318.0</v>
      </c>
      <c r="G13" s="36">
        <v>19280.0</v>
      </c>
      <c r="H13" s="36">
        <v>19120.0</v>
      </c>
      <c r="I13" s="36">
        <v>19910.0</v>
      </c>
      <c r="J13" s="36">
        <v>20175.0</v>
      </c>
      <c r="K13" s="36">
        <v>29830.0</v>
      </c>
      <c r="L13" s="36">
        <v>29987.0</v>
      </c>
      <c r="M13" s="36">
        <v>25610.0</v>
      </c>
      <c r="N13" s="36">
        <v>28990.0</v>
      </c>
      <c r="O13" s="36">
        <v>30780.0</v>
      </c>
      <c r="P13" s="36">
        <v>26550.0</v>
      </c>
      <c r="Q13" s="36">
        <v>23580.0</v>
      </c>
      <c r="R13" s="36">
        <v>16470.0</v>
      </c>
      <c r="S13" s="36">
        <v>18585.0</v>
      </c>
      <c r="T13" s="36">
        <v>17730.0</v>
      </c>
      <c r="U13" s="36">
        <v>9905.0</v>
      </c>
      <c r="V13" s="36">
        <v>2825.0</v>
      </c>
      <c r="W13" s="36">
        <v>2450.0</v>
      </c>
      <c r="X13" s="36">
        <v>2025.0</v>
      </c>
      <c r="Y13" s="36">
        <v>1800.0</v>
      </c>
      <c r="Z13" s="36">
        <v>3430.0</v>
      </c>
      <c r="AA13" s="36">
        <v>3130.0</v>
      </c>
      <c r="AB13" s="36">
        <v>2375.0</v>
      </c>
      <c r="AC13" s="36">
        <v>2360.0</v>
      </c>
      <c r="AD13" s="36">
        <v>2700.0</v>
      </c>
      <c r="AE13" s="36">
        <v>3225.0</v>
      </c>
      <c r="AF13" s="36">
        <v>2780.0</v>
      </c>
    </row>
    <row r="14">
      <c r="A14" s="28" t="s">
        <v>45</v>
      </c>
      <c r="B14" s="52">
        <f t="shared" ref="B14:AF14" si="1">SUM(B15:B19)</f>
        <v>253.34</v>
      </c>
      <c r="C14" s="52">
        <f t="shared" si="1"/>
        <v>0</v>
      </c>
      <c r="D14" s="52">
        <f t="shared" si="1"/>
        <v>239</v>
      </c>
      <c r="E14" s="52">
        <f t="shared" si="1"/>
        <v>316.94</v>
      </c>
      <c r="F14" s="52">
        <f t="shared" si="1"/>
        <v>0</v>
      </c>
      <c r="G14" s="52">
        <f t="shared" si="1"/>
        <v>0</v>
      </c>
      <c r="H14" s="52">
        <f t="shared" si="1"/>
        <v>252.15</v>
      </c>
      <c r="I14" s="52">
        <f t="shared" si="1"/>
        <v>0</v>
      </c>
      <c r="J14" s="52">
        <f t="shared" si="1"/>
        <v>3283.88</v>
      </c>
      <c r="K14" s="52">
        <f t="shared" si="1"/>
        <v>17690.76</v>
      </c>
      <c r="L14" s="52">
        <f t="shared" si="1"/>
        <v>1730.88</v>
      </c>
      <c r="M14" s="52">
        <f t="shared" si="1"/>
        <v>1744.36</v>
      </c>
      <c r="N14" s="52">
        <f t="shared" si="1"/>
        <v>3267.14</v>
      </c>
      <c r="O14" s="52">
        <f t="shared" si="1"/>
        <v>13722.2</v>
      </c>
      <c r="P14" s="52">
        <f t="shared" si="1"/>
        <v>30956.98</v>
      </c>
      <c r="Q14" s="52">
        <f t="shared" si="1"/>
        <v>85520.86</v>
      </c>
      <c r="R14" s="52">
        <f t="shared" si="1"/>
        <v>254123.09</v>
      </c>
      <c r="S14" s="52">
        <f t="shared" si="1"/>
        <v>204453.08</v>
      </c>
      <c r="T14" s="52">
        <f t="shared" si="1"/>
        <v>187322.36</v>
      </c>
      <c r="U14" s="52">
        <f t="shared" si="1"/>
        <v>79408.52</v>
      </c>
      <c r="V14" s="52">
        <f t="shared" si="1"/>
        <v>64377.12</v>
      </c>
      <c r="W14" s="52">
        <f t="shared" si="1"/>
        <v>53761.12</v>
      </c>
      <c r="X14" s="52">
        <f t="shared" si="1"/>
        <v>49216.62</v>
      </c>
      <c r="Y14" s="52">
        <f t="shared" si="1"/>
        <v>29620.24</v>
      </c>
      <c r="Z14" s="52">
        <f t="shared" si="1"/>
        <v>20965.94</v>
      </c>
      <c r="AA14" s="52">
        <f t="shared" si="1"/>
        <v>21747.34</v>
      </c>
      <c r="AB14" s="52">
        <f t="shared" si="1"/>
        <v>10026.85</v>
      </c>
      <c r="AC14" s="52">
        <f t="shared" si="1"/>
        <v>10722.55</v>
      </c>
      <c r="AD14" s="52">
        <f t="shared" si="1"/>
        <v>6743.95</v>
      </c>
      <c r="AE14" s="52">
        <f t="shared" si="1"/>
        <v>11129.24</v>
      </c>
      <c r="AF14" s="52">
        <f t="shared" si="1"/>
        <v>10388.6</v>
      </c>
    </row>
    <row r="15" outlineLevel="1">
      <c r="A15" s="7" t="s">
        <v>34</v>
      </c>
      <c r="B15" s="59">
        <v>239.0</v>
      </c>
      <c r="C15" s="59">
        <v>0.0</v>
      </c>
      <c r="D15" s="59">
        <v>239.0</v>
      </c>
      <c r="E15" s="59">
        <v>299.0</v>
      </c>
      <c r="F15" s="59">
        <v>0.0</v>
      </c>
      <c r="G15" s="59">
        <v>0.0</v>
      </c>
      <c r="H15" s="59">
        <v>239.0</v>
      </c>
      <c r="I15" s="59">
        <v>0.0</v>
      </c>
      <c r="J15" s="36">
        <v>2980.24</v>
      </c>
      <c r="K15" s="36">
        <v>16437.68</v>
      </c>
      <c r="L15" s="59">
        <v>1625.0</v>
      </c>
      <c r="M15" s="59">
        <v>1600.12</v>
      </c>
      <c r="N15" s="59">
        <v>3068.56</v>
      </c>
      <c r="O15" s="36">
        <v>12871.26</v>
      </c>
      <c r="P15" s="36">
        <v>28791.72</v>
      </c>
      <c r="Q15" s="36">
        <v>79480.27</v>
      </c>
      <c r="R15" s="36">
        <v>235448.23</v>
      </c>
      <c r="S15" s="36">
        <v>189522.92</v>
      </c>
      <c r="T15" s="59">
        <v>173616.13</v>
      </c>
      <c r="U15" s="59">
        <v>73448.75</v>
      </c>
      <c r="V15" s="59">
        <v>59661.41</v>
      </c>
      <c r="W15" s="59">
        <v>49452.96</v>
      </c>
      <c r="X15" s="59">
        <v>45309.13</v>
      </c>
      <c r="Y15" s="59">
        <v>27065.29</v>
      </c>
      <c r="Z15" s="59">
        <v>17551.03</v>
      </c>
      <c r="AA15" s="59">
        <v>17695.82</v>
      </c>
      <c r="AB15" s="59">
        <v>7410.12</v>
      </c>
      <c r="AC15" s="59">
        <v>9221.68</v>
      </c>
      <c r="AD15" s="59">
        <v>6276.56</v>
      </c>
      <c r="AE15" s="59">
        <v>10357.68</v>
      </c>
      <c r="AF15" s="59">
        <v>9586.55</v>
      </c>
    </row>
    <row r="16" outlineLevel="1">
      <c r="A16" s="7" t="s">
        <v>37</v>
      </c>
      <c r="B16" s="59">
        <v>0.0</v>
      </c>
      <c r="C16" s="59">
        <v>0.0</v>
      </c>
      <c r="D16" s="59">
        <v>0.0</v>
      </c>
      <c r="E16" s="59">
        <v>0.0</v>
      </c>
      <c r="F16" s="59">
        <v>0.0</v>
      </c>
      <c r="G16" s="59">
        <v>0.0</v>
      </c>
      <c r="H16" s="59">
        <v>0.0</v>
      </c>
      <c r="I16" s="59">
        <v>0.0</v>
      </c>
      <c r="J16" s="36">
        <v>87.0</v>
      </c>
      <c r="K16" s="36">
        <v>29.0</v>
      </c>
      <c r="L16" s="59">
        <v>0.0</v>
      </c>
      <c r="M16" s="59">
        <v>29.0</v>
      </c>
      <c r="N16" s="59">
        <v>0.0</v>
      </c>
      <c r="O16" s="36">
        <v>0.0</v>
      </c>
      <c r="P16" s="36">
        <v>116.0</v>
      </c>
      <c r="Q16" s="36">
        <v>348.0</v>
      </c>
      <c r="R16" s="36">
        <v>1508.0</v>
      </c>
      <c r="S16" s="36">
        <v>1218.0</v>
      </c>
      <c r="T16" s="59">
        <v>1305.0</v>
      </c>
      <c r="U16" s="59">
        <v>783.0</v>
      </c>
      <c r="V16" s="59">
        <v>406.0</v>
      </c>
      <c r="W16" s="59">
        <v>493.0</v>
      </c>
      <c r="X16" s="59">
        <v>667.0</v>
      </c>
      <c r="Y16" s="59">
        <v>551.0</v>
      </c>
      <c r="Z16" s="59">
        <v>2146.0</v>
      </c>
      <c r="AA16" s="59">
        <v>2610.0</v>
      </c>
      <c r="AB16" s="59">
        <v>1943.0</v>
      </c>
      <c r="AC16" s="59">
        <v>812.0</v>
      </c>
      <c r="AD16" s="59">
        <v>29.0</v>
      </c>
      <c r="AE16" s="59">
        <v>58.0</v>
      </c>
      <c r="AF16" s="59">
        <v>87.0</v>
      </c>
    </row>
    <row r="17" outlineLevel="1">
      <c r="A17" s="7" t="s">
        <v>52</v>
      </c>
      <c r="B17" s="59">
        <v>14.34</v>
      </c>
      <c r="C17" s="59">
        <v>0.0</v>
      </c>
      <c r="D17" s="59">
        <v>0.0</v>
      </c>
      <c r="E17" s="66">
        <v>17.94</v>
      </c>
      <c r="F17" s="59">
        <v>0.0</v>
      </c>
      <c r="G17" s="59">
        <v>0.0</v>
      </c>
      <c r="H17" s="59">
        <v>13.15</v>
      </c>
      <c r="I17" s="59">
        <v>0.0</v>
      </c>
      <c r="J17" s="59">
        <v>202.17</v>
      </c>
      <c r="K17" s="59">
        <v>1189.4</v>
      </c>
      <c r="L17" s="59">
        <v>105.88</v>
      </c>
      <c r="M17" s="59">
        <v>114.74</v>
      </c>
      <c r="N17" s="59">
        <v>184.35</v>
      </c>
      <c r="O17" s="59">
        <v>838.71</v>
      </c>
      <c r="P17" s="59">
        <v>2028.05</v>
      </c>
      <c r="Q17" s="59">
        <v>5562.66</v>
      </c>
      <c r="R17" s="59">
        <v>16741.34</v>
      </c>
      <c r="S17" s="59">
        <v>13366.17</v>
      </c>
      <c r="T17" s="59">
        <v>12080.12</v>
      </c>
      <c r="U17" s="59">
        <v>5095.44</v>
      </c>
      <c r="V17" s="59">
        <v>4217.98</v>
      </c>
      <c r="W17" s="59">
        <v>3680.14</v>
      </c>
      <c r="X17" s="59">
        <v>3107.29</v>
      </c>
      <c r="Y17" s="59">
        <v>1949.06</v>
      </c>
      <c r="Z17" s="59">
        <v>1224.05</v>
      </c>
      <c r="AA17" s="59">
        <v>1412.66</v>
      </c>
      <c r="AB17" s="59">
        <v>655.22</v>
      </c>
      <c r="AC17" s="59">
        <v>688.12</v>
      </c>
      <c r="AD17" s="59">
        <v>426.66</v>
      </c>
      <c r="AE17" s="59">
        <v>703.83</v>
      </c>
      <c r="AF17" s="59">
        <v>710.31</v>
      </c>
    </row>
    <row r="18" outlineLevel="1">
      <c r="A18" s="7" t="s">
        <v>41</v>
      </c>
      <c r="B18" s="59">
        <v>0.0</v>
      </c>
      <c r="C18" s="59">
        <v>0.0</v>
      </c>
      <c r="D18" s="59">
        <v>0.0</v>
      </c>
      <c r="E18" s="59">
        <v>0.0</v>
      </c>
      <c r="F18" s="59">
        <v>0.0</v>
      </c>
      <c r="G18" s="59">
        <v>0.0</v>
      </c>
      <c r="H18" s="59">
        <v>0.0</v>
      </c>
      <c r="I18" s="59">
        <v>0.0</v>
      </c>
      <c r="J18" s="59">
        <v>0.32</v>
      </c>
      <c r="K18" s="59">
        <v>7.23</v>
      </c>
      <c r="L18" s="59">
        <v>0.0</v>
      </c>
      <c r="M18" s="59">
        <v>0.16</v>
      </c>
      <c r="N18" s="59">
        <v>14.06</v>
      </c>
      <c r="O18" s="59">
        <v>7.23</v>
      </c>
      <c r="P18" s="59">
        <v>7.23</v>
      </c>
      <c r="Q18" s="59">
        <v>61.39</v>
      </c>
      <c r="R18" s="59">
        <v>100.18</v>
      </c>
      <c r="S18" s="59">
        <v>135.52</v>
      </c>
      <c r="T18" s="59">
        <v>91.67</v>
      </c>
      <c r="U18" s="59">
        <v>10.58</v>
      </c>
      <c r="V18" s="59">
        <v>26.32</v>
      </c>
      <c r="W18" s="59">
        <v>26.56</v>
      </c>
      <c r="X18" s="59">
        <v>51.68</v>
      </c>
      <c r="Y18" s="59">
        <v>14.14</v>
      </c>
      <c r="Z18" s="59">
        <v>7.98</v>
      </c>
      <c r="AA18" s="59">
        <v>10.07</v>
      </c>
      <c r="AB18" s="59">
        <v>13.68</v>
      </c>
      <c r="AC18" s="59">
        <v>0.24</v>
      </c>
      <c r="AD18" s="59">
        <v>7.07</v>
      </c>
      <c r="AE18" s="59">
        <v>0.24</v>
      </c>
      <c r="AF18" s="59">
        <v>0.08</v>
      </c>
    </row>
    <row r="19" outlineLevel="1">
      <c r="A19" s="7" t="s">
        <v>54</v>
      </c>
      <c r="B19" s="59">
        <v>0.0</v>
      </c>
      <c r="C19" s="59">
        <v>0.0</v>
      </c>
      <c r="D19" s="59">
        <v>0.0</v>
      </c>
      <c r="E19" s="59">
        <v>0.0</v>
      </c>
      <c r="F19" s="59">
        <v>0.0</v>
      </c>
      <c r="G19" s="59">
        <v>0.0</v>
      </c>
      <c r="H19" s="59">
        <v>0.0</v>
      </c>
      <c r="I19" s="59">
        <v>0.0</v>
      </c>
      <c r="J19" s="59">
        <v>14.15</v>
      </c>
      <c r="K19" s="59">
        <v>27.45</v>
      </c>
      <c r="L19" s="59">
        <v>0.0</v>
      </c>
      <c r="M19" s="59">
        <v>0.34</v>
      </c>
      <c r="N19" s="59">
        <v>0.17</v>
      </c>
      <c r="O19" s="59">
        <v>5.0</v>
      </c>
      <c r="P19" s="59">
        <v>13.98</v>
      </c>
      <c r="Q19" s="59">
        <v>68.54</v>
      </c>
      <c r="R19" s="59">
        <v>325.34</v>
      </c>
      <c r="S19" s="59">
        <v>210.47</v>
      </c>
      <c r="T19" s="59">
        <v>229.44</v>
      </c>
      <c r="U19" s="59">
        <v>70.75</v>
      </c>
      <c r="V19" s="59">
        <v>65.41</v>
      </c>
      <c r="W19" s="59">
        <v>108.46</v>
      </c>
      <c r="X19" s="59">
        <v>81.52</v>
      </c>
      <c r="Y19" s="59">
        <v>40.75</v>
      </c>
      <c r="Z19" s="59">
        <v>36.88</v>
      </c>
      <c r="AA19" s="59">
        <v>18.79</v>
      </c>
      <c r="AB19" s="59">
        <v>4.83</v>
      </c>
      <c r="AC19" s="59">
        <v>0.51</v>
      </c>
      <c r="AD19" s="59">
        <v>4.66</v>
      </c>
      <c r="AE19" s="59">
        <v>9.49</v>
      </c>
      <c r="AF19" s="59">
        <v>4.66</v>
      </c>
    </row>
    <row r="20">
      <c r="A20" s="76" t="s">
        <v>55</v>
      </c>
      <c r="B20" s="78">
        <f t="shared" ref="B20:AF20" si="2">SUM(B25,B21)</f>
        <v>955.228158</v>
      </c>
      <c r="C20" s="78">
        <f t="shared" si="2"/>
        <v>318.409386</v>
      </c>
      <c r="D20" s="78">
        <f t="shared" si="2"/>
        <v>636.818772</v>
      </c>
      <c r="E20" s="78">
        <f t="shared" si="2"/>
        <v>318.409386</v>
      </c>
      <c r="F20" s="78">
        <f t="shared" si="2"/>
        <v>318.409386</v>
      </c>
      <c r="G20" s="78">
        <f t="shared" si="2"/>
        <v>0</v>
      </c>
      <c r="H20" s="78">
        <f t="shared" si="2"/>
        <v>1183.461</v>
      </c>
      <c r="I20" s="78">
        <f t="shared" si="2"/>
        <v>4929.109758</v>
      </c>
      <c r="J20" s="78">
        <f t="shared" si="2"/>
        <v>891.544158</v>
      </c>
      <c r="K20" s="78">
        <f t="shared" si="2"/>
        <v>1102.762758</v>
      </c>
      <c r="L20" s="78">
        <f t="shared" si="2"/>
        <v>1484.856144</v>
      </c>
      <c r="M20" s="78">
        <f t="shared" si="2"/>
        <v>27420.38804</v>
      </c>
      <c r="N20" s="78">
        <f t="shared" si="2"/>
        <v>8763.703836</v>
      </c>
      <c r="O20" s="78">
        <f t="shared" si="2"/>
        <v>0</v>
      </c>
      <c r="P20" s="78">
        <f t="shared" si="2"/>
        <v>0</v>
      </c>
      <c r="Q20" s="78">
        <f t="shared" si="2"/>
        <v>955.228158</v>
      </c>
      <c r="R20" s="78">
        <f t="shared" si="2"/>
        <v>572.083986</v>
      </c>
      <c r="S20" s="78">
        <f t="shared" si="2"/>
        <v>636.818772</v>
      </c>
      <c r="T20" s="78">
        <f t="shared" si="2"/>
        <v>636.818772</v>
      </c>
      <c r="U20" s="78">
        <f t="shared" si="2"/>
        <v>0</v>
      </c>
      <c r="V20" s="78">
        <f t="shared" si="2"/>
        <v>0</v>
      </c>
      <c r="W20" s="78">
        <f t="shared" si="2"/>
        <v>0</v>
      </c>
      <c r="X20" s="78">
        <f t="shared" si="2"/>
        <v>0</v>
      </c>
      <c r="Y20" s="78">
        <f t="shared" si="2"/>
        <v>0</v>
      </c>
      <c r="Z20" s="78">
        <f t="shared" si="2"/>
        <v>0</v>
      </c>
      <c r="AA20" s="78">
        <f t="shared" si="2"/>
        <v>0</v>
      </c>
      <c r="AB20" s="78">
        <f t="shared" si="2"/>
        <v>0</v>
      </c>
      <c r="AC20" s="78">
        <f t="shared" si="2"/>
        <v>0</v>
      </c>
      <c r="AD20" s="78">
        <f t="shared" si="2"/>
        <v>0</v>
      </c>
      <c r="AE20" s="78">
        <f t="shared" si="2"/>
        <v>0</v>
      </c>
      <c r="AF20" s="78">
        <f t="shared" si="2"/>
        <v>0</v>
      </c>
    </row>
    <row r="21" outlineLevel="1">
      <c r="A21" s="35" t="s">
        <v>58</v>
      </c>
      <c r="B21" s="83">
        <f t="shared" ref="B21:AF21" si="3">SUM(B22:B24)</f>
        <v>955.228158</v>
      </c>
      <c r="C21" s="83">
        <f t="shared" si="3"/>
        <v>318.409386</v>
      </c>
      <c r="D21" s="83">
        <f t="shared" si="3"/>
        <v>636.818772</v>
      </c>
      <c r="E21" s="83">
        <f t="shared" si="3"/>
        <v>318.409386</v>
      </c>
      <c r="F21" s="83">
        <f t="shared" si="3"/>
        <v>318.409386</v>
      </c>
      <c r="G21" s="83">
        <f t="shared" si="3"/>
        <v>0</v>
      </c>
      <c r="H21" s="83">
        <f t="shared" si="3"/>
        <v>0</v>
      </c>
      <c r="I21" s="83">
        <f t="shared" si="3"/>
        <v>955.228158</v>
      </c>
      <c r="J21" s="83">
        <f t="shared" si="3"/>
        <v>891.544158</v>
      </c>
      <c r="K21" s="83">
        <f t="shared" si="3"/>
        <v>891.544158</v>
      </c>
      <c r="L21" s="83">
        <f t="shared" si="3"/>
        <v>1273.637544</v>
      </c>
      <c r="M21" s="83">
        <f t="shared" si="3"/>
        <v>26236.92704</v>
      </c>
      <c r="N21" s="83">
        <f t="shared" si="3"/>
        <v>8087.592036</v>
      </c>
      <c r="O21" s="83">
        <f t="shared" si="3"/>
        <v>0</v>
      </c>
      <c r="P21" s="83">
        <f t="shared" si="3"/>
        <v>0</v>
      </c>
      <c r="Q21" s="83">
        <f t="shared" si="3"/>
        <v>955.228158</v>
      </c>
      <c r="R21" s="83">
        <f t="shared" si="3"/>
        <v>318.409386</v>
      </c>
      <c r="S21" s="83">
        <f t="shared" si="3"/>
        <v>636.818772</v>
      </c>
      <c r="T21" s="83">
        <f t="shared" si="3"/>
        <v>636.818772</v>
      </c>
      <c r="U21" s="83">
        <f t="shared" si="3"/>
        <v>0</v>
      </c>
      <c r="V21" s="83">
        <f t="shared" si="3"/>
        <v>0</v>
      </c>
      <c r="W21" s="83">
        <f t="shared" si="3"/>
        <v>0</v>
      </c>
      <c r="X21" s="83">
        <f t="shared" si="3"/>
        <v>0</v>
      </c>
      <c r="Y21" s="83">
        <f t="shared" si="3"/>
        <v>0</v>
      </c>
      <c r="Z21" s="83">
        <f t="shared" si="3"/>
        <v>0</v>
      </c>
      <c r="AA21" s="83">
        <f t="shared" si="3"/>
        <v>0</v>
      </c>
      <c r="AB21" s="83">
        <f t="shared" si="3"/>
        <v>0</v>
      </c>
      <c r="AC21" s="83">
        <f t="shared" si="3"/>
        <v>0</v>
      </c>
      <c r="AD21" s="83">
        <f t="shared" si="3"/>
        <v>0</v>
      </c>
      <c r="AE21" s="83">
        <f t="shared" si="3"/>
        <v>0</v>
      </c>
      <c r="AF21" s="83">
        <f t="shared" si="3"/>
        <v>0</v>
      </c>
    </row>
    <row r="22" outlineLevel="1">
      <c r="A22" s="90" t="s">
        <v>34</v>
      </c>
      <c r="B22" s="36">
        <v>899.97</v>
      </c>
      <c r="C22" s="36">
        <v>299.99</v>
      </c>
      <c r="D22" s="36">
        <v>599.98</v>
      </c>
      <c r="E22" s="36">
        <v>299.99</v>
      </c>
      <c r="F22" s="36">
        <v>299.99</v>
      </c>
      <c r="G22" s="36">
        <v>0.0</v>
      </c>
      <c r="H22" s="36">
        <v>0.0</v>
      </c>
      <c r="I22" s="36">
        <v>899.97</v>
      </c>
      <c r="J22" s="36">
        <v>839.97</v>
      </c>
      <c r="K22" s="36">
        <v>839.97</v>
      </c>
      <c r="L22" s="36">
        <v>1199.96</v>
      </c>
      <c r="M22" s="36">
        <v>24719.17</v>
      </c>
      <c r="N22" s="36">
        <v>7619.74</v>
      </c>
      <c r="O22" s="92">
        <v>0.0</v>
      </c>
      <c r="P22" s="36">
        <v>0.0</v>
      </c>
      <c r="Q22" s="36">
        <v>899.97</v>
      </c>
      <c r="R22" s="36">
        <v>299.99</v>
      </c>
      <c r="S22" s="36">
        <v>599.98</v>
      </c>
      <c r="T22" s="36">
        <v>599.98</v>
      </c>
      <c r="U22" s="36">
        <v>0.0</v>
      </c>
      <c r="V22" s="36">
        <v>0.0</v>
      </c>
      <c r="W22" s="36">
        <v>0.0</v>
      </c>
      <c r="X22" s="36">
        <v>0.0</v>
      </c>
      <c r="Y22" s="36">
        <v>0.0</v>
      </c>
      <c r="Z22" s="36">
        <v>0.0</v>
      </c>
      <c r="AA22" s="36">
        <v>0.0</v>
      </c>
      <c r="AB22" s="36">
        <v>0.0</v>
      </c>
      <c r="AC22" s="36">
        <v>0.0</v>
      </c>
      <c r="AD22" s="36">
        <v>0.0</v>
      </c>
      <c r="AE22" s="36">
        <v>0.0</v>
      </c>
      <c r="AF22" s="36">
        <v>0.0</v>
      </c>
    </row>
    <row r="23" outlineLevel="1">
      <c r="A23" s="90" t="s">
        <v>52</v>
      </c>
      <c r="B23" s="83">
        <f t="shared" ref="B23:AF23" si="4">0.0614*B22</f>
        <v>55.258158</v>
      </c>
      <c r="C23" s="83">
        <f t="shared" si="4"/>
        <v>18.419386</v>
      </c>
      <c r="D23" s="83">
        <f t="shared" si="4"/>
        <v>36.838772</v>
      </c>
      <c r="E23" s="83">
        <f t="shared" si="4"/>
        <v>18.419386</v>
      </c>
      <c r="F23" s="83">
        <f t="shared" si="4"/>
        <v>18.419386</v>
      </c>
      <c r="G23" s="83">
        <f t="shared" si="4"/>
        <v>0</v>
      </c>
      <c r="H23" s="83">
        <f t="shared" si="4"/>
        <v>0</v>
      </c>
      <c r="I23" s="83">
        <f t="shared" si="4"/>
        <v>55.258158</v>
      </c>
      <c r="J23" s="83">
        <f t="shared" si="4"/>
        <v>51.574158</v>
      </c>
      <c r="K23" s="83">
        <f t="shared" si="4"/>
        <v>51.574158</v>
      </c>
      <c r="L23" s="83">
        <f t="shared" si="4"/>
        <v>73.677544</v>
      </c>
      <c r="M23" s="83">
        <f t="shared" si="4"/>
        <v>1517.757038</v>
      </c>
      <c r="N23" s="83">
        <f t="shared" si="4"/>
        <v>467.852036</v>
      </c>
      <c r="O23" s="83">
        <f t="shared" si="4"/>
        <v>0</v>
      </c>
      <c r="P23" s="83">
        <f t="shared" si="4"/>
        <v>0</v>
      </c>
      <c r="Q23" s="83">
        <f t="shared" si="4"/>
        <v>55.258158</v>
      </c>
      <c r="R23" s="83">
        <f t="shared" si="4"/>
        <v>18.419386</v>
      </c>
      <c r="S23" s="83">
        <f t="shared" si="4"/>
        <v>36.838772</v>
      </c>
      <c r="T23" s="83">
        <f t="shared" si="4"/>
        <v>36.838772</v>
      </c>
      <c r="U23" s="83">
        <f t="shared" si="4"/>
        <v>0</v>
      </c>
      <c r="V23" s="83">
        <f t="shared" si="4"/>
        <v>0</v>
      </c>
      <c r="W23" s="83">
        <f t="shared" si="4"/>
        <v>0</v>
      </c>
      <c r="X23" s="83">
        <f t="shared" si="4"/>
        <v>0</v>
      </c>
      <c r="Y23" s="83">
        <f t="shared" si="4"/>
        <v>0</v>
      </c>
      <c r="Z23" s="83">
        <f t="shared" si="4"/>
        <v>0</v>
      </c>
      <c r="AA23" s="83">
        <f t="shared" si="4"/>
        <v>0</v>
      </c>
      <c r="AB23" s="83">
        <f t="shared" si="4"/>
        <v>0</v>
      </c>
      <c r="AC23" s="83">
        <f t="shared" si="4"/>
        <v>0</v>
      </c>
      <c r="AD23" s="83">
        <f t="shared" si="4"/>
        <v>0</v>
      </c>
      <c r="AE23" s="83">
        <f t="shared" si="4"/>
        <v>0</v>
      </c>
      <c r="AF23" s="83">
        <f t="shared" si="4"/>
        <v>0</v>
      </c>
    </row>
    <row r="24" outlineLevel="1">
      <c r="A24" s="35" t="s">
        <v>41</v>
      </c>
      <c r="B24" s="95">
        <v>0.0</v>
      </c>
      <c r="C24" s="95">
        <v>0.0</v>
      </c>
      <c r="D24" s="95">
        <v>0.0</v>
      </c>
      <c r="E24" s="95">
        <v>0.0</v>
      </c>
      <c r="F24" s="95">
        <v>0.0</v>
      </c>
      <c r="G24" s="95">
        <v>0.0</v>
      </c>
      <c r="H24" s="95">
        <v>0.0</v>
      </c>
      <c r="I24" s="95">
        <v>0.0</v>
      </c>
      <c r="J24" s="95">
        <v>0.0</v>
      </c>
      <c r="K24" s="95">
        <v>0.0</v>
      </c>
      <c r="L24" s="95">
        <v>0.0</v>
      </c>
      <c r="M24" s="95">
        <v>0.0</v>
      </c>
      <c r="N24" s="95">
        <v>0.0</v>
      </c>
      <c r="O24" s="95">
        <v>0.0</v>
      </c>
      <c r="P24" s="95">
        <v>0.0</v>
      </c>
      <c r="Q24" s="95">
        <v>0.0</v>
      </c>
      <c r="R24" s="95">
        <v>0.0</v>
      </c>
      <c r="S24" s="95">
        <v>0.0</v>
      </c>
      <c r="T24" s="95">
        <v>0.0</v>
      </c>
      <c r="U24" s="95">
        <v>0.0</v>
      </c>
      <c r="V24" s="95">
        <v>0.0</v>
      </c>
      <c r="W24" s="95">
        <v>0.0</v>
      </c>
      <c r="X24" s="95">
        <v>0.0</v>
      </c>
      <c r="Y24" s="95">
        <v>0.0</v>
      </c>
      <c r="Z24" s="95">
        <v>0.0</v>
      </c>
      <c r="AA24" s="95">
        <v>0.0</v>
      </c>
      <c r="AB24" s="95">
        <v>0.0</v>
      </c>
      <c r="AC24" s="95">
        <v>0.0</v>
      </c>
      <c r="AD24" s="95">
        <v>0.0</v>
      </c>
      <c r="AE24" s="95">
        <v>0.0</v>
      </c>
      <c r="AF24" s="95">
        <v>0.0</v>
      </c>
    </row>
    <row r="25" outlineLevel="1">
      <c r="A25" s="35" t="s">
        <v>62</v>
      </c>
      <c r="B25" s="98"/>
      <c r="C25" s="98"/>
      <c r="D25" s="98"/>
      <c r="E25" s="98"/>
      <c r="F25" s="98"/>
      <c r="G25" s="98"/>
      <c r="H25" s="83">
        <f t="shared" ref="H25:AF25" si="5">SUM(H26:H28)</f>
        <v>1183.461</v>
      </c>
      <c r="I25" s="83">
        <f t="shared" si="5"/>
        <v>3973.8816</v>
      </c>
      <c r="J25" s="83">
        <f t="shared" si="5"/>
        <v>0</v>
      </c>
      <c r="K25" s="83">
        <f t="shared" si="5"/>
        <v>211.2186</v>
      </c>
      <c r="L25" s="83">
        <f t="shared" si="5"/>
        <v>211.2186</v>
      </c>
      <c r="M25" s="83">
        <f t="shared" si="5"/>
        <v>1183.461</v>
      </c>
      <c r="N25" s="83">
        <f t="shared" si="5"/>
        <v>676.1118</v>
      </c>
      <c r="O25" s="83">
        <f t="shared" si="5"/>
        <v>0</v>
      </c>
      <c r="P25" s="83">
        <f t="shared" si="5"/>
        <v>0</v>
      </c>
      <c r="Q25" s="83">
        <f t="shared" si="5"/>
        <v>0</v>
      </c>
      <c r="R25" s="83">
        <f t="shared" si="5"/>
        <v>253.6746</v>
      </c>
      <c r="S25" s="83">
        <f t="shared" si="5"/>
        <v>0</v>
      </c>
      <c r="T25" s="83">
        <f t="shared" si="5"/>
        <v>0</v>
      </c>
      <c r="U25" s="83">
        <f t="shared" si="5"/>
        <v>0</v>
      </c>
      <c r="V25" s="83">
        <f t="shared" si="5"/>
        <v>0</v>
      </c>
      <c r="W25" s="83">
        <f t="shared" si="5"/>
        <v>0</v>
      </c>
      <c r="X25" s="83">
        <f t="shared" si="5"/>
        <v>0</v>
      </c>
      <c r="Y25" s="83">
        <f t="shared" si="5"/>
        <v>0</v>
      </c>
      <c r="Z25" s="83">
        <f t="shared" si="5"/>
        <v>0</v>
      </c>
      <c r="AA25" s="83">
        <f t="shared" si="5"/>
        <v>0</v>
      </c>
      <c r="AB25" s="83">
        <f t="shared" si="5"/>
        <v>0</v>
      </c>
      <c r="AC25" s="83">
        <f t="shared" si="5"/>
        <v>0</v>
      </c>
      <c r="AD25" s="83">
        <f t="shared" si="5"/>
        <v>0</v>
      </c>
      <c r="AE25" s="83">
        <f t="shared" si="5"/>
        <v>0</v>
      </c>
      <c r="AF25" s="83">
        <f t="shared" si="5"/>
        <v>0</v>
      </c>
    </row>
    <row r="26" outlineLevel="1">
      <c r="A26" s="90" t="s">
        <v>34</v>
      </c>
      <c r="B26" s="101"/>
      <c r="C26" s="101"/>
      <c r="D26" s="101"/>
      <c r="E26" s="101"/>
      <c r="F26" s="101"/>
      <c r="G26" s="101"/>
      <c r="H26" s="36">
        <v>1115.0</v>
      </c>
      <c r="I26" s="36">
        <v>3744.0</v>
      </c>
      <c r="J26" s="36">
        <v>0.0</v>
      </c>
      <c r="K26" s="36">
        <v>199.0</v>
      </c>
      <c r="L26" s="36">
        <v>199.0</v>
      </c>
      <c r="M26" s="36">
        <v>1115.0</v>
      </c>
      <c r="N26" s="36">
        <v>637.0</v>
      </c>
      <c r="O26" s="92">
        <v>0.0</v>
      </c>
      <c r="P26" s="36">
        <v>0.0</v>
      </c>
      <c r="Q26" s="36">
        <v>0.0</v>
      </c>
      <c r="R26" s="36">
        <v>239.0</v>
      </c>
      <c r="S26" s="36">
        <v>0.0</v>
      </c>
      <c r="T26" s="36">
        <v>0.0</v>
      </c>
      <c r="U26" s="36">
        <v>0.0</v>
      </c>
      <c r="V26" s="36">
        <v>0.0</v>
      </c>
      <c r="W26" s="36">
        <v>0.0</v>
      </c>
      <c r="X26" s="36">
        <v>0.0</v>
      </c>
      <c r="Y26" s="36">
        <v>0.0</v>
      </c>
      <c r="Z26" s="36">
        <v>0.0</v>
      </c>
      <c r="AA26" s="36">
        <v>0.0</v>
      </c>
      <c r="AB26" s="36">
        <v>0.0</v>
      </c>
      <c r="AC26" s="36">
        <v>0.0</v>
      </c>
      <c r="AD26" s="36">
        <v>0.0</v>
      </c>
      <c r="AE26" s="36">
        <v>0.0</v>
      </c>
      <c r="AF26" s="36">
        <v>0.0</v>
      </c>
    </row>
    <row r="27" outlineLevel="1">
      <c r="A27" s="35" t="s">
        <v>52</v>
      </c>
      <c r="B27" s="98"/>
      <c r="C27" s="98"/>
      <c r="D27" s="98"/>
      <c r="E27" s="98"/>
      <c r="F27" s="98"/>
      <c r="G27" s="98"/>
      <c r="H27" s="108">
        <f t="shared" ref="H27:AF27" si="6">0.0614*H26</f>
        <v>68.461</v>
      </c>
      <c r="I27" s="108">
        <f t="shared" si="6"/>
        <v>229.8816</v>
      </c>
      <c r="J27" s="108">
        <f t="shared" si="6"/>
        <v>0</v>
      </c>
      <c r="K27" s="108">
        <f t="shared" si="6"/>
        <v>12.2186</v>
      </c>
      <c r="L27" s="108">
        <f t="shared" si="6"/>
        <v>12.2186</v>
      </c>
      <c r="M27" s="108">
        <f t="shared" si="6"/>
        <v>68.461</v>
      </c>
      <c r="N27" s="108">
        <f t="shared" si="6"/>
        <v>39.1118</v>
      </c>
      <c r="O27" s="108">
        <f t="shared" si="6"/>
        <v>0</v>
      </c>
      <c r="P27" s="108">
        <f t="shared" si="6"/>
        <v>0</v>
      </c>
      <c r="Q27" s="108">
        <f t="shared" si="6"/>
        <v>0</v>
      </c>
      <c r="R27" s="108">
        <f t="shared" si="6"/>
        <v>14.6746</v>
      </c>
      <c r="S27" s="108">
        <f t="shared" si="6"/>
        <v>0</v>
      </c>
      <c r="T27" s="108">
        <f t="shared" si="6"/>
        <v>0</v>
      </c>
      <c r="U27" s="108">
        <f t="shared" si="6"/>
        <v>0</v>
      </c>
      <c r="V27" s="108">
        <f t="shared" si="6"/>
        <v>0</v>
      </c>
      <c r="W27" s="108">
        <f t="shared" si="6"/>
        <v>0</v>
      </c>
      <c r="X27" s="108">
        <f t="shared" si="6"/>
        <v>0</v>
      </c>
      <c r="Y27" s="108">
        <f t="shared" si="6"/>
        <v>0</v>
      </c>
      <c r="Z27" s="108">
        <f t="shared" si="6"/>
        <v>0</v>
      </c>
      <c r="AA27" s="108">
        <f t="shared" si="6"/>
        <v>0</v>
      </c>
      <c r="AB27" s="108">
        <f t="shared" si="6"/>
        <v>0</v>
      </c>
      <c r="AC27" s="108">
        <f t="shared" si="6"/>
        <v>0</v>
      </c>
      <c r="AD27" s="108">
        <f t="shared" si="6"/>
        <v>0</v>
      </c>
      <c r="AE27" s="108">
        <f t="shared" si="6"/>
        <v>0</v>
      </c>
      <c r="AF27" s="108">
        <f t="shared" si="6"/>
        <v>0</v>
      </c>
    </row>
    <row r="28" outlineLevel="1">
      <c r="A28" s="35" t="s">
        <v>41</v>
      </c>
      <c r="B28" s="98"/>
      <c r="C28" s="98"/>
      <c r="D28" s="98"/>
      <c r="E28" s="98"/>
      <c r="F28" s="98"/>
      <c r="G28" s="98"/>
      <c r="H28" s="95">
        <v>0.0</v>
      </c>
      <c r="I28" s="95">
        <v>0.0</v>
      </c>
      <c r="J28" s="95">
        <v>0.0</v>
      </c>
      <c r="K28" s="95">
        <v>0.0</v>
      </c>
      <c r="L28" s="95">
        <v>0.0</v>
      </c>
      <c r="M28" s="95">
        <v>0.0</v>
      </c>
      <c r="N28" s="95">
        <v>0.0</v>
      </c>
      <c r="O28" s="95">
        <v>0.0</v>
      </c>
      <c r="P28" s="95">
        <v>0.0</v>
      </c>
      <c r="Q28" s="95">
        <v>0.0</v>
      </c>
      <c r="R28" s="95">
        <v>0.0</v>
      </c>
      <c r="S28" s="95">
        <v>0.0</v>
      </c>
      <c r="T28" s="95">
        <v>0.0</v>
      </c>
      <c r="U28" s="95">
        <v>0.0</v>
      </c>
      <c r="V28" s="95">
        <v>0.0</v>
      </c>
      <c r="W28" s="95">
        <v>0.0</v>
      </c>
      <c r="X28" s="95">
        <v>0.0</v>
      </c>
      <c r="Y28" s="95">
        <v>0.0</v>
      </c>
      <c r="Z28" s="95">
        <v>0.0</v>
      </c>
      <c r="AA28" s="95">
        <v>0.0</v>
      </c>
      <c r="AB28" s="95">
        <v>0.0</v>
      </c>
      <c r="AC28" s="95">
        <v>0.0</v>
      </c>
      <c r="AD28" s="95">
        <v>0.0</v>
      </c>
      <c r="AE28" s="95">
        <v>0.0</v>
      </c>
      <c r="AF28" s="95">
        <v>0.0</v>
      </c>
    </row>
    <row r="29">
      <c r="A29" s="35" t="s">
        <v>64</v>
      </c>
      <c r="B29" s="83">
        <f t="shared" ref="B29:AF29" si="7">sum(B30:B33)</f>
        <v>691</v>
      </c>
      <c r="C29" s="83">
        <f t="shared" si="7"/>
        <v>1185</v>
      </c>
      <c r="D29" s="83">
        <f t="shared" si="7"/>
        <v>487</v>
      </c>
      <c r="E29" s="83">
        <f t="shared" si="7"/>
        <v>418</v>
      </c>
      <c r="F29" s="83">
        <f t="shared" si="7"/>
        <v>283</v>
      </c>
      <c r="G29" s="83">
        <f t="shared" si="7"/>
        <v>1257</v>
      </c>
      <c r="H29" s="83">
        <f t="shared" si="7"/>
        <v>204</v>
      </c>
      <c r="I29" s="83">
        <f t="shared" si="7"/>
        <v>309</v>
      </c>
      <c r="J29" s="83">
        <f t="shared" si="7"/>
        <v>283</v>
      </c>
      <c r="K29" s="83">
        <f t="shared" si="7"/>
        <v>1050</v>
      </c>
      <c r="L29" s="83">
        <f t="shared" si="7"/>
        <v>1125</v>
      </c>
      <c r="M29" s="83">
        <f t="shared" si="7"/>
        <v>0</v>
      </c>
      <c r="N29" s="83">
        <f t="shared" si="7"/>
        <v>214</v>
      </c>
      <c r="O29" s="83">
        <f t="shared" si="7"/>
        <v>912</v>
      </c>
      <c r="P29" s="83">
        <f t="shared" si="7"/>
        <v>0</v>
      </c>
      <c r="Q29" s="83">
        <f t="shared" si="7"/>
        <v>981</v>
      </c>
      <c r="R29" s="83">
        <f t="shared" si="7"/>
        <v>0</v>
      </c>
      <c r="S29" s="83">
        <f t="shared" si="7"/>
        <v>299</v>
      </c>
      <c r="T29" s="83">
        <f t="shared" si="7"/>
        <v>487</v>
      </c>
      <c r="U29" s="83">
        <f t="shared" si="7"/>
        <v>0</v>
      </c>
      <c r="V29" s="83">
        <f t="shared" si="7"/>
        <v>566</v>
      </c>
      <c r="W29" s="83">
        <f t="shared" si="7"/>
        <v>283</v>
      </c>
      <c r="X29" s="83">
        <f t="shared" si="7"/>
        <v>2182</v>
      </c>
      <c r="Y29" s="83">
        <f t="shared" si="7"/>
        <v>0</v>
      </c>
      <c r="Z29" s="83">
        <f t="shared" si="7"/>
        <v>283</v>
      </c>
      <c r="AA29" s="83">
        <f t="shared" si="7"/>
        <v>1399</v>
      </c>
      <c r="AB29" s="83">
        <f t="shared" si="7"/>
        <v>487</v>
      </c>
      <c r="AC29" s="83">
        <f t="shared" si="7"/>
        <v>2607</v>
      </c>
      <c r="AD29" s="83">
        <f t="shared" si="7"/>
        <v>0</v>
      </c>
      <c r="AE29" s="83">
        <f t="shared" si="7"/>
        <v>1830</v>
      </c>
      <c r="AF29" s="83">
        <f t="shared" si="7"/>
        <v>0</v>
      </c>
    </row>
    <row r="30" outlineLevel="1">
      <c r="A30" s="90" t="s">
        <v>65</v>
      </c>
      <c r="B30" s="36">
        <v>567.0</v>
      </c>
      <c r="C30" s="36">
        <v>499.0</v>
      </c>
      <c r="D30" s="36">
        <v>378.0</v>
      </c>
      <c r="E30" s="36">
        <v>388.0</v>
      </c>
      <c r="F30" s="36">
        <v>189.0</v>
      </c>
      <c r="G30" s="36">
        <v>945.0</v>
      </c>
      <c r="H30" s="36">
        <v>189.0</v>
      </c>
      <c r="I30" s="36">
        <v>199.0</v>
      </c>
      <c r="J30" s="36">
        <v>189.0</v>
      </c>
      <c r="K30" s="36">
        <v>955.0</v>
      </c>
      <c r="L30" s="36">
        <v>955.0</v>
      </c>
      <c r="M30" s="36">
        <v>0.0</v>
      </c>
      <c r="N30" s="36">
        <v>199.0</v>
      </c>
      <c r="O30" s="36">
        <v>698.0</v>
      </c>
      <c r="P30" s="36">
        <v>0.0</v>
      </c>
      <c r="Q30" s="36">
        <v>688.0</v>
      </c>
      <c r="R30" s="36">
        <v>0.0</v>
      </c>
      <c r="S30" s="36">
        <v>0.0</v>
      </c>
      <c r="T30" s="36">
        <v>378.0</v>
      </c>
      <c r="U30" s="36">
        <v>0.0</v>
      </c>
      <c r="V30" s="36">
        <v>378.0</v>
      </c>
      <c r="W30" s="36">
        <v>189.0</v>
      </c>
      <c r="X30" s="36">
        <v>1376.0</v>
      </c>
      <c r="Y30" s="36">
        <v>0.0</v>
      </c>
      <c r="Z30" s="36">
        <v>189.0</v>
      </c>
      <c r="AA30" s="36">
        <v>1076.0</v>
      </c>
      <c r="AB30" s="36">
        <v>378.0</v>
      </c>
      <c r="AC30" s="36">
        <v>1885.0</v>
      </c>
      <c r="AD30" s="36">
        <v>0.0</v>
      </c>
      <c r="AE30" s="36">
        <v>1255.0</v>
      </c>
      <c r="AF30" s="36">
        <v>0.0</v>
      </c>
    </row>
    <row r="31" outlineLevel="1">
      <c r="A31" s="90" t="s">
        <v>66</v>
      </c>
      <c r="B31" s="36">
        <v>79.0</v>
      </c>
      <c r="C31" s="36">
        <v>641.0</v>
      </c>
      <c r="D31" s="36">
        <v>79.0</v>
      </c>
      <c r="E31" s="36">
        <v>0.0</v>
      </c>
      <c r="F31" s="36">
        <v>79.0</v>
      </c>
      <c r="G31" s="36">
        <v>237.0</v>
      </c>
      <c r="H31" s="36">
        <v>0.0</v>
      </c>
      <c r="I31" s="36">
        <v>95.0</v>
      </c>
      <c r="J31" s="36">
        <v>79.0</v>
      </c>
      <c r="K31" s="36">
        <v>0.0</v>
      </c>
      <c r="L31" s="36">
        <v>95.0</v>
      </c>
      <c r="M31" s="36">
        <v>0.0</v>
      </c>
      <c r="N31" s="36">
        <v>0.0</v>
      </c>
      <c r="O31" s="36">
        <v>174.0</v>
      </c>
      <c r="P31" s="36">
        <v>0.0</v>
      </c>
      <c r="Q31" s="36">
        <v>253.0</v>
      </c>
      <c r="R31" s="36">
        <v>0.0</v>
      </c>
      <c r="S31" s="36">
        <v>279.0</v>
      </c>
      <c r="T31" s="36">
        <v>79.0</v>
      </c>
      <c r="U31" s="36">
        <v>0.0</v>
      </c>
      <c r="V31" s="36">
        <v>158.0</v>
      </c>
      <c r="W31" s="36">
        <v>79.0</v>
      </c>
      <c r="X31" s="36">
        <v>706.0</v>
      </c>
      <c r="Y31" s="36">
        <v>0.0</v>
      </c>
      <c r="Z31" s="36">
        <v>79.0</v>
      </c>
      <c r="AA31" s="36">
        <v>253.0</v>
      </c>
      <c r="AB31" s="36">
        <v>79.0</v>
      </c>
      <c r="AC31" s="36">
        <v>617.0</v>
      </c>
      <c r="AD31" s="36">
        <v>0.0</v>
      </c>
      <c r="AE31" s="36">
        <v>490.0</v>
      </c>
      <c r="AF31" s="36">
        <v>0.0</v>
      </c>
    </row>
    <row r="32" outlineLevel="1">
      <c r="A32" s="90" t="s">
        <v>67</v>
      </c>
      <c r="B32" s="36">
        <v>0.0</v>
      </c>
      <c r="C32" s="36">
        <v>0.0</v>
      </c>
      <c r="D32" s="36">
        <v>0.0</v>
      </c>
      <c r="E32" s="36">
        <v>0.0</v>
      </c>
      <c r="F32" s="36">
        <v>0.0</v>
      </c>
      <c r="G32" s="36">
        <v>0.0</v>
      </c>
      <c r="H32" s="36">
        <v>0.0</v>
      </c>
      <c r="I32" s="36">
        <v>0.0</v>
      </c>
      <c r="J32" s="36">
        <v>0.0</v>
      </c>
      <c r="K32" s="36">
        <v>0.0</v>
      </c>
      <c r="L32" s="36">
        <v>0.0</v>
      </c>
      <c r="M32" s="36">
        <v>0.0</v>
      </c>
      <c r="N32" s="36">
        <v>0.0</v>
      </c>
      <c r="O32" s="36">
        <v>0.0</v>
      </c>
      <c r="P32" s="36">
        <v>0.0</v>
      </c>
      <c r="Q32" s="36">
        <v>0.0</v>
      </c>
      <c r="R32" s="36">
        <v>0.0</v>
      </c>
      <c r="S32" s="36">
        <v>0.0</v>
      </c>
      <c r="T32" s="36">
        <v>0.0</v>
      </c>
      <c r="U32" s="36">
        <v>0.0</v>
      </c>
      <c r="V32" s="36">
        <v>0.0</v>
      </c>
      <c r="W32" s="36">
        <v>0.0</v>
      </c>
      <c r="X32" s="36">
        <v>0.0</v>
      </c>
      <c r="Y32" s="36">
        <v>0.0</v>
      </c>
      <c r="Z32" s="36">
        <v>0.0</v>
      </c>
      <c r="AA32" s="36">
        <v>0.0</v>
      </c>
      <c r="AB32" s="36">
        <v>0.0</v>
      </c>
      <c r="AC32" s="36">
        <v>0.0</v>
      </c>
      <c r="AD32" s="36">
        <v>0.0</v>
      </c>
      <c r="AE32" s="36">
        <v>0.0</v>
      </c>
      <c r="AF32" s="36">
        <v>0.0</v>
      </c>
    </row>
    <row r="33" outlineLevel="1">
      <c r="A33" s="90" t="s">
        <v>69</v>
      </c>
      <c r="B33" s="36">
        <v>45.0</v>
      </c>
      <c r="C33" s="36">
        <v>45.0</v>
      </c>
      <c r="D33" s="36">
        <v>30.0</v>
      </c>
      <c r="E33" s="36">
        <v>30.0</v>
      </c>
      <c r="F33" s="36">
        <v>15.0</v>
      </c>
      <c r="G33" s="36">
        <v>75.0</v>
      </c>
      <c r="H33" s="36">
        <v>15.0</v>
      </c>
      <c r="I33" s="36">
        <v>15.0</v>
      </c>
      <c r="J33" s="36">
        <v>15.0</v>
      </c>
      <c r="K33" s="36">
        <v>95.0</v>
      </c>
      <c r="L33" s="36">
        <v>75.0</v>
      </c>
      <c r="M33" s="36">
        <v>0.0</v>
      </c>
      <c r="N33" s="36">
        <v>15.0</v>
      </c>
      <c r="O33" s="36">
        <v>40.0</v>
      </c>
      <c r="P33" s="36">
        <v>0.0</v>
      </c>
      <c r="Q33" s="36">
        <v>40.0</v>
      </c>
      <c r="R33" s="36">
        <v>0.0</v>
      </c>
      <c r="S33" s="36">
        <v>20.0</v>
      </c>
      <c r="T33" s="36">
        <v>30.0</v>
      </c>
      <c r="U33" s="36">
        <v>0.0</v>
      </c>
      <c r="V33" s="36">
        <v>30.0</v>
      </c>
      <c r="W33" s="36">
        <v>15.0</v>
      </c>
      <c r="X33" s="36">
        <v>100.0</v>
      </c>
      <c r="Y33" s="36">
        <v>0.0</v>
      </c>
      <c r="Z33" s="36">
        <v>15.0</v>
      </c>
      <c r="AA33" s="36">
        <v>70.0</v>
      </c>
      <c r="AB33" s="36">
        <v>30.0</v>
      </c>
      <c r="AC33" s="36">
        <v>105.0</v>
      </c>
      <c r="AD33" s="36">
        <v>0.0</v>
      </c>
      <c r="AE33" s="36">
        <v>85.0</v>
      </c>
      <c r="AF33" s="36">
        <v>0.0</v>
      </c>
    </row>
    <row r="34">
      <c r="A34" s="122" t="s">
        <v>71</v>
      </c>
      <c r="B34" s="124">
        <f t="shared" ref="B34:AF34" si="8">SUM(B8+B14+B20+B29)</f>
        <v>184079.3082</v>
      </c>
      <c r="C34" s="124">
        <f t="shared" si="8"/>
        <v>240862.5294</v>
      </c>
      <c r="D34" s="124">
        <f t="shared" si="8"/>
        <v>310710.3988</v>
      </c>
      <c r="E34" s="124">
        <f t="shared" si="8"/>
        <v>306631.7294</v>
      </c>
      <c r="F34" s="124">
        <f t="shared" si="8"/>
        <v>298715.7694</v>
      </c>
      <c r="G34" s="124">
        <f t="shared" si="8"/>
        <v>326123.09</v>
      </c>
      <c r="H34" s="124">
        <f t="shared" si="8"/>
        <v>332179.541</v>
      </c>
      <c r="I34" s="124">
        <f t="shared" si="8"/>
        <v>358754.7298</v>
      </c>
      <c r="J34" s="124">
        <f t="shared" si="8"/>
        <v>364568.3542</v>
      </c>
      <c r="K34" s="124">
        <f t="shared" si="8"/>
        <v>564066.9228</v>
      </c>
      <c r="L34" s="124">
        <f t="shared" si="8"/>
        <v>512298.6161</v>
      </c>
      <c r="M34" s="124">
        <f t="shared" si="8"/>
        <v>470455.358</v>
      </c>
      <c r="N34" s="124">
        <f t="shared" si="8"/>
        <v>390742.4438</v>
      </c>
      <c r="O34" s="124">
        <f t="shared" si="8"/>
        <v>303730.42</v>
      </c>
      <c r="P34" s="124">
        <f t="shared" si="8"/>
        <v>265565.58</v>
      </c>
      <c r="Q34" s="124">
        <f t="shared" si="8"/>
        <v>283342.0782</v>
      </c>
      <c r="R34" s="124">
        <f t="shared" si="8"/>
        <v>389733.074</v>
      </c>
      <c r="S34" s="124">
        <f t="shared" si="8"/>
        <v>358025.4988</v>
      </c>
      <c r="T34" s="124">
        <f t="shared" si="8"/>
        <v>332180.0788</v>
      </c>
      <c r="U34" s="124">
        <f t="shared" si="8"/>
        <v>190418.74</v>
      </c>
      <c r="V34" s="124">
        <f t="shared" si="8"/>
        <v>118928.86</v>
      </c>
      <c r="W34" s="124">
        <f t="shared" si="8"/>
        <v>99416.1</v>
      </c>
      <c r="X34" s="124">
        <f t="shared" si="8"/>
        <v>83828.63</v>
      </c>
      <c r="Y34" s="124">
        <f t="shared" si="8"/>
        <v>58014.83</v>
      </c>
      <c r="Z34" s="124">
        <f t="shared" si="8"/>
        <v>67436.84</v>
      </c>
      <c r="AA34" s="124">
        <f t="shared" si="8"/>
        <v>61633.35</v>
      </c>
      <c r="AB34" s="124">
        <f t="shared" si="8"/>
        <v>42038.19</v>
      </c>
      <c r="AC34" s="124">
        <f t="shared" si="8"/>
        <v>45012.43</v>
      </c>
      <c r="AD34" s="124">
        <f t="shared" si="8"/>
        <v>42668.06</v>
      </c>
      <c r="AE34" s="124">
        <f t="shared" si="8"/>
        <v>58886.7</v>
      </c>
      <c r="AF34" s="124">
        <f t="shared" si="8"/>
        <v>54547.42</v>
      </c>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row>
    <row r="36" collapsed="1">
      <c r="A36" s="28" t="s">
        <v>73</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row>
    <row r="37" hidden="1" outlineLevel="1">
      <c r="A37" s="130" t="s">
        <v>74</v>
      </c>
      <c r="B37" s="132">
        <f t="shared" ref="B37:AF37" si="9">SUM(B38:B39)</f>
        <v>21396.7626</v>
      </c>
      <c r="C37" s="132">
        <f t="shared" si="9"/>
        <v>24580.9626</v>
      </c>
      <c r="D37" s="132">
        <f t="shared" si="9"/>
        <v>36712.7646</v>
      </c>
      <c r="E37" s="132">
        <f t="shared" si="9"/>
        <v>31395.1506</v>
      </c>
      <c r="F37" s="132">
        <f t="shared" si="9"/>
        <v>35439.0846</v>
      </c>
      <c r="G37" s="132">
        <f t="shared" si="9"/>
        <v>40246.1652</v>
      </c>
      <c r="H37" s="132">
        <f t="shared" si="9"/>
        <v>38463.0132</v>
      </c>
      <c r="I37" s="132">
        <f t="shared" si="9"/>
        <v>43812.4692</v>
      </c>
      <c r="J37" s="132">
        <f t="shared" si="9"/>
        <v>50212.7112</v>
      </c>
      <c r="K37" s="132">
        <f t="shared" si="9"/>
        <v>95470.8072</v>
      </c>
      <c r="L37" s="132">
        <f t="shared" si="9"/>
        <v>87116.5278</v>
      </c>
      <c r="M37" s="132">
        <f t="shared" si="9"/>
        <v>84059.6958</v>
      </c>
      <c r="N37" s="132">
        <f t="shared" si="9"/>
        <v>55480.4394</v>
      </c>
      <c r="O37" s="132">
        <f t="shared" si="9"/>
        <v>46160.286</v>
      </c>
      <c r="P37" s="132">
        <f t="shared" si="9"/>
        <v>58545.7626</v>
      </c>
      <c r="Q37" s="132">
        <f t="shared" si="9"/>
        <v>66643.1832</v>
      </c>
      <c r="R37" s="132">
        <f t="shared" si="9"/>
        <v>39473.466</v>
      </c>
      <c r="S37" s="132">
        <f t="shared" si="9"/>
        <v>9247.9782</v>
      </c>
      <c r="T37" s="132">
        <f t="shared" si="9"/>
        <v>7451.028</v>
      </c>
      <c r="U37" s="132">
        <f t="shared" si="9"/>
        <v>3948.408</v>
      </c>
      <c r="V37" s="132">
        <f t="shared" si="9"/>
        <v>5572.35</v>
      </c>
      <c r="W37" s="132">
        <f t="shared" si="9"/>
        <v>2929.464</v>
      </c>
      <c r="X37" s="132">
        <f t="shared" si="9"/>
        <v>2802.096</v>
      </c>
      <c r="Y37" s="132">
        <f t="shared" si="9"/>
        <v>3789.198</v>
      </c>
      <c r="Z37" s="132">
        <f t="shared" si="9"/>
        <v>1719.468</v>
      </c>
      <c r="AA37" s="132">
        <f t="shared" si="9"/>
        <v>0</v>
      </c>
      <c r="AB37" s="132">
        <f t="shared" si="9"/>
        <v>1655.784</v>
      </c>
      <c r="AC37" s="132">
        <f t="shared" si="9"/>
        <v>0</v>
      </c>
      <c r="AD37" s="132">
        <f t="shared" si="9"/>
        <v>2006.046</v>
      </c>
      <c r="AE37" s="132">
        <f t="shared" si="9"/>
        <v>0</v>
      </c>
      <c r="AF37" s="132">
        <f t="shared" si="9"/>
        <v>4107.618</v>
      </c>
    </row>
    <row r="38" hidden="1" outlineLevel="1">
      <c r="A38" s="130" t="s">
        <v>76</v>
      </c>
      <c r="B38" s="132">
        <v>20159.0</v>
      </c>
      <c r="C38" s="132">
        <v>23159.0</v>
      </c>
      <c r="D38" s="132">
        <v>34589.0</v>
      </c>
      <c r="E38" s="132">
        <v>29579.0</v>
      </c>
      <c r="F38" s="132">
        <v>33389.0</v>
      </c>
      <c r="G38" s="132">
        <v>37918.0</v>
      </c>
      <c r="H38" s="132">
        <v>36238.0</v>
      </c>
      <c r="I38" s="132">
        <v>41278.0</v>
      </c>
      <c r="J38" s="132">
        <v>47308.0</v>
      </c>
      <c r="K38" s="132">
        <v>89948.0</v>
      </c>
      <c r="L38" s="132">
        <v>82077.0</v>
      </c>
      <c r="M38" s="132">
        <v>79197.0</v>
      </c>
      <c r="N38" s="132">
        <v>52271.0</v>
      </c>
      <c r="O38" s="132">
        <v>43490.0</v>
      </c>
      <c r="P38" s="132">
        <v>55159.0</v>
      </c>
      <c r="Q38" s="132">
        <v>62788.0</v>
      </c>
      <c r="R38" s="132">
        <v>37190.0</v>
      </c>
      <c r="S38" s="132">
        <v>8713.0</v>
      </c>
      <c r="T38" s="132">
        <v>7020.0</v>
      </c>
      <c r="U38" s="132">
        <v>3720.0</v>
      </c>
      <c r="V38" s="132">
        <v>5250.0</v>
      </c>
      <c r="W38" s="132">
        <v>2760.0</v>
      </c>
      <c r="X38" s="132">
        <v>2640.0</v>
      </c>
      <c r="Y38" s="132">
        <v>3570.0</v>
      </c>
      <c r="Z38" s="132">
        <v>1620.0</v>
      </c>
      <c r="AA38" s="132">
        <v>0.0</v>
      </c>
      <c r="AB38" s="132">
        <v>1560.0</v>
      </c>
      <c r="AC38" s="132">
        <v>0.0</v>
      </c>
      <c r="AD38" s="132">
        <v>1890.0</v>
      </c>
      <c r="AE38" s="132">
        <v>0.0</v>
      </c>
      <c r="AF38" s="132">
        <v>3870.0</v>
      </c>
    </row>
    <row r="39" hidden="1" outlineLevel="1">
      <c r="A39" s="130" t="s">
        <v>52</v>
      </c>
      <c r="B39" s="132">
        <f>B38*'Data - P&amp;L'!$U$3</f>
        <v>1237.7626</v>
      </c>
      <c r="C39" s="132">
        <f>C38*'Data - P&amp;L'!$U$3</f>
        <v>1421.9626</v>
      </c>
      <c r="D39" s="132">
        <f>D38*'Data - P&amp;L'!$U$3</f>
        <v>2123.7646</v>
      </c>
      <c r="E39" s="132">
        <f>E38*'Data - P&amp;L'!$U$3</f>
        <v>1816.1506</v>
      </c>
      <c r="F39" s="132">
        <f>F38*'Data - P&amp;L'!$U$3</f>
        <v>2050.0846</v>
      </c>
      <c r="G39" s="132">
        <f>G38*'Data - P&amp;L'!$U$3</f>
        <v>2328.1652</v>
      </c>
      <c r="H39" s="132">
        <f>H38*'Data - P&amp;L'!$U$3</f>
        <v>2225.0132</v>
      </c>
      <c r="I39" s="132">
        <f>I38*'Data - P&amp;L'!$U$3</f>
        <v>2534.4692</v>
      </c>
      <c r="J39" s="132">
        <f>J38*'Data - P&amp;L'!$U$3</f>
        <v>2904.7112</v>
      </c>
      <c r="K39" s="132">
        <f>K38*'Data - P&amp;L'!$U$3</f>
        <v>5522.8072</v>
      </c>
      <c r="L39" s="132">
        <f>L38*'Data - P&amp;L'!$U$3</f>
        <v>5039.5278</v>
      </c>
      <c r="M39" s="132">
        <f>M38*'Data - P&amp;L'!$U$3</f>
        <v>4862.6958</v>
      </c>
      <c r="N39" s="132">
        <f>N38*'Data - P&amp;L'!$U$3</f>
        <v>3209.4394</v>
      </c>
      <c r="O39" s="132">
        <f>O38*'Data - P&amp;L'!$U$3</f>
        <v>2670.286</v>
      </c>
      <c r="P39" s="132">
        <f>P38*'Data - P&amp;L'!$U$3</f>
        <v>3386.7626</v>
      </c>
      <c r="Q39" s="132">
        <f>Q38*'Data - P&amp;L'!$U$3</f>
        <v>3855.1832</v>
      </c>
      <c r="R39" s="132">
        <f>R38*'Data - P&amp;L'!$U$3</f>
        <v>2283.466</v>
      </c>
      <c r="S39" s="132">
        <f>S38*'Data - P&amp;L'!$U$3</f>
        <v>534.9782</v>
      </c>
      <c r="T39" s="132">
        <f>T38*'Data - P&amp;L'!$U$3</f>
        <v>431.028</v>
      </c>
      <c r="U39" s="132">
        <f>U38*'Data - P&amp;L'!$U$3</f>
        <v>228.408</v>
      </c>
      <c r="V39" s="132">
        <f>V38*'Data - P&amp;L'!$U$3</f>
        <v>322.35</v>
      </c>
      <c r="W39" s="132">
        <f>W38*'Data - P&amp;L'!$U$3</f>
        <v>169.464</v>
      </c>
      <c r="X39" s="132">
        <f>X38*'Data - P&amp;L'!$U$3</f>
        <v>162.096</v>
      </c>
      <c r="Y39" s="132">
        <f>Y38*'Data - P&amp;L'!$U$3</f>
        <v>219.198</v>
      </c>
      <c r="Z39" s="132">
        <f>Z38*'Data - P&amp;L'!$U$3</f>
        <v>99.468</v>
      </c>
      <c r="AA39" s="132">
        <f>AA38*'Data - P&amp;L'!$U$3</f>
        <v>0</v>
      </c>
      <c r="AB39" s="132">
        <f>AB38*'Data - P&amp;L'!$U$3</f>
        <v>95.784</v>
      </c>
      <c r="AC39" s="132">
        <f>AC38*'Data - P&amp;L'!$U$3</f>
        <v>0</v>
      </c>
      <c r="AD39" s="132">
        <f>AD38*'Data - P&amp;L'!$U$3</f>
        <v>116.046</v>
      </c>
      <c r="AE39" s="132">
        <f>AE38*'Data - P&amp;L'!$U$3</f>
        <v>0</v>
      </c>
      <c r="AF39" s="132">
        <f>AF38*'Data - P&amp;L'!$U$3</f>
        <v>237.618</v>
      </c>
    </row>
    <row r="40">
      <c r="A40" s="122" t="s">
        <v>71</v>
      </c>
      <c r="B40" s="124">
        <f t="shared" ref="B40:AF40" si="10">B37</f>
        <v>21396.7626</v>
      </c>
      <c r="C40" s="124">
        <f t="shared" si="10"/>
        <v>24580.9626</v>
      </c>
      <c r="D40" s="124">
        <f t="shared" si="10"/>
        <v>36712.7646</v>
      </c>
      <c r="E40" s="124">
        <f t="shared" si="10"/>
        <v>31395.1506</v>
      </c>
      <c r="F40" s="124">
        <f t="shared" si="10"/>
        <v>35439.0846</v>
      </c>
      <c r="G40" s="124">
        <f t="shared" si="10"/>
        <v>40246.1652</v>
      </c>
      <c r="H40" s="124">
        <f t="shared" si="10"/>
        <v>38463.0132</v>
      </c>
      <c r="I40" s="124">
        <f t="shared" si="10"/>
        <v>43812.4692</v>
      </c>
      <c r="J40" s="124">
        <f t="shared" si="10"/>
        <v>50212.7112</v>
      </c>
      <c r="K40" s="124">
        <f t="shared" si="10"/>
        <v>95470.8072</v>
      </c>
      <c r="L40" s="124">
        <f t="shared" si="10"/>
        <v>87116.5278</v>
      </c>
      <c r="M40" s="124">
        <f t="shared" si="10"/>
        <v>84059.6958</v>
      </c>
      <c r="N40" s="124">
        <f t="shared" si="10"/>
        <v>55480.4394</v>
      </c>
      <c r="O40" s="124">
        <f t="shared" si="10"/>
        <v>46160.286</v>
      </c>
      <c r="P40" s="124">
        <f t="shared" si="10"/>
        <v>58545.7626</v>
      </c>
      <c r="Q40" s="124">
        <f t="shared" si="10"/>
        <v>66643.1832</v>
      </c>
      <c r="R40" s="124">
        <f t="shared" si="10"/>
        <v>39473.466</v>
      </c>
      <c r="S40" s="124">
        <f t="shared" si="10"/>
        <v>9247.9782</v>
      </c>
      <c r="T40" s="124">
        <f t="shared" si="10"/>
        <v>7451.028</v>
      </c>
      <c r="U40" s="124">
        <f t="shared" si="10"/>
        <v>3948.408</v>
      </c>
      <c r="V40" s="124">
        <f t="shared" si="10"/>
        <v>5572.35</v>
      </c>
      <c r="W40" s="124">
        <f t="shared" si="10"/>
        <v>2929.464</v>
      </c>
      <c r="X40" s="124">
        <f t="shared" si="10"/>
        <v>2802.096</v>
      </c>
      <c r="Y40" s="124">
        <f t="shared" si="10"/>
        <v>3789.198</v>
      </c>
      <c r="Z40" s="124">
        <f t="shared" si="10"/>
        <v>1719.468</v>
      </c>
      <c r="AA40" s="124">
        <f t="shared" si="10"/>
        <v>0</v>
      </c>
      <c r="AB40" s="124">
        <f t="shared" si="10"/>
        <v>1655.784</v>
      </c>
      <c r="AC40" s="124">
        <f t="shared" si="10"/>
        <v>0</v>
      </c>
      <c r="AD40" s="124">
        <f t="shared" si="10"/>
        <v>2006.046</v>
      </c>
      <c r="AE40" s="124">
        <f t="shared" si="10"/>
        <v>0</v>
      </c>
      <c r="AF40" s="124">
        <f t="shared" si="10"/>
        <v>4107.618</v>
      </c>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row>
    <row r="42">
      <c r="A42" s="28" t="s">
        <v>81</v>
      </c>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row>
    <row r="43" outlineLevel="1">
      <c r="A43" s="7" t="s">
        <v>82</v>
      </c>
      <c r="B43" s="143">
        <f>'APP - P&amp;L'!B90</f>
        <v>181.381</v>
      </c>
      <c r="C43" s="143">
        <f>'APP - P&amp;L'!C90</f>
        <v>255.6225</v>
      </c>
      <c r="D43" s="143">
        <f>'APP - P&amp;L'!D90</f>
        <v>292.136</v>
      </c>
      <c r="E43" s="143">
        <f>'APP - P&amp;L'!E90</f>
        <v>70.9675</v>
      </c>
      <c r="F43" s="143">
        <f>'APP - P&amp;L'!F90</f>
        <v>170.7475</v>
      </c>
      <c r="G43" s="143">
        <f>'APP - P&amp;L'!G90</f>
        <v>203.15</v>
      </c>
      <c r="H43" s="143">
        <f>'APP - P&amp;L'!H90</f>
        <v>231.9495</v>
      </c>
      <c r="I43" s="143">
        <f>'APP - P&amp;L'!I90</f>
        <v>333.66</v>
      </c>
      <c r="J43" s="143">
        <f>'APP - P&amp;L'!J90</f>
        <v>378.915</v>
      </c>
      <c r="K43" s="143">
        <f>'APP - P&amp;L'!K90</f>
        <v>509.0985</v>
      </c>
      <c r="L43" s="143">
        <f>'APP - P&amp;L'!L90</f>
        <v>168.81</v>
      </c>
      <c r="M43" s="143">
        <f>'APP - P&amp;L'!M90</f>
        <v>175.0975</v>
      </c>
      <c r="N43" s="143">
        <f>'APP - P&amp;L'!N90</f>
        <v>163.623</v>
      </c>
      <c r="O43" s="143">
        <f>'APP - P&amp;L'!O90</f>
        <v>165.9625</v>
      </c>
      <c r="P43" s="143">
        <f>'APP - P&amp;L'!P90</f>
        <v>221.191</v>
      </c>
      <c r="Q43" s="143">
        <f>'APP - P&amp;L'!Q90</f>
        <v>399.4875</v>
      </c>
      <c r="R43" s="143">
        <f>'APP - P&amp;L'!R90</f>
        <v>381.5695</v>
      </c>
      <c r="S43" s="143">
        <f>'APP - P&amp;L'!S90</f>
        <v>180.8485</v>
      </c>
      <c r="T43" s="143">
        <f>'APP - P&amp;L'!T90</f>
        <v>105.5275</v>
      </c>
      <c r="U43" s="143">
        <f>'APP - P&amp;L'!U90</f>
        <v>98.1495</v>
      </c>
      <c r="V43" s="143">
        <f>'APP - P&amp;L'!V90</f>
        <v>378.7605</v>
      </c>
      <c r="W43" s="143">
        <f>'APP - P&amp;L'!W90</f>
        <v>498.4735</v>
      </c>
      <c r="X43" s="143">
        <f>'APP - P&amp;L'!X90</f>
        <v>1023.7805</v>
      </c>
      <c r="Y43" s="143">
        <f>'APP - P&amp;L'!Y90</f>
        <v>1509.6625</v>
      </c>
      <c r="Z43" s="143">
        <f>'APP - P&amp;L'!Z90</f>
        <v>5079.475</v>
      </c>
      <c r="AA43" s="143">
        <f>'APP - P&amp;L'!AA90</f>
        <v>5037.899</v>
      </c>
      <c r="AB43" s="143">
        <f>'APP - P&amp;L'!AB90</f>
        <v>2655.1305</v>
      </c>
      <c r="AC43" s="143">
        <f>'APP - P&amp;L'!AC90</f>
        <v>1400.1865</v>
      </c>
      <c r="AD43" s="143">
        <f>'APP - P&amp;L'!AD90</f>
        <v>1541.8885</v>
      </c>
      <c r="AE43" s="143">
        <f>'APP - P&amp;L'!AE90</f>
        <v>1823.4955</v>
      </c>
      <c r="AF43" s="143">
        <f>'APP - P&amp;L'!AF90</f>
        <v>1708.84</v>
      </c>
    </row>
    <row r="44" outlineLevel="1">
      <c r="A44" s="7" t="s">
        <v>85</v>
      </c>
      <c r="B44" s="143">
        <f>'APP - P&amp;L'!B91</f>
        <v>1185.483284</v>
      </c>
      <c r="C44" s="143">
        <f>'APP - P&amp;L'!C91</f>
        <v>1597.496404</v>
      </c>
      <c r="D44" s="143">
        <f>'APP - P&amp;L'!D91</f>
        <v>1216.734848</v>
      </c>
      <c r="E44" s="143">
        <f>'APP - P&amp;L'!E91</f>
        <v>894.1492541</v>
      </c>
      <c r="F44" s="143">
        <f>'APP - P&amp;L'!F91</f>
        <v>721.3849015</v>
      </c>
      <c r="G44" s="143">
        <f>'APP - P&amp;L'!G91</f>
        <v>875.8207165</v>
      </c>
      <c r="H44" s="143">
        <f>'APP - P&amp;L'!H91</f>
        <v>859.2091279</v>
      </c>
      <c r="I44" s="143">
        <f>'APP - P&amp;L'!I91</f>
        <v>1066.731655</v>
      </c>
      <c r="J44" s="143">
        <f>'APP - P&amp;L'!J91</f>
        <v>1188.541633</v>
      </c>
      <c r="K44" s="143">
        <f>'APP - P&amp;L'!K91</f>
        <v>1475.924562</v>
      </c>
      <c r="L44" s="143">
        <f>'APP - P&amp;L'!L91</f>
        <v>808.3957526</v>
      </c>
      <c r="M44" s="143">
        <f>'APP - P&amp;L'!M91</f>
        <v>747.273653</v>
      </c>
      <c r="N44" s="143">
        <f>'APP - P&amp;L'!N91</f>
        <v>493.0952272</v>
      </c>
      <c r="O44" s="143">
        <f>'APP - P&amp;L'!O91</f>
        <v>550.9655521</v>
      </c>
      <c r="P44" s="143">
        <f>'APP - P&amp;L'!P91</f>
        <v>764.0196364</v>
      </c>
      <c r="Q44" s="143">
        <f>'APP - P&amp;L'!Q91</f>
        <v>1314.487776</v>
      </c>
      <c r="R44" s="143">
        <f>'APP - P&amp;L'!R91</f>
        <v>1465.068013</v>
      </c>
      <c r="S44" s="143">
        <f>'APP - P&amp;L'!S91</f>
        <v>674.1759333</v>
      </c>
      <c r="T44" s="143">
        <f>'APP - P&amp;L'!T91</f>
        <v>937.1205954</v>
      </c>
      <c r="U44" s="143">
        <f>'APP - P&amp;L'!U91</f>
        <v>700.6451798</v>
      </c>
      <c r="V44" s="143">
        <f>'APP - P&amp;L'!V91</f>
        <v>1327.244662</v>
      </c>
      <c r="W44" s="143">
        <f>'APP - P&amp;L'!W91</f>
        <v>1822.042224</v>
      </c>
      <c r="X44" s="143">
        <f>'APP - P&amp;L'!X91</f>
        <v>3211.009687</v>
      </c>
      <c r="Y44" s="143">
        <f>'APP - P&amp;L'!Y91</f>
        <v>4298.091907</v>
      </c>
      <c r="Z44" s="143">
        <f>'APP - P&amp;L'!Z91</f>
        <v>20164.75555</v>
      </c>
      <c r="AA44" s="143">
        <f>'APP - P&amp;L'!AA91</f>
        <v>19047.89348</v>
      </c>
      <c r="AB44" s="143">
        <f>'APP - P&amp;L'!AB91</f>
        <v>11127.99717</v>
      </c>
      <c r="AC44" s="143">
        <f>'APP - P&amp;L'!AC91</f>
        <v>8259.633906</v>
      </c>
      <c r="AD44" s="143">
        <f>'APP - P&amp;L'!AD91</f>
        <v>6510.672514</v>
      </c>
      <c r="AE44" s="143">
        <f>'APP - P&amp;L'!AE91</f>
        <v>8377.320047</v>
      </c>
      <c r="AF44" s="143">
        <f>'APP - P&amp;L'!AF91</f>
        <v>7330.743923</v>
      </c>
    </row>
    <row r="45" outlineLevel="1">
      <c r="A45" s="7" t="s">
        <v>92</v>
      </c>
      <c r="B45" s="155">
        <f>'APP - P&amp;L'!B67</f>
        <v>550.2061218</v>
      </c>
      <c r="C45" s="155">
        <f>'APP - P&amp;L'!C67</f>
        <v>751.5059589</v>
      </c>
      <c r="D45" s="155">
        <f>'APP - P&amp;L'!D67</f>
        <v>583.641792</v>
      </c>
      <c r="E45" s="155">
        <f>'APP - P&amp;L'!E67</f>
        <v>405.1336089</v>
      </c>
      <c r="F45" s="155">
        <f>'APP - P&amp;L'!F67</f>
        <v>349.2717435</v>
      </c>
      <c r="G45" s="155">
        <f>'APP - P&amp;L'!G67</f>
        <v>418.9588785</v>
      </c>
      <c r="H45" s="155">
        <f>'APP - P&amp;L'!H67</f>
        <v>423.0872691</v>
      </c>
      <c r="I45" s="155">
        <f>'APP - P&amp;L'!I67</f>
        <v>532.534995</v>
      </c>
      <c r="J45" s="155">
        <f>'APP - P&amp;L'!J67</f>
        <v>592.7428425</v>
      </c>
      <c r="K45" s="155">
        <f>'APP - P&amp;L'!K67</f>
        <v>743.7720267</v>
      </c>
      <c r="L45" s="155">
        <f>'APP - P&amp;L'!L67</f>
        <v>382.8024654</v>
      </c>
      <c r="M45" s="155">
        <f>'APP - P&amp;L'!M67</f>
        <v>359.942637</v>
      </c>
      <c r="N45" s="155">
        <f>'APP - P&amp;L'!N67</f>
        <v>249.1406688</v>
      </c>
      <c r="O45" s="155">
        <f>'APP - P&amp;L'!O67</f>
        <v>272.7184509</v>
      </c>
      <c r="P45" s="155">
        <f>'APP - P&amp;L'!P67</f>
        <v>382.0074156</v>
      </c>
      <c r="Q45" s="155">
        <f>'APP - P&amp;L'!Q67</f>
        <v>649.6115469</v>
      </c>
      <c r="R45" s="155">
        <f>'APP - P&amp;L'!R67</f>
        <v>703.6939341</v>
      </c>
      <c r="S45" s="155">
        <f>'APP - P&amp;L'!S67</f>
        <v>328.5511857</v>
      </c>
      <c r="T45" s="155">
        <f>'APP - P&amp;L'!T67</f>
        <v>426.8713266</v>
      </c>
      <c r="U45" s="155">
        <f>'APP - P&amp;L'!U67</f>
        <v>324.9084342</v>
      </c>
      <c r="V45" s="155">
        <f>'APP - P&amp;L'!V67</f>
        <v>644.8329264</v>
      </c>
      <c r="W45" s="155">
        <f>'APP - P&amp;L'!W67</f>
        <v>876.7717389</v>
      </c>
      <c r="X45" s="155">
        <f>'APP - P&amp;L'!X67</f>
        <v>1574.556509</v>
      </c>
      <c r="Y45" s="155">
        <f>'APP - P&amp;L'!Y67</f>
        <v>2139.051175</v>
      </c>
      <c r="Z45" s="155">
        <f>'APP - P&amp;L'!Z67</f>
        <v>9601.118805</v>
      </c>
      <c r="AA45" s="155">
        <f>'APP - P&amp;L'!AA67</f>
        <v>9092.238204</v>
      </c>
      <c r="AB45" s="155">
        <f>'APP - P&amp;L'!AB67</f>
        <v>5273.324001</v>
      </c>
      <c r="AC45" s="155">
        <f>'APP - P&amp;L'!AC67</f>
        <v>3807.195174</v>
      </c>
      <c r="AD45" s="155">
        <f>'APP - P&amp;L'!AD67</f>
        <v>3088.181149</v>
      </c>
      <c r="AE45" s="155">
        <f>'APP - P&amp;L'!AE67</f>
        <v>3936.261663</v>
      </c>
      <c r="AF45" s="155">
        <f>'APP - P&amp;L'!AF67</f>
        <v>3454.025967</v>
      </c>
    </row>
    <row r="46" outlineLevel="1">
      <c r="A46" s="7" t="s">
        <v>97</v>
      </c>
      <c r="B46" s="155">
        <f>'APP - P&amp;L'!B68</f>
        <v>30.18</v>
      </c>
      <c r="C46" s="155">
        <f>'APP - P&amp;L'!C68</f>
        <v>51.52</v>
      </c>
      <c r="D46" s="155">
        <f>'APP - P&amp;L'!D68</f>
        <v>25.14</v>
      </c>
      <c r="E46" s="155">
        <f>'APP - P&amp;L'!E68</f>
        <v>22.67</v>
      </c>
      <c r="F46" s="155">
        <f>'APP - P&amp;L'!F68</f>
        <v>30.31</v>
      </c>
      <c r="G46" s="155">
        <f>'APP - P&amp;L'!G68</f>
        <v>18.1</v>
      </c>
      <c r="H46" s="155">
        <f>'APP - P&amp;L'!H68</f>
        <v>46.98</v>
      </c>
      <c r="I46" s="155">
        <f>'APP - P&amp;L'!I68</f>
        <v>42.39</v>
      </c>
      <c r="J46" s="155">
        <f>'APP - P&amp;L'!J68</f>
        <v>56.96</v>
      </c>
      <c r="K46" s="155">
        <f>'APP - P&amp;L'!K68</f>
        <v>56.25</v>
      </c>
      <c r="L46" s="155">
        <f>'APP - P&amp;L'!L68</f>
        <v>15.3</v>
      </c>
      <c r="M46" s="155">
        <f>'APP - P&amp;L'!M68</f>
        <v>25.37</v>
      </c>
      <c r="N46" s="155">
        <f>'APP - P&amp;L'!N68</f>
        <v>27.7</v>
      </c>
      <c r="O46" s="155">
        <f>'APP - P&amp;L'!O68</f>
        <v>17.04</v>
      </c>
      <c r="P46" s="155">
        <f>'APP - P&amp;L'!P68</f>
        <v>49.17</v>
      </c>
      <c r="Q46" s="155">
        <f>'APP - P&amp;L'!Q68</f>
        <v>47.26</v>
      </c>
      <c r="R46" s="155">
        <f>'APP - P&amp;L'!R68</f>
        <v>26.75</v>
      </c>
      <c r="S46" s="155">
        <f>'APP - P&amp;L'!S68</f>
        <v>18.5</v>
      </c>
      <c r="T46" s="155">
        <f>'APP - P&amp;L'!T68</f>
        <v>15.46</v>
      </c>
      <c r="U46" s="155">
        <f>'APP - P&amp;L'!U68</f>
        <v>22.36</v>
      </c>
      <c r="V46" s="155">
        <f>'APP - P&amp;L'!V68</f>
        <v>22.07</v>
      </c>
      <c r="W46" s="155">
        <f>'APP - P&amp;L'!W68</f>
        <v>21.74</v>
      </c>
      <c r="X46" s="155">
        <f>'APP - P&amp;L'!X68</f>
        <v>67.24</v>
      </c>
      <c r="Y46" s="155">
        <f>'APP - P&amp;L'!Y68</f>
        <v>102.49</v>
      </c>
      <c r="Z46" s="155">
        <f>'APP - P&amp;L'!Z68</f>
        <v>182.03</v>
      </c>
      <c r="AA46" s="155">
        <f>'APP - P&amp;L'!AA68</f>
        <v>123.3</v>
      </c>
      <c r="AB46" s="155">
        <f>'APP - P&amp;L'!AB68</f>
        <v>96.26</v>
      </c>
      <c r="AC46" s="155">
        <f>'APP - P&amp;L'!AC68</f>
        <v>51.68</v>
      </c>
      <c r="AD46" s="155">
        <f>'APP - P&amp;L'!AD68</f>
        <v>67.7</v>
      </c>
      <c r="AE46" s="155">
        <f>'APP - P&amp;L'!AE68</f>
        <v>64.91</v>
      </c>
      <c r="AF46" s="155">
        <f>'APP - P&amp;L'!AF68</f>
        <v>25.01</v>
      </c>
    </row>
    <row r="47">
      <c r="A47" s="122" t="s">
        <v>71</v>
      </c>
      <c r="B47" s="167">
        <f t="shared" ref="B47:AF47" si="11">sum(B43:B46)</f>
        <v>1947.250406</v>
      </c>
      <c r="C47" s="167">
        <f t="shared" si="11"/>
        <v>2656.144863</v>
      </c>
      <c r="D47" s="167">
        <f t="shared" si="11"/>
        <v>2117.65264</v>
      </c>
      <c r="E47" s="167">
        <f t="shared" si="11"/>
        <v>1392.920363</v>
      </c>
      <c r="F47" s="167">
        <f t="shared" si="11"/>
        <v>1271.714145</v>
      </c>
      <c r="G47" s="167">
        <f t="shared" si="11"/>
        <v>1516.029595</v>
      </c>
      <c r="H47" s="167">
        <f t="shared" si="11"/>
        <v>1561.225897</v>
      </c>
      <c r="I47" s="167">
        <f t="shared" si="11"/>
        <v>1975.31665</v>
      </c>
      <c r="J47" s="167">
        <f t="shared" si="11"/>
        <v>2217.159475</v>
      </c>
      <c r="K47" s="167">
        <f t="shared" si="11"/>
        <v>2785.045089</v>
      </c>
      <c r="L47" s="167">
        <f t="shared" si="11"/>
        <v>1375.308218</v>
      </c>
      <c r="M47" s="167">
        <f t="shared" si="11"/>
        <v>1307.68379</v>
      </c>
      <c r="N47" s="167">
        <f t="shared" si="11"/>
        <v>933.558896</v>
      </c>
      <c r="O47" s="167">
        <f t="shared" si="11"/>
        <v>1006.686503</v>
      </c>
      <c r="P47" s="167">
        <f t="shared" si="11"/>
        <v>1416.388052</v>
      </c>
      <c r="Q47" s="167">
        <f t="shared" si="11"/>
        <v>2410.846823</v>
      </c>
      <c r="R47" s="167">
        <f t="shared" si="11"/>
        <v>2577.081447</v>
      </c>
      <c r="S47" s="167">
        <f t="shared" si="11"/>
        <v>1202.075619</v>
      </c>
      <c r="T47" s="167">
        <f t="shared" si="11"/>
        <v>1484.979422</v>
      </c>
      <c r="U47" s="167">
        <f t="shared" si="11"/>
        <v>1146.063114</v>
      </c>
      <c r="V47" s="167">
        <f t="shared" si="11"/>
        <v>2372.908088</v>
      </c>
      <c r="W47" s="167">
        <f t="shared" si="11"/>
        <v>3219.027463</v>
      </c>
      <c r="X47" s="167">
        <f t="shared" si="11"/>
        <v>5876.586695</v>
      </c>
      <c r="Y47" s="167">
        <f t="shared" si="11"/>
        <v>8049.295582</v>
      </c>
      <c r="Z47" s="167">
        <f t="shared" si="11"/>
        <v>35027.37935</v>
      </c>
      <c r="AA47" s="167">
        <f t="shared" si="11"/>
        <v>33301.33068</v>
      </c>
      <c r="AB47" s="167">
        <f t="shared" si="11"/>
        <v>19152.71167</v>
      </c>
      <c r="AC47" s="167">
        <f t="shared" si="11"/>
        <v>13518.69558</v>
      </c>
      <c r="AD47" s="167">
        <f t="shared" si="11"/>
        <v>11208.44216</v>
      </c>
      <c r="AE47" s="167">
        <f t="shared" si="11"/>
        <v>14201.98721</v>
      </c>
      <c r="AF47" s="167">
        <f t="shared" si="11"/>
        <v>12518.61989</v>
      </c>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row>
    <row r="49">
      <c r="A49" s="28" t="s">
        <v>106</v>
      </c>
      <c r="B49" s="171">
        <v>671.0</v>
      </c>
      <c r="C49" s="172">
        <v>904.0</v>
      </c>
      <c r="D49" s="173">
        <v>1163.0</v>
      </c>
      <c r="E49" s="174">
        <v>1145.0</v>
      </c>
      <c r="F49" s="175">
        <v>1191.0</v>
      </c>
      <c r="G49" s="176">
        <v>1233.0</v>
      </c>
      <c r="H49" s="177">
        <v>1221.0</v>
      </c>
      <c r="I49" s="178">
        <v>1297.0</v>
      </c>
      <c r="J49" s="179">
        <v>1309.0</v>
      </c>
      <c r="K49" s="180">
        <v>1926.0</v>
      </c>
      <c r="L49" s="181">
        <v>1893.0</v>
      </c>
      <c r="M49" s="182">
        <v>1642.0</v>
      </c>
      <c r="N49" s="183">
        <v>1345.0</v>
      </c>
      <c r="O49" s="172">
        <v>925.0</v>
      </c>
      <c r="P49" s="184">
        <v>699.0</v>
      </c>
      <c r="Q49" s="185">
        <v>586.0</v>
      </c>
      <c r="R49" s="186">
        <v>410.0</v>
      </c>
      <c r="S49" s="187">
        <v>463.0</v>
      </c>
      <c r="T49" s="188">
        <v>428.0</v>
      </c>
      <c r="U49" s="189">
        <v>359.0</v>
      </c>
      <c r="V49" s="190">
        <v>191.0</v>
      </c>
      <c r="W49" s="191">
        <v>159.0</v>
      </c>
      <c r="X49" s="192">
        <v>125.0</v>
      </c>
      <c r="Y49" s="192">
        <v>119.0</v>
      </c>
      <c r="Z49" s="193">
        <v>250.0</v>
      </c>
      <c r="AA49" s="194">
        <v>245.0</v>
      </c>
      <c r="AB49" s="195">
        <v>198.0</v>
      </c>
      <c r="AC49" s="196">
        <v>193.0</v>
      </c>
      <c r="AD49" s="197">
        <v>220.0</v>
      </c>
      <c r="AE49" s="198">
        <v>238.0</v>
      </c>
      <c r="AF49" s="199">
        <v>203.0</v>
      </c>
    </row>
    <row r="50" outlineLevel="1">
      <c r="A50" s="35" t="s">
        <v>109</v>
      </c>
      <c r="B50" s="200">
        <v>646.0</v>
      </c>
      <c r="C50" s="200">
        <v>872.0</v>
      </c>
      <c r="D50" s="200">
        <v>1138.0</v>
      </c>
      <c r="E50" s="200">
        <v>1135.0</v>
      </c>
      <c r="F50" s="200">
        <v>1081.0</v>
      </c>
      <c r="G50" s="200">
        <v>1176.0</v>
      </c>
      <c r="H50" s="200">
        <v>1198.0</v>
      </c>
      <c r="I50" s="200">
        <v>1276.0</v>
      </c>
      <c r="J50" s="200">
        <v>1280.0</v>
      </c>
      <c r="K50" s="200">
        <v>1905.0</v>
      </c>
      <c r="L50" s="200">
        <v>1801.0</v>
      </c>
      <c r="M50" s="200">
        <v>1584.0</v>
      </c>
      <c r="N50" s="200">
        <v>1295.0</v>
      </c>
      <c r="O50" s="200">
        <v>886.0</v>
      </c>
      <c r="P50" s="200">
        <v>666.0</v>
      </c>
      <c r="Q50" s="200">
        <v>532.0</v>
      </c>
      <c r="R50" s="200">
        <v>372.0</v>
      </c>
      <c r="S50" s="200">
        <v>424.0</v>
      </c>
      <c r="T50" s="200">
        <v>402.0</v>
      </c>
      <c r="U50" s="200">
        <v>324.0</v>
      </c>
      <c r="V50" s="200">
        <v>165.0</v>
      </c>
      <c r="W50" s="200">
        <v>135.0</v>
      </c>
      <c r="X50" s="200">
        <v>96.0</v>
      </c>
      <c r="Y50" s="200">
        <v>81.0</v>
      </c>
      <c r="Z50" s="200">
        <v>115.0</v>
      </c>
      <c r="AA50" s="200">
        <v>81.0</v>
      </c>
      <c r="AB50" s="200">
        <v>69.0</v>
      </c>
      <c r="AC50" s="200">
        <v>69.0</v>
      </c>
      <c r="AD50" s="200">
        <v>76.0</v>
      </c>
      <c r="AE50" s="200">
        <v>111.0</v>
      </c>
      <c r="AF50" s="200">
        <v>104.0</v>
      </c>
    </row>
    <row r="51" outlineLevel="1">
      <c r="A51" s="35" t="s">
        <v>111</v>
      </c>
      <c r="B51" s="200">
        <v>394.0</v>
      </c>
      <c r="C51" s="200">
        <v>523.0</v>
      </c>
      <c r="D51" s="200">
        <v>652.0</v>
      </c>
      <c r="E51" s="200">
        <v>597.0</v>
      </c>
      <c r="F51" s="200">
        <v>558.0</v>
      </c>
      <c r="G51" s="200">
        <v>670.0</v>
      </c>
      <c r="H51" s="200">
        <v>826.0</v>
      </c>
      <c r="I51" s="200">
        <v>975.0</v>
      </c>
      <c r="J51" s="200">
        <v>1022.0</v>
      </c>
      <c r="K51" s="200">
        <v>1671.0</v>
      </c>
      <c r="L51" s="200">
        <v>1301.0</v>
      </c>
      <c r="M51" s="200">
        <v>905.0</v>
      </c>
      <c r="N51" s="200">
        <v>729.0</v>
      </c>
      <c r="O51" s="200">
        <v>589.0</v>
      </c>
      <c r="P51" s="200">
        <v>535.0</v>
      </c>
      <c r="Q51" s="200">
        <v>448.0</v>
      </c>
      <c r="R51" s="200">
        <v>330.0</v>
      </c>
      <c r="S51" s="200">
        <v>315.0</v>
      </c>
      <c r="T51" s="200">
        <v>302.0</v>
      </c>
      <c r="U51" s="200">
        <v>252.0</v>
      </c>
      <c r="V51" s="200">
        <v>170.0</v>
      </c>
      <c r="W51" s="200">
        <v>156.0</v>
      </c>
      <c r="X51" s="200">
        <v>121.0</v>
      </c>
      <c r="Y51" s="200">
        <v>128.0</v>
      </c>
      <c r="Z51" s="200">
        <v>294.0</v>
      </c>
      <c r="AA51" s="200">
        <v>349.0</v>
      </c>
      <c r="AB51" s="200">
        <v>252.0</v>
      </c>
      <c r="AC51" s="200">
        <v>258.0</v>
      </c>
      <c r="AD51" s="200">
        <v>310.0</v>
      </c>
      <c r="AE51" s="200">
        <v>293.0</v>
      </c>
      <c r="AF51" s="200">
        <v>306.0</v>
      </c>
    </row>
    <row r="52" outlineLevel="1">
      <c r="A52" s="35" t="s">
        <v>112</v>
      </c>
      <c r="B52" s="200">
        <v>396.0</v>
      </c>
      <c r="C52" s="200">
        <v>581.0</v>
      </c>
      <c r="D52" s="200">
        <v>745.0</v>
      </c>
      <c r="E52" s="200">
        <v>704.0</v>
      </c>
      <c r="F52" s="200">
        <v>730.0</v>
      </c>
      <c r="G52" s="200">
        <v>676.0</v>
      </c>
      <c r="H52" s="200">
        <v>253.0</v>
      </c>
      <c r="I52" s="200">
        <v>33.0</v>
      </c>
      <c r="J52" s="200">
        <v>33.0</v>
      </c>
      <c r="K52" s="200">
        <v>35.0</v>
      </c>
      <c r="L52" s="200">
        <v>41.0</v>
      </c>
      <c r="M52" s="200">
        <v>36.0</v>
      </c>
      <c r="N52" s="200">
        <v>30.0</v>
      </c>
      <c r="O52" s="200">
        <v>19.0</v>
      </c>
      <c r="P52" s="200">
        <v>22.0</v>
      </c>
      <c r="Q52" s="200">
        <v>15.0</v>
      </c>
      <c r="R52" s="200">
        <v>10.0</v>
      </c>
      <c r="S52" s="200">
        <v>16.0</v>
      </c>
      <c r="T52" s="200">
        <v>8.0</v>
      </c>
      <c r="U52" s="200">
        <v>14.0</v>
      </c>
      <c r="V52" s="200">
        <v>4.0</v>
      </c>
      <c r="W52" s="200">
        <v>4.0</v>
      </c>
      <c r="X52" s="200">
        <v>3.0</v>
      </c>
      <c r="Y52" s="200">
        <v>2.0</v>
      </c>
      <c r="Z52" s="200">
        <v>6.0</v>
      </c>
      <c r="AA52" s="200">
        <v>6.0</v>
      </c>
      <c r="AB52" s="200">
        <v>3.0</v>
      </c>
      <c r="AC52" s="200">
        <v>2.0</v>
      </c>
      <c r="AD52" s="200">
        <v>3.0</v>
      </c>
      <c r="AE52" s="200">
        <v>2.0</v>
      </c>
      <c r="AF52" s="200">
        <v>3.0</v>
      </c>
    </row>
    <row r="53">
      <c r="A53" s="28" t="s">
        <v>70</v>
      </c>
      <c r="B53" s="207">
        <v>1.0</v>
      </c>
      <c r="C53" s="207">
        <v>0.0</v>
      </c>
      <c r="D53" s="207">
        <v>1.0</v>
      </c>
      <c r="E53" s="207">
        <v>1.0</v>
      </c>
      <c r="F53" s="207">
        <v>0.0</v>
      </c>
      <c r="G53" s="207">
        <v>0.0</v>
      </c>
      <c r="H53" s="207">
        <v>1.0</v>
      </c>
      <c r="I53" s="207">
        <v>0.0</v>
      </c>
      <c r="J53" s="208">
        <v>14.0</v>
      </c>
      <c r="K53" s="197">
        <v>57.0</v>
      </c>
      <c r="L53" s="209">
        <v>6.0</v>
      </c>
      <c r="M53" s="209">
        <v>9.0</v>
      </c>
      <c r="N53" s="209">
        <v>10.0</v>
      </c>
      <c r="O53" s="210">
        <v>41.0</v>
      </c>
      <c r="P53" s="208">
        <v>99.0</v>
      </c>
      <c r="Q53" s="212">
        <v>273.0</v>
      </c>
      <c r="R53" s="214">
        <v>824.0</v>
      </c>
      <c r="S53" s="215">
        <v>657.0</v>
      </c>
      <c r="T53" s="216">
        <v>616.0</v>
      </c>
      <c r="U53" s="217">
        <v>272.0</v>
      </c>
      <c r="V53" s="218">
        <v>214.0</v>
      </c>
      <c r="W53" s="219">
        <v>178.0</v>
      </c>
      <c r="X53" s="220">
        <v>173.0</v>
      </c>
      <c r="Y53" s="221">
        <v>111.0</v>
      </c>
      <c r="Z53" s="223">
        <v>158.0</v>
      </c>
      <c r="AA53" s="224">
        <v>154.0</v>
      </c>
      <c r="AB53" s="226">
        <v>93.0</v>
      </c>
      <c r="AC53" s="199">
        <v>59.0</v>
      </c>
      <c r="AD53" s="227">
        <v>22.0</v>
      </c>
      <c r="AE53" s="199">
        <v>36.0</v>
      </c>
      <c r="AF53" s="190">
        <v>38.0</v>
      </c>
    </row>
    <row r="54" outlineLevel="1">
      <c r="A54" s="35" t="s">
        <v>109</v>
      </c>
      <c r="B54" s="200">
        <v>1.0</v>
      </c>
      <c r="C54" s="200">
        <v>0.0</v>
      </c>
      <c r="D54" s="200">
        <v>1.0</v>
      </c>
      <c r="E54" s="200">
        <v>1.0</v>
      </c>
      <c r="F54" s="200">
        <v>0.0</v>
      </c>
      <c r="G54" s="200">
        <v>0.0</v>
      </c>
      <c r="H54" s="200">
        <v>1.0</v>
      </c>
      <c r="I54" s="200">
        <v>0.0</v>
      </c>
      <c r="J54" s="200">
        <v>11.0</v>
      </c>
      <c r="K54" s="200">
        <v>56.0</v>
      </c>
      <c r="L54" s="200">
        <v>7.0</v>
      </c>
      <c r="M54" s="200">
        <v>8.0</v>
      </c>
      <c r="N54" s="200">
        <v>10.0</v>
      </c>
      <c r="O54" s="200">
        <v>44.0</v>
      </c>
      <c r="P54" s="200">
        <v>96.0</v>
      </c>
      <c r="Q54" s="200">
        <v>265.0</v>
      </c>
      <c r="R54" s="200">
        <v>785.0</v>
      </c>
      <c r="S54" s="200">
        <v>633.0</v>
      </c>
      <c r="T54" s="200">
        <v>580.0</v>
      </c>
      <c r="U54" s="200">
        <v>246.0</v>
      </c>
      <c r="V54" s="200">
        <v>200.0</v>
      </c>
      <c r="W54" s="200">
        <v>166.0</v>
      </c>
      <c r="X54" s="200">
        <v>154.0</v>
      </c>
      <c r="Y54" s="200">
        <v>94.0</v>
      </c>
      <c r="Z54" s="200">
        <v>83.0</v>
      </c>
      <c r="AA54" s="200">
        <v>64.0</v>
      </c>
      <c r="AB54" s="200">
        <v>25.0</v>
      </c>
      <c r="AC54" s="200">
        <v>32.0</v>
      </c>
      <c r="AD54" s="200">
        <v>21.0</v>
      </c>
      <c r="AE54" s="200">
        <v>35.0</v>
      </c>
      <c r="AF54" s="200">
        <v>35.0</v>
      </c>
    </row>
    <row r="55" outlineLevel="1">
      <c r="A55" s="35" t="s">
        <v>111</v>
      </c>
      <c r="B55" s="200">
        <v>0.0</v>
      </c>
      <c r="C55" s="200">
        <v>0.0</v>
      </c>
      <c r="D55" s="200">
        <v>0.0</v>
      </c>
      <c r="E55" s="200">
        <v>0.0</v>
      </c>
      <c r="F55" s="200">
        <v>0.0</v>
      </c>
      <c r="G55" s="200">
        <v>0.0</v>
      </c>
      <c r="H55" s="200">
        <v>0.0</v>
      </c>
      <c r="I55" s="200">
        <v>0.0</v>
      </c>
      <c r="J55" s="200">
        <v>3.0</v>
      </c>
      <c r="K55" s="200">
        <v>1.0</v>
      </c>
      <c r="L55" s="200">
        <v>0.0</v>
      </c>
      <c r="M55" s="200">
        <v>1.0</v>
      </c>
      <c r="N55" s="200">
        <v>0.0</v>
      </c>
      <c r="O55" s="200">
        <v>0.0</v>
      </c>
      <c r="P55" s="200">
        <v>4.0</v>
      </c>
      <c r="Q55" s="200">
        <v>12.0</v>
      </c>
      <c r="R55" s="200">
        <v>52.0</v>
      </c>
      <c r="S55" s="200">
        <v>43.0</v>
      </c>
      <c r="T55" s="200">
        <v>45.0</v>
      </c>
      <c r="U55" s="200">
        <v>28.0</v>
      </c>
      <c r="V55" s="200">
        <v>14.0</v>
      </c>
      <c r="W55" s="200">
        <v>18.0</v>
      </c>
      <c r="X55" s="200">
        <v>23.0</v>
      </c>
      <c r="Y55" s="200">
        <v>19.0</v>
      </c>
      <c r="Z55" s="200">
        <v>75.0</v>
      </c>
      <c r="AA55" s="200">
        <v>91.0</v>
      </c>
      <c r="AB55" s="200">
        <v>68.0</v>
      </c>
      <c r="AC55" s="200">
        <v>28.0</v>
      </c>
      <c r="AD55" s="200">
        <v>1.0</v>
      </c>
      <c r="AE55" s="200">
        <v>2.0</v>
      </c>
      <c r="AF55" s="200">
        <v>3.0</v>
      </c>
    </row>
    <row r="56">
      <c r="A56" s="76" t="s">
        <v>116</v>
      </c>
      <c r="B56" s="233">
        <f t="shared" ref="B56:AF56" si="12">SUM(B57:B58)</f>
        <v>4</v>
      </c>
      <c r="C56" s="235">
        <f t="shared" si="12"/>
        <v>1</v>
      </c>
      <c r="D56" s="236">
        <f t="shared" si="12"/>
        <v>2</v>
      </c>
      <c r="E56" s="238">
        <f t="shared" si="12"/>
        <v>1</v>
      </c>
      <c r="F56" s="239">
        <f t="shared" si="12"/>
        <v>1</v>
      </c>
      <c r="G56" s="240">
        <f t="shared" si="12"/>
        <v>0</v>
      </c>
      <c r="H56" s="233">
        <f t="shared" si="12"/>
        <v>5</v>
      </c>
      <c r="I56" s="241">
        <f t="shared" si="12"/>
        <v>19</v>
      </c>
      <c r="J56" s="242">
        <f t="shared" si="12"/>
        <v>3</v>
      </c>
      <c r="K56" s="233">
        <f t="shared" si="12"/>
        <v>4</v>
      </c>
      <c r="L56" s="243">
        <f t="shared" si="12"/>
        <v>5</v>
      </c>
      <c r="M56" s="244">
        <f t="shared" si="12"/>
        <v>92</v>
      </c>
      <c r="N56" s="233">
        <f t="shared" si="12"/>
        <v>29</v>
      </c>
      <c r="O56" s="245">
        <f t="shared" si="12"/>
        <v>0</v>
      </c>
      <c r="P56" s="245">
        <f t="shared" si="12"/>
        <v>0</v>
      </c>
      <c r="Q56" s="242">
        <f t="shared" si="12"/>
        <v>3</v>
      </c>
      <c r="R56" s="242">
        <f t="shared" si="12"/>
        <v>2</v>
      </c>
      <c r="S56" s="240">
        <f t="shared" si="12"/>
        <v>2</v>
      </c>
      <c r="T56" s="240">
        <f t="shared" si="12"/>
        <v>2</v>
      </c>
      <c r="U56" s="245">
        <f t="shared" si="12"/>
        <v>0</v>
      </c>
      <c r="V56" s="239">
        <f t="shared" si="12"/>
        <v>0</v>
      </c>
      <c r="W56" s="235">
        <f t="shared" si="12"/>
        <v>0</v>
      </c>
      <c r="X56" s="238">
        <f t="shared" si="12"/>
        <v>0</v>
      </c>
      <c r="Y56" s="239">
        <f t="shared" si="12"/>
        <v>0</v>
      </c>
      <c r="Z56" s="235">
        <f t="shared" si="12"/>
        <v>0</v>
      </c>
      <c r="AA56" s="238">
        <f t="shared" si="12"/>
        <v>0</v>
      </c>
      <c r="AB56" s="239">
        <f t="shared" si="12"/>
        <v>0</v>
      </c>
      <c r="AC56" s="242">
        <f t="shared" si="12"/>
        <v>0</v>
      </c>
      <c r="AD56" s="235">
        <f t="shared" si="12"/>
        <v>0</v>
      </c>
      <c r="AE56" s="242">
        <f t="shared" si="12"/>
        <v>0</v>
      </c>
      <c r="AF56" s="235">
        <f t="shared" si="12"/>
        <v>0</v>
      </c>
    </row>
    <row r="57" outlineLevel="1">
      <c r="A57" s="35" t="s">
        <v>121</v>
      </c>
      <c r="B57" s="200">
        <v>4.0</v>
      </c>
      <c r="C57" s="200">
        <v>1.0</v>
      </c>
      <c r="D57" s="200">
        <v>2.0</v>
      </c>
      <c r="E57" s="200">
        <v>1.0</v>
      </c>
      <c r="F57" s="200">
        <v>1.0</v>
      </c>
      <c r="G57" s="200">
        <v>0.0</v>
      </c>
      <c r="H57" s="200">
        <v>0.0</v>
      </c>
      <c r="I57" s="200">
        <v>3.0</v>
      </c>
      <c r="J57" s="200">
        <v>3.0</v>
      </c>
      <c r="K57" s="200">
        <v>3.0</v>
      </c>
      <c r="L57" s="200">
        <v>4.0</v>
      </c>
      <c r="M57" s="200">
        <v>87.0</v>
      </c>
      <c r="N57" s="200">
        <v>26.0</v>
      </c>
      <c r="O57" s="200">
        <v>0.0</v>
      </c>
      <c r="P57" s="200">
        <v>0.0</v>
      </c>
      <c r="Q57" s="200">
        <v>3.0</v>
      </c>
      <c r="R57" s="200">
        <v>1.0</v>
      </c>
      <c r="S57" s="200">
        <v>2.0</v>
      </c>
      <c r="T57" s="200">
        <v>2.0</v>
      </c>
      <c r="U57" s="200">
        <v>0.0</v>
      </c>
      <c r="V57" s="200">
        <v>0.0</v>
      </c>
      <c r="W57" s="200">
        <v>0.0</v>
      </c>
      <c r="X57" s="200">
        <v>0.0</v>
      </c>
      <c r="Y57" s="200">
        <v>0.0</v>
      </c>
      <c r="Z57" s="200">
        <v>0.0</v>
      </c>
      <c r="AA57" s="200">
        <v>0.0</v>
      </c>
      <c r="AB57" s="200">
        <v>0.0</v>
      </c>
      <c r="AC57" s="200">
        <v>0.0</v>
      </c>
      <c r="AD57" s="200">
        <v>0.0</v>
      </c>
      <c r="AE57" s="200">
        <v>0.0</v>
      </c>
      <c r="AF57" s="200">
        <v>0.0</v>
      </c>
    </row>
    <row r="58" outlineLevel="1">
      <c r="A58" s="35" t="s">
        <v>123</v>
      </c>
      <c r="B58" s="200">
        <v>0.0</v>
      </c>
      <c r="C58" s="200">
        <v>0.0</v>
      </c>
      <c r="D58" s="200">
        <v>0.0</v>
      </c>
      <c r="E58" s="200">
        <v>0.0</v>
      </c>
      <c r="F58" s="200">
        <v>0.0</v>
      </c>
      <c r="G58" s="200">
        <v>0.0</v>
      </c>
      <c r="H58" s="200">
        <v>5.0</v>
      </c>
      <c r="I58" s="200">
        <v>16.0</v>
      </c>
      <c r="J58" s="200">
        <v>0.0</v>
      </c>
      <c r="K58" s="200">
        <v>1.0</v>
      </c>
      <c r="L58" s="200">
        <v>1.0</v>
      </c>
      <c r="M58" s="200">
        <v>5.0</v>
      </c>
      <c r="N58" s="200">
        <v>3.0</v>
      </c>
      <c r="O58" s="200">
        <v>0.0</v>
      </c>
      <c r="P58" s="200">
        <v>0.0</v>
      </c>
      <c r="Q58" s="200">
        <v>0.0</v>
      </c>
      <c r="R58" s="200">
        <v>1.0</v>
      </c>
      <c r="S58" s="200">
        <v>0.0</v>
      </c>
      <c r="T58" s="200">
        <v>0.0</v>
      </c>
      <c r="U58" s="200">
        <v>0.0</v>
      </c>
      <c r="V58" s="200">
        <v>0.0</v>
      </c>
      <c r="W58" s="200">
        <v>0.0</v>
      </c>
      <c r="X58" s="200">
        <v>0.0</v>
      </c>
      <c r="Y58" s="200">
        <v>0.0</v>
      </c>
      <c r="Z58" s="200">
        <v>0.0</v>
      </c>
      <c r="AA58" s="200">
        <v>0.0</v>
      </c>
      <c r="AB58" s="200">
        <v>0.0</v>
      </c>
      <c r="AC58" s="200">
        <v>0.0</v>
      </c>
      <c r="AD58" s="200">
        <v>0.0</v>
      </c>
      <c r="AE58" s="200">
        <v>0.0</v>
      </c>
      <c r="AF58" s="200">
        <v>0.0</v>
      </c>
    </row>
    <row r="59">
      <c r="A59" s="90" t="s">
        <v>125</v>
      </c>
      <c r="B59" s="200">
        <v>3.0</v>
      </c>
      <c r="C59" s="200">
        <v>2.0</v>
      </c>
      <c r="D59" s="200">
        <v>2.0</v>
      </c>
      <c r="E59" s="200">
        <v>2.0</v>
      </c>
      <c r="F59" s="200">
        <v>1.0</v>
      </c>
      <c r="G59" s="200">
        <v>5.0</v>
      </c>
      <c r="H59" s="200">
        <v>1.0</v>
      </c>
      <c r="I59" s="200">
        <v>1.0</v>
      </c>
      <c r="J59" s="200">
        <v>1.0</v>
      </c>
      <c r="K59" s="200">
        <v>5.0</v>
      </c>
      <c r="L59" s="200">
        <v>5.0</v>
      </c>
      <c r="M59" s="200">
        <v>0.0</v>
      </c>
      <c r="N59" s="200">
        <v>1.0</v>
      </c>
      <c r="O59" s="200">
        <v>2.0</v>
      </c>
      <c r="P59" s="200">
        <v>0.0</v>
      </c>
      <c r="Q59" s="200">
        <v>2.0</v>
      </c>
      <c r="R59" s="200">
        <v>0.0</v>
      </c>
      <c r="S59" s="200">
        <v>1.0</v>
      </c>
      <c r="T59" s="200">
        <v>2.0</v>
      </c>
      <c r="U59" s="200">
        <v>0.0</v>
      </c>
      <c r="V59" s="200">
        <v>2.0</v>
      </c>
      <c r="W59" s="200">
        <v>1.0</v>
      </c>
      <c r="X59" s="200">
        <v>5.0</v>
      </c>
      <c r="Y59" s="200">
        <v>0.0</v>
      </c>
      <c r="Z59" s="200">
        <v>1.0</v>
      </c>
      <c r="AA59" s="200">
        <v>4.0</v>
      </c>
      <c r="AB59" s="200">
        <v>2.0</v>
      </c>
      <c r="AC59" s="200">
        <v>5.0</v>
      </c>
      <c r="AD59" s="200">
        <v>0.0</v>
      </c>
      <c r="AE59" s="200">
        <v>5.0</v>
      </c>
      <c r="AF59" s="200">
        <v>0.0</v>
      </c>
    </row>
    <row r="60" outlineLevel="1">
      <c r="A60" s="251" t="s">
        <v>127</v>
      </c>
      <c r="B60" s="200">
        <v>3.0</v>
      </c>
      <c r="C60" s="200">
        <v>4.0</v>
      </c>
      <c r="D60" s="200">
        <v>2.0</v>
      </c>
      <c r="E60" s="200">
        <v>2.0</v>
      </c>
      <c r="F60" s="200">
        <v>1.0</v>
      </c>
      <c r="G60" s="200">
        <v>5.0</v>
      </c>
      <c r="H60" s="200">
        <v>1.0</v>
      </c>
      <c r="I60" s="200">
        <v>1.0</v>
      </c>
      <c r="J60" s="200">
        <v>1.0</v>
      </c>
      <c r="K60" s="200">
        <v>5.0</v>
      </c>
      <c r="L60" s="200">
        <v>5.0</v>
      </c>
      <c r="M60" s="200">
        <v>0.0</v>
      </c>
      <c r="N60" s="200">
        <v>1.0</v>
      </c>
      <c r="O60" s="200">
        <v>3.0</v>
      </c>
      <c r="P60" s="200">
        <v>0.0</v>
      </c>
      <c r="Q60" s="200">
        <v>3.0</v>
      </c>
      <c r="R60" s="200">
        <v>0.0</v>
      </c>
      <c r="S60" s="200">
        <v>1.0</v>
      </c>
      <c r="T60" s="200">
        <v>2.0</v>
      </c>
      <c r="U60" s="200">
        <v>0.0</v>
      </c>
      <c r="V60" s="200">
        <v>2.0</v>
      </c>
      <c r="W60" s="200">
        <v>1.0</v>
      </c>
      <c r="X60" s="200">
        <v>7.0</v>
      </c>
      <c r="Y60" s="200">
        <v>0.0</v>
      </c>
      <c r="Z60" s="200">
        <v>1.0</v>
      </c>
      <c r="AA60" s="200">
        <v>5.0</v>
      </c>
      <c r="AB60" s="200">
        <v>2.0</v>
      </c>
      <c r="AC60" s="200">
        <v>8.0</v>
      </c>
      <c r="AD60" s="200">
        <v>0.0</v>
      </c>
      <c r="AE60" s="200">
        <v>6.0</v>
      </c>
      <c r="AF60" s="200">
        <v>0.0</v>
      </c>
    </row>
    <row r="61" outlineLevel="1">
      <c r="A61" s="251" t="s">
        <v>129</v>
      </c>
      <c r="B61" s="200">
        <v>1.0</v>
      </c>
      <c r="C61" s="200">
        <v>3.0</v>
      </c>
      <c r="D61" s="200">
        <v>1.0</v>
      </c>
      <c r="E61" s="200">
        <v>0.0</v>
      </c>
      <c r="F61" s="200">
        <v>1.0</v>
      </c>
      <c r="G61" s="200">
        <v>3.0</v>
      </c>
      <c r="H61" s="200">
        <v>0.0</v>
      </c>
      <c r="I61" s="200">
        <v>1.0</v>
      </c>
      <c r="J61" s="200">
        <v>1.0</v>
      </c>
      <c r="K61" s="200">
        <v>0.0</v>
      </c>
      <c r="L61" s="200">
        <v>1.0</v>
      </c>
      <c r="M61" s="200">
        <v>0.0</v>
      </c>
      <c r="N61" s="200">
        <v>0.0</v>
      </c>
      <c r="O61" s="200">
        <v>2.0</v>
      </c>
      <c r="P61" s="200">
        <v>0.0</v>
      </c>
      <c r="Q61" s="200">
        <v>3.0</v>
      </c>
      <c r="R61" s="200">
        <v>0.0</v>
      </c>
      <c r="S61" s="200">
        <v>0.0</v>
      </c>
      <c r="T61" s="200">
        <v>1.0</v>
      </c>
      <c r="U61" s="200">
        <v>0.0</v>
      </c>
      <c r="V61" s="200">
        <v>2.0</v>
      </c>
      <c r="W61" s="200">
        <v>1.0</v>
      </c>
      <c r="X61" s="200">
        <v>5.0</v>
      </c>
      <c r="Y61" s="200">
        <v>0.0</v>
      </c>
      <c r="Z61" s="200">
        <v>1.0</v>
      </c>
      <c r="AA61" s="200">
        <v>3.0</v>
      </c>
      <c r="AB61" s="200">
        <v>1.0</v>
      </c>
      <c r="AC61" s="200">
        <v>7.0</v>
      </c>
      <c r="AD61" s="200">
        <v>0.0</v>
      </c>
      <c r="AE61" s="200">
        <v>6.0</v>
      </c>
      <c r="AF61" s="200">
        <v>0.0</v>
      </c>
    </row>
    <row r="62">
      <c r="A62" s="122" t="s">
        <v>131</v>
      </c>
      <c r="B62" s="256">
        <f t="shared" ref="B62:AF62" si="13">SUM(B49+B53+B57+B58+B59)</f>
        <v>679</v>
      </c>
      <c r="C62" s="256">
        <f t="shared" si="13"/>
        <v>907</v>
      </c>
      <c r="D62" s="256">
        <f t="shared" si="13"/>
        <v>1168</v>
      </c>
      <c r="E62" s="256">
        <f t="shared" si="13"/>
        <v>1149</v>
      </c>
      <c r="F62" s="256">
        <f t="shared" si="13"/>
        <v>1193</v>
      </c>
      <c r="G62" s="256">
        <f t="shared" si="13"/>
        <v>1238</v>
      </c>
      <c r="H62" s="256">
        <f t="shared" si="13"/>
        <v>1228</v>
      </c>
      <c r="I62" s="256">
        <f t="shared" si="13"/>
        <v>1317</v>
      </c>
      <c r="J62" s="256">
        <f t="shared" si="13"/>
        <v>1327</v>
      </c>
      <c r="K62" s="256">
        <f t="shared" si="13"/>
        <v>1992</v>
      </c>
      <c r="L62" s="256">
        <f t="shared" si="13"/>
        <v>1909</v>
      </c>
      <c r="M62" s="256">
        <f t="shared" si="13"/>
        <v>1743</v>
      </c>
      <c r="N62" s="256">
        <f t="shared" si="13"/>
        <v>1385</v>
      </c>
      <c r="O62" s="256">
        <f t="shared" si="13"/>
        <v>968</v>
      </c>
      <c r="P62" s="256">
        <f t="shared" si="13"/>
        <v>798</v>
      </c>
      <c r="Q62" s="256">
        <f t="shared" si="13"/>
        <v>864</v>
      </c>
      <c r="R62" s="256">
        <f t="shared" si="13"/>
        <v>1236</v>
      </c>
      <c r="S62" s="256">
        <f t="shared" si="13"/>
        <v>1123</v>
      </c>
      <c r="T62" s="256">
        <f t="shared" si="13"/>
        <v>1048</v>
      </c>
      <c r="U62" s="256">
        <f t="shared" si="13"/>
        <v>631</v>
      </c>
      <c r="V62" s="256">
        <f t="shared" si="13"/>
        <v>407</v>
      </c>
      <c r="W62" s="256">
        <f t="shared" si="13"/>
        <v>338</v>
      </c>
      <c r="X62" s="256">
        <f t="shared" si="13"/>
        <v>303</v>
      </c>
      <c r="Y62" s="256">
        <f t="shared" si="13"/>
        <v>230</v>
      </c>
      <c r="Z62" s="256">
        <f t="shared" si="13"/>
        <v>409</v>
      </c>
      <c r="AA62" s="256">
        <f t="shared" si="13"/>
        <v>403</v>
      </c>
      <c r="AB62" s="256">
        <f t="shared" si="13"/>
        <v>293</v>
      </c>
      <c r="AC62" s="256">
        <f t="shared" si="13"/>
        <v>257</v>
      </c>
      <c r="AD62" s="256">
        <f t="shared" si="13"/>
        <v>242</v>
      </c>
      <c r="AE62" s="256">
        <f t="shared" si="13"/>
        <v>279</v>
      </c>
      <c r="AF62" s="256">
        <f t="shared" si="13"/>
        <v>241</v>
      </c>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c r="A64" s="28" t="s">
        <v>134</v>
      </c>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c r="A65" s="7" t="s">
        <v>135</v>
      </c>
      <c r="B65" s="258">
        <v>84.0</v>
      </c>
      <c r="C65" s="258">
        <v>96.0</v>
      </c>
      <c r="D65" s="258">
        <v>143.0</v>
      </c>
      <c r="E65" s="258">
        <v>123.0</v>
      </c>
      <c r="F65" s="258">
        <v>139.0</v>
      </c>
      <c r="G65" s="259">
        <v>158.0</v>
      </c>
      <c r="H65" s="260">
        <v>151.0</v>
      </c>
      <c r="I65" s="261">
        <v>172.0</v>
      </c>
      <c r="J65" s="263">
        <v>197.0</v>
      </c>
      <c r="K65" s="264">
        <v>375.0</v>
      </c>
      <c r="L65" s="265">
        <v>342.0</v>
      </c>
      <c r="M65" s="266">
        <v>330.0</v>
      </c>
      <c r="N65" s="267">
        <v>204.0</v>
      </c>
      <c r="O65" s="268">
        <v>144.0</v>
      </c>
      <c r="P65" s="270">
        <v>208.0</v>
      </c>
      <c r="Q65" s="271">
        <v>240.0</v>
      </c>
      <c r="R65" s="272">
        <v>145.0</v>
      </c>
      <c r="S65" s="273">
        <v>34.0</v>
      </c>
      <c r="T65" s="274">
        <v>28.0</v>
      </c>
      <c r="U65" s="275">
        <v>15.0</v>
      </c>
      <c r="V65" s="276">
        <v>20.0</v>
      </c>
      <c r="W65" s="277">
        <v>11.0</v>
      </c>
      <c r="X65" s="278">
        <v>9.0</v>
      </c>
      <c r="Y65" s="275">
        <v>14.0</v>
      </c>
      <c r="Z65" s="279">
        <v>6.0</v>
      </c>
      <c r="AA65" s="280">
        <v>0.0</v>
      </c>
      <c r="AB65" s="280">
        <v>2.0</v>
      </c>
      <c r="AC65" s="280">
        <v>0.0</v>
      </c>
      <c r="AD65" s="281">
        <v>4.0</v>
      </c>
      <c r="AE65" s="280">
        <v>0.0</v>
      </c>
      <c r="AF65" s="282">
        <v>12.0</v>
      </c>
    </row>
    <row r="66">
      <c r="A66" s="122" t="s">
        <v>131</v>
      </c>
      <c r="B66" s="256">
        <f t="shared" ref="B66:AF66" si="14">B65</f>
        <v>84</v>
      </c>
      <c r="C66" s="256">
        <f t="shared" si="14"/>
        <v>96</v>
      </c>
      <c r="D66" s="256">
        <f t="shared" si="14"/>
        <v>143</v>
      </c>
      <c r="E66" s="256">
        <f t="shared" si="14"/>
        <v>123</v>
      </c>
      <c r="F66" s="256">
        <f t="shared" si="14"/>
        <v>139</v>
      </c>
      <c r="G66" s="256">
        <f t="shared" si="14"/>
        <v>158</v>
      </c>
      <c r="H66" s="256">
        <f t="shared" si="14"/>
        <v>151</v>
      </c>
      <c r="I66" s="256">
        <f t="shared" si="14"/>
        <v>172</v>
      </c>
      <c r="J66" s="256">
        <f t="shared" si="14"/>
        <v>197</v>
      </c>
      <c r="K66" s="256">
        <f t="shared" si="14"/>
        <v>375</v>
      </c>
      <c r="L66" s="256">
        <f t="shared" si="14"/>
        <v>342</v>
      </c>
      <c r="M66" s="256">
        <f t="shared" si="14"/>
        <v>330</v>
      </c>
      <c r="N66" s="256">
        <f t="shared" si="14"/>
        <v>204</v>
      </c>
      <c r="O66" s="256">
        <f t="shared" si="14"/>
        <v>144</v>
      </c>
      <c r="P66" s="256">
        <f t="shared" si="14"/>
        <v>208</v>
      </c>
      <c r="Q66" s="256">
        <f t="shared" si="14"/>
        <v>240</v>
      </c>
      <c r="R66" s="256">
        <f t="shared" si="14"/>
        <v>145</v>
      </c>
      <c r="S66" s="256">
        <f t="shared" si="14"/>
        <v>34</v>
      </c>
      <c r="T66" s="256">
        <f t="shared" si="14"/>
        <v>28</v>
      </c>
      <c r="U66" s="256">
        <f t="shared" si="14"/>
        <v>15</v>
      </c>
      <c r="V66" s="256">
        <f t="shared" si="14"/>
        <v>20</v>
      </c>
      <c r="W66" s="256">
        <f t="shared" si="14"/>
        <v>11</v>
      </c>
      <c r="X66" s="256">
        <f t="shared" si="14"/>
        <v>9</v>
      </c>
      <c r="Y66" s="256">
        <f t="shared" si="14"/>
        <v>14</v>
      </c>
      <c r="Z66" s="256">
        <f t="shared" si="14"/>
        <v>6</v>
      </c>
      <c r="AA66" s="256">
        <f t="shared" si="14"/>
        <v>0</v>
      </c>
      <c r="AB66" s="256">
        <f t="shared" si="14"/>
        <v>2</v>
      </c>
      <c r="AC66" s="256">
        <f t="shared" si="14"/>
        <v>0</v>
      </c>
      <c r="AD66" s="256">
        <f t="shared" si="14"/>
        <v>4</v>
      </c>
      <c r="AE66" s="256">
        <f t="shared" si="14"/>
        <v>0</v>
      </c>
      <c r="AF66" s="256">
        <f t="shared" si="14"/>
        <v>12</v>
      </c>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collapsed="1">
      <c r="A68" s="28" t="s">
        <v>141</v>
      </c>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hidden="1" outlineLevel="1">
      <c r="A69" s="7" t="s">
        <v>82</v>
      </c>
      <c r="B69" s="258">
        <f>'APP - P&amp;L'!B17</f>
        <v>8</v>
      </c>
      <c r="C69" s="258">
        <f>'APP - P&amp;L'!C17</f>
        <v>14</v>
      </c>
      <c r="D69" s="258">
        <f>'APP - P&amp;L'!D17</f>
        <v>17</v>
      </c>
      <c r="E69" s="258">
        <f>'APP - P&amp;L'!E17</f>
        <v>9</v>
      </c>
      <c r="F69" s="258">
        <f>'APP - P&amp;L'!F17</f>
        <v>10</v>
      </c>
      <c r="G69" s="258">
        <f>'APP - P&amp;L'!G17</f>
        <v>13</v>
      </c>
      <c r="H69" s="258">
        <f>'APP - P&amp;L'!H17</f>
        <v>14</v>
      </c>
      <c r="I69" s="258">
        <f>'APP - P&amp;L'!I17</f>
        <v>18</v>
      </c>
      <c r="J69" s="258">
        <f>'APP - P&amp;L'!J17</f>
        <v>21</v>
      </c>
      <c r="K69" s="258">
        <f>'APP - P&amp;L'!K17</f>
        <v>24</v>
      </c>
      <c r="L69" s="258">
        <f>'APP - P&amp;L'!L17</f>
        <v>7</v>
      </c>
      <c r="M69" s="258">
        <f>'APP - P&amp;L'!M17</f>
        <v>10</v>
      </c>
      <c r="N69" s="258">
        <f>'APP - P&amp;L'!N17</f>
        <v>10</v>
      </c>
      <c r="O69" s="258">
        <f>'APP - P&amp;L'!O17</f>
        <v>9</v>
      </c>
      <c r="P69" s="258">
        <f>'APP - P&amp;L'!P17</f>
        <v>16</v>
      </c>
      <c r="Q69" s="258">
        <f>'APP - P&amp;L'!Q17</f>
        <v>19</v>
      </c>
      <c r="R69" s="258">
        <f>'APP - P&amp;L'!R17</f>
        <v>17</v>
      </c>
      <c r="S69" s="258">
        <f>'APP - P&amp;L'!S17</f>
        <v>13</v>
      </c>
      <c r="T69" s="258">
        <f>'APP - P&amp;L'!T17</f>
        <v>12</v>
      </c>
      <c r="U69" s="258">
        <f>'APP - P&amp;L'!U17</f>
        <v>11</v>
      </c>
      <c r="V69" s="258">
        <f>'APP - P&amp;L'!V17</f>
        <v>21</v>
      </c>
      <c r="W69" s="258">
        <f>'APP - P&amp;L'!W17</f>
        <v>23</v>
      </c>
      <c r="X69" s="258">
        <f>'APP - P&amp;L'!X17</f>
        <v>42</v>
      </c>
      <c r="Y69" s="258">
        <f>'APP - P&amp;L'!Y17</f>
        <v>61</v>
      </c>
      <c r="Z69" s="258">
        <f>'APP - P&amp;L'!Z17</f>
        <v>204</v>
      </c>
      <c r="AA69" s="258">
        <f>'APP - P&amp;L'!AA17</f>
        <v>197</v>
      </c>
      <c r="AB69" s="258">
        <f>'APP - P&amp;L'!AB17</f>
        <v>110</v>
      </c>
      <c r="AC69" s="258">
        <f>'APP - P&amp;L'!AC17</f>
        <v>65</v>
      </c>
      <c r="AD69" s="258">
        <f>'APP - P&amp;L'!AD17</f>
        <v>67</v>
      </c>
      <c r="AE69" s="258">
        <f>'APP - P&amp;L'!AE17</f>
        <v>75</v>
      </c>
      <c r="AF69" s="258">
        <f>'APP - P&amp;L'!AF17</f>
        <v>63</v>
      </c>
    </row>
    <row r="70" hidden="1" outlineLevel="1">
      <c r="A70" s="7" t="s">
        <v>85</v>
      </c>
      <c r="B70" s="258">
        <f>'APP - P&amp;L'!B14</f>
        <v>75</v>
      </c>
      <c r="C70" s="258">
        <f>'APP - P&amp;L'!C14</f>
        <v>99</v>
      </c>
      <c r="D70" s="258">
        <f>'APP - P&amp;L'!D14</f>
        <v>87</v>
      </c>
      <c r="E70" s="258">
        <f>'APP - P&amp;L'!E14</f>
        <v>59</v>
      </c>
      <c r="F70" s="258">
        <f>'APP - P&amp;L'!F14</f>
        <v>60</v>
      </c>
      <c r="G70" s="258">
        <f>'APP - P&amp;L'!G14</f>
        <v>61</v>
      </c>
      <c r="H70" s="258">
        <f>'APP - P&amp;L'!H14</f>
        <v>62</v>
      </c>
      <c r="I70" s="258">
        <f>'APP - P&amp;L'!I14</f>
        <v>78</v>
      </c>
      <c r="J70" s="258">
        <f>'APP - P&amp;L'!J14</f>
        <v>84</v>
      </c>
      <c r="K70" s="258">
        <f>'APP - P&amp;L'!K14</f>
        <v>93</v>
      </c>
      <c r="L70" s="258">
        <f>'APP - P&amp;L'!L14</f>
        <v>51</v>
      </c>
      <c r="M70" s="258">
        <f>'APP - P&amp;L'!M14</f>
        <v>52</v>
      </c>
      <c r="N70" s="258">
        <f>'APP - P&amp;L'!N14</f>
        <v>37</v>
      </c>
      <c r="O70" s="258">
        <f>'APP - P&amp;L'!O14</f>
        <v>46</v>
      </c>
      <c r="P70" s="258">
        <f>'APP - P&amp;L'!P14</f>
        <v>53</v>
      </c>
      <c r="Q70" s="258">
        <f>'APP - P&amp;L'!Q14</f>
        <v>90</v>
      </c>
      <c r="R70" s="258">
        <f>'APP - P&amp;L'!R14</f>
        <v>87</v>
      </c>
      <c r="S70" s="258">
        <f>'APP - P&amp;L'!S14</f>
        <v>52</v>
      </c>
      <c r="T70" s="258">
        <f>'APP - P&amp;L'!T14</f>
        <v>59</v>
      </c>
      <c r="U70" s="258">
        <f>'APP - P&amp;L'!U14</f>
        <v>48</v>
      </c>
      <c r="V70" s="258">
        <f>'APP - P&amp;L'!V14</f>
        <v>79</v>
      </c>
      <c r="W70" s="258">
        <f>'APP - P&amp;L'!W14</f>
        <v>111</v>
      </c>
      <c r="X70" s="258">
        <f>'APP - P&amp;L'!X14</f>
        <v>171</v>
      </c>
      <c r="Y70" s="258">
        <f>'APP - P&amp;L'!Y14</f>
        <v>235</v>
      </c>
      <c r="Z70" s="258">
        <f>'APP - P&amp;L'!Z14</f>
        <v>1051</v>
      </c>
      <c r="AA70" s="258">
        <f>'APP - P&amp;L'!AA14</f>
        <v>992</v>
      </c>
      <c r="AB70" s="258">
        <f>'APP - P&amp;L'!AB14</f>
        <v>579</v>
      </c>
      <c r="AC70" s="258">
        <f>'APP - P&amp;L'!AC14</f>
        <v>460</v>
      </c>
      <c r="AD70" s="258">
        <f>'APP - P&amp;L'!AD14</f>
        <v>351</v>
      </c>
      <c r="AE70" s="258">
        <f>'APP - P&amp;L'!AE14</f>
        <v>439</v>
      </c>
      <c r="AF70" s="258">
        <f>'APP - P&amp;L'!AF14</f>
        <v>360</v>
      </c>
    </row>
    <row r="71">
      <c r="A71" s="122" t="s">
        <v>131</v>
      </c>
      <c r="B71" s="282">
        <f t="shared" ref="B71:AF71" si="15">sum(B69:B70)</f>
        <v>83</v>
      </c>
      <c r="C71" s="291">
        <f t="shared" si="15"/>
        <v>113</v>
      </c>
      <c r="D71" s="292">
        <f t="shared" si="15"/>
        <v>104</v>
      </c>
      <c r="E71" s="293">
        <f t="shared" si="15"/>
        <v>68</v>
      </c>
      <c r="F71" s="294">
        <f t="shared" si="15"/>
        <v>70</v>
      </c>
      <c r="G71" s="294">
        <f t="shared" si="15"/>
        <v>74</v>
      </c>
      <c r="H71" s="278">
        <f t="shared" si="15"/>
        <v>76</v>
      </c>
      <c r="I71" s="275">
        <f t="shared" si="15"/>
        <v>96</v>
      </c>
      <c r="J71" s="295">
        <f t="shared" si="15"/>
        <v>105</v>
      </c>
      <c r="K71" s="291">
        <f t="shared" si="15"/>
        <v>117</v>
      </c>
      <c r="L71" s="281">
        <f t="shared" si="15"/>
        <v>58</v>
      </c>
      <c r="M71" s="296">
        <f t="shared" si="15"/>
        <v>62</v>
      </c>
      <c r="N71" s="280">
        <f t="shared" si="15"/>
        <v>47</v>
      </c>
      <c r="O71" s="298">
        <f t="shared" si="15"/>
        <v>55</v>
      </c>
      <c r="P71" s="294">
        <f t="shared" si="15"/>
        <v>69</v>
      </c>
      <c r="Q71" s="276">
        <f t="shared" si="15"/>
        <v>109</v>
      </c>
      <c r="R71" s="292">
        <f t="shared" si="15"/>
        <v>104</v>
      </c>
      <c r="S71" s="279">
        <f t="shared" si="15"/>
        <v>65</v>
      </c>
      <c r="T71" s="294">
        <f t="shared" si="15"/>
        <v>71</v>
      </c>
      <c r="U71" s="281">
        <f t="shared" si="15"/>
        <v>59</v>
      </c>
      <c r="V71" s="300">
        <f t="shared" si="15"/>
        <v>100</v>
      </c>
      <c r="W71" s="301">
        <f t="shared" si="15"/>
        <v>134</v>
      </c>
      <c r="X71" s="302">
        <f t="shared" si="15"/>
        <v>213</v>
      </c>
      <c r="Y71" s="303">
        <f t="shared" si="15"/>
        <v>296</v>
      </c>
      <c r="Z71" s="264">
        <f t="shared" si="15"/>
        <v>1255</v>
      </c>
      <c r="AA71" s="304">
        <f t="shared" si="15"/>
        <v>1189</v>
      </c>
      <c r="AB71" s="305">
        <f t="shared" si="15"/>
        <v>689</v>
      </c>
      <c r="AC71" s="306">
        <f t="shared" si="15"/>
        <v>525</v>
      </c>
      <c r="AD71" s="307">
        <f t="shared" si="15"/>
        <v>418</v>
      </c>
      <c r="AE71" s="272">
        <f t="shared" si="15"/>
        <v>514</v>
      </c>
      <c r="AF71" s="308">
        <f t="shared" si="15"/>
        <v>423</v>
      </c>
    </row>
    <row r="72">
      <c r="A72" s="309" t="s">
        <v>156</v>
      </c>
      <c r="B72" s="310">
        <v>19987.92</v>
      </c>
      <c r="C72" s="310">
        <v>29066.93</v>
      </c>
      <c r="D72" s="310">
        <v>48955.56</v>
      </c>
      <c r="E72" s="310">
        <v>59442.98</v>
      </c>
      <c r="F72" s="310">
        <v>53661.84</v>
      </c>
      <c r="G72" s="310">
        <v>57042.76</v>
      </c>
      <c r="H72" s="310">
        <v>63746.94</v>
      </c>
      <c r="I72" s="310">
        <v>55631.41</v>
      </c>
      <c r="J72" s="310">
        <v>48239.51</v>
      </c>
      <c r="K72" s="310">
        <v>61791.96</v>
      </c>
      <c r="L72" s="310">
        <v>64682.79</v>
      </c>
      <c r="M72" s="310">
        <v>66065.23</v>
      </c>
      <c r="N72" s="310">
        <v>55877.79</v>
      </c>
      <c r="O72" s="310">
        <f>38707.47+299.37</f>
        <v>39006.84</v>
      </c>
      <c r="P72" s="310">
        <f>35478.37+479.39</f>
        <v>35957.76</v>
      </c>
      <c r="Q72" s="310">
        <f>29120.23+479.54</f>
        <v>29599.77</v>
      </c>
      <c r="R72" s="310">
        <f>25626.22+ 506.95</f>
        <v>26133.17</v>
      </c>
      <c r="S72" s="310">
        <f>23777.8+ 494.91</f>
        <v>24272.71</v>
      </c>
      <c r="T72" s="310">
        <f>23934.84+ 507.94</f>
        <v>24442.78</v>
      </c>
      <c r="U72" s="310">
        <f>21346.62+ 479.32</f>
        <v>21825.94</v>
      </c>
      <c r="V72" s="310">
        <f>19128.69+ 497.1</f>
        <v>19625.79</v>
      </c>
      <c r="W72" s="310">
        <f>8386.24+ 507.84</f>
        <v>8894.08</v>
      </c>
      <c r="X72" s="310">
        <f>3335.75+ 505.94</f>
        <v>3841.69</v>
      </c>
      <c r="Y72" s="310">
        <f>3688.73+ 500.92</f>
        <v>4189.65</v>
      </c>
      <c r="Z72" s="310">
        <f>3198.89+ 524.8</f>
        <v>3723.69</v>
      </c>
      <c r="AA72" s="310">
        <f>3723.4+ 508.94</f>
        <v>4232.34</v>
      </c>
      <c r="AB72" s="310">
        <f>3787.58+ 477.67</f>
        <v>4265.25</v>
      </c>
      <c r="AC72" s="310">
        <f>4253.19+ 486.86</f>
        <v>4740.05</v>
      </c>
      <c r="AD72" s="310">
        <f>4541.55+ 501.56</f>
        <v>5043.11</v>
      </c>
      <c r="AE72" s="310">
        <f>4573.38+ 499.25</f>
        <v>5072.63</v>
      </c>
      <c r="AF72" s="310">
        <f>4867.07+ 509.08</f>
        <v>5376.15</v>
      </c>
    </row>
    <row r="73" outlineLevel="1">
      <c r="A73" s="313" t="s">
        <v>162</v>
      </c>
      <c r="B73" s="314">
        <v>1.0893</v>
      </c>
      <c r="C73" s="314">
        <v>1.0886</v>
      </c>
      <c r="D73" s="314">
        <v>1.0887</v>
      </c>
      <c r="E73" s="314">
        <v>1.0836</v>
      </c>
      <c r="F73" s="314">
        <v>1.0793</v>
      </c>
      <c r="G73" s="314">
        <v>1.0765</v>
      </c>
      <c r="H73" s="314">
        <v>1.0791</v>
      </c>
      <c r="I73" s="314">
        <v>1.0774</v>
      </c>
      <c r="J73" s="314">
        <v>1.0774</v>
      </c>
      <c r="K73" s="314">
        <v>1.0765</v>
      </c>
      <c r="L73" s="314">
        <v>1.0764</v>
      </c>
      <c r="M73" s="314">
        <v>1.0799</v>
      </c>
      <c r="N73" s="314">
        <v>1.0884</v>
      </c>
      <c r="O73" s="314">
        <v>1.0994</v>
      </c>
      <c r="P73" s="314">
        <v>1.0907</v>
      </c>
      <c r="Q73" s="314">
        <v>1.0909</v>
      </c>
      <c r="R73" s="314">
        <v>1.0895</v>
      </c>
      <c r="S73" s="314">
        <v>1.0923</v>
      </c>
      <c r="T73" s="314">
        <v>1.0981</v>
      </c>
      <c r="U73" s="314">
        <v>1.0943</v>
      </c>
      <c r="V73" s="314">
        <v>1.1006</v>
      </c>
      <c r="W73" s="314">
        <v>1.1026</v>
      </c>
      <c r="X73" s="314">
        <v>1.1026</v>
      </c>
      <c r="Y73" s="314">
        <v>1.1025</v>
      </c>
      <c r="Z73" s="314">
        <v>1.1019</v>
      </c>
      <c r="AA73" s="314">
        <v>1.1042</v>
      </c>
      <c r="AB73" s="314">
        <v>1.1108</v>
      </c>
      <c r="AC73" s="314">
        <v>1.1067</v>
      </c>
      <c r="AD73" s="314">
        <v>1.1055</v>
      </c>
      <c r="AE73" s="314">
        <v>1.1055</v>
      </c>
      <c r="AF73" s="314">
        <v>1.1038</v>
      </c>
    </row>
    <row r="74">
      <c r="A74" s="35" t="s">
        <v>165</v>
      </c>
      <c r="B74" s="315">
        <f t="shared" ref="B74:AF74" si="16">B72*B73</f>
        <v>21772.84126</v>
      </c>
      <c r="C74" s="315">
        <f t="shared" si="16"/>
        <v>31642.26</v>
      </c>
      <c r="D74" s="315">
        <f t="shared" si="16"/>
        <v>53297.91817</v>
      </c>
      <c r="E74" s="315">
        <f t="shared" si="16"/>
        <v>64412.41313</v>
      </c>
      <c r="F74" s="315">
        <f t="shared" si="16"/>
        <v>57917.22391</v>
      </c>
      <c r="G74" s="315">
        <f t="shared" si="16"/>
        <v>61406.53114</v>
      </c>
      <c r="H74" s="315">
        <f t="shared" si="16"/>
        <v>68789.32295</v>
      </c>
      <c r="I74" s="315">
        <f t="shared" si="16"/>
        <v>59937.28113</v>
      </c>
      <c r="J74" s="315">
        <f t="shared" si="16"/>
        <v>51973.24807</v>
      </c>
      <c r="K74" s="315">
        <f t="shared" si="16"/>
        <v>66519.04494</v>
      </c>
      <c r="L74" s="315">
        <f t="shared" si="16"/>
        <v>69624.55516</v>
      </c>
      <c r="M74" s="315">
        <f t="shared" si="16"/>
        <v>71343.84188</v>
      </c>
      <c r="N74" s="315">
        <f t="shared" si="16"/>
        <v>60817.38664</v>
      </c>
      <c r="O74" s="315">
        <f t="shared" si="16"/>
        <v>42884.1199</v>
      </c>
      <c r="P74" s="315">
        <f t="shared" si="16"/>
        <v>39219.12883</v>
      </c>
      <c r="Q74" s="315">
        <f t="shared" si="16"/>
        <v>32290.38909</v>
      </c>
      <c r="R74" s="315">
        <f t="shared" si="16"/>
        <v>28472.08872</v>
      </c>
      <c r="S74" s="315">
        <f t="shared" si="16"/>
        <v>26513.08113</v>
      </c>
      <c r="T74" s="315">
        <f t="shared" si="16"/>
        <v>26840.61672</v>
      </c>
      <c r="U74" s="315">
        <f t="shared" si="16"/>
        <v>23884.12614</v>
      </c>
      <c r="V74" s="315">
        <f t="shared" si="16"/>
        <v>21600.14447</v>
      </c>
      <c r="W74" s="315">
        <f t="shared" si="16"/>
        <v>9806.612608</v>
      </c>
      <c r="X74" s="315">
        <f t="shared" si="16"/>
        <v>4235.847394</v>
      </c>
      <c r="Y74" s="315">
        <f t="shared" si="16"/>
        <v>4619.089125</v>
      </c>
      <c r="Z74" s="315">
        <f t="shared" si="16"/>
        <v>4103.134011</v>
      </c>
      <c r="AA74" s="315">
        <f t="shared" si="16"/>
        <v>4673.349828</v>
      </c>
      <c r="AB74" s="315">
        <f t="shared" si="16"/>
        <v>4737.8397</v>
      </c>
      <c r="AC74" s="315">
        <f t="shared" si="16"/>
        <v>5245.813335</v>
      </c>
      <c r="AD74" s="315">
        <f t="shared" si="16"/>
        <v>5575.158105</v>
      </c>
      <c r="AE74" s="315">
        <f t="shared" si="16"/>
        <v>5607.792465</v>
      </c>
      <c r="AF74" s="315">
        <f t="shared" si="16"/>
        <v>5934.19437</v>
      </c>
    </row>
    <row r="75">
      <c r="A75" s="35" t="s">
        <v>167</v>
      </c>
      <c r="B75" s="315">
        <v>5447.08</v>
      </c>
      <c r="C75" s="315">
        <v>5717.82</v>
      </c>
      <c r="D75" s="31">
        <v>5853.85</v>
      </c>
      <c r="E75" s="315">
        <v>6168.03</v>
      </c>
      <c r="F75" s="31">
        <v>7765.18</v>
      </c>
      <c r="G75" s="31">
        <v>12389.76</v>
      </c>
      <c r="H75" s="31">
        <v>15878.71</v>
      </c>
      <c r="I75" s="31">
        <v>20488.81</v>
      </c>
      <c r="J75" s="31">
        <v>20368.36</v>
      </c>
      <c r="K75" s="31">
        <v>17174.33</v>
      </c>
      <c r="L75" s="315">
        <v>16563.17</v>
      </c>
      <c r="M75" s="31">
        <v>15756.92</v>
      </c>
      <c r="N75" s="31">
        <v>15044.64</v>
      </c>
      <c r="O75" s="31">
        <v>16730.43</v>
      </c>
      <c r="P75" s="31">
        <v>14288.93</v>
      </c>
      <c r="Q75" s="31">
        <v>10949.06</v>
      </c>
      <c r="R75" s="31">
        <v>10049.44</v>
      </c>
      <c r="S75" s="31">
        <v>8999.66</v>
      </c>
      <c r="T75" s="31">
        <v>9830.93</v>
      </c>
      <c r="U75" s="31">
        <v>9843.04</v>
      </c>
      <c r="V75" s="31">
        <v>6432.48</v>
      </c>
      <c r="W75" s="31">
        <v>6633.7</v>
      </c>
      <c r="X75" s="31">
        <v>5726.53</v>
      </c>
      <c r="Y75" s="315">
        <v>5604.11</v>
      </c>
      <c r="Z75" s="31">
        <v>7159.42</v>
      </c>
      <c r="AA75" s="31">
        <v>2737.58</v>
      </c>
      <c r="AB75" s="31">
        <v>2428.98</v>
      </c>
      <c r="AC75" s="31">
        <v>1959.08</v>
      </c>
      <c r="AD75" s="31">
        <v>2103.26</v>
      </c>
      <c r="AE75" s="31">
        <v>2710.65</v>
      </c>
      <c r="AF75" s="31">
        <v>2034.48</v>
      </c>
    </row>
    <row r="76">
      <c r="A76" s="35" t="s">
        <v>169</v>
      </c>
      <c r="B76" s="315">
        <v>315.1</v>
      </c>
      <c r="C76" s="31">
        <v>267.21</v>
      </c>
      <c r="D76" s="31">
        <v>293.77</v>
      </c>
      <c r="E76" s="315">
        <v>311.83</v>
      </c>
      <c r="F76" s="315">
        <v>307.19</v>
      </c>
      <c r="G76" s="31">
        <v>1080.36</v>
      </c>
      <c r="H76" s="315">
        <v>1061.59</v>
      </c>
      <c r="I76" s="315">
        <v>1086.12</v>
      </c>
      <c r="J76" s="315">
        <v>1092.08</v>
      </c>
      <c r="K76" s="315">
        <v>1087.96</v>
      </c>
      <c r="L76" s="315">
        <v>1095.88</v>
      </c>
      <c r="M76" s="315">
        <v>1089.86</v>
      </c>
      <c r="N76" s="315">
        <v>1086.94</v>
      </c>
      <c r="O76" s="315">
        <v>932.03</v>
      </c>
      <c r="P76" s="315">
        <v>909.64</v>
      </c>
      <c r="Q76" s="31">
        <v>404.05</v>
      </c>
      <c r="R76" s="315">
        <v>431.85</v>
      </c>
      <c r="S76" s="31">
        <v>806.45</v>
      </c>
      <c r="T76" s="315">
        <v>934.3</v>
      </c>
      <c r="U76" s="315">
        <v>1168.87</v>
      </c>
      <c r="V76" s="315">
        <v>1134.17</v>
      </c>
      <c r="W76" s="315">
        <v>849.96</v>
      </c>
      <c r="X76" s="315">
        <v>523.85</v>
      </c>
      <c r="Y76" s="315">
        <v>431.27</v>
      </c>
      <c r="Z76" s="315">
        <v>1131.11</v>
      </c>
      <c r="AA76" s="315">
        <v>1498.04</v>
      </c>
      <c r="AB76" s="315">
        <v>535.28</v>
      </c>
      <c r="AC76" s="315">
        <v>300.48</v>
      </c>
      <c r="AD76" s="315">
        <v>207.52</v>
      </c>
      <c r="AE76" s="315">
        <v>209.57</v>
      </c>
      <c r="AF76" s="315">
        <v>181.91</v>
      </c>
    </row>
    <row r="77">
      <c r="A77" s="35" t="s">
        <v>171</v>
      </c>
      <c r="B77" s="315">
        <v>0.0</v>
      </c>
      <c r="C77" s="315">
        <v>0.0</v>
      </c>
      <c r="D77" s="315">
        <v>0.0</v>
      </c>
      <c r="E77" s="315">
        <v>0.0</v>
      </c>
      <c r="F77" s="315">
        <v>0.0</v>
      </c>
      <c r="G77" s="315">
        <v>0.0</v>
      </c>
      <c r="H77" s="315">
        <v>0.0</v>
      </c>
      <c r="I77" s="315">
        <v>0.0</v>
      </c>
      <c r="J77" s="315">
        <v>0.0</v>
      </c>
      <c r="K77" s="315">
        <v>0.0</v>
      </c>
      <c r="L77" s="315">
        <v>0.0</v>
      </c>
      <c r="M77" s="315">
        <v>0.0</v>
      </c>
      <c r="N77" s="315">
        <v>875.5</v>
      </c>
      <c r="O77" s="315">
        <v>1856.35</v>
      </c>
      <c r="P77" s="315">
        <v>1770.38</v>
      </c>
      <c r="Q77" s="315">
        <v>1496.42</v>
      </c>
      <c r="R77" s="315">
        <v>1503.62</v>
      </c>
      <c r="S77" s="315">
        <v>684.27</v>
      </c>
      <c r="T77" s="315">
        <v>0.0</v>
      </c>
      <c r="U77" s="315">
        <v>0.0</v>
      </c>
      <c r="V77" s="315">
        <v>0.0</v>
      </c>
      <c r="W77" s="315">
        <v>0.0</v>
      </c>
      <c r="X77" s="315">
        <v>0.0</v>
      </c>
      <c r="Y77" s="315">
        <v>0.0</v>
      </c>
      <c r="Z77" s="315">
        <v>0.0</v>
      </c>
      <c r="AA77" s="315">
        <v>0.0</v>
      </c>
      <c r="AB77" s="315">
        <v>0.0</v>
      </c>
      <c r="AC77" s="315">
        <v>0.0</v>
      </c>
      <c r="AD77" s="315">
        <v>0.0</v>
      </c>
      <c r="AE77" s="315">
        <v>0.0</v>
      </c>
      <c r="AF77" s="315">
        <v>0.0</v>
      </c>
    </row>
    <row r="78">
      <c r="A78" s="35" t="s">
        <v>60</v>
      </c>
      <c r="B78" s="315">
        <v>0.0</v>
      </c>
      <c r="C78" s="52">
        <v>0.0</v>
      </c>
      <c r="D78" s="31">
        <v>688.15</v>
      </c>
      <c r="E78" s="315">
        <v>0.0</v>
      </c>
      <c r="F78" s="31">
        <v>0.41</v>
      </c>
      <c r="G78" s="31">
        <v>495.44</v>
      </c>
      <c r="H78" s="315">
        <v>0.0</v>
      </c>
      <c r="I78" s="31">
        <v>777.19</v>
      </c>
      <c r="J78" s="31">
        <v>2658.1</v>
      </c>
      <c r="K78" s="31">
        <v>4122.7</v>
      </c>
      <c r="L78" s="31">
        <v>2435.3</v>
      </c>
      <c r="M78" s="31">
        <v>211.07</v>
      </c>
      <c r="N78" s="315">
        <v>0.0</v>
      </c>
      <c r="O78" s="31">
        <v>5364.65</v>
      </c>
      <c r="P78" s="31">
        <v>12239.07</v>
      </c>
      <c r="Q78" s="31">
        <v>22244.57</v>
      </c>
      <c r="R78" s="31">
        <v>27940.79</v>
      </c>
      <c r="S78" s="31">
        <v>22036.27</v>
      </c>
      <c r="T78" s="31">
        <v>20286.11</v>
      </c>
      <c r="U78" s="31">
        <v>17289.91</v>
      </c>
      <c r="V78" s="31">
        <v>13317.73</v>
      </c>
      <c r="W78" s="31">
        <v>9273.67</v>
      </c>
      <c r="X78" s="31">
        <v>7427.38</v>
      </c>
      <c r="Y78" s="31">
        <v>6823.19</v>
      </c>
      <c r="Z78" s="31">
        <v>3149.49</v>
      </c>
      <c r="AA78" s="31">
        <v>7173.29</v>
      </c>
      <c r="AB78" s="31">
        <v>3001.39</v>
      </c>
      <c r="AC78" s="31">
        <v>3503.03</v>
      </c>
      <c r="AD78" s="31">
        <v>2443.5</v>
      </c>
      <c r="AE78" s="31">
        <v>4009.09</v>
      </c>
      <c r="AF78" s="31">
        <v>2262.4</v>
      </c>
    </row>
    <row r="79">
      <c r="A79" s="35" t="s">
        <v>173</v>
      </c>
      <c r="B79" s="315">
        <v>0.0</v>
      </c>
      <c r="C79" s="315">
        <v>0.0</v>
      </c>
      <c r="D79" s="315">
        <v>0.0</v>
      </c>
      <c r="E79" s="315">
        <v>0.0</v>
      </c>
      <c r="F79" s="315">
        <v>0.0</v>
      </c>
      <c r="G79" s="315">
        <v>0.0</v>
      </c>
      <c r="H79" s="315">
        <v>0.0</v>
      </c>
      <c r="I79" s="315">
        <v>0.0</v>
      </c>
      <c r="J79" s="315">
        <v>0.0</v>
      </c>
      <c r="K79" s="315">
        <v>0.0</v>
      </c>
      <c r="L79" s="315">
        <v>0.0</v>
      </c>
      <c r="M79" s="315">
        <v>0.0</v>
      </c>
      <c r="N79" s="315">
        <v>0.0</v>
      </c>
      <c r="O79" s="315">
        <v>0.0</v>
      </c>
      <c r="P79" s="315">
        <v>0.0</v>
      </c>
      <c r="Q79" s="315">
        <v>0.0</v>
      </c>
      <c r="R79" s="315">
        <v>0.0</v>
      </c>
      <c r="S79" s="315">
        <v>0.0</v>
      </c>
      <c r="T79" s="315">
        <v>0.0</v>
      </c>
      <c r="U79" s="321">
        <v>0.0</v>
      </c>
      <c r="V79" s="321">
        <v>0.0</v>
      </c>
      <c r="W79" s="321">
        <v>0.0</v>
      </c>
      <c r="X79" s="321">
        <v>0.0</v>
      </c>
      <c r="Y79" s="321">
        <v>0.0</v>
      </c>
      <c r="Z79" s="315">
        <v>0.0</v>
      </c>
      <c r="AA79" s="321">
        <v>0.0</v>
      </c>
      <c r="AB79" s="321">
        <v>0.0</v>
      </c>
      <c r="AC79" s="321">
        <v>0.0</v>
      </c>
      <c r="AD79" s="315">
        <v>0.0</v>
      </c>
      <c r="AE79" s="315">
        <v>0.0</v>
      </c>
      <c r="AF79" s="315">
        <v>0.0</v>
      </c>
    </row>
    <row r="80">
      <c r="A80" s="35" t="s">
        <v>174</v>
      </c>
      <c r="B80" s="315">
        <v>0.0</v>
      </c>
      <c r="C80" s="315">
        <v>0.0</v>
      </c>
      <c r="D80" s="315">
        <v>0.0</v>
      </c>
      <c r="E80" s="315">
        <v>0.0</v>
      </c>
      <c r="F80" s="315">
        <v>0.0</v>
      </c>
      <c r="G80" s="315">
        <v>0.0</v>
      </c>
      <c r="H80" s="315">
        <v>0.0</v>
      </c>
      <c r="I80" s="315">
        <v>0.0</v>
      </c>
      <c r="J80" s="315">
        <v>0.0</v>
      </c>
      <c r="K80" s="315">
        <v>0.0</v>
      </c>
      <c r="L80" s="315">
        <v>0.0</v>
      </c>
      <c r="M80" s="315">
        <v>0.0</v>
      </c>
      <c r="N80" s="315">
        <v>0.0</v>
      </c>
      <c r="O80" s="315">
        <v>0.0</v>
      </c>
      <c r="P80" s="315">
        <v>0.0</v>
      </c>
      <c r="Q80" s="315">
        <v>0.0</v>
      </c>
      <c r="R80" s="315">
        <v>0.0</v>
      </c>
      <c r="S80" s="315">
        <v>0.0</v>
      </c>
      <c r="T80" s="315">
        <v>0.0</v>
      </c>
      <c r="U80" s="315">
        <v>0.0</v>
      </c>
      <c r="V80" s="315">
        <v>0.0</v>
      </c>
      <c r="W80" s="315">
        <v>0.0</v>
      </c>
      <c r="X80" s="315">
        <v>0.0</v>
      </c>
      <c r="Y80" s="315">
        <v>0.0</v>
      </c>
      <c r="Z80" s="315">
        <v>0.0</v>
      </c>
      <c r="AA80" s="315">
        <v>0.0</v>
      </c>
      <c r="AB80" s="315">
        <v>0.0</v>
      </c>
      <c r="AC80" s="315">
        <v>0.0</v>
      </c>
      <c r="AD80" s="315">
        <v>0.0</v>
      </c>
      <c r="AE80" s="315">
        <v>0.0</v>
      </c>
      <c r="AF80" s="315">
        <v>0.0</v>
      </c>
    </row>
    <row r="81">
      <c r="A81" s="35" t="s">
        <v>176</v>
      </c>
      <c r="B81" s="315">
        <v>0.0</v>
      </c>
      <c r="C81" s="315">
        <v>0.0</v>
      </c>
      <c r="D81" s="315">
        <v>69.5</v>
      </c>
      <c r="E81" s="315">
        <v>110.85</v>
      </c>
      <c r="F81" s="315">
        <v>35.97</v>
      </c>
      <c r="G81" s="315">
        <v>0.0</v>
      </c>
      <c r="H81" s="315">
        <v>0.0</v>
      </c>
      <c r="I81" s="315">
        <v>0.0</v>
      </c>
      <c r="J81" s="315">
        <v>0.0</v>
      </c>
      <c r="K81" s="315">
        <v>57.59</v>
      </c>
      <c r="L81" s="315">
        <v>0.0</v>
      </c>
      <c r="M81" s="315">
        <v>109.98</v>
      </c>
      <c r="N81" s="315">
        <v>92.5</v>
      </c>
      <c r="O81" s="315">
        <v>68.5</v>
      </c>
      <c r="P81" s="315">
        <v>0.0</v>
      </c>
      <c r="Q81" s="315">
        <v>79.64</v>
      </c>
      <c r="R81" s="315">
        <v>0.0</v>
      </c>
      <c r="S81" s="315">
        <v>0.0</v>
      </c>
      <c r="T81" s="315">
        <v>57.66</v>
      </c>
      <c r="U81" s="315">
        <v>0.0</v>
      </c>
      <c r="V81" s="315">
        <v>0.0</v>
      </c>
      <c r="W81" s="315">
        <v>0.0</v>
      </c>
      <c r="X81" s="315">
        <v>0.0</v>
      </c>
      <c r="Y81" s="315">
        <v>0.0</v>
      </c>
      <c r="Z81" s="315">
        <v>0.0</v>
      </c>
      <c r="AA81" s="315">
        <v>0.0</v>
      </c>
      <c r="AB81" s="315">
        <v>0.0</v>
      </c>
      <c r="AC81" s="315">
        <v>64.83</v>
      </c>
      <c r="AD81" s="315">
        <v>0.0</v>
      </c>
      <c r="AE81" s="315">
        <v>0.0</v>
      </c>
      <c r="AF81" s="315">
        <v>93.85</v>
      </c>
    </row>
    <row r="82">
      <c r="A82" s="35" t="s">
        <v>177</v>
      </c>
      <c r="B82" s="315">
        <f t="shared" ref="B82:AF82" si="17">B21*0.2</f>
        <v>191.0456316</v>
      </c>
      <c r="C82" s="315">
        <f t="shared" si="17"/>
        <v>63.6818772</v>
      </c>
      <c r="D82" s="315">
        <f t="shared" si="17"/>
        <v>127.3637544</v>
      </c>
      <c r="E82" s="315">
        <f t="shared" si="17"/>
        <v>63.6818772</v>
      </c>
      <c r="F82" s="315">
        <f t="shared" si="17"/>
        <v>63.6818772</v>
      </c>
      <c r="G82" s="315">
        <f t="shared" si="17"/>
        <v>0</v>
      </c>
      <c r="H82" s="315">
        <f t="shared" si="17"/>
        <v>0</v>
      </c>
      <c r="I82" s="315">
        <f t="shared" si="17"/>
        <v>191.0456316</v>
      </c>
      <c r="J82" s="315">
        <f t="shared" si="17"/>
        <v>178.3088316</v>
      </c>
      <c r="K82" s="315">
        <f t="shared" si="17"/>
        <v>178.3088316</v>
      </c>
      <c r="L82" s="315">
        <f t="shared" si="17"/>
        <v>254.7275088</v>
      </c>
      <c r="M82" s="315">
        <f t="shared" si="17"/>
        <v>5247.385408</v>
      </c>
      <c r="N82" s="315">
        <f t="shared" si="17"/>
        <v>1617.518407</v>
      </c>
      <c r="O82" s="315">
        <f t="shared" si="17"/>
        <v>0</v>
      </c>
      <c r="P82" s="315">
        <f t="shared" si="17"/>
        <v>0</v>
      </c>
      <c r="Q82" s="315">
        <f t="shared" si="17"/>
        <v>191.0456316</v>
      </c>
      <c r="R82" s="315">
        <f t="shared" si="17"/>
        <v>63.6818772</v>
      </c>
      <c r="S82" s="315">
        <f t="shared" si="17"/>
        <v>127.3637544</v>
      </c>
      <c r="T82" s="315">
        <f t="shared" si="17"/>
        <v>127.3637544</v>
      </c>
      <c r="U82" s="315">
        <f t="shared" si="17"/>
        <v>0</v>
      </c>
      <c r="V82" s="315">
        <f t="shared" si="17"/>
        <v>0</v>
      </c>
      <c r="W82" s="315">
        <f t="shared" si="17"/>
        <v>0</v>
      </c>
      <c r="X82" s="315">
        <f t="shared" si="17"/>
        <v>0</v>
      </c>
      <c r="Y82" s="315">
        <f t="shared" si="17"/>
        <v>0</v>
      </c>
      <c r="Z82" s="315">
        <f t="shared" si="17"/>
        <v>0</v>
      </c>
      <c r="AA82" s="315">
        <f t="shared" si="17"/>
        <v>0</v>
      </c>
      <c r="AB82" s="315">
        <f t="shared" si="17"/>
        <v>0</v>
      </c>
      <c r="AC82" s="315">
        <f t="shared" si="17"/>
        <v>0</v>
      </c>
      <c r="AD82" s="315">
        <f t="shared" si="17"/>
        <v>0</v>
      </c>
      <c r="AE82" s="315">
        <f t="shared" si="17"/>
        <v>0</v>
      </c>
      <c r="AF82" s="315">
        <f t="shared" si="17"/>
        <v>0</v>
      </c>
    </row>
    <row r="83">
      <c r="A83" s="35" t="s">
        <v>179</v>
      </c>
      <c r="B83" s="329">
        <f t="shared" ref="B83:AF83" si="18">B25*0.15</f>
        <v>0</v>
      </c>
      <c r="C83" s="329">
        <f t="shared" si="18"/>
        <v>0</v>
      </c>
      <c r="D83" s="329">
        <f t="shared" si="18"/>
        <v>0</v>
      </c>
      <c r="E83" s="329">
        <f t="shared" si="18"/>
        <v>0</v>
      </c>
      <c r="F83" s="329">
        <f t="shared" si="18"/>
        <v>0</v>
      </c>
      <c r="G83" s="329">
        <f t="shared" si="18"/>
        <v>0</v>
      </c>
      <c r="H83" s="315">
        <f t="shared" si="18"/>
        <v>177.51915</v>
      </c>
      <c r="I83" s="315">
        <f t="shared" si="18"/>
        <v>596.08224</v>
      </c>
      <c r="J83" s="315">
        <f t="shared" si="18"/>
        <v>0</v>
      </c>
      <c r="K83" s="315">
        <f t="shared" si="18"/>
        <v>31.68279</v>
      </c>
      <c r="L83" s="315">
        <f t="shared" si="18"/>
        <v>31.68279</v>
      </c>
      <c r="M83" s="315">
        <f t="shared" si="18"/>
        <v>177.51915</v>
      </c>
      <c r="N83" s="315">
        <f t="shared" si="18"/>
        <v>101.41677</v>
      </c>
      <c r="O83" s="315">
        <f t="shared" si="18"/>
        <v>0</v>
      </c>
      <c r="P83" s="315">
        <f t="shared" si="18"/>
        <v>0</v>
      </c>
      <c r="Q83" s="315">
        <f t="shared" si="18"/>
        <v>0</v>
      </c>
      <c r="R83" s="315">
        <f t="shared" si="18"/>
        <v>38.05119</v>
      </c>
      <c r="S83" s="315">
        <f t="shared" si="18"/>
        <v>0</v>
      </c>
      <c r="T83" s="315">
        <f t="shared" si="18"/>
        <v>0</v>
      </c>
      <c r="U83" s="315">
        <f t="shared" si="18"/>
        <v>0</v>
      </c>
      <c r="V83" s="315">
        <f t="shared" si="18"/>
        <v>0</v>
      </c>
      <c r="W83" s="315">
        <f t="shared" si="18"/>
        <v>0</v>
      </c>
      <c r="X83" s="315">
        <f t="shared" si="18"/>
        <v>0</v>
      </c>
      <c r="Y83" s="315">
        <f t="shared" si="18"/>
        <v>0</v>
      </c>
      <c r="Z83" s="315">
        <f t="shared" si="18"/>
        <v>0</v>
      </c>
      <c r="AA83" s="315">
        <f t="shared" si="18"/>
        <v>0</v>
      </c>
      <c r="AB83" s="315">
        <f t="shared" si="18"/>
        <v>0</v>
      </c>
      <c r="AC83" s="315">
        <f t="shared" si="18"/>
        <v>0</v>
      </c>
      <c r="AD83" s="315">
        <f t="shared" si="18"/>
        <v>0</v>
      </c>
      <c r="AE83" s="315">
        <f t="shared" si="18"/>
        <v>0</v>
      </c>
      <c r="AF83" s="315">
        <f t="shared" si="18"/>
        <v>0</v>
      </c>
    </row>
    <row r="84">
      <c r="A84" s="334" t="s">
        <v>182</v>
      </c>
      <c r="B84" s="335">
        <f t="shared" ref="B84:AF84" si="19">B74+B75+B76+B77+B79+B81</f>
        <v>27535.02126</v>
      </c>
      <c r="C84" s="335">
        <f t="shared" si="19"/>
        <v>37627.29</v>
      </c>
      <c r="D84" s="335">
        <f t="shared" si="19"/>
        <v>59515.03817</v>
      </c>
      <c r="E84" s="335">
        <f t="shared" si="19"/>
        <v>71003.12313</v>
      </c>
      <c r="F84" s="335">
        <f t="shared" si="19"/>
        <v>66025.56391</v>
      </c>
      <c r="G84" s="335">
        <f t="shared" si="19"/>
        <v>74876.65114</v>
      </c>
      <c r="H84" s="335">
        <f t="shared" si="19"/>
        <v>85729.62295</v>
      </c>
      <c r="I84" s="335">
        <f t="shared" si="19"/>
        <v>81512.21113</v>
      </c>
      <c r="J84" s="335">
        <f t="shared" si="19"/>
        <v>73433.68807</v>
      </c>
      <c r="K84" s="335">
        <f t="shared" si="19"/>
        <v>84838.92494</v>
      </c>
      <c r="L84" s="335">
        <f t="shared" si="19"/>
        <v>87283.60516</v>
      </c>
      <c r="M84" s="335">
        <f t="shared" si="19"/>
        <v>88300.60188</v>
      </c>
      <c r="N84" s="335">
        <f t="shared" si="19"/>
        <v>77916.96664</v>
      </c>
      <c r="O84" s="335">
        <f t="shared" si="19"/>
        <v>62471.4299</v>
      </c>
      <c r="P84" s="335">
        <f t="shared" si="19"/>
        <v>56188.07883</v>
      </c>
      <c r="Q84" s="335">
        <f t="shared" si="19"/>
        <v>45219.55909</v>
      </c>
      <c r="R84" s="335">
        <f t="shared" si="19"/>
        <v>40456.99872</v>
      </c>
      <c r="S84" s="335">
        <f t="shared" si="19"/>
        <v>37003.46113</v>
      </c>
      <c r="T84" s="335">
        <f t="shared" si="19"/>
        <v>37663.50672</v>
      </c>
      <c r="U84" s="335">
        <f t="shared" si="19"/>
        <v>34896.03614</v>
      </c>
      <c r="V84" s="335">
        <f t="shared" si="19"/>
        <v>29166.79447</v>
      </c>
      <c r="W84" s="335">
        <f t="shared" si="19"/>
        <v>17290.27261</v>
      </c>
      <c r="X84" s="335">
        <f t="shared" si="19"/>
        <v>10486.22739</v>
      </c>
      <c r="Y84" s="335">
        <f t="shared" si="19"/>
        <v>10654.46913</v>
      </c>
      <c r="Z84" s="335">
        <f t="shared" si="19"/>
        <v>12393.66401</v>
      </c>
      <c r="AA84" s="335">
        <f t="shared" si="19"/>
        <v>8908.969828</v>
      </c>
      <c r="AB84" s="335">
        <f t="shared" si="19"/>
        <v>7702.0997</v>
      </c>
      <c r="AC84" s="335">
        <f t="shared" si="19"/>
        <v>7570.203335</v>
      </c>
      <c r="AD84" s="335">
        <f t="shared" si="19"/>
        <v>7885.938105</v>
      </c>
      <c r="AE84" s="335">
        <f t="shared" si="19"/>
        <v>8528.012465</v>
      </c>
      <c r="AF84" s="335">
        <f t="shared" si="19"/>
        <v>8244.43437</v>
      </c>
    </row>
    <row r="85">
      <c r="A85" s="339" t="s">
        <v>186</v>
      </c>
      <c r="B85" s="340">
        <f t="shared" ref="B85:AF85" si="20">SUM(B74:B83)</f>
        <v>27726.06689</v>
      </c>
      <c r="C85" s="340">
        <f t="shared" si="20"/>
        <v>37690.97188</v>
      </c>
      <c r="D85" s="340">
        <f t="shared" si="20"/>
        <v>60330.55193</v>
      </c>
      <c r="E85" s="340">
        <f t="shared" si="20"/>
        <v>71066.80501</v>
      </c>
      <c r="F85" s="340">
        <f t="shared" si="20"/>
        <v>66089.65579</v>
      </c>
      <c r="G85" s="340">
        <f t="shared" si="20"/>
        <v>75372.09114</v>
      </c>
      <c r="H85" s="340">
        <f t="shared" si="20"/>
        <v>85907.1421</v>
      </c>
      <c r="I85" s="340">
        <f t="shared" si="20"/>
        <v>83076.52901</v>
      </c>
      <c r="J85" s="340">
        <f t="shared" si="20"/>
        <v>76270.09691</v>
      </c>
      <c r="K85" s="340">
        <f t="shared" si="20"/>
        <v>89171.61656</v>
      </c>
      <c r="L85" s="340">
        <f t="shared" si="20"/>
        <v>90005.31545</v>
      </c>
      <c r="M85" s="340">
        <f t="shared" si="20"/>
        <v>93936.57643</v>
      </c>
      <c r="N85" s="340">
        <f t="shared" si="20"/>
        <v>79635.90181</v>
      </c>
      <c r="O85" s="340">
        <f t="shared" si="20"/>
        <v>67836.0799</v>
      </c>
      <c r="P85" s="340">
        <f t="shared" si="20"/>
        <v>68427.14883</v>
      </c>
      <c r="Q85" s="340">
        <f t="shared" si="20"/>
        <v>67655.17472</v>
      </c>
      <c r="R85" s="340">
        <f t="shared" si="20"/>
        <v>68499.52178</v>
      </c>
      <c r="S85" s="340">
        <f t="shared" si="20"/>
        <v>59167.09489</v>
      </c>
      <c r="T85" s="340">
        <f t="shared" si="20"/>
        <v>58076.98047</v>
      </c>
      <c r="U85" s="340">
        <f t="shared" si="20"/>
        <v>52185.94614</v>
      </c>
      <c r="V85" s="340">
        <f t="shared" si="20"/>
        <v>42484.52447</v>
      </c>
      <c r="W85" s="340">
        <f t="shared" si="20"/>
        <v>26563.94261</v>
      </c>
      <c r="X85" s="340">
        <f t="shared" si="20"/>
        <v>17913.60739</v>
      </c>
      <c r="Y85" s="340">
        <f t="shared" si="20"/>
        <v>17477.65913</v>
      </c>
      <c r="Z85" s="340">
        <f t="shared" si="20"/>
        <v>15543.15401</v>
      </c>
      <c r="AA85" s="340">
        <f t="shared" si="20"/>
        <v>16082.25983</v>
      </c>
      <c r="AB85" s="340">
        <f t="shared" si="20"/>
        <v>10703.4897</v>
      </c>
      <c r="AC85" s="340">
        <f t="shared" si="20"/>
        <v>11073.23334</v>
      </c>
      <c r="AD85" s="340">
        <f t="shared" si="20"/>
        <v>10329.43811</v>
      </c>
      <c r="AE85" s="340">
        <f t="shared" si="20"/>
        <v>12537.10247</v>
      </c>
      <c r="AF85" s="340">
        <f t="shared" si="20"/>
        <v>10506.83437</v>
      </c>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c r="A87" s="269" t="s">
        <v>190</v>
      </c>
      <c r="B87" s="342"/>
      <c r="C87" s="342"/>
      <c r="D87" s="342"/>
      <c r="E87" s="342"/>
      <c r="F87" s="343">
        <v>84.54</v>
      </c>
      <c r="G87" s="343">
        <v>140.26</v>
      </c>
      <c r="H87" s="343">
        <v>140.86</v>
      </c>
      <c r="I87" s="343">
        <v>149.66</v>
      </c>
      <c r="J87" s="343">
        <v>161.56</v>
      </c>
      <c r="K87" s="343">
        <v>161.99</v>
      </c>
      <c r="L87" s="343">
        <v>145.12</v>
      </c>
      <c r="M87" s="343">
        <v>147.58</v>
      </c>
      <c r="N87" s="343">
        <v>122.9</v>
      </c>
      <c r="O87" s="343">
        <v>152.15</v>
      </c>
      <c r="P87" s="343">
        <v>152.52</v>
      </c>
      <c r="Q87" s="343">
        <v>167.71</v>
      </c>
      <c r="R87" s="343">
        <v>150.68</v>
      </c>
      <c r="S87" s="343">
        <v>56.83</v>
      </c>
      <c r="T87" s="342"/>
      <c r="U87" s="344"/>
      <c r="V87" s="344"/>
      <c r="W87" s="344"/>
      <c r="X87" s="344"/>
      <c r="Y87" s="344"/>
      <c r="Z87" s="6"/>
      <c r="AA87" s="6"/>
      <c r="AB87" s="6"/>
      <c r="AC87" s="6"/>
      <c r="AD87" s="6"/>
      <c r="AE87" s="6"/>
      <c r="AF87" s="6"/>
    </row>
    <row r="88">
      <c r="A88" s="6" t="s">
        <v>165</v>
      </c>
      <c r="B88" s="345">
        <v>0.0</v>
      </c>
      <c r="C88" s="345">
        <v>0.0</v>
      </c>
      <c r="D88" s="345">
        <v>0.0</v>
      </c>
      <c r="E88" s="345">
        <v>0.0</v>
      </c>
      <c r="F88" s="345">
        <f t="shared" ref="F88:S88" si="21">F87*F73</f>
        <v>91.244022</v>
      </c>
      <c r="G88" s="345">
        <f t="shared" si="21"/>
        <v>150.98989</v>
      </c>
      <c r="H88" s="345">
        <f t="shared" si="21"/>
        <v>152.002026</v>
      </c>
      <c r="I88" s="345">
        <f t="shared" si="21"/>
        <v>161.243684</v>
      </c>
      <c r="J88" s="345">
        <f t="shared" si="21"/>
        <v>174.064744</v>
      </c>
      <c r="K88" s="345">
        <f t="shared" si="21"/>
        <v>174.382235</v>
      </c>
      <c r="L88" s="345">
        <f t="shared" si="21"/>
        <v>156.207168</v>
      </c>
      <c r="M88" s="345">
        <f t="shared" si="21"/>
        <v>159.371642</v>
      </c>
      <c r="N88" s="345">
        <f t="shared" si="21"/>
        <v>133.76436</v>
      </c>
      <c r="O88" s="345">
        <f t="shared" si="21"/>
        <v>167.27371</v>
      </c>
      <c r="P88" s="345">
        <f t="shared" si="21"/>
        <v>166.353564</v>
      </c>
      <c r="Q88" s="345">
        <f t="shared" si="21"/>
        <v>182.954839</v>
      </c>
      <c r="R88" s="345">
        <f t="shared" si="21"/>
        <v>164.16586</v>
      </c>
      <c r="S88" s="345">
        <f t="shared" si="21"/>
        <v>62.075409</v>
      </c>
      <c r="T88" s="345">
        <v>0.0</v>
      </c>
      <c r="U88" s="345">
        <v>0.0</v>
      </c>
      <c r="V88" s="345">
        <v>0.0</v>
      </c>
      <c r="W88" s="345">
        <v>0.0</v>
      </c>
      <c r="X88" s="345">
        <v>0.0</v>
      </c>
      <c r="Y88" s="345">
        <v>0.0</v>
      </c>
      <c r="Z88" s="345">
        <v>0.0</v>
      </c>
      <c r="AA88" s="345">
        <v>0.0</v>
      </c>
      <c r="AB88" s="345">
        <v>0.0</v>
      </c>
      <c r="AC88" s="345">
        <v>0.0</v>
      </c>
      <c r="AD88" s="345">
        <v>0.0</v>
      </c>
      <c r="AE88" s="345">
        <v>0.0</v>
      </c>
      <c r="AF88" s="345">
        <v>0.0</v>
      </c>
    </row>
    <row r="89">
      <c r="A89" s="6" t="s">
        <v>172</v>
      </c>
      <c r="B89" s="321">
        <v>14.9</v>
      </c>
      <c r="C89" s="321">
        <v>19.59</v>
      </c>
      <c r="D89" s="321">
        <v>28.73</v>
      </c>
      <c r="E89" s="321">
        <v>17.62</v>
      </c>
      <c r="F89" s="321">
        <v>15.45</v>
      </c>
      <c r="G89" s="321">
        <v>11.97</v>
      </c>
      <c r="H89" s="321">
        <v>11.38</v>
      </c>
      <c r="I89" s="321">
        <v>17.66</v>
      </c>
      <c r="J89" s="321">
        <v>25.97</v>
      </c>
      <c r="K89" s="321">
        <v>27.57</v>
      </c>
      <c r="L89" s="321">
        <v>32.15</v>
      </c>
      <c r="M89" s="321">
        <v>15.13</v>
      </c>
      <c r="N89" s="321">
        <v>24.05</v>
      </c>
      <c r="O89" s="321">
        <v>26.7</v>
      </c>
      <c r="P89" s="321">
        <v>27.03</v>
      </c>
      <c r="Q89" s="321">
        <v>39.16</v>
      </c>
      <c r="R89" s="321">
        <v>63.07</v>
      </c>
      <c r="S89" s="321">
        <v>31.66</v>
      </c>
      <c r="T89" s="321">
        <v>46.99</v>
      </c>
      <c r="U89" s="321">
        <v>44.7</v>
      </c>
      <c r="V89" s="321">
        <v>51.41</v>
      </c>
      <c r="W89" s="321">
        <v>51.47</v>
      </c>
      <c r="X89" s="321">
        <v>70.06</v>
      </c>
      <c r="Y89" s="321">
        <v>120.85</v>
      </c>
      <c r="Z89" s="321">
        <v>14.72</v>
      </c>
      <c r="AA89" s="321">
        <v>0.0</v>
      </c>
      <c r="AB89" s="321">
        <v>0.0</v>
      </c>
      <c r="AC89" s="321">
        <v>0.0</v>
      </c>
      <c r="AD89" s="321">
        <v>120.35</v>
      </c>
      <c r="AE89" s="321">
        <v>120.84</v>
      </c>
      <c r="AF89" s="321">
        <v>121.62</v>
      </c>
    </row>
    <row r="90">
      <c r="A90" s="339" t="s">
        <v>195</v>
      </c>
      <c r="B90" s="340">
        <f t="shared" ref="B90:AF90" si="22">SUM(B88:B89)</f>
        <v>14.9</v>
      </c>
      <c r="C90" s="340">
        <f t="shared" si="22"/>
        <v>19.59</v>
      </c>
      <c r="D90" s="340">
        <f t="shared" si="22"/>
        <v>28.73</v>
      </c>
      <c r="E90" s="340">
        <f t="shared" si="22"/>
        <v>17.62</v>
      </c>
      <c r="F90" s="340">
        <f t="shared" si="22"/>
        <v>106.694022</v>
      </c>
      <c r="G90" s="340">
        <f t="shared" si="22"/>
        <v>162.95989</v>
      </c>
      <c r="H90" s="340">
        <f t="shared" si="22"/>
        <v>163.382026</v>
      </c>
      <c r="I90" s="340">
        <f t="shared" si="22"/>
        <v>178.903684</v>
      </c>
      <c r="J90" s="340">
        <f t="shared" si="22"/>
        <v>200.034744</v>
      </c>
      <c r="K90" s="340">
        <f t="shared" si="22"/>
        <v>201.952235</v>
      </c>
      <c r="L90" s="340">
        <f t="shared" si="22"/>
        <v>188.357168</v>
      </c>
      <c r="M90" s="340">
        <f t="shared" si="22"/>
        <v>174.501642</v>
      </c>
      <c r="N90" s="340">
        <f t="shared" si="22"/>
        <v>157.81436</v>
      </c>
      <c r="O90" s="340">
        <f t="shared" si="22"/>
        <v>193.97371</v>
      </c>
      <c r="P90" s="340">
        <f t="shared" si="22"/>
        <v>193.383564</v>
      </c>
      <c r="Q90" s="340">
        <f t="shared" si="22"/>
        <v>222.114839</v>
      </c>
      <c r="R90" s="340">
        <f t="shared" si="22"/>
        <v>227.23586</v>
      </c>
      <c r="S90" s="340">
        <f t="shared" si="22"/>
        <v>93.735409</v>
      </c>
      <c r="T90" s="340">
        <f t="shared" si="22"/>
        <v>46.99</v>
      </c>
      <c r="U90" s="340">
        <f t="shared" si="22"/>
        <v>44.7</v>
      </c>
      <c r="V90" s="340">
        <f t="shared" si="22"/>
        <v>51.41</v>
      </c>
      <c r="W90" s="340">
        <f t="shared" si="22"/>
        <v>51.47</v>
      </c>
      <c r="X90" s="340">
        <f t="shared" si="22"/>
        <v>70.06</v>
      </c>
      <c r="Y90" s="340">
        <f t="shared" si="22"/>
        <v>120.85</v>
      </c>
      <c r="Z90" s="340">
        <f t="shared" si="22"/>
        <v>14.72</v>
      </c>
      <c r="AA90" s="340">
        <f t="shared" si="22"/>
        <v>0</v>
      </c>
      <c r="AB90" s="340">
        <f t="shared" si="22"/>
        <v>0</v>
      </c>
      <c r="AC90" s="340">
        <f t="shared" si="22"/>
        <v>0</v>
      </c>
      <c r="AD90" s="340">
        <f t="shared" si="22"/>
        <v>120.35</v>
      </c>
      <c r="AE90" s="340">
        <f t="shared" si="22"/>
        <v>120.84</v>
      </c>
      <c r="AF90" s="340">
        <f t="shared" si="22"/>
        <v>121.62</v>
      </c>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c r="A92" s="347" t="s">
        <v>197</v>
      </c>
      <c r="B92" s="348">
        <f t="shared" ref="B92:AF92" si="23">B34/B85</f>
        <v>6.639214603</v>
      </c>
      <c r="C92" s="349">
        <f t="shared" si="23"/>
        <v>6.39045685</v>
      </c>
      <c r="D92" s="350">
        <f t="shared" si="23"/>
        <v>5.150133537</v>
      </c>
      <c r="E92" s="351">
        <f t="shared" si="23"/>
        <v>4.314696986</v>
      </c>
      <c r="F92" s="352">
        <f t="shared" si="23"/>
        <v>4.519856637</v>
      </c>
      <c r="G92" s="353">
        <f t="shared" si="23"/>
        <v>4.326841475</v>
      </c>
      <c r="H92" s="354">
        <f t="shared" si="23"/>
        <v>3.866727875</v>
      </c>
      <c r="I92" s="355">
        <f t="shared" si="23"/>
        <v>4.318364453</v>
      </c>
      <c r="J92" s="356">
        <f t="shared" si="23"/>
        <v>4.779964481</v>
      </c>
      <c r="K92" s="357">
        <f t="shared" si="23"/>
        <v>6.325633027</v>
      </c>
      <c r="L92" s="358">
        <f t="shared" si="23"/>
        <v>5.691870681</v>
      </c>
      <c r="M92" s="359">
        <f t="shared" si="23"/>
        <v>5.008223377</v>
      </c>
      <c r="N92" s="360">
        <f t="shared" si="23"/>
        <v>4.906611653</v>
      </c>
      <c r="O92" s="361">
        <f t="shared" si="23"/>
        <v>4.477417039</v>
      </c>
      <c r="P92" s="362">
        <f t="shared" si="23"/>
        <v>3.880997302</v>
      </c>
      <c r="Q92" s="363">
        <f t="shared" si="23"/>
        <v>4.188032613</v>
      </c>
      <c r="R92" s="350">
        <f t="shared" si="23"/>
        <v>5.689573647</v>
      </c>
      <c r="S92" s="357">
        <f t="shared" si="23"/>
        <v>6.051091396</v>
      </c>
      <c r="T92" s="364">
        <f t="shared" si="23"/>
        <v>5.719651333</v>
      </c>
      <c r="U92" s="365">
        <f t="shared" si="23"/>
        <v>3.648850966</v>
      </c>
      <c r="V92" s="366">
        <f t="shared" si="23"/>
        <v>2.799345443</v>
      </c>
      <c r="W92" s="367">
        <f t="shared" si="23"/>
        <v>3.742520509</v>
      </c>
      <c r="X92" s="368">
        <f t="shared" si="23"/>
        <v>4.679606299</v>
      </c>
      <c r="Y92" s="369">
        <f t="shared" si="23"/>
        <v>3.319370723</v>
      </c>
      <c r="Z92" s="370">
        <f t="shared" si="23"/>
        <v>4.338684411</v>
      </c>
      <c r="AA92" s="367">
        <f t="shared" si="23"/>
        <v>3.832381186</v>
      </c>
      <c r="AB92" s="371">
        <f t="shared" si="23"/>
        <v>3.927521881</v>
      </c>
      <c r="AC92" s="372">
        <f t="shared" si="23"/>
        <v>4.064976203</v>
      </c>
      <c r="AD92" s="370">
        <f t="shared" si="23"/>
        <v>4.130724205</v>
      </c>
      <c r="AE92" s="373">
        <f t="shared" si="23"/>
        <v>4.696994394</v>
      </c>
      <c r="AF92" s="374">
        <f t="shared" si="23"/>
        <v>5.191613199</v>
      </c>
    </row>
    <row r="93">
      <c r="A93" s="35" t="s">
        <v>201</v>
      </c>
      <c r="B93" s="375">
        <f t="shared" ref="B93:AF93" si="24">B8/B84</f>
        <v>6.616291969</v>
      </c>
      <c r="C93" s="375">
        <f t="shared" si="24"/>
        <v>6.361317013</v>
      </c>
      <c r="D93" s="375">
        <f t="shared" si="24"/>
        <v>5.197805286</v>
      </c>
      <c r="E93" s="375">
        <f t="shared" si="24"/>
        <v>4.303731534</v>
      </c>
      <c r="F93" s="375">
        <f t="shared" si="24"/>
        <v>4.515135386</v>
      </c>
      <c r="G93" s="375">
        <f t="shared" si="24"/>
        <v>4.338683489</v>
      </c>
      <c r="H93" s="375">
        <f t="shared" si="24"/>
        <v>3.855609282</v>
      </c>
      <c r="I93" s="375">
        <f t="shared" si="24"/>
        <v>4.336977431</v>
      </c>
      <c r="J93" s="375">
        <f t="shared" si="24"/>
        <v>4.903879125</v>
      </c>
      <c r="K93" s="375">
        <f t="shared" si="24"/>
        <v>6.414784256</v>
      </c>
      <c r="L93" s="375">
        <f t="shared" si="24"/>
        <v>5.819625336</v>
      </c>
      <c r="M93" s="375">
        <f t="shared" si="24"/>
        <v>4.997594587</v>
      </c>
      <c r="N93" s="375">
        <f t="shared" si="24"/>
        <v>4.857704507</v>
      </c>
      <c r="O93" s="375">
        <f t="shared" si="24"/>
        <v>4.627654921</v>
      </c>
      <c r="P93" s="375">
        <f t="shared" si="24"/>
        <v>4.17541594</v>
      </c>
      <c r="Q93" s="375">
        <f t="shared" si="24"/>
        <v>4.331864218</v>
      </c>
      <c r="R93" s="375">
        <f t="shared" si="24"/>
        <v>3.337813093</v>
      </c>
      <c r="S93" s="375">
        <f t="shared" si="24"/>
        <v>4.124927651</v>
      </c>
      <c r="T93" s="375">
        <f t="shared" si="24"/>
        <v>3.816264404</v>
      </c>
      <c r="U93" s="375">
        <f t="shared" si="24"/>
        <v>3.181169906</v>
      </c>
      <c r="V93" s="375">
        <f t="shared" si="24"/>
        <v>1.850931546</v>
      </c>
      <c r="W93" s="375">
        <f t="shared" si="24"/>
        <v>2.624133293</v>
      </c>
      <c r="X93" s="375">
        <f t="shared" si="24"/>
        <v>3.09262891</v>
      </c>
      <c r="Y93" s="375">
        <f t="shared" si="24"/>
        <v>2.665040338</v>
      </c>
      <c r="Z93" s="375">
        <f t="shared" si="24"/>
        <v>3.726734883</v>
      </c>
      <c r="AA93" s="375">
        <f t="shared" si="24"/>
        <v>4.320029223</v>
      </c>
      <c r="AB93" s="375">
        <f t="shared" si="24"/>
        <v>4.092954029</v>
      </c>
      <c r="AC93" s="375">
        <f t="shared" si="24"/>
        <v>4.185208587</v>
      </c>
      <c r="AD93" s="375">
        <f t="shared" si="24"/>
        <v>4.555464362</v>
      </c>
      <c r="AE93" s="375">
        <f t="shared" si="24"/>
        <v>5.385482278</v>
      </c>
      <c r="AF93" s="375">
        <f t="shared" si="24"/>
        <v>5.35619765</v>
      </c>
    </row>
    <row r="94">
      <c r="A94" s="35" t="s">
        <v>202</v>
      </c>
      <c r="B94" s="375" t="str">
        <f t="shared" ref="B94:AF94" si="25">B14/B78</f>
        <v>#DIV/0!</v>
      </c>
      <c r="C94" s="375" t="str">
        <f t="shared" si="25"/>
        <v>#DIV/0!</v>
      </c>
      <c r="D94" s="375">
        <f t="shared" si="25"/>
        <v>0.3473079997</v>
      </c>
      <c r="E94" s="375" t="str">
        <f t="shared" si="25"/>
        <v>#DIV/0!</v>
      </c>
      <c r="F94" s="375">
        <f t="shared" si="25"/>
        <v>0</v>
      </c>
      <c r="G94" s="375">
        <f t="shared" si="25"/>
        <v>0</v>
      </c>
      <c r="H94" s="375" t="str">
        <f t="shared" si="25"/>
        <v>#DIV/0!</v>
      </c>
      <c r="I94" s="375">
        <f t="shared" si="25"/>
        <v>0</v>
      </c>
      <c r="J94" s="375">
        <f t="shared" si="25"/>
        <v>1.235423799</v>
      </c>
      <c r="K94" s="375">
        <f t="shared" si="25"/>
        <v>4.291061683</v>
      </c>
      <c r="L94" s="375">
        <f t="shared" si="25"/>
        <v>0.7107461093</v>
      </c>
      <c r="M94" s="375">
        <f t="shared" si="25"/>
        <v>8.264367272</v>
      </c>
      <c r="N94" s="375" t="str">
        <f t="shared" si="25"/>
        <v>#DIV/0!</v>
      </c>
      <c r="O94" s="375">
        <f t="shared" si="25"/>
        <v>2.557892873</v>
      </c>
      <c r="P94" s="375">
        <f t="shared" si="25"/>
        <v>2.529357214</v>
      </c>
      <c r="Q94" s="375">
        <f t="shared" si="25"/>
        <v>3.844572406</v>
      </c>
      <c r="R94" s="375">
        <f t="shared" si="25"/>
        <v>9.095057441</v>
      </c>
      <c r="S94" s="375">
        <f t="shared" si="25"/>
        <v>9.278025728</v>
      </c>
      <c r="T94" s="375">
        <f t="shared" si="25"/>
        <v>9.234020717</v>
      </c>
      <c r="U94" s="375">
        <f t="shared" si="25"/>
        <v>4.592766533</v>
      </c>
      <c r="V94" s="375">
        <f t="shared" si="25"/>
        <v>4.833940919</v>
      </c>
      <c r="W94" s="375">
        <f t="shared" si="25"/>
        <v>5.797178463</v>
      </c>
      <c r="X94" s="375">
        <f t="shared" si="25"/>
        <v>6.626377</v>
      </c>
      <c r="Y94" s="375">
        <f t="shared" si="25"/>
        <v>4.341113174</v>
      </c>
      <c r="Z94" s="375">
        <f t="shared" si="25"/>
        <v>6.656931757</v>
      </c>
      <c r="AA94" s="375">
        <f t="shared" si="25"/>
        <v>3.031710693</v>
      </c>
      <c r="AB94" s="375">
        <f t="shared" si="25"/>
        <v>3.340735459</v>
      </c>
      <c r="AC94" s="375">
        <f t="shared" si="25"/>
        <v>3.060935818</v>
      </c>
      <c r="AD94" s="375">
        <f t="shared" si="25"/>
        <v>2.759954983</v>
      </c>
      <c r="AE94" s="375">
        <f t="shared" si="25"/>
        <v>2.776001537</v>
      </c>
      <c r="AF94" s="375">
        <f t="shared" si="25"/>
        <v>4.591849364</v>
      </c>
    </row>
    <row r="95">
      <c r="A95" s="6" t="s">
        <v>205</v>
      </c>
      <c r="B95" s="380">
        <f t="shared" ref="B95:AF95" si="26">B42/B90</f>
        <v>0</v>
      </c>
      <c r="C95" s="380">
        <f t="shared" si="26"/>
        <v>0</v>
      </c>
      <c r="D95" s="380">
        <f t="shared" si="26"/>
        <v>0</v>
      </c>
      <c r="E95" s="380">
        <f t="shared" si="26"/>
        <v>0</v>
      </c>
      <c r="F95" s="380">
        <f t="shared" si="26"/>
        <v>0</v>
      </c>
      <c r="G95" s="380">
        <f t="shared" si="26"/>
        <v>0</v>
      </c>
      <c r="H95" s="380">
        <f t="shared" si="26"/>
        <v>0</v>
      </c>
      <c r="I95" s="380">
        <f t="shared" si="26"/>
        <v>0</v>
      </c>
      <c r="J95" s="380">
        <f t="shared" si="26"/>
        <v>0</v>
      </c>
      <c r="K95" s="380">
        <f t="shared" si="26"/>
        <v>0</v>
      </c>
      <c r="L95" s="380">
        <f t="shared" si="26"/>
        <v>0</v>
      </c>
      <c r="M95" s="380">
        <f t="shared" si="26"/>
        <v>0</v>
      </c>
      <c r="N95" s="380">
        <f t="shared" si="26"/>
        <v>0</v>
      </c>
      <c r="O95" s="380">
        <f t="shared" si="26"/>
        <v>0</v>
      </c>
      <c r="P95" s="380">
        <f t="shared" si="26"/>
        <v>0</v>
      </c>
      <c r="Q95" s="380">
        <f t="shared" si="26"/>
        <v>0</v>
      </c>
      <c r="R95" s="380">
        <f t="shared" si="26"/>
        <v>0</v>
      </c>
      <c r="S95" s="380">
        <f t="shared" si="26"/>
        <v>0</v>
      </c>
      <c r="T95" s="380">
        <f t="shared" si="26"/>
        <v>0</v>
      </c>
      <c r="U95" s="380">
        <f t="shared" si="26"/>
        <v>0</v>
      </c>
      <c r="V95" s="380">
        <f t="shared" si="26"/>
        <v>0</v>
      </c>
      <c r="W95" s="380">
        <f t="shared" si="26"/>
        <v>0</v>
      </c>
      <c r="X95" s="380">
        <f t="shared" si="26"/>
        <v>0</v>
      </c>
      <c r="Y95" s="380">
        <f t="shared" si="26"/>
        <v>0</v>
      </c>
      <c r="Z95" s="380">
        <f t="shared" si="26"/>
        <v>0</v>
      </c>
      <c r="AA95" s="383" t="str">
        <f t="shared" si="26"/>
        <v>#DIV/0!</v>
      </c>
      <c r="AB95" s="383" t="str">
        <f t="shared" si="26"/>
        <v>#DIV/0!</v>
      </c>
      <c r="AC95" s="383" t="str">
        <f t="shared" si="26"/>
        <v>#DIV/0!</v>
      </c>
      <c r="AD95" s="380">
        <f t="shared" si="26"/>
        <v>0</v>
      </c>
      <c r="AE95" s="380">
        <f t="shared" si="26"/>
        <v>0</v>
      </c>
      <c r="AF95" s="380">
        <f t="shared" si="26"/>
        <v>0</v>
      </c>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387" t="s">
        <v>207</v>
      </c>
      <c r="B97" s="388">
        <f>B85/SUM('DTC - P&amp;L'!B57,'AMAZON - P&amp;L'!B32,'Digital Marketplaces'!B17,'Digital Marketplaces'!B129,B60)</f>
        <v>41.94563826</v>
      </c>
      <c r="C97" s="388">
        <f>C85/SUM('DTC - P&amp;L'!C57,'AMAZON - P&amp;L'!C32,'Digital Marketplaces'!C17,'Digital Marketplaces'!C129,C60)</f>
        <v>42.97716291</v>
      </c>
      <c r="D97" s="388">
        <f>D85/SUM('DTC - P&amp;L'!D57,'AMAZON - P&amp;L'!D32,'Digital Marketplaces'!D17,'Digital Marketplaces'!D129,D60)</f>
        <v>52.78263511</v>
      </c>
      <c r="E97" s="388">
        <f>E85/SUM('DTC - P&amp;L'!E57,'AMAZON - P&amp;L'!E32,'Digital Marketplaces'!E17,'Digital Marketplaces'!E129,E60)</f>
        <v>62.39403425</v>
      </c>
      <c r="F97" s="388">
        <f>F85/SUM('DTC - P&amp;L'!F57,'AMAZON - P&amp;L'!F32,'Digital Marketplaces'!F17,'Digital Marketplaces'!F129,F60)</f>
        <v>61.02461292</v>
      </c>
      <c r="G97" s="388">
        <f>G85/SUM('DTC - P&amp;L'!G57,'AMAZON - P&amp;L'!G32,'Digital Marketplaces'!G17,'Digital Marketplaces'!G129,G60)</f>
        <v>63.82056828</v>
      </c>
      <c r="H97" s="388">
        <f>H85/SUM('DTC - P&amp;L'!H57,'AMAZON - P&amp;L'!H32,'Digital Marketplaces'!H17,'Digital Marketplaces'!H129,H60)</f>
        <v>71.29223411</v>
      </c>
      <c r="I97" s="388">
        <f>I85/SUM('DTC - P&amp;L'!I57,'AMAZON - P&amp;L'!I32,'Digital Marketplaces'!I17,'Digital Marketplaces'!I129,I60)</f>
        <v>64.10226004</v>
      </c>
      <c r="J97" s="388">
        <f>J85/SUM('DTC - P&amp;L'!J57,'AMAZON - P&amp;L'!J32,'Digital Marketplaces'!J17,'Digital Marketplaces'!J129,J60)</f>
        <v>58.94134228</v>
      </c>
      <c r="K97" s="388">
        <f>K85/SUM('DTC - P&amp;L'!K57,'AMAZON - P&amp;L'!K32,'Digital Marketplaces'!K17,'Digital Marketplaces'!K129,K60)</f>
        <v>45.2877687</v>
      </c>
      <c r="L97" s="388">
        <f>L85/SUM('DTC - P&amp;L'!L57,'AMAZON - P&amp;L'!L32,'Digital Marketplaces'!L17,'Digital Marketplaces'!L129,L60)</f>
        <v>49.56239838</v>
      </c>
      <c r="M97" s="388">
        <f>M85/SUM('DTC - P&amp;L'!M57,'AMAZON - P&amp;L'!M32,'Digital Marketplaces'!M17,'Digital Marketplaces'!M129,M60)</f>
        <v>55.88136611</v>
      </c>
      <c r="N97" s="388">
        <f>N85/SUM('DTC - P&amp;L'!N57,'AMAZON - P&amp;L'!N32,'Digital Marketplaces'!N17,'Digital Marketplaces'!N129,N60)</f>
        <v>59.69707782</v>
      </c>
      <c r="O97" s="388">
        <f>O85/SUM('DTC - P&amp;L'!O57,'AMAZON - P&amp;L'!O32,'Digital Marketplaces'!O17,'Digital Marketplaces'!O129,O60)</f>
        <v>72.78549345</v>
      </c>
      <c r="P97" s="388">
        <f>P85/SUM('DTC - P&amp;L'!P57,'AMAZON - P&amp;L'!P32,'Digital Marketplaces'!P17,'Digital Marketplaces'!P129,P60)</f>
        <v>89.79940792</v>
      </c>
      <c r="Q97" s="388">
        <f>Q85/SUM('DTC - P&amp;L'!Q57,'AMAZON - P&amp;L'!Q32,'Digital Marketplaces'!Q17,'Digital Marketplaces'!Q129,Q60)</f>
        <v>84.25301958</v>
      </c>
      <c r="R97" s="388">
        <f>R85/SUM('DTC - P&amp;L'!R57,'AMAZON - P&amp;L'!R32,'Digital Marketplaces'!R17,'Digital Marketplaces'!R129,R60)</f>
        <v>59.05131188</v>
      </c>
      <c r="S97" s="388">
        <f>S85/SUM('DTC - P&amp;L'!S57,'AMAZON - P&amp;L'!S32,'Digital Marketplaces'!S17,'Digital Marketplaces'!S129,S60)</f>
        <v>55.87072227</v>
      </c>
      <c r="T97" s="388">
        <f>T85/SUM('DTC - P&amp;L'!T57,'AMAZON - P&amp;L'!T32,'Digital Marketplaces'!T17,'Digital Marketplaces'!T129,T60)</f>
        <v>58.96140149</v>
      </c>
      <c r="U97" s="388">
        <f>U85/SUM('DTC - P&amp;L'!U57,'AMAZON - P&amp;L'!U32,'Digital Marketplaces'!U17,'Digital Marketplaces'!U129,U60)</f>
        <v>91.71519533</v>
      </c>
      <c r="V97" s="388">
        <f>V85/SUM('DTC - P&amp;L'!V57,'AMAZON - P&amp;L'!V32,'Digital Marketplaces'!V17,'Digital Marketplaces'!V129,V60)</f>
        <v>116.0779357</v>
      </c>
      <c r="W97" s="388">
        <f>W85/SUM('DTC - P&amp;L'!W57,'AMAZON - P&amp;L'!W32,'Digital Marketplaces'!W17,'Digital Marketplaces'!W129,W60)</f>
        <v>88.25230102</v>
      </c>
      <c r="X97" s="388">
        <f>X85/SUM('DTC - P&amp;L'!X57,'AMAZON - P&amp;L'!X32,'Digital Marketplaces'!X17,'Digital Marketplaces'!X129,X60)</f>
        <v>70.52601336</v>
      </c>
      <c r="Y97" s="388">
        <f>Y85/SUM('DTC - P&amp;L'!Y57,'AMAZON - P&amp;L'!Y32,'Digital Marketplaces'!Y17,'Digital Marketplaces'!Y129,Y60)</f>
        <v>101.0269314</v>
      </c>
      <c r="Z97" s="388">
        <f>Z85/SUM('DTC - P&amp;L'!Z57,'AMAZON - P&amp;L'!Z32,'Digital Marketplaces'!Z17,'Digital Marketplaces'!Z129,Z60)</f>
        <v>78.10630156</v>
      </c>
      <c r="AA97" s="388">
        <f>AA85/SUM('DTC - P&amp;L'!AA57,'AMAZON - P&amp;L'!AA32,'Digital Marketplaces'!AA17,'Digital Marketplaces'!AA129,AA60)</f>
        <v>110.9121367</v>
      </c>
      <c r="AB97" s="388">
        <f>AB85/SUM('DTC - P&amp;L'!AB57,'AMAZON - P&amp;L'!AB32,'Digital Marketplaces'!AB17,'Digital Marketplaces'!AB129,AB60)</f>
        <v>111.4946844</v>
      </c>
      <c r="AC97" s="388">
        <f>AC85/SUM('DTC - P&amp;L'!AC57,'AMAZON - P&amp;L'!AC32,'Digital Marketplaces'!AC17,'Digital Marketplaces'!AC129,AC60)</f>
        <v>102.5299383</v>
      </c>
      <c r="AD97" s="388">
        <f>AD85/SUM('DTC - P&amp;L'!AD57,'AMAZON - P&amp;L'!AD32,'Digital Marketplaces'!AD17,'Digital Marketplaces'!AD129,AD60)</f>
        <v>106.4890526</v>
      </c>
      <c r="AE97" s="388">
        <f>AE85/SUM('DTC - P&amp;L'!AE57,'AMAZON - P&amp;L'!AE32,'Digital Marketplaces'!AE17,'Digital Marketplaces'!AE129,AE60)</f>
        <v>82.48093727</v>
      </c>
      <c r="AF97" s="388">
        <f>AF85/SUM('DTC - P&amp;L'!AF57,'AMAZON - P&amp;L'!AF32,'Digital Marketplaces'!AF17,'Digital Marketplaces'!AF129,AF60)</f>
        <v>80.20484252</v>
      </c>
    </row>
    <row r="98">
      <c r="A98" s="90" t="s">
        <v>216</v>
      </c>
      <c r="B98" s="315">
        <f>B84/'DTC - P&amp;L'!B57</f>
        <v>42.62387191</v>
      </c>
      <c r="C98" s="315">
        <f>C84/'DTC - P&amp;L'!C57</f>
        <v>43.15056192</v>
      </c>
      <c r="D98" s="315">
        <f>D84/'DTC - P&amp;L'!D57</f>
        <v>52.29792458</v>
      </c>
      <c r="E98" s="315">
        <f>E84/'DTC - P&amp;L'!E57</f>
        <v>62.55781773</v>
      </c>
      <c r="F98" s="315">
        <f>F84/'DTC - P&amp;L'!F57</f>
        <v>61.07822749</v>
      </c>
      <c r="G98" s="315">
        <f>G84/'DTC - P&amp;L'!G57</f>
        <v>63.67062172</v>
      </c>
      <c r="H98" s="315">
        <f>H84/'DTC - P&amp;L'!H57</f>
        <v>71.56062016</v>
      </c>
      <c r="I98" s="315">
        <f>I84/'DTC - P&amp;L'!I57</f>
        <v>63.88104321</v>
      </c>
      <c r="J98" s="315">
        <f>J84/'DTC - P&amp;L'!J57</f>
        <v>57.37006881</v>
      </c>
      <c r="K98" s="315">
        <f>K84/'DTC - P&amp;L'!K57</f>
        <v>44.53486873</v>
      </c>
      <c r="L98" s="315">
        <f>L84/'DTC - P&amp;L'!L57</f>
        <v>48.46396733</v>
      </c>
      <c r="M98" s="315">
        <f>M84/'DTC - P&amp;L'!M57</f>
        <v>55.74532947</v>
      </c>
      <c r="N98" s="315">
        <f>N84/'DTC - P&amp;L'!N57</f>
        <v>60.1675418</v>
      </c>
      <c r="O98" s="315">
        <f>O84/'DTC - P&amp;L'!O57</f>
        <v>70.50951456</v>
      </c>
      <c r="P98" s="315">
        <f>P84/'DTC - P&amp;L'!P57</f>
        <v>84.36648473</v>
      </c>
      <c r="Q98" s="315">
        <f>Q84/'DTC - P&amp;L'!Q57</f>
        <v>84.99917123</v>
      </c>
      <c r="R98" s="315">
        <f>R84/'DTC - P&amp;L'!R57</f>
        <v>108.7553729</v>
      </c>
      <c r="S98" s="315">
        <f>S84/'DTC - P&amp;L'!S57</f>
        <v>87.27231399</v>
      </c>
      <c r="T98" s="315">
        <f>T84/'DTC - P&amp;L'!T57</f>
        <v>93.69031522</v>
      </c>
      <c r="U98" s="315">
        <f>U84/'DTC - P&amp;L'!U57</f>
        <v>107.7038153</v>
      </c>
      <c r="V98" s="315">
        <f>V84/'DTC - P&amp;L'!V57</f>
        <v>176.7684514</v>
      </c>
      <c r="W98" s="315">
        <f>W84/'DTC - P&amp;L'!W57</f>
        <v>128.0760934</v>
      </c>
      <c r="X98" s="315">
        <f>X84/'DTC - P&amp;L'!X57</f>
        <v>109.2315354</v>
      </c>
      <c r="Y98" s="315">
        <f>Y84/'DTC - P&amp;L'!Y57</f>
        <v>131.5366559</v>
      </c>
      <c r="Z98" s="315">
        <f>Z84/'DTC - P&amp;L'!Z57</f>
        <v>107.7709914</v>
      </c>
      <c r="AA98" s="315">
        <f>AA84/'DTC - P&amp;L'!AA57</f>
        <v>109.9872818</v>
      </c>
      <c r="AB98" s="315">
        <f>AB84/'DTC - P&amp;L'!AB57</f>
        <v>111.6246333</v>
      </c>
      <c r="AC98" s="315">
        <f>AC84/'DTC - P&amp;L'!AC57</f>
        <v>109.7130918</v>
      </c>
      <c r="AD98" s="315">
        <f>AD84/'DTC - P&amp;L'!AD57</f>
        <v>103.7623435</v>
      </c>
      <c r="AE98" s="315">
        <f>AE84/'DTC - P&amp;L'!AE57</f>
        <v>76.82894113</v>
      </c>
      <c r="AF98" s="315">
        <f>AF84/'DTC - P&amp;L'!AF57</f>
        <v>79.2734074</v>
      </c>
    </row>
    <row r="99">
      <c r="A99" s="90" t="s">
        <v>222</v>
      </c>
      <c r="B99" s="315">
        <f>B78/'AMAZON - P&amp;L'!B32</f>
        <v>0</v>
      </c>
      <c r="C99" s="315" t="str">
        <f>C78/'AMAZON - P&amp;L'!C32</f>
        <v>#DIV/0!</v>
      </c>
      <c r="D99" s="315">
        <f>D78/'AMAZON - P&amp;L'!D32</f>
        <v>688.15</v>
      </c>
      <c r="E99" s="315">
        <f>E78/'AMAZON - P&amp;L'!E32</f>
        <v>0</v>
      </c>
      <c r="F99" s="315" t="str">
        <f>F78/'AMAZON - P&amp;L'!F32</f>
        <v>#DIV/0!</v>
      </c>
      <c r="G99" s="315" t="str">
        <f>G78/'AMAZON - P&amp;L'!G32</f>
        <v>#DIV/0!</v>
      </c>
      <c r="H99" s="315">
        <f>H78/'AMAZON - P&amp;L'!H32</f>
        <v>0</v>
      </c>
      <c r="I99" s="315" t="str">
        <f>I78/'AMAZON - P&amp;L'!I32</f>
        <v>#DIV/0!</v>
      </c>
      <c r="J99" s="315">
        <f>J78/'AMAZON - P&amp;L'!J32</f>
        <v>265.81</v>
      </c>
      <c r="K99" s="315">
        <f>K78/'AMAZON - P&amp;L'!K32</f>
        <v>74.95818182</v>
      </c>
      <c r="L99" s="315">
        <f>L78/'AMAZON - P&amp;L'!L32</f>
        <v>487.06</v>
      </c>
      <c r="M99" s="315">
        <f>M78/'AMAZON - P&amp;L'!M32</f>
        <v>42.214</v>
      </c>
      <c r="N99" s="315">
        <f>N78/'AMAZON - P&amp;L'!N32</f>
        <v>0</v>
      </c>
      <c r="O99" s="315">
        <f>O78/'AMAZON - P&amp;L'!O32</f>
        <v>124.7593023</v>
      </c>
      <c r="P99" s="315">
        <f>P78/'AMAZON - P&amp;L'!P32</f>
        <v>127.4903125</v>
      </c>
      <c r="Q99" s="315">
        <f>Q78/'AMAZON - P&amp;L'!Q32</f>
        <v>83.94177358</v>
      </c>
      <c r="R99" s="315">
        <f>R78/'AMAZON - P&amp;L'!R32</f>
        <v>35.59336306</v>
      </c>
      <c r="S99" s="315">
        <f>S78/'AMAZON - P&amp;L'!S32</f>
        <v>34.86751582</v>
      </c>
      <c r="T99" s="315">
        <f>T78/'AMAZON - P&amp;L'!T32</f>
        <v>35.03645941</v>
      </c>
      <c r="U99" s="315">
        <f>U78/'AMAZON - P&amp;L'!U32</f>
        <v>70.57106122</v>
      </c>
      <c r="V99" s="315">
        <f>V78/'AMAZON - P&amp;L'!V32</f>
        <v>66.92326633</v>
      </c>
      <c r="W99" s="315">
        <f>W78/'AMAZON - P&amp;L'!W32</f>
        <v>56.20406061</v>
      </c>
      <c r="X99" s="315">
        <f>X78/'AMAZON - P&amp;L'!X32</f>
        <v>49.18794702</v>
      </c>
      <c r="Y99" s="315">
        <f>Y78/'AMAZON - P&amp;L'!Y32</f>
        <v>74.1651087</v>
      </c>
      <c r="Z99" s="315">
        <f>Z78/'AMAZON - P&amp;L'!Z32</f>
        <v>37.94566265</v>
      </c>
      <c r="AA99" s="315">
        <f>AA78/'AMAZON - P&amp;L'!AA32</f>
        <v>121.5811864</v>
      </c>
      <c r="AB99" s="315">
        <f>AB78/'AMAZON - P&amp;L'!AB32</f>
        <v>120.0556</v>
      </c>
      <c r="AC99" s="315">
        <f>AC78/'AMAZON - P&amp;L'!AC32</f>
        <v>113.0009677</v>
      </c>
      <c r="AD99" s="315">
        <f>AD78/'AMAZON - P&amp;L'!AD32</f>
        <v>116.3571429</v>
      </c>
      <c r="AE99" s="315">
        <f>AE78/'AMAZON - P&amp;L'!AE32</f>
        <v>114.5454286</v>
      </c>
      <c r="AF99" s="315">
        <f>AF78/'AMAZON - P&amp;L'!AF32</f>
        <v>83.79259259</v>
      </c>
    </row>
    <row r="100">
      <c r="A100" s="6" t="s">
        <v>227</v>
      </c>
      <c r="B100" s="395" t="str">
        <f t="shared" ref="B100:AF100" si="27">B90/B68</f>
        <v>#DIV/0!</v>
      </c>
      <c r="C100" s="395" t="str">
        <f t="shared" si="27"/>
        <v>#DIV/0!</v>
      </c>
      <c r="D100" s="395" t="str">
        <f t="shared" si="27"/>
        <v>#DIV/0!</v>
      </c>
      <c r="E100" s="395" t="str">
        <f t="shared" si="27"/>
        <v>#DIV/0!</v>
      </c>
      <c r="F100" s="395" t="str">
        <f t="shared" si="27"/>
        <v>#DIV/0!</v>
      </c>
      <c r="G100" s="395" t="str">
        <f t="shared" si="27"/>
        <v>#DIV/0!</v>
      </c>
      <c r="H100" s="395" t="str">
        <f t="shared" si="27"/>
        <v>#DIV/0!</v>
      </c>
      <c r="I100" s="395" t="str">
        <f t="shared" si="27"/>
        <v>#DIV/0!</v>
      </c>
      <c r="J100" s="395" t="str">
        <f t="shared" si="27"/>
        <v>#DIV/0!</v>
      </c>
      <c r="K100" s="395" t="str">
        <f t="shared" si="27"/>
        <v>#DIV/0!</v>
      </c>
      <c r="L100" s="395" t="str">
        <f t="shared" si="27"/>
        <v>#DIV/0!</v>
      </c>
      <c r="M100" s="395" t="str">
        <f t="shared" si="27"/>
        <v>#DIV/0!</v>
      </c>
      <c r="N100" s="395" t="str">
        <f t="shared" si="27"/>
        <v>#DIV/0!</v>
      </c>
      <c r="O100" s="395" t="str">
        <f t="shared" si="27"/>
        <v>#DIV/0!</v>
      </c>
      <c r="P100" s="395" t="str">
        <f t="shared" si="27"/>
        <v>#DIV/0!</v>
      </c>
      <c r="Q100" s="395" t="str">
        <f t="shared" si="27"/>
        <v>#DIV/0!</v>
      </c>
      <c r="R100" s="395" t="str">
        <f t="shared" si="27"/>
        <v>#DIV/0!</v>
      </c>
      <c r="S100" s="395" t="str">
        <f t="shared" si="27"/>
        <v>#DIV/0!</v>
      </c>
      <c r="T100" s="395" t="str">
        <f t="shared" si="27"/>
        <v>#DIV/0!</v>
      </c>
      <c r="U100" s="395" t="str">
        <f t="shared" si="27"/>
        <v>#DIV/0!</v>
      </c>
      <c r="V100" s="395" t="str">
        <f t="shared" si="27"/>
        <v>#DIV/0!</v>
      </c>
      <c r="W100" s="395" t="str">
        <f t="shared" si="27"/>
        <v>#DIV/0!</v>
      </c>
      <c r="X100" s="395" t="str">
        <f t="shared" si="27"/>
        <v>#DIV/0!</v>
      </c>
      <c r="Y100" s="395" t="str">
        <f t="shared" si="27"/>
        <v>#DIV/0!</v>
      </c>
      <c r="Z100" s="395" t="str">
        <f t="shared" si="27"/>
        <v>#DIV/0!</v>
      </c>
      <c r="AA100" s="395" t="str">
        <f t="shared" si="27"/>
        <v>#DIV/0!</v>
      </c>
      <c r="AB100" s="395" t="str">
        <f t="shared" si="27"/>
        <v>#DIV/0!</v>
      </c>
      <c r="AC100" s="395" t="str">
        <f t="shared" si="27"/>
        <v>#DIV/0!</v>
      </c>
      <c r="AD100" s="395" t="str">
        <f t="shared" si="27"/>
        <v>#DIV/0!</v>
      </c>
      <c r="AE100" s="395" t="str">
        <f t="shared" si="27"/>
        <v>#DIV/0!</v>
      </c>
      <c r="AF100" s="395" t="str">
        <f t="shared" si="27"/>
        <v>#DIV/0!</v>
      </c>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35" t="s">
        <v>230</v>
      </c>
      <c r="B102" s="396">
        <v>0.0367</v>
      </c>
      <c r="C102" s="397">
        <v>0.0418</v>
      </c>
      <c r="D102" s="398">
        <v>0.0379</v>
      </c>
      <c r="E102" s="399">
        <v>0.0354</v>
      </c>
      <c r="F102" s="400">
        <v>0.0373</v>
      </c>
      <c r="G102" s="401">
        <v>0.0388</v>
      </c>
      <c r="H102" s="402">
        <v>0.0378</v>
      </c>
      <c r="I102" s="403">
        <v>0.0361</v>
      </c>
      <c r="J102" s="403">
        <v>0.0363</v>
      </c>
      <c r="K102" s="404">
        <v>0.0429</v>
      </c>
      <c r="L102" s="405">
        <v>0.0448</v>
      </c>
      <c r="M102" s="406">
        <v>0.0468</v>
      </c>
      <c r="N102" s="407">
        <v>0.0432</v>
      </c>
      <c r="O102" s="408">
        <v>0.038</v>
      </c>
      <c r="P102" s="409">
        <v>0.0333</v>
      </c>
      <c r="Q102" s="410">
        <v>0.0303</v>
      </c>
      <c r="R102" s="411">
        <v>0.022</v>
      </c>
      <c r="S102" s="412">
        <v>0.0287</v>
      </c>
      <c r="T102" s="413">
        <v>0.0272</v>
      </c>
      <c r="U102" s="414">
        <v>0.0238</v>
      </c>
      <c r="V102" s="415">
        <v>0.0149</v>
      </c>
      <c r="W102" s="416">
        <v>0.0165</v>
      </c>
      <c r="X102" s="417">
        <v>0.0136</v>
      </c>
      <c r="Y102" s="418">
        <v>0.0135</v>
      </c>
      <c r="Z102" s="419">
        <v>0.0142</v>
      </c>
      <c r="AA102" s="420">
        <v>0.0132</v>
      </c>
      <c r="AB102" s="419">
        <v>0.014</v>
      </c>
      <c r="AC102" s="421">
        <v>0.0159</v>
      </c>
      <c r="AD102" s="422">
        <v>0.0192</v>
      </c>
      <c r="AE102" s="423">
        <v>0.0073</v>
      </c>
      <c r="AF102" s="424">
        <v>0.0096</v>
      </c>
    </row>
    <row r="103">
      <c r="A103" s="35" t="s">
        <v>234</v>
      </c>
      <c r="B103" s="425">
        <f t="shared" ref="B103:AF103" si="28">B8/B49</f>
        <v>271.5048286</v>
      </c>
      <c r="C103" s="426">
        <f t="shared" si="28"/>
        <v>264.7777876</v>
      </c>
      <c r="D103" s="427">
        <f t="shared" si="28"/>
        <v>265.9910404</v>
      </c>
      <c r="E103" s="428">
        <f t="shared" si="28"/>
        <v>266.8806812</v>
      </c>
      <c r="F103" s="429">
        <f t="shared" si="28"/>
        <v>250.3059278</v>
      </c>
      <c r="G103" s="430">
        <f t="shared" si="28"/>
        <v>263.4761476</v>
      </c>
      <c r="H103" s="431">
        <f t="shared" si="28"/>
        <v>270.7124734</v>
      </c>
      <c r="I103" s="432">
        <f t="shared" si="28"/>
        <v>272.5648574</v>
      </c>
      <c r="J103" s="433">
        <f t="shared" si="28"/>
        <v>275.1030787</v>
      </c>
      <c r="K103" s="434">
        <f t="shared" si="28"/>
        <v>282.5666667</v>
      </c>
      <c r="L103" s="435">
        <f t="shared" si="28"/>
        <v>268.3348547</v>
      </c>
      <c r="M103" s="436">
        <f t="shared" si="28"/>
        <v>268.751894</v>
      </c>
      <c r="N103" s="437">
        <f t="shared" si="28"/>
        <v>281.410855</v>
      </c>
      <c r="O103" s="438">
        <f t="shared" si="28"/>
        <v>312.5364541</v>
      </c>
      <c r="P103" s="439">
        <f t="shared" si="28"/>
        <v>335.6346209</v>
      </c>
      <c r="Q103" s="439">
        <f t="shared" si="28"/>
        <v>334.274727</v>
      </c>
      <c r="R103" s="440">
        <f t="shared" si="28"/>
        <v>329.3607317</v>
      </c>
      <c r="S103" s="441">
        <f t="shared" si="28"/>
        <v>329.6686825</v>
      </c>
      <c r="T103" s="442">
        <f t="shared" si="28"/>
        <v>335.8268692</v>
      </c>
      <c r="U103" s="443">
        <f t="shared" si="28"/>
        <v>309.2206685</v>
      </c>
      <c r="V103" s="444">
        <f t="shared" si="28"/>
        <v>282.6478534</v>
      </c>
      <c r="W103" s="445">
        <f t="shared" si="28"/>
        <v>285.3583648</v>
      </c>
      <c r="X103" s="446">
        <f t="shared" si="28"/>
        <v>259.44008</v>
      </c>
      <c r="Y103" s="447">
        <f t="shared" si="28"/>
        <v>238.61</v>
      </c>
      <c r="Z103" s="448">
        <f t="shared" si="28"/>
        <v>184.7516</v>
      </c>
      <c r="AA103" s="449">
        <f t="shared" si="28"/>
        <v>157.0898367</v>
      </c>
      <c r="AB103" s="450">
        <f t="shared" si="28"/>
        <v>159.2138384</v>
      </c>
      <c r="AC103" s="451">
        <f t="shared" si="28"/>
        <v>164.16</v>
      </c>
      <c r="AD103" s="452">
        <f t="shared" si="28"/>
        <v>163.2914091</v>
      </c>
      <c r="AE103" s="453">
        <f t="shared" si="28"/>
        <v>192.972521</v>
      </c>
      <c r="AF103" s="454">
        <f t="shared" si="28"/>
        <v>217.531133</v>
      </c>
    </row>
    <row r="104">
      <c r="A104" s="35" t="s">
        <v>240</v>
      </c>
      <c r="B104" s="315">
        <v>241.88</v>
      </c>
      <c r="C104" s="315">
        <v>236.28</v>
      </c>
      <c r="D104" s="449">
        <v>236.46</v>
      </c>
      <c r="E104" s="449">
        <v>236.77</v>
      </c>
      <c r="F104" s="315">
        <v>221.49</v>
      </c>
      <c r="G104" s="315">
        <v>235.76</v>
      </c>
      <c r="H104" s="315">
        <v>240.77</v>
      </c>
      <c r="I104" s="315">
        <v>244.68</v>
      </c>
      <c r="J104" s="315">
        <v>245.21</v>
      </c>
      <c r="K104" s="315">
        <v>251.52</v>
      </c>
      <c r="L104" s="315">
        <v>240.29</v>
      </c>
      <c r="M104" s="315">
        <v>240.2</v>
      </c>
      <c r="N104" s="315">
        <v>245.47</v>
      </c>
      <c r="O104" s="315">
        <v>262.48</v>
      </c>
      <c r="P104" s="315">
        <v>281.11</v>
      </c>
      <c r="Q104" s="315">
        <v>279.43</v>
      </c>
      <c r="R104" s="321">
        <v>273.14</v>
      </c>
      <c r="S104" s="315">
        <v>272.71</v>
      </c>
      <c r="T104" s="315">
        <v>344.69</v>
      </c>
      <c r="U104" s="315">
        <v>311.77</v>
      </c>
      <c r="V104" s="315">
        <v>294.47</v>
      </c>
      <c r="W104" s="315">
        <v>292.43</v>
      </c>
      <c r="X104" s="315">
        <v>278.15</v>
      </c>
      <c r="Y104" s="315">
        <v>250.66</v>
      </c>
      <c r="Z104" s="315">
        <v>203.25</v>
      </c>
      <c r="AA104" s="315">
        <v>161.33</v>
      </c>
      <c r="AB104" s="315">
        <v>174.21</v>
      </c>
      <c r="AC104" s="315">
        <v>164.02</v>
      </c>
      <c r="AD104" s="315">
        <v>178.7</v>
      </c>
      <c r="AE104" s="315">
        <v>195.85</v>
      </c>
      <c r="AF104" s="315">
        <v>226.34</v>
      </c>
    </row>
    <row r="105">
      <c r="A105" s="35" t="s">
        <v>242</v>
      </c>
      <c r="B105" s="315">
        <v>177.59</v>
      </c>
      <c r="C105" s="315">
        <v>185.28</v>
      </c>
      <c r="D105" s="449">
        <v>201.29</v>
      </c>
      <c r="E105" s="449">
        <v>208.05</v>
      </c>
      <c r="F105" s="315">
        <v>187.4</v>
      </c>
      <c r="G105" s="315">
        <v>163.35</v>
      </c>
      <c r="H105" s="315">
        <v>201.66</v>
      </c>
      <c r="I105" s="315">
        <v>170.3</v>
      </c>
      <c r="J105" s="315">
        <v>190.34</v>
      </c>
      <c r="K105" s="315">
        <v>221.57</v>
      </c>
      <c r="L105" s="315">
        <v>181.77</v>
      </c>
      <c r="M105" s="315">
        <v>174.06</v>
      </c>
      <c r="N105" s="315">
        <v>196.31</v>
      </c>
      <c r="O105" s="315">
        <v>201.33</v>
      </c>
      <c r="P105" s="315">
        <v>223.58</v>
      </c>
      <c r="Q105" s="455">
        <v>214.22</v>
      </c>
      <c r="R105" s="315">
        <v>198.54</v>
      </c>
      <c r="S105" s="315">
        <v>247.87</v>
      </c>
      <c r="T105" s="315">
        <v>235.44</v>
      </c>
      <c r="U105" s="315">
        <v>221.44</v>
      </c>
      <c r="V105" s="315">
        <v>181.42</v>
      </c>
      <c r="W105" s="315">
        <v>162.12</v>
      </c>
      <c r="X105" s="315">
        <v>168.13</v>
      </c>
      <c r="Y105" s="315">
        <v>130.31</v>
      </c>
      <c r="Z105" s="315">
        <v>111.57</v>
      </c>
      <c r="AA105" s="315">
        <v>125.75</v>
      </c>
      <c r="AB105" s="315">
        <v>94.26</v>
      </c>
      <c r="AC105" s="315">
        <v>138.58</v>
      </c>
      <c r="AD105" s="315">
        <v>95.31</v>
      </c>
      <c r="AE105" s="315">
        <v>145.07</v>
      </c>
      <c r="AF105" s="315">
        <v>136.01</v>
      </c>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35" t="s">
        <v>245</v>
      </c>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456" t="s">
        <v>246</v>
      </c>
      <c r="B108" s="457">
        <v>0.053</v>
      </c>
      <c r="C108" s="458">
        <v>0.0502</v>
      </c>
      <c r="D108" s="459">
        <v>0.0466</v>
      </c>
      <c r="E108" s="460">
        <v>0.0373</v>
      </c>
      <c r="F108" s="461">
        <v>0.0361</v>
      </c>
      <c r="G108" s="462">
        <v>0.0481</v>
      </c>
      <c r="H108" s="463">
        <v>0.0436</v>
      </c>
      <c r="I108" s="464">
        <v>0.0443</v>
      </c>
      <c r="J108" s="465">
        <v>0.0429</v>
      </c>
      <c r="K108" s="466">
        <v>0.0412</v>
      </c>
      <c r="L108" s="467">
        <v>0.0576</v>
      </c>
      <c r="M108" s="468">
        <v>0.042</v>
      </c>
      <c r="N108" s="469">
        <v>0.0508</v>
      </c>
      <c r="O108" s="468">
        <v>0.0424</v>
      </c>
      <c r="P108" s="467">
        <v>0.0576</v>
      </c>
      <c r="Q108" s="470">
        <v>0.0736</v>
      </c>
      <c r="R108" s="471">
        <v>0.063</v>
      </c>
      <c r="S108" s="472">
        <v>0.0813</v>
      </c>
      <c r="T108" s="473">
        <v>0.062</v>
      </c>
      <c r="U108" s="468">
        <v>0.042</v>
      </c>
      <c r="V108" s="474">
        <v>0.03</v>
      </c>
      <c r="W108" s="475">
        <v>0.032</v>
      </c>
      <c r="X108" s="476">
        <v>0.112</v>
      </c>
      <c r="Y108" s="477">
        <v>0.113</v>
      </c>
      <c r="Z108" s="478">
        <v>0.184</v>
      </c>
      <c r="AA108" s="479">
        <v>0.152</v>
      </c>
      <c r="AB108" s="480">
        <v>0.166</v>
      </c>
      <c r="AC108" s="481">
        <v>0.139</v>
      </c>
      <c r="AD108" s="482">
        <v>0.224</v>
      </c>
      <c r="AE108" s="477">
        <v>0.113</v>
      </c>
      <c r="AF108" s="483">
        <v>0.143</v>
      </c>
    </row>
    <row r="109">
      <c r="A109" s="6" t="s">
        <v>248</v>
      </c>
      <c r="B109" s="484">
        <f t="shared" ref="B109:T109" si="29">1-B108</f>
        <v>0.947</v>
      </c>
      <c r="C109" s="484">
        <f t="shared" si="29"/>
        <v>0.9498</v>
      </c>
      <c r="D109" s="484">
        <f t="shared" si="29"/>
        <v>0.9534</v>
      </c>
      <c r="E109" s="484">
        <f t="shared" si="29"/>
        <v>0.9627</v>
      </c>
      <c r="F109" s="484">
        <f t="shared" si="29"/>
        <v>0.9639</v>
      </c>
      <c r="G109" s="484">
        <f t="shared" si="29"/>
        <v>0.9519</v>
      </c>
      <c r="H109" s="484">
        <f t="shared" si="29"/>
        <v>0.9564</v>
      </c>
      <c r="I109" s="484">
        <f t="shared" si="29"/>
        <v>0.9557</v>
      </c>
      <c r="J109" s="484">
        <f t="shared" si="29"/>
        <v>0.9571</v>
      </c>
      <c r="K109" s="484">
        <f t="shared" si="29"/>
        <v>0.9588</v>
      </c>
      <c r="L109" s="484">
        <f t="shared" si="29"/>
        <v>0.9424</v>
      </c>
      <c r="M109" s="484">
        <f t="shared" si="29"/>
        <v>0.958</v>
      </c>
      <c r="N109" s="484">
        <f t="shared" si="29"/>
        <v>0.9492</v>
      </c>
      <c r="O109" s="484">
        <f t="shared" si="29"/>
        <v>0.9576</v>
      </c>
      <c r="P109" s="484">
        <f t="shared" si="29"/>
        <v>0.9424</v>
      </c>
      <c r="Q109" s="484">
        <f t="shared" si="29"/>
        <v>0.9264</v>
      </c>
      <c r="R109" s="484">
        <f t="shared" si="29"/>
        <v>0.937</v>
      </c>
      <c r="S109" s="484">
        <f t="shared" si="29"/>
        <v>0.9187</v>
      </c>
      <c r="T109" s="484">
        <f t="shared" si="29"/>
        <v>0.938</v>
      </c>
      <c r="U109" s="484">
        <v>0.958</v>
      </c>
      <c r="V109" s="484">
        <f t="shared" ref="V109:AF109" si="30">1-V108</f>
        <v>0.97</v>
      </c>
      <c r="W109" s="484">
        <f t="shared" si="30"/>
        <v>0.968</v>
      </c>
      <c r="X109" s="484">
        <f t="shared" si="30"/>
        <v>0.888</v>
      </c>
      <c r="Y109" s="484">
        <f t="shared" si="30"/>
        <v>0.887</v>
      </c>
      <c r="Z109" s="484">
        <f t="shared" si="30"/>
        <v>0.816</v>
      </c>
      <c r="AA109" s="484">
        <f t="shared" si="30"/>
        <v>0.848</v>
      </c>
      <c r="AB109" s="484">
        <f t="shared" si="30"/>
        <v>0.834</v>
      </c>
      <c r="AC109" s="484">
        <f t="shared" si="30"/>
        <v>0.861</v>
      </c>
      <c r="AD109" s="484">
        <f t="shared" si="30"/>
        <v>0.776</v>
      </c>
      <c r="AE109" s="484">
        <f t="shared" si="30"/>
        <v>0.887</v>
      </c>
      <c r="AF109" s="484">
        <f t="shared" si="30"/>
        <v>0.857</v>
      </c>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486">
        <v>45261.0</v>
      </c>
      <c r="C111" s="487" t="s">
        <v>255</v>
      </c>
      <c r="D111" s="487" t="s">
        <v>256</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t="s">
        <v>48</v>
      </c>
      <c r="B112" s="315">
        <f>SUM(B34:AF34)+SUM(B47:AF47)</f>
        <v>7708343.786</v>
      </c>
      <c r="C112" s="488">
        <v>4600000.0</v>
      </c>
      <c r="D112" s="489">
        <f t="shared" ref="D112:D114" si="31">B112/C112</f>
        <v>1.67572691</v>
      </c>
      <c r="E112" s="6"/>
      <c r="F112" s="6"/>
      <c r="G112" s="6"/>
      <c r="H112" s="6"/>
      <c r="I112" s="6"/>
      <c r="J112" s="6"/>
      <c r="K112" s="6"/>
      <c r="L112" s="6"/>
      <c r="M112" s="6"/>
      <c r="N112" s="6"/>
      <c r="O112" s="6"/>
      <c r="P112" s="6"/>
      <c r="Q112" s="6"/>
      <c r="R112" s="6"/>
      <c r="S112" s="6"/>
      <c r="T112" s="6"/>
      <c r="U112" s="6"/>
      <c r="V112" s="6"/>
      <c r="W112" s="6"/>
      <c r="X112" s="456"/>
      <c r="Y112" s="6"/>
      <c r="Z112" s="6"/>
      <c r="AA112" s="165"/>
      <c r="AB112" s="6"/>
      <c r="AC112" s="6"/>
      <c r="AD112" s="6"/>
      <c r="AE112" s="6"/>
      <c r="AF112" s="6"/>
    </row>
    <row r="113">
      <c r="A113" s="6" t="s">
        <v>259</v>
      </c>
      <c r="B113" s="315">
        <f>SUM(B85:AF85)+SUM(B90:AF90)</f>
        <v>1572651.406</v>
      </c>
      <c r="C113" s="488">
        <f>C112/C114</f>
        <v>1150000</v>
      </c>
      <c r="D113" s="489">
        <f t="shared" si="31"/>
        <v>1.367522962</v>
      </c>
      <c r="E113" s="6"/>
      <c r="F113" s="6"/>
      <c r="G113" s="6"/>
      <c r="H113" s="6"/>
      <c r="I113" s="6"/>
      <c r="J113" s="6"/>
      <c r="K113" s="6"/>
      <c r="L113" s="6"/>
      <c r="M113" s="6"/>
      <c r="N113" s="6"/>
      <c r="O113" s="6"/>
      <c r="P113" s="6"/>
      <c r="Q113" s="6"/>
      <c r="R113" s="6"/>
      <c r="S113" s="6"/>
      <c r="T113" s="6"/>
      <c r="U113" s="6"/>
      <c r="V113" s="6"/>
      <c r="W113" s="6"/>
      <c r="X113" s="456"/>
      <c r="Y113" s="6"/>
      <c r="Z113" s="6"/>
      <c r="AA113" s="165"/>
      <c r="AB113" s="6"/>
      <c r="AC113" s="6"/>
      <c r="AD113" s="6"/>
      <c r="AE113" s="6"/>
      <c r="AF113" s="6"/>
    </row>
    <row r="114">
      <c r="A114" s="6" t="s">
        <v>261</v>
      </c>
      <c r="B114" s="375">
        <f>B112/B113</f>
        <v>4.901495497</v>
      </c>
      <c r="C114" s="490">
        <v>4.0</v>
      </c>
      <c r="D114" s="489">
        <f t="shared" si="31"/>
        <v>1.225373874</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382" t="s">
        <v>262</v>
      </c>
      <c r="B115" s="315">
        <f>SUM(B85:AF85)/SUM('DTC - P&amp;L'!B57:AF57,'AMAZON - P&amp;L'!B32:AF32,'Digital Marketplaces'!B17:AF17,'Digital Marketplaces'!B129:AF129,B60:AF60)</f>
        <v>62.84660258</v>
      </c>
      <c r="C115" s="230"/>
      <c r="D115" s="456"/>
      <c r="E115" s="6"/>
      <c r="F115" s="6"/>
      <c r="G115" s="6"/>
      <c r="H115" s="6"/>
      <c r="I115" s="6"/>
      <c r="J115" s="6"/>
      <c r="K115" s="6"/>
      <c r="L115" s="6"/>
      <c r="M115" s="6"/>
      <c r="N115" s="6"/>
      <c r="O115" s="6"/>
      <c r="P115" s="6"/>
      <c r="Q115" s="6"/>
      <c r="R115" s="6"/>
      <c r="S115" s="6"/>
      <c r="T115" s="6"/>
      <c r="U115" s="6"/>
      <c r="V115" s="6"/>
      <c r="W115" s="6" t="s">
        <v>263</v>
      </c>
      <c r="X115" s="6"/>
      <c r="Y115" s="6"/>
      <c r="Z115" s="6"/>
      <c r="AA115" s="6"/>
      <c r="AB115" s="6"/>
      <c r="AC115" s="6"/>
      <c r="AD115" s="6"/>
      <c r="AE115" s="6"/>
      <c r="AF115" s="6"/>
    </row>
    <row r="116">
      <c r="A116" s="6" t="s">
        <v>264</v>
      </c>
      <c r="B116" s="484">
        <f>IFERROR(__xludf.DUMMYFUNCTION("AVERAGE.WEIGHTED(B102:AF102,B62:AF62)"),0.03422395898187145)</f>
        <v>0.03422395898</v>
      </c>
      <c r="C116" s="456"/>
      <c r="D116" s="45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t="s">
        <v>265</v>
      </c>
      <c r="B117" s="315">
        <f>B112/B120</f>
        <v>282.305211</v>
      </c>
      <c r="C117" s="230"/>
      <c r="D117" s="45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t="s">
        <v>240</v>
      </c>
      <c r="B118" s="315">
        <f t="shared" ref="B118:B119" si="32">AVERAGE(B104:AF104)</f>
        <v>243.92</v>
      </c>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t="s">
        <v>242</v>
      </c>
      <c r="B119" s="315">
        <f t="shared" si="32"/>
        <v>177.0941935</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t="s">
        <v>32</v>
      </c>
      <c r="B120" s="494">
        <f>SUM(B62:AF62)</f>
        <v>27305</v>
      </c>
      <c r="C120" s="6"/>
      <c r="D120" s="456"/>
      <c r="E120" s="6"/>
      <c r="F120" s="6"/>
      <c r="G120" s="6"/>
      <c r="H120" s="6"/>
      <c r="I120" s="6"/>
      <c r="J120" s="6"/>
      <c r="K120" s="6"/>
      <c r="L120" s="6" t="s">
        <v>263</v>
      </c>
      <c r="M120" s="6"/>
      <c r="N120" s="6"/>
      <c r="O120" s="6"/>
      <c r="P120" s="6"/>
      <c r="Q120" s="6"/>
      <c r="R120" s="6"/>
      <c r="S120" s="6"/>
      <c r="T120" s="6"/>
      <c r="U120" s="6"/>
      <c r="V120" s="6"/>
      <c r="W120" s="6"/>
      <c r="X120" s="6"/>
      <c r="Y120" s="6"/>
      <c r="Z120" s="6"/>
      <c r="AA120" s="6"/>
      <c r="AB120" s="6"/>
      <c r="AC120" s="6"/>
      <c r="AD120" s="6"/>
      <c r="AE120" s="6"/>
      <c r="AF120" s="6"/>
    </row>
    <row r="121">
      <c r="A121" s="6" t="s">
        <v>270</v>
      </c>
      <c r="B121" s="495">
        <f>'DTC - P&amp;L'!AG57 +'DTC - P&amp;L'!AG67 + 'DTC - P&amp;L'!AG70 + 'AMAZON - P&amp;L'!AG32 + 'AMAZON - P&amp;L'!AG42</f>
        <v>45916</v>
      </c>
      <c r="C121" s="496">
        <f>C112/266</f>
        <v>17293.23308</v>
      </c>
      <c r="D121" s="489">
        <f>B121/C121</f>
        <v>2.655142609</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t="s">
        <v>275</v>
      </c>
      <c r="B122" s="315">
        <f>B113/B121</f>
        <v>34.25061866</v>
      </c>
      <c r="C122" s="230"/>
      <c r="D122" s="45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t="s">
        <v>278</v>
      </c>
      <c r="B123" s="484">
        <f>IFERROR(__xludf.DUMMYFUNCTION("AVERAGE.WEIGHTED(B109:AF109,B49:AF49)"),0.943933676092545)</f>
        <v>0.9439336761</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t="s">
        <v>281</v>
      </c>
      <c r="B124" s="484">
        <f>IFERROR(__xludf.DUMMYFUNCTION("AVERAGE.WEIGHTED(B108:AF108,B49:AF49)"),0.056066323907455015)</f>
        <v>0.05606632391</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456"/>
      <c r="Z134" s="456"/>
      <c r="AA134" s="456"/>
      <c r="AB134" s="456"/>
      <c r="AC134" s="456"/>
      <c r="AD134" s="456"/>
      <c r="AE134" s="456"/>
      <c r="AF134" s="45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456"/>
      <c r="Z135" s="456"/>
      <c r="AA135" s="456"/>
      <c r="AB135" s="456"/>
      <c r="AC135" s="456"/>
      <c r="AD135" s="456"/>
      <c r="AE135" s="456"/>
      <c r="AF135" s="45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456"/>
      <c r="Z136" s="456"/>
      <c r="AA136" s="456"/>
      <c r="AB136" s="456"/>
      <c r="AC136" s="456"/>
      <c r="AD136" s="456"/>
      <c r="AE136" s="456"/>
      <c r="AF136" s="45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502"/>
      <c r="Z137" s="6"/>
      <c r="AA137" s="6"/>
      <c r="AB137" s="6"/>
      <c r="AC137" s="456"/>
      <c r="AD137" s="456"/>
      <c r="AE137" s="456"/>
      <c r="AF137" s="45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t="s">
        <v>263</v>
      </c>
      <c r="Z142" s="6"/>
      <c r="AA142" s="6"/>
      <c r="AB142" s="6"/>
      <c r="AC142" s="6"/>
      <c r="AD142" s="6"/>
      <c r="AE142" s="6"/>
      <c r="A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6"/>
      <c r="E230" s="6"/>
      <c r="F230" s="6"/>
      <c r="G230" s="53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6"/>
      <c r="E231" s="6"/>
      <c r="F231" s="6"/>
      <c r="G231" s="53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row>
  </sheetData>
  <mergeCells count="2">
    <mergeCell ref="A4:A6"/>
    <mergeCell ref="B4:AF4"/>
  </mergeCells>
  <conditionalFormatting sqref="B97:AF97">
    <cfRule type="colorScale" priority="1">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65.75"/>
    <col customWidth="1" min="33" max="33" width="14.75"/>
  </cols>
  <sheetData>
    <row r="1">
      <c r="A1" s="4" t="s">
        <v>1</v>
      </c>
      <c r="B1" s="5">
        <v>45261.0</v>
      </c>
      <c r="C1" s="5">
        <v>45262.0</v>
      </c>
      <c r="D1" s="5">
        <v>45263.0</v>
      </c>
      <c r="E1" s="5">
        <v>45264.0</v>
      </c>
      <c r="F1" s="5">
        <v>45265.0</v>
      </c>
      <c r="G1" s="5">
        <v>45266.0</v>
      </c>
      <c r="H1" s="5">
        <v>45267.0</v>
      </c>
      <c r="I1" s="5">
        <v>45268.0</v>
      </c>
      <c r="J1" s="5">
        <v>45269.0</v>
      </c>
      <c r="K1" s="5">
        <v>45270.0</v>
      </c>
      <c r="L1" s="5">
        <v>45271.0</v>
      </c>
      <c r="M1" s="5">
        <v>45272.0</v>
      </c>
      <c r="N1" s="5">
        <v>45273.0</v>
      </c>
      <c r="O1" s="5">
        <v>45274.0</v>
      </c>
      <c r="P1" s="5">
        <v>45275.0</v>
      </c>
      <c r="Q1" s="5">
        <v>45276.0</v>
      </c>
      <c r="R1" s="5">
        <v>45277.0</v>
      </c>
      <c r="S1" s="5">
        <v>45278.0</v>
      </c>
      <c r="T1" s="5">
        <v>45279.0</v>
      </c>
      <c r="U1" s="5">
        <v>45280.0</v>
      </c>
      <c r="V1" s="5">
        <v>45281.0</v>
      </c>
      <c r="W1" s="5">
        <v>45282.0</v>
      </c>
      <c r="X1" s="5">
        <v>45283.0</v>
      </c>
      <c r="Y1" s="5">
        <v>45284.0</v>
      </c>
      <c r="Z1" s="5">
        <v>45285.0</v>
      </c>
      <c r="AA1" s="5">
        <v>45286.0</v>
      </c>
      <c r="AB1" s="5">
        <v>45287.0</v>
      </c>
      <c r="AC1" s="5">
        <v>45288.0</v>
      </c>
      <c r="AD1" s="5">
        <v>45289.0</v>
      </c>
      <c r="AE1" s="5">
        <v>45290.0</v>
      </c>
      <c r="AF1" s="5">
        <v>45291.0</v>
      </c>
      <c r="AG1" s="12"/>
    </row>
    <row r="2">
      <c r="A2" s="9" t="s">
        <v>11</v>
      </c>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t="s">
        <v>4</v>
      </c>
      <c r="AG2" s="12"/>
    </row>
    <row r="3">
      <c r="A3" s="24" t="s">
        <v>29</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18"/>
      <c r="AG3" s="12"/>
    </row>
    <row r="4">
      <c r="A4" s="30" t="s">
        <v>32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18"/>
      <c r="AG4" s="12"/>
    </row>
    <row r="5">
      <c r="A5" s="40" t="s">
        <v>36</v>
      </c>
      <c r="B5" s="41">
        <v>291.0</v>
      </c>
      <c r="C5" s="41">
        <v>406.0</v>
      </c>
      <c r="D5" s="41">
        <v>638.0</v>
      </c>
      <c r="E5" s="42">
        <v>655.0</v>
      </c>
      <c r="F5" s="42">
        <v>639.0</v>
      </c>
      <c r="G5" s="42">
        <v>678.0</v>
      </c>
      <c r="H5" s="42">
        <v>718.0</v>
      </c>
      <c r="I5" s="41">
        <v>715.0</v>
      </c>
      <c r="J5" s="41">
        <v>674.0</v>
      </c>
      <c r="K5" s="41">
        <v>800.0</v>
      </c>
      <c r="L5" s="41">
        <v>927.0</v>
      </c>
      <c r="M5" s="43">
        <v>802.0</v>
      </c>
      <c r="N5" s="41">
        <v>680.0</v>
      </c>
      <c r="O5" s="41">
        <v>386.0</v>
      </c>
      <c r="P5" s="41">
        <v>317.0</v>
      </c>
      <c r="Q5" s="41">
        <v>236.0</v>
      </c>
      <c r="R5" s="41">
        <v>152.0</v>
      </c>
      <c r="S5" s="41">
        <v>199.0</v>
      </c>
      <c r="T5" s="41">
        <v>171.0</v>
      </c>
      <c r="U5" s="41">
        <v>152.0</v>
      </c>
      <c r="V5" s="41">
        <v>81.0</v>
      </c>
      <c r="W5" s="41">
        <v>59.0</v>
      </c>
      <c r="X5" s="41">
        <v>34.0</v>
      </c>
      <c r="Y5" s="42">
        <v>35.0</v>
      </c>
      <c r="Z5" s="42">
        <v>49.0</v>
      </c>
      <c r="AA5" s="41">
        <v>67.0</v>
      </c>
      <c r="AB5" s="41">
        <v>59.0</v>
      </c>
      <c r="AC5" s="41">
        <v>60.0</v>
      </c>
      <c r="AD5" s="41">
        <v>61.0</v>
      </c>
      <c r="AE5" s="41">
        <v>48.0</v>
      </c>
      <c r="AF5" s="45">
        <v>57.0</v>
      </c>
      <c r="AG5" s="46">
        <f t="shared" ref="AG5:AG12" si="1">SUM(B5:AF5)</f>
        <v>10846</v>
      </c>
    </row>
    <row r="6">
      <c r="A6" s="40" t="s">
        <v>42</v>
      </c>
      <c r="B6" s="47">
        <v>233.0</v>
      </c>
      <c r="C6" s="47">
        <v>327.0</v>
      </c>
      <c r="D6" s="48">
        <v>378.0</v>
      </c>
      <c r="E6" s="48">
        <v>427.0</v>
      </c>
      <c r="F6" s="48">
        <v>461.0</v>
      </c>
      <c r="G6" s="47">
        <v>504.0</v>
      </c>
      <c r="H6" s="47">
        <v>642.0</v>
      </c>
      <c r="I6" s="47">
        <v>598.0</v>
      </c>
      <c r="J6" s="47">
        <v>611.0</v>
      </c>
      <c r="K6" s="47">
        <v>923.0</v>
      </c>
      <c r="L6" s="48">
        <v>880.0</v>
      </c>
      <c r="M6" s="47">
        <v>708.0</v>
      </c>
      <c r="N6" s="47">
        <v>620.0</v>
      </c>
      <c r="O6" s="47">
        <v>432.0</v>
      </c>
      <c r="P6" s="47">
        <v>344.0</v>
      </c>
      <c r="Q6" s="47">
        <v>303.0</v>
      </c>
      <c r="R6" s="47">
        <v>204.0</v>
      </c>
      <c r="S6" s="47">
        <v>221.0</v>
      </c>
      <c r="T6" s="47">
        <v>194.0</v>
      </c>
      <c r="U6" s="47">
        <v>146.0</v>
      </c>
      <c r="V6" s="47">
        <v>80.0</v>
      </c>
      <c r="W6" s="47">
        <v>75.0</v>
      </c>
      <c r="X6" s="47">
        <v>77.0</v>
      </c>
      <c r="Y6" s="47">
        <v>76.0</v>
      </c>
      <c r="Z6" s="47">
        <v>146.0</v>
      </c>
      <c r="AA6" s="47">
        <v>122.0</v>
      </c>
      <c r="AB6" s="47">
        <v>95.0</v>
      </c>
      <c r="AC6" s="47">
        <v>84.0</v>
      </c>
      <c r="AD6" s="47">
        <v>83.0</v>
      </c>
      <c r="AE6" s="47">
        <v>75.0</v>
      </c>
      <c r="AF6" s="53">
        <v>94.0</v>
      </c>
      <c r="AG6" s="54">
        <f t="shared" si="1"/>
        <v>10163</v>
      </c>
    </row>
    <row r="7">
      <c r="A7" s="40" t="s">
        <v>46</v>
      </c>
      <c r="B7" s="41">
        <v>0.0</v>
      </c>
      <c r="C7" s="41">
        <v>0.0</v>
      </c>
      <c r="D7" s="41">
        <v>0.0</v>
      </c>
      <c r="E7" s="41">
        <v>0.0</v>
      </c>
      <c r="F7" s="41">
        <v>0.0</v>
      </c>
      <c r="G7" s="41">
        <v>0.0</v>
      </c>
      <c r="H7" s="41">
        <v>0.0</v>
      </c>
      <c r="I7" s="41">
        <v>0.0</v>
      </c>
      <c r="J7" s="41">
        <v>0.0</v>
      </c>
      <c r="K7" s="41">
        <v>0.0</v>
      </c>
      <c r="L7" s="41">
        <v>0.0</v>
      </c>
      <c r="M7" s="41">
        <v>0.0</v>
      </c>
      <c r="N7" s="41">
        <v>0.0</v>
      </c>
      <c r="O7" s="41">
        <v>0.0</v>
      </c>
      <c r="P7" s="41">
        <v>0.0</v>
      </c>
      <c r="Q7" s="41">
        <v>0.0</v>
      </c>
      <c r="R7" s="41">
        <v>0.0</v>
      </c>
      <c r="S7" s="41">
        <v>0.0</v>
      </c>
      <c r="T7" s="41">
        <v>0.0</v>
      </c>
      <c r="U7" s="41">
        <v>0.0</v>
      </c>
      <c r="V7" s="41">
        <v>0.0</v>
      </c>
      <c r="W7" s="41">
        <v>0.0</v>
      </c>
      <c r="X7" s="41">
        <v>0.0</v>
      </c>
      <c r="Y7" s="41">
        <v>0.0</v>
      </c>
      <c r="Z7" s="41">
        <v>0.0</v>
      </c>
      <c r="AA7" s="41">
        <v>0.0</v>
      </c>
      <c r="AB7" s="41">
        <v>0.0</v>
      </c>
      <c r="AC7" s="41">
        <v>0.0</v>
      </c>
      <c r="AD7" s="41">
        <v>0.0</v>
      </c>
      <c r="AE7" s="41">
        <v>0.0</v>
      </c>
      <c r="AF7" s="41">
        <v>0.0</v>
      </c>
      <c r="AG7" s="46">
        <f t="shared" si="1"/>
        <v>0</v>
      </c>
    </row>
    <row r="8">
      <c r="A8" s="40" t="s">
        <v>47</v>
      </c>
      <c r="B8" s="41">
        <v>34.0</v>
      </c>
      <c r="C8" s="41">
        <v>82.0</v>
      </c>
      <c r="D8" s="41">
        <v>60.0</v>
      </c>
      <c r="E8" s="42">
        <v>56.0</v>
      </c>
      <c r="F8" s="41">
        <v>60.0</v>
      </c>
      <c r="G8" s="41">
        <v>114.0</v>
      </c>
      <c r="H8" s="41">
        <v>84.0</v>
      </c>
      <c r="I8" s="41">
        <v>48.0</v>
      </c>
      <c r="J8" s="41">
        <v>42.0</v>
      </c>
      <c r="K8" s="41">
        <v>74.0</v>
      </c>
      <c r="L8" s="42">
        <v>104.0</v>
      </c>
      <c r="M8" s="41">
        <v>98.0</v>
      </c>
      <c r="N8" s="41">
        <v>112.0</v>
      </c>
      <c r="O8" s="41">
        <v>66.0</v>
      </c>
      <c r="P8" s="41">
        <v>58.0</v>
      </c>
      <c r="Q8" s="41">
        <v>22.0</v>
      </c>
      <c r="R8" s="41">
        <v>18.0</v>
      </c>
      <c r="S8" s="41">
        <v>30.0</v>
      </c>
      <c r="T8" s="41">
        <v>38.0</v>
      </c>
      <c r="U8" s="41">
        <v>22.0</v>
      </c>
      <c r="V8" s="41">
        <v>22.0</v>
      </c>
      <c r="W8" s="41">
        <v>6.0</v>
      </c>
      <c r="X8" s="41">
        <v>4.0</v>
      </c>
      <c r="Y8" s="41">
        <v>2.0</v>
      </c>
      <c r="Z8" s="41">
        <v>24.0</v>
      </c>
      <c r="AA8" s="41">
        <v>24.0</v>
      </c>
      <c r="AB8" s="41">
        <v>4.0</v>
      </c>
      <c r="AC8" s="41">
        <v>6.0</v>
      </c>
      <c r="AD8" s="41">
        <v>14.0</v>
      </c>
      <c r="AE8" s="41">
        <v>26.0</v>
      </c>
      <c r="AF8" s="45">
        <v>30.0</v>
      </c>
      <c r="AG8" s="46">
        <f t="shared" si="1"/>
        <v>1384</v>
      </c>
    </row>
    <row r="9">
      <c r="A9" s="40" t="s">
        <v>49</v>
      </c>
      <c r="B9" s="41">
        <v>0.0</v>
      </c>
      <c r="C9" s="41">
        <v>0.0</v>
      </c>
      <c r="D9" s="41">
        <v>0.0</v>
      </c>
      <c r="E9" s="41">
        <v>0.0</v>
      </c>
      <c r="F9" s="41">
        <v>0.0</v>
      </c>
      <c r="G9" s="41">
        <v>0.0</v>
      </c>
      <c r="H9" s="41">
        <v>0.0</v>
      </c>
      <c r="I9" s="41">
        <v>0.0</v>
      </c>
      <c r="J9" s="41">
        <v>0.0</v>
      </c>
      <c r="K9" s="41">
        <v>0.0</v>
      </c>
      <c r="L9" s="41">
        <v>0.0</v>
      </c>
      <c r="M9" s="41">
        <v>0.0</v>
      </c>
      <c r="N9" s="41">
        <v>0.0</v>
      </c>
      <c r="O9" s="41">
        <v>0.0</v>
      </c>
      <c r="P9" s="41">
        <v>0.0</v>
      </c>
      <c r="Q9" s="41">
        <v>0.0</v>
      </c>
      <c r="R9" s="41">
        <v>0.0</v>
      </c>
      <c r="S9" s="41">
        <v>0.0</v>
      </c>
      <c r="T9" s="41">
        <v>0.0</v>
      </c>
      <c r="U9" s="41">
        <v>0.0</v>
      </c>
      <c r="V9" s="41">
        <v>0.0</v>
      </c>
      <c r="W9" s="41">
        <v>0.0</v>
      </c>
      <c r="X9" s="41">
        <v>0.0</v>
      </c>
      <c r="Y9" s="41">
        <v>0.0</v>
      </c>
      <c r="Z9" s="41">
        <v>0.0</v>
      </c>
      <c r="AA9" s="41">
        <v>0.0</v>
      </c>
      <c r="AB9" s="41">
        <v>0.0</v>
      </c>
      <c r="AC9" s="41">
        <v>0.0</v>
      </c>
      <c r="AD9" s="41">
        <v>0.0</v>
      </c>
      <c r="AE9" s="41">
        <v>0.0</v>
      </c>
      <c r="AF9" s="41">
        <v>0.0</v>
      </c>
      <c r="AG9" s="46">
        <f t="shared" si="1"/>
        <v>0</v>
      </c>
    </row>
    <row r="10">
      <c r="A10" s="40" t="s">
        <v>51</v>
      </c>
      <c r="B10" s="64">
        <v>0.0</v>
      </c>
      <c r="C10" s="64">
        <v>0.0</v>
      </c>
      <c r="D10" s="64">
        <v>1.0</v>
      </c>
      <c r="E10" s="64">
        <v>2.0</v>
      </c>
      <c r="F10" s="64">
        <v>1.0</v>
      </c>
      <c r="G10" s="64">
        <v>0.0</v>
      </c>
      <c r="H10" s="64">
        <v>0.0</v>
      </c>
      <c r="I10" s="64">
        <v>0.0</v>
      </c>
      <c r="J10" s="64">
        <v>0.0</v>
      </c>
      <c r="K10" s="64">
        <v>1.0</v>
      </c>
      <c r="L10" s="64">
        <v>0.0</v>
      </c>
      <c r="M10" s="64">
        <v>2.0</v>
      </c>
      <c r="N10" s="64">
        <v>1.0</v>
      </c>
      <c r="O10" s="64">
        <v>1.0</v>
      </c>
      <c r="P10" s="64">
        <v>0.0</v>
      </c>
      <c r="Q10" s="64">
        <v>2.0</v>
      </c>
      <c r="R10" s="64">
        <v>0.0</v>
      </c>
      <c r="S10" s="65">
        <v>0.0</v>
      </c>
      <c r="T10" s="65">
        <v>1.0</v>
      </c>
      <c r="U10" s="65">
        <v>0.0</v>
      </c>
      <c r="V10" s="65">
        <v>0.0</v>
      </c>
      <c r="W10" s="65">
        <v>0.0</v>
      </c>
      <c r="X10" s="65">
        <v>0.0</v>
      </c>
      <c r="Y10" s="65">
        <v>0.0</v>
      </c>
      <c r="Z10" s="65">
        <v>0.0</v>
      </c>
      <c r="AA10" s="65">
        <v>0.0</v>
      </c>
      <c r="AB10" s="65">
        <v>0.0</v>
      </c>
      <c r="AC10" s="65">
        <v>1.0</v>
      </c>
      <c r="AD10" s="65">
        <v>0.0</v>
      </c>
      <c r="AE10" s="65">
        <v>0.0</v>
      </c>
      <c r="AF10" s="67">
        <v>1.0</v>
      </c>
      <c r="AG10" s="46">
        <f t="shared" si="1"/>
        <v>14</v>
      </c>
    </row>
    <row r="11">
      <c r="A11" s="68" t="s">
        <v>53</v>
      </c>
      <c r="B11" s="69">
        <v>20.0</v>
      </c>
      <c r="C11" s="69">
        <v>13.0</v>
      </c>
      <c r="D11" s="69">
        <v>7.0</v>
      </c>
      <c r="E11" s="69">
        <v>8.0</v>
      </c>
      <c r="F11" s="70">
        <v>80.0</v>
      </c>
      <c r="G11" s="69">
        <v>27.0</v>
      </c>
      <c r="H11" s="69">
        <v>5.0</v>
      </c>
      <c r="I11" s="69">
        <v>9.0</v>
      </c>
      <c r="J11" s="69">
        <v>4.0</v>
      </c>
      <c r="K11" s="69">
        <v>0.0</v>
      </c>
      <c r="L11" s="70">
        <v>50.0</v>
      </c>
      <c r="M11" s="69">
        <v>34.0</v>
      </c>
      <c r="N11" s="69">
        <v>22.0</v>
      </c>
      <c r="O11" s="69">
        <v>13.0</v>
      </c>
      <c r="P11" s="69">
        <v>7.0</v>
      </c>
      <c r="Q11" s="69">
        <v>9.0</v>
      </c>
      <c r="R11" s="69">
        <v>7.0</v>
      </c>
      <c r="S11" s="69">
        <v>4.0</v>
      </c>
      <c r="T11" s="71">
        <v>3.0</v>
      </c>
      <c r="U11" s="71">
        <v>2.0</v>
      </c>
      <c r="V11" s="71">
        <v>0.0</v>
      </c>
      <c r="W11" s="71">
        <v>0.0</v>
      </c>
      <c r="X11" s="71">
        <v>0.0</v>
      </c>
      <c r="Y11" s="71">
        <v>1.0</v>
      </c>
      <c r="Z11" s="71">
        <v>0.0</v>
      </c>
      <c r="AA11" s="71">
        <v>4.0</v>
      </c>
      <c r="AB11" s="71">
        <v>4.0</v>
      </c>
      <c r="AC11" s="71">
        <v>3.0</v>
      </c>
      <c r="AD11" s="71">
        <v>2.0</v>
      </c>
      <c r="AE11" s="71">
        <v>1.0</v>
      </c>
      <c r="AF11" s="74">
        <v>4.0</v>
      </c>
      <c r="AG11" s="75">
        <f t="shared" si="1"/>
        <v>343</v>
      </c>
    </row>
    <row r="12">
      <c r="A12" s="50" t="s">
        <v>44</v>
      </c>
      <c r="B12" s="51">
        <f t="shared" ref="B12:AF12" si="2">SUM(B5:B11)</f>
        <v>578</v>
      </c>
      <c r="C12" s="51">
        <f t="shared" si="2"/>
        <v>828</v>
      </c>
      <c r="D12" s="51">
        <f t="shared" si="2"/>
        <v>1084</v>
      </c>
      <c r="E12" s="51">
        <f t="shared" si="2"/>
        <v>1148</v>
      </c>
      <c r="F12" s="51">
        <f t="shared" si="2"/>
        <v>1241</v>
      </c>
      <c r="G12" s="51">
        <f t="shared" si="2"/>
        <v>1323</v>
      </c>
      <c r="H12" s="51">
        <f t="shared" si="2"/>
        <v>1449</v>
      </c>
      <c r="I12" s="51">
        <f t="shared" si="2"/>
        <v>1370</v>
      </c>
      <c r="J12" s="51">
        <f t="shared" si="2"/>
        <v>1331</v>
      </c>
      <c r="K12" s="51">
        <f t="shared" si="2"/>
        <v>1798</v>
      </c>
      <c r="L12" s="51">
        <f t="shared" si="2"/>
        <v>1961</v>
      </c>
      <c r="M12" s="51">
        <f t="shared" si="2"/>
        <v>1644</v>
      </c>
      <c r="N12" s="51">
        <f t="shared" si="2"/>
        <v>1435</v>
      </c>
      <c r="O12" s="51">
        <f t="shared" si="2"/>
        <v>898</v>
      </c>
      <c r="P12" s="51">
        <f t="shared" si="2"/>
        <v>726</v>
      </c>
      <c r="Q12" s="51">
        <f t="shared" si="2"/>
        <v>572</v>
      </c>
      <c r="R12" s="51">
        <f t="shared" si="2"/>
        <v>381</v>
      </c>
      <c r="S12" s="51">
        <f t="shared" si="2"/>
        <v>454</v>
      </c>
      <c r="T12" s="51">
        <f t="shared" si="2"/>
        <v>407</v>
      </c>
      <c r="U12" s="51">
        <f t="shared" si="2"/>
        <v>322</v>
      </c>
      <c r="V12" s="51">
        <f t="shared" si="2"/>
        <v>183</v>
      </c>
      <c r="W12" s="51">
        <f t="shared" si="2"/>
        <v>140</v>
      </c>
      <c r="X12" s="51">
        <f t="shared" si="2"/>
        <v>115</v>
      </c>
      <c r="Y12" s="51">
        <f t="shared" si="2"/>
        <v>114</v>
      </c>
      <c r="Z12" s="51">
        <f t="shared" si="2"/>
        <v>219</v>
      </c>
      <c r="AA12" s="51">
        <f t="shared" si="2"/>
        <v>217</v>
      </c>
      <c r="AB12" s="51">
        <f t="shared" si="2"/>
        <v>162</v>
      </c>
      <c r="AC12" s="51">
        <f t="shared" si="2"/>
        <v>154</v>
      </c>
      <c r="AD12" s="51">
        <f t="shared" si="2"/>
        <v>160</v>
      </c>
      <c r="AE12" s="51">
        <f t="shared" si="2"/>
        <v>150</v>
      </c>
      <c r="AF12" s="56">
        <f t="shared" si="2"/>
        <v>186</v>
      </c>
      <c r="AG12" s="54">
        <f t="shared" si="1"/>
        <v>22750</v>
      </c>
    </row>
    <row r="13">
      <c r="A13" s="18"/>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18"/>
      <c r="AG13" s="12"/>
    </row>
    <row r="14">
      <c r="A14" s="60" t="s">
        <v>48</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18"/>
      <c r="AG14" s="12"/>
    </row>
    <row r="15">
      <c r="A15" s="40" t="s">
        <v>36</v>
      </c>
      <c r="B15" s="88">
        <v>81056.24</v>
      </c>
      <c r="C15" s="88">
        <v>110015.82</v>
      </c>
      <c r="D15" s="88">
        <v>172277.91</v>
      </c>
      <c r="E15" s="88">
        <v>176517.15</v>
      </c>
      <c r="F15" s="88">
        <v>172438.66</v>
      </c>
      <c r="G15" s="88">
        <v>186215.27</v>
      </c>
      <c r="H15" s="88">
        <v>201234.58</v>
      </c>
      <c r="I15" s="88">
        <v>195070.22</v>
      </c>
      <c r="J15" s="88">
        <v>192468.85</v>
      </c>
      <c r="K15" s="88">
        <v>225532.2</v>
      </c>
      <c r="L15" s="88">
        <v>261140.55</v>
      </c>
      <c r="M15" s="88">
        <v>221820.29</v>
      </c>
      <c r="N15" s="88">
        <v>196094.06</v>
      </c>
      <c r="O15" s="88">
        <v>121879.9</v>
      </c>
      <c r="P15" s="88">
        <v>107909.7</v>
      </c>
      <c r="Q15" s="88">
        <v>80499.91</v>
      </c>
      <c r="R15" s="88">
        <v>51068.984</v>
      </c>
      <c r="S15" s="88">
        <v>66232.198</v>
      </c>
      <c r="T15" s="88">
        <v>58229.613</v>
      </c>
      <c r="U15" s="88">
        <v>47539.611</v>
      </c>
      <c r="V15" s="88">
        <v>23548.263</v>
      </c>
      <c r="W15" s="88">
        <v>16465.432</v>
      </c>
      <c r="X15" s="88">
        <v>9273.1188</v>
      </c>
      <c r="Y15" s="91">
        <v>8708.3697</v>
      </c>
      <c r="Z15" s="91">
        <v>8925.7332</v>
      </c>
      <c r="AA15" s="88">
        <v>9984.6099</v>
      </c>
      <c r="AB15" s="88">
        <v>9897.2378</v>
      </c>
      <c r="AC15" s="88">
        <v>9618.2902</v>
      </c>
      <c r="AD15" s="88">
        <v>9410.3864</v>
      </c>
      <c r="AE15" s="88">
        <v>7548.0626</v>
      </c>
      <c r="AF15" s="93">
        <v>10744.301</v>
      </c>
      <c r="AG15" s="94">
        <f t="shared" ref="AG15:AG22" si="3">SUM(B15:AF15)</f>
        <v>3049365.521</v>
      </c>
    </row>
    <row r="16">
      <c r="A16" s="40" t="s">
        <v>42</v>
      </c>
      <c r="B16" s="88">
        <v>62206.06</v>
      </c>
      <c r="C16" s="88">
        <v>85549.22</v>
      </c>
      <c r="D16" s="88">
        <v>100052.64</v>
      </c>
      <c r="E16" s="91">
        <v>111654.98</v>
      </c>
      <c r="F16" s="88">
        <v>122346.0</v>
      </c>
      <c r="G16" s="88">
        <v>132441.63</v>
      </c>
      <c r="H16" s="88">
        <v>165865.86</v>
      </c>
      <c r="I16" s="88">
        <v>167384.69</v>
      </c>
      <c r="J16" s="88">
        <v>167920.56</v>
      </c>
      <c r="K16" s="88">
        <v>252823.78</v>
      </c>
      <c r="L16" s="91">
        <v>237174.61</v>
      </c>
      <c r="M16" s="88">
        <v>192957.91</v>
      </c>
      <c r="N16" s="88">
        <v>176065.38</v>
      </c>
      <c r="O16" s="88">
        <v>136962.91</v>
      </c>
      <c r="P16" s="88">
        <v>113652.55</v>
      </c>
      <c r="Q16" s="88">
        <v>102290.09</v>
      </c>
      <c r="R16" s="88">
        <v>65183.65</v>
      </c>
      <c r="S16" s="88">
        <v>71115.64</v>
      </c>
      <c r="T16" s="88">
        <v>64605.62</v>
      </c>
      <c r="U16" s="88">
        <v>43130.73</v>
      </c>
      <c r="V16" s="88">
        <v>23208.51</v>
      </c>
      <c r="W16" s="88">
        <v>19398.87</v>
      </c>
      <c r="X16" s="88">
        <v>19951.31</v>
      </c>
      <c r="Y16" s="88">
        <v>18464.11</v>
      </c>
      <c r="Z16" s="88">
        <v>27526.43</v>
      </c>
      <c r="AA16" s="88">
        <v>20208.31</v>
      </c>
      <c r="AB16" s="88">
        <v>15603.75</v>
      </c>
      <c r="AC16" s="88">
        <v>13883.39</v>
      </c>
      <c r="AD16" s="88">
        <v>13080.78</v>
      </c>
      <c r="AE16" s="88">
        <v>14160.02</v>
      </c>
      <c r="AF16" s="93">
        <v>20822.54</v>
      </c>
      <c r="AG16" s="94">
        <f t="shared" si="3"/>
        <v>2777692.53</v>
      </c>
    </row>
    <row r="17">
      <c r="A17" s="40" t="s">
        <v>46</v>
      </c>
      <c r="B17" s="88">
        <v>0.0</v>
      </c>
      <c r="C17" s="88">
        <v>0.0</v>
      </c>
      <c r="D17" s="88">
        <v>0.0</v>
      </c>
      <c r="E17" s="88">
        <v>0.0</v>
      </c>
      <c r="F17" s="88">
        <v>0.0</v>
      </c>
      <c r="G17" s="88">
        <v>0.0</v>
      </c>
      <c r="H17" s="88">
        <v>0.0</v>
      </c>
      <c r="I17" s="88">
        <v>0.0</v>
      </c>
      <c r="J17" s="88">
        <v>0.0</v>
      </c>
      <c r="K17" s="88">
        <v>0.0</v>
      </c>
      <c r="L17" s="88">
        <v>0.0</v>
      </c>
      <c r="M17" s="88">
        <v>0.0</v>
      </c>
      <c r="N17" s="88">
        <v>0.0</v>
      </c>
      <c r="O17" s="88">
        <v>0.0</v>
      </c>
      <c r="P17" s="88">
        <v>0.0</v>
      </c>
      <c r="Q17" s="88">
        <v>0.0</v>
      </c>
      <c r="R17" s="88">
        <v>0.0</v>
      </c>
      <c r="S17" s="88">
        <v>0.0</v>
      </c>
      <c r="T17" s="88">
        <v>0.0</v>
      </c>
      <c r="U17" s="88">
        <v>0.0</v>
      </c>
      <c r="V17" s="88">
        <v>0.0</v>
      </c>
      <c r="W17" s="88">
        <v>0.0</v>
      </c>
      <c r="X17" s="88">
        <v>0.0</v>
      </c>
      <c r="Y17" s="88">
        <v>0.0</v>
      </c>
      <c r="Z17" s="88">
        <v>0.0</v>
      </c>
      <c r="AA17" s="88">
        <v>0.0</v>
      </c>
      <c r="AB17" s="88">
        <v>0.0</v>
      </c>
      <c r="AC17" s="88">
        <v>0.0</v>
      </c>
      <c r="AD17" s="88">
        <v>0.0</v>
      </c>
      <c r="AE17" s="88">
        <v>0.0</v>
      </c>
      <c r="AF17" s="88">
        <v>0.0</v>
      </c>
      <c r="AG17" s="94">
        <f t="shared" si="3"/>
        <v>0</v>
      </c>
    </row>
    <row r="18">
      <c r="A18" s="40" t="s">
        <v>47</v>
      </c>
      <c r="B18" s="88">
        <v>4267.0</v>
      </c>
      <c r="C18" s="88">
        <v>10291.0</v>
      </c>
      <c r="D18" s="88">
        <v>7530.0</v>
      </c>
      <c r="E18" s="91">
        <v>7028.0</v>
      </c>
      <c r="F18" s="88">
        <v>7530.0</v>
      </c>
      <c r="G18" s="88">
        <v>14307.0</v>
      </c>
      <c r="H18" s="88">
        <v>10542.0</v>
      </c>
      <c r="I18" s="88">
        <v>6024.0</v>
      </c>
      <c r="J18" s="88">
        <v>5271.0</v>
      </c>
      <c r="K18" s="88">
        <v>9287.0</v>
      </c>
      <c r="L18" s="91">
        <v>13052.0</v>
      </c>
      <c r="M18" s="88">
        <v>12299.0</v>
      </c>
      <c r="N18" s="88">
        <v>14056.0</v>
      </c>
      <c r="O18" s="88">
        <v>8283.0</v>
      </c>
      <c r="P18" s="88">
        <v>7279.0</v>
      </c>
      <c r="Q18" s="88">
        <v>2761.0</v>
      </c>
      <c r="R18" s="88">
        <v>2259.0</v>
      </c>
      <c r="S18" s="91">
        <v>3765.0</v>
      </c>
      <c r="T18" s="88">
        <v>4769.0</v>
      </c>
      <c r="U18" s="88">
        <v>2761.0</v>
      </c>
      <c r="V18" s="88">
        <v>2761.0</v>
      </c>
      <c r="W18" s="88">
        <v>753.0</v>
      </c>
      <c r="X18" s="88">
        <v>502.0</v>
      </c>
      <c r="Y18" s="88">
        <v>251.0</v>
      </c>
      <c r="Z18" s="88">
        <v>3012.0</v>
      </c>
      <c r="AA18" s="88">
        <v>3012.0</v>
      </c>
      <c r="AB18" s="88">
        <v>502.0</v>
      </c>
      <c r="AC18" s="88">
        <v>753.0</v>
      </c>
      <c r="AD18" s="88">
        <v>1757.0</v>
      </c>
      <c r="AE18" s="88">
        <v>3263.0</v>
      </c>
      <c r="AF18" s="93">
        <v>3765.0</v>
      </c>
      <c r="AG18" s="94">
        <f t="shared" si="3"/>
        <v>173692</v>
      </c>
    </row>
    <row r="19">
      <c r="A19" s="40" t="s">
        <v>49</v>
      </c>
      <c r="B19" s="91">
        <v>0.0</v>
      </c>
      <c r="C19" s="91">
        <v>0.0</v>
      </c>
      <c r="D19" s="91">
        <v>0.0</v>
      </c>
      <c r="E19" s="91">
        <v>0.0</v>
      </c>
      <c r="F19" s="91">
        <v>0.0</v>
      </c>
      <c r="G19" s="91">
        <v>0.0</v>
      </c>
      <c r="H19" s="91">
        <v>0.0</v>
      </c>
      <c r="I19" s="91">
        <v>0.0</v>
      </c>
      <c r="J19" s="91">
        <v>0.0</v>
      </c>
      <c r="K19" s="91">
        <v>0.0</v>
      </c>
      <c r="L19" s="91">
        <v>0.0</v>
      </c>
      <c r="M19" s="91">
        <v>0.0</v>
      </c>
      <c r="N19" s="91">
        <v>0.0</v>
      </c>
      <c r="O19" s="91">
        <v>0.0</v>
      </c>
      <c r="P19" s="91">
        <v>0.0</v>
      </c>
      <c r="Q19" s="91">
        <v>0.0</v>
      </c>
      <c r="R19" s="91">
        <v>0.0</v>
      </c>
      <c r="S19" s="91">
        <v>0.0</v>
      </c>
      <c r="T19" s="91">
        <v>0.0</v>
      </c>
      <c r="U19" s="91">
        <v>0.0</v>
      </c>
      <c r="V19" s="91">
        <v>0.0</v>
      </c>
      <c r="W19" s="91">
        <v>0.0</v>
      </c>
      <c r="X19" s="91">
        <v>0.0</v>
      </c>
      <c r="Y19" s="91">
        <v>0.0</v>
      </c>
      <c r="Z19" s="91">
        <v>0.0</v>
      </c>
      <c r="AA19" s="91">
        <v>0.0</v>
      </c>
      <c r="AB19" s="91">
        <v>0.0</v>
      </c>
      <c r="AC19" s="91">
        <v>0.0</v>
      </c>
      <c r="AD19" s="91">
        <v>0.0</v>
      </c>
      <c r="AE19" s="91">
        <v>0.0</v>
      </c>
      <c r="AF19" s="91">
        <v>0.0</v>
      </c>
      <c r="AG19" s="94">
        <f t="shared" si="3"/>
        <v>0</v>
      </c>
    </row>
    <row r="20">
      <c r="A20" s="40" t="s">
        <v>51</v>
      </c>
      <c r="B20" s="100">
        <v>0.0</v>
      </c>
      <c r="C20" s="100">
        <v>0.0</v>
      </c>
      <c r="D20" s="100">
        <v>278.0</v>
      </c>
      <c r="E20" s="100">
        <v>497.72</v>
      </c>
      <c r="F20" s="100">
        <v>179.85</v>
      </c>
      <c r="G20" s="100">
        <v>0.0</v>
      </c>
      <c r="H20" s="100">
        <v>0.0</v>
      </c>
      <c r="I20" s="100">
        <v>0.0</v>
      </c>
      <c r="J20" s="100">
        <v>0.0</v>
      </c>
      <c r="K20" s="100">
        <v>230.34</v>
      </c>
      <c r="L20" s="100">
        <v>0.0</v>
      </c>
      <c r="M20" s="100">
        <v>549.92</v>
      </c>
      <c r="N20" s="100">
        <v>370.0</v>
      </c>
      <c r="O20" s="100">
        <v>274.0</v>
      </c>
      <c r="P20" s="100">
        <v>0.0</v>
      </c>
      <c r="Q20" s="103">
        <v>318.59</v>
      </c>
      <c r="R20" s="100">
        <v>0.0</v>
      </c>
      <c r="S20" s="103">
        <v>0.0</v>
      </c>
      <c r="T20" s="100">
        <v>288.31</v>
      </c>
      <c r="U20" s="100">
        <v>0.0</v>
      </c>
      <c r="V20" s="100">
        <v>0.0</v>
      </c>
      <c r="W20" s="100">
        <v>0.0</v>
      </c>
      <c r="X20" s="100">
        <v>0.0</v>
      </c>
      <c r="Y20" s="100">
        <v>0.0</v>
      </c>
      <c r="Z20" s="100">
        <v>0.0</v>
      </c>
      <c r="AA20" s="100">
        <v>0.0</v>
      </c>
      <c r="AB20" s="100">
        <v>0.0</v>
      </c>
      <c r="AC20" s="100">
        <v>324.14</v>
      </c>
      <c r="AD20" s="100">
        <v>0.0</v>
      </c>
      <c r="AE20" s="100">
        <v>0.0</v>
      </c>
      <c r="AF20" s="105">
        <v>375.41</v>
      </c>
      <c r="AG20" s="94">
        <f t="shared" si="3"/>
        <v>3686.28</v>
      </c>
    </row>
    <row r="21">
      <c r="A21" s="34" t="s">
        <v>53</v>
      </c>
      <c r="B21" s="106">
        <v>5460.24</v>
      </c>
      <c r="C21" s="106">
        <v>2667.72</v>
      </c>
      <c r="D21" s="107">
        <v>2101.12</v>
      </c>
      <c r="E21" s="106">
        <v>2466.51</v>
      </c>
      <c r="F21" s="107">
        <v>6838.53</v>
      </c>
      <c r="G21" s="106">
        <v>3498.22</v>
      </c>
      <c r="H21" s="106">
        <v>414.78</v>
      </c>
      <c r="I21" s="106">
        <v>1629.87</v>
      </c>
      <c r="J21" s="106">
        <v>1009.77</v>
      </c>
      <c r="K21" s="106">
        <v>0.0</v>
      </c>
      <c r="L21" s="107">
        <v>11648.98</v>
      </c>
      <c r="M21" s="106">
        <v>7357.52</v>
      </c>
      <c r="N21" s="106">
        <v>4119.13</v>
      </c>
      <c r="O21" s="107">
        <v>3745.99</v>
      </c>
      <c r="P21" s="109">
        <v>1274.38</v>
      </c>
      <c r="Q21" s="109">
        <v>2124.21</v>
      </c>
      <c r="R21" s="106">
        <v>1629.29</v>
      </c>
      <c r="S21" s="107">
        <v>1381.18</v>
      </c>
      <c r="T21" s="110">
        <v>1565.55</v>
      </c>
      <c r="U21" s="111">
        <v>296.74</v>
      </c>
      <c r="V21" s="111">
        <v>0.0</v>
      </c>
      <c r="W21" s="111">
        <v>0.0</v>
      </c>
      <c r="X21" s="111">
        <v>0.0</v>
      </c>
      <c r="Y21" s="111">
        <v>341.09</v>
      </c>
      <c r="Z21" s="111">
        <v>0.0</v>
      </c>
      <c r="AA21" s="111">
        <v>439.63</v>
      </c>
      <c r="AB21" s="111">
        <v>238.92</v>
      </c>
      <c r="AC21" s="111">
        <v>241.74</v>
      </c>
      <c r="AD21" s="111">
        <v>487.06</v>
      </c>
      <c r="AE21" s="111">
        <v>133.29</v>
      </c>
      <c r="AF21" s="111">
        <v>575.49</v>
      </c>
      <c r="AG21" s="112">
        <f t="shared" si="3"/>
        <v>63686.95</v>
      </c>
    </row>
    <row r="22">
      <c r="A22" s="50" t="s">
        <v>44</v>
      </c>
      <c r="B22" s="79">
        <f t="shared" ref="B22:AF22" si="4">SUM(B15:B21)</f>
        <v>152989.54</v>
      </c>
      <c r="C22" s="79">
        <f t="shared" si="4"/>
        <v>208523.76</v>
      </c>
      <c r="D22" s="79">
        <f t="shared" si="4"/>
        <v>282239.67</v>
      </c>
      <c r="E22" s="79">
        <f t="shared" si="4"/>
        <v>298164.36</v>
      </c>
      <c r="F22" s="79">
        <f t="shared" si="4"/>
        <v>309333.04</v>
      </c>
      <c r="G22" s="79">
        <f t="shared" si="4"/>
        <v>336462.12</v>
      </c>
      <c r="H22" s="79">
        <f t="shared" si="4"/>
        <v>378057.22</v>
      </c>
      <c r="I22" s="79">
        <f t="shared" si="4"/>
        <v>370108.78</v>
      </c>
      <c r="J22" s="79">
        <f t="shared" si="4"/>
        <v>366670.18</v>
      </c>
      <c r="K22" s="79">
        <f t="shared" si="4"/>
        <v>487873.32</v>
      </c>
      <c r="L22" s="79">
        <f t="shared" si="4"/>
        <v>523016.14</v>
      </c>
      <c r="M22" s="79">
        <f t="shared" si="4"/>
        <v>434984.64</v>
      </c>
      <c r="N22" s="79">
        <f t="shared" si="4"/>
        <v>390704.57</v>
      </c>
      <c r="O22" s="79">
        <f t="shared" si="4"/>
        <v>271145.8</v>
      </c>
      <c r="P22" s="79">
        <f t="shared" si="4"/>
        <v>230115.63</v>
      </c>
      <c r="Q22" s="79">
        <f t="shared" si="4"/>
        <v>187993.8</v>
      </c>
      <c r="R22" s="79">
        <f t="shared" si="4"/>
        <v>120140.924</v>
      </c>
      <c r="S22" s="79">
        <f t="shared" si="4"/>
        <v>142494.018</v>
      </c>
      <c r="T22" s="79">
        <f t="shared" si="4"/>
        <v>129458.093</v>
      </c>
      <c r="U22" s="79">
        <f t="shared" si="4"/>
        <v>93728.081</v>
      </c>
      <c r="V22" s="79">
        <f t="shared" si="4"/>
        <v>49517.773</v>
      </c>
      <c r="W22" s="79">
        <f t="shared" si="4"/>
        <v>36617.302</v>
      </c>
      <c r="X22" s="79">
        <f t="shared" si="4"/>
        <v>29726.4288</v>
      </c>
      <c r="Y22" s="79">
        <f t="shared" si="4"/>
        <v>27764.5697</v>
      </c>
      <c r="Z22" s="79">
        <f t="shared" si="4"/>
        <v>39464.1632</v>
      </c>
      <c r="AA22" s="79">
        <f t="shared" si="4"/>
        <v>33644.5499</v>
      </c>
      <c r="AB22" s="79">
        <f t="shared" si="4"/>
        <v>26241.9078</v>
      </c>
      <c r="AC22" s="79">
        <f t="shared" si="4"/>
        <v>24820.5602</v>
      </c>
      <c r="AD22" s="79">
        <f t="shared" si="4"/>
        <v>24735.2264</v>
      </c>
      <c r="AE22" s="79">
        <f t="shared" si="4"/>
        <v>25104.3726</v>
      </c>
      <c r="AF22" s="81">
        <f t="shared" si="4"/>
        <v>36282.741</v>
      </c>
      <c r="AG22" s="99">
        <f t="shared" si="3"/>
        <v>6068123.281</v>
      </c>
    </row>
    <row r="23">
      <c r="A23" s="18"/>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18"/>
      <c r="AG23" s="12"/>
    </row>
    <row r="24">
      <c r="A24" s="85" t="s">
        <v>59</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18"/>
      <c r="AG24" s="12"/>
    </row>
    <row r="25">
      <c r="A25" s="40" t="s">
        <v>36</v>
      </c>
      <c r="B25" s="119">
        <f>Summary!B74</f>
        <v>21772.84126</v>
      </c>
      <c r="C25" s="119">
        <f>Summary!C74</f>
        <v>31642.26</v>
      </c>
      <c r="D25" s="119">
        <f>Summary!D74</f>
        <v>53297.91817</v>
      </c>
      <c r="E25" s="119">
        <f>Summary!E74</f>
        <v>64412.41313</v>
      </c>
      <c r="F25" s="119">
        <f>Summary!F74</f>
        <v>57917.22391</v>
      </c>
      <c r="G25" s="119">
        <f>Summary!G74</f>
        <v>61406.53114</v>
      </c>
      <c r="H25" s="119">
        <f>Summary!H74</f>
        <v>68789.32295</v>
      </c>
      <c r="I25" s="119">
        <f>Summary!I74</f>
        <v>59937.28113</v>
      </c>
      <c r="J25" s="119">
        <f>Summary!J74</f>
        <v>51973.24807</v>
      </c>
      <c r="K25" s="119">
        <f>Summary!K74</f>
        <v>66519.04494</v>
      </c>
      <c r="L25" s="119">
        <f>Summary!L74</f>
        <v>69624.55516</v>
      </c>
      <c r="M25" s="119">
        <f>Summary!M74</f>
        <v>71343.84188</v>
      </c>
      <c r="N25" s="119">
        <f>Summary!N74</f>
        <v>60817.38664</v>
      </c>
      <c r="O25" s="119">
        <f>Summary!O74</f>
        <v>42884.1199</v>
      </c>
      <c r="P25" s="119">
        <f>Summary!P74</f>
        <v>39219.12883</v>
      </c>
      <c r="Q25" s="119">
        <f>Summary!Q74</f>
        <v>32290.38909</v>
      </c>
      <c r="R25" s="119">
        <f>Summary!R74</f>
        <v>28472.08872</v>
      </c>
      <c r="S25" s="119">
        <f>Summary!S74</f>
        <v>26513.08113</v>
      </c>
      <c r="T25" s="119">
        <f>Summary!T74</f>
        <v>26840.61672</v>
      </c>
      <c r="U25" s="119">
        <f>Summary!U74</f>
        <v>23884.12614</v>
      </c>
      <c r="V25" s="119">
        <f>Summary!V74</f>
        <v>21600.14447</v>
      </c>
      <c r="W25" s="119">
        <f>Summary!W74</f>
        <v>9806.612608</v>
      </c>
      <c r="X25" s="119">
        <f>Summary!X74</f>
        <v>4235.847394</v>
      </c>
      <c r="Y25" s="119">
        <f>Summary!Y74</f>
        <v>4619.089125</v>
      </c>
      <c r="Z25" s="119">
        <f>Summary!Z74</f>
        <v>4103.134011</v>
      </c>
      <c r="AA25" s="119">
        <f>Summary!AA74</f>
        <v>4673.349828</v>
      </c>
      <c r="AB25" s="119">
        <f>Summary!AB74</f>
        <v>4737.8397</v>
      </c>
      <c r="AC25" s="119">
        <f>Summary!AC74</f>
        <v>5245.813335</v>
      </c>
      <c r="AD25" s="119">
        <f>Summary!AD74</f>
        <v>5575.158105</v>
      </c>
      <c r="AE25" s="119">
        <f>Summary!AE74</f>
        <v>5607.792465</v>
      </c>
      <c r="AF25" s="119">
        <f>Summary!AF74</f>
        <v>5934.19437</v>
      </c>
      <c r="AG25" s="99">
        <f t="shared" ref="AG25:AG31" si="5">SUM(B25:AF25)</f>
        <v>1035696.394</v>
      </c>
    </row>
    <row r="26">
      <c r="A26" s="40" t="s">
        <v>42</v>
      </c>
      <c r="B26" s="119">
        <f>Summary!B75</f>
        <v>5447.08</v>
      </c>
      <c r="C26" s="119">
        <f>Summary!C75</f>
        <v>5717.82</v>
      </c>
      <c r="D26" s="119">
        <f>Summary!D75</f>
        <v>5853.85</v>
      </c>
      <c r="E26" s="119">
        <f>Summary!E75</f>
        <v>6168.03</v>
      </c>
      <c r="F26" s="119">
        <f>Summary!F75</f>
        <v>7765.18</v>
      </c>
      <c r="G26" s="119">
        <f>Summary!G75</f>
        <v>12389.76</v>
      </c>
      <c r="H26" s="119">
        <f>Summary!H75</f>
        <v>15878.71</v>
      </c>
      <c r="I26" s="119">
        <f>Summary!I75</f>
        <v>20488.81</v>
      </c>
      <c r="J26" s="119">
        <f>Summary!J75</f>
        <v>20368.36</v>
      </c>
      <c r="K26" s="119">
        <f>Summary!K75</f>
        <v>17174.33</v>
      </c>
      <c r="L26" s="119">
        <f>Summary!L75</f>
        <v>16563.17</v>
      </c>
      <c r="M26" s="119">
        <f>Summary!M75</f>
        <v>15756.92</v>
      </c>
      <c r="N26" s="119">
        <f>Summary!N75</f>
        <v>15044.64</v>
      </c>
      <c r="O26" s="119">
        <f>Summary!O75</f>
        <v>16730.43</v>
      </c>
      <c r="P26" s="119">
        <f>Summary!P75</f>
        <v>14288.93</v>
      </c>
      <c r="Q26" s="119">
        <f>Summary!Q75</f>
        <v>10949.06</v>
      </c>
      <c r="R26" s="119">
        <f>Summary!R75</f>
        <v>10049.44</v>
      </c>
      <c r="S26" s="119">
        <f>Summary!S75</f>
        <v>8999.66</v>
      </c>
      <c r="T26" s="119">
        <f>Summary!T75</f>
        <v>9830.93</v>
      </c>
      <c r="U26" s="119">
        <f>Summary!U75</f>
        <v>9843.04</v>
      </c>
      <c r="V26" s="119">
        <f>Summary!V75</f>
        <v>6432.48</v>
      </c>
      <c r="W26" s="119">
        <f>Summary!W75</f>
        <v>6633.7</v>
      </c>
      <c r="X26" s="119">
        <f>Summary!X75</f>
        <v>5726.53</v>
      </c>
      <c r="Y26" s="119">
        <f>Summary!Y75</f>
        <v>5604.11</v>
      </c>
      <c r="Z26" s="119">
        <f>Summary!Z75</f>
        <v>7159.42</v>
      </c>
      <c r="AA26" s="119">
        <f>Summary!AA75</f>
        <v>2737.58</v>
      </c>
      <c r="AB26" s="119">
        <f>Summary!AB75</f>
        <v>2428.98</v>
      </c>
      <c r="AC26" s="119">
        <f>Summary!AC75</f>
        <v>1959.08</v>
      </c>
      <c r="AD26" s="119">
        <f>Summary!AD75</f>
        <v>2103.26</v>
      </c>
      <c r="AE26" s="119">
        <f>Summary!AE75</f>
        <v>2710.65</v>
      </c>
      <c r="AF26" s="119">
        <f>Summary!AF75</f>
        <v>2034.48</v>
      </c>
      <c r="AG26" s="99">
        <f t="shared" si="5"/>
        <v>290838.42</v>
      </c>
    </row>
    <row r="27">
      <c r="A27" s="40" t="s">
        <v>46</v>
      </c>
      <c r="B27" s="133">
        <f>Summary!B77</f>
        <v>0</v>
      </c>
      <c r="C27" s="133">
        <f>Summary!C77</f>
        <v>0</v>
      </c>
      <c r="D27" s="133">
        <f>Summary!D77</f>
        <v>0</v>
      </c>
      <c r="E27" s="133">
        <f>Summary!E77</f>
        <v>0</v>
      </c>
      <c r="F27" s="133">
        <f>Summary!F77</f>
        <v>0</v>
      </c>
      <c r="G27" s="133">
        <f>Summary!G77</f>
        <v>0</v>
      </c>
      <c r="H27" s="133">
        <f>Summary!H77</f>
        <v>0</v>
      </c>
      <c r="I27" s="133">
        <f>Summary!I77</f>
        <v>0</v>
      </c>
      <c r="J27" s="133">
        <f>Summary!J77</f>
        <v>0</v>
      </c>
      <c r="K27" s="133">
        <f>Summary!K77</f>
        <v>0</v>
      </c>
      <c r="L27" s="133">
        <f>Summary!L77</f>
        <v>0</v>
      </c>
      <c r="M27" s="133">
        <f>Summary!M77</f>
        <v>0</v>
      </c>
      <c r="N27" s="133">
        <f>Summary!N77</f>
        <v>875.5</v>
      </c>
      <c r="O27" s="133">
        <f>Summary!O77</f>
        <v>1856.35</v>
      </c>
      <c r="P27" s="133">
        <f>Summary!P77</f>
        <v>1770.38</v>
      </c>
      <c r="Q27" s="133">
        <f>Summary!Q77</f>
        <v>1496.42</v>
      </c>
      <c r="R27" s="133">
        <f>Summary!R77</f>
        <v>1503.62</v>
      </c>
      <c r="S27" s="133">
        <f>Summary!S77</f>
        <v>684.27</v>
      </c>
      <c r="T27" s="133">
        <f>Summary!T77</f>
        <v>0</v>
      </c>
      <c r="U27" s="133">
        <f>Summary!U77</f>
        <v>0</v>
      </c>
      <c r="V27" s="133">
        <f>Summary!V77</f>
        <v>0</v>
      </c>
      <c r="W27" s="133">
        <f>Summary!W77</f>
        <v>0</v>
      </c>
      <c r="X27" s="133">
        <f>Summary!X77</f>
        <v>0</v>
      </c>
      <c r="Y27" s="133">
        <f>Summary!Y77</f>
        <v>0</v>
      </c>
      <c r="Z27" s="133">
        <f>Summary!Z77</f>
        <v>0</v>
      </c>
      <c r="AA27" s="133">
        <f>Summary!AA77</f>
        <v>0</v>
      </c>
      <c r="AB27" s="133">
        <f>Summary!AB77</f>
        <v>0</v>
      </c>
      <c r="AC27" s="133">
        <f>Summary!AC77</f>
        <v>0</v>
      </c>
      <c r="AD27" s="133">
        <f>Summary!AD77</f>
        <v>0</v>
      </c>
      <c r="AE27" s="133">
        <f>Summary!AE77</f>
        <v>0</v>
      </c>
      <c r="AF27" s="133">
        <f>Summary!AF77</f>
        <v>0</v>
      </c>
      <c r="AG27" s="99">
        <f t="shared" si="5"/>
        <v>8186.54</v>
      </c>
    </row>
    <row r="28">
      <c r="A28" s="40" t="s">
        <v>47</v>
      </c>
      <c r="B28" s="119">
        <f>Summary!B76</f>
        <v>315.1</v>
      </c>
      <c r="C28" s="119">
        <f>Summary!C76</f>
        <v>267.21</v>
      </c>
      <c r="D28" s="119">
        <f>Summary!D76</f>
        <v>293.77</v>
      </c>
      <c r="E28" s="119">
        <f>Summary!E76</f>
        <v>311.83</v>
      </c>
      <c r="F28" s="119">
        <f>Summary!F76</f>
        <v>307.19</v>
      </c>
      <c r="G28" s="119">
        <f>Summary!G76</f>
        <v>1080.36</v>
      </c>
      <c r="H28" s="119">
        <f>Summary!H76</f>
        <v>1061.59</v>
      </c>
      <c r="I28" s="119">
        <f>Summary!I76</f>
        <v>1086.12</v>
      </c>
      <c r="J28" s="119">
        <f>Summary!J76</f>
        <v>1092.08</v>
      </c>
      <c r="K28" s="119">
        <f>Summary!K76</f>
        <v>1087.96</v>
      </c>
      <c r="L28" s="119">
        <f>Summary!L76</f>
        <v>1095.88</v>
      </c>
      <c r="M28" s="119">
        <f>Summary!M76</f>
        <v>1089.86</v>
      </c>
      <c r="N28" s="119">
        <f>Summary!N76</f>
        <v>1086.94</v>
      </c>
      <c r="O28" s="119">
        <f>Summary!O76</f>
        <v>932.03</v>
      </c>
      <c r="P28" s="119">
        <f>Summary!P76</f>
        <v>909.64</v>
      </c>
      <c r="Q28" s="119">
        <f>Summary!Q76</f>
        <v>404.05</v>
      </c>
      <c r="R28" s="119">
        <f>Summary!R76</f>
        <v>431.85</v>
      </c>
      <c r="S28" s="119">
        <f>Summary!S76</f>
        <v>806.45</v>
      </c>
      <c r="T28" s="119">
        <f>Summary!T76</f>
        <v>934.3</v>
      </c>
      <c r="U28" s="119">
        <f>Summary!U76</f>
        <v>1168.87</v>
      </c>
      <c r="V28" s="119">
        <f>Summary!V76</f>
        <v>1134.17</v>
      </c>
      <c r="W28" s="119">
        <f>Summary!W76</f>
        <v>849.96</v>
      </c>
      <c r="X28" s="119">
        <f>Summary!X76</f>
        <v>523.85</v>
      </c>
      <c r="Y28" s="119">
        <f>Summary!Y76</f>
        <v>431.27</v>
      </c>
      <c r="Z28" s="119">
        <f>Summary!Z76</f>
        <v>1131.11</v>
      </c>
      <c r="AA28" s="119">
        <f>Summary!AA76</f>
        <v>1498.04</v>
      </c>
      <c r="AB28" s="119">
        <f>Summary!AB76</f>
        <v>535.28</v>
      </c>
      <c r="AC28" s="119">
        <f>Summary!AC76</f>
        <v>300.48</v>
      </c>
      <c r="AD28" s="119">
        <f>Summary!AD76</f>
        <v>207.52</v>
      </c>
      <c r="AE28" s="119">
        <f>Summary!AE76</f>
        <v>209.57</v>
      </c>
      <c r="AF28" s="119">
        <f>Summary!AF76</f>
        <v>181.91</v>
      </c>
      <c r="AG28" s="99">
        <f t="shared" si="5"/>
        <v>22766.24</v>
      </c>
    </row>
    <row r="29">
      <c r="A29" s="40" t="s">
        <v>49</v>
      </c>
      <c r="B29" s="133">
        <f>Summary!B79</f>
        <v>0</v>
      </c>
      <c r="C29" s="133">
        <f>Summary!C79</f>
        <v>0</v>
      </c>
      <c r="D29" s="133">
        <f>Summary!D79</f>
        <v>0</v>
      </c>
      <c r="E29" s="133">
        <f>Summary!E79</f>
        <v>0</v>
      </c>
      <c r="F29" s="133">
        <f>Summary!F79</f>
        <v>0</v>
      </c>
      <c r="G29" s="133">
        <f>Summary!G79</f>
        <v>0</v>
      </c>
      <c r="H29" s="133">
        <f>Summary!H79</f>
        <v>0</v>
      </c>
      <c r="I29" s="133">
        <f>Summary!I79</f>
        <v>0</v>
      </c>
      <c r="J29" s="133">
        <f>Summary!J79</f>
        <v>0</v>
      </c>
      <c r="K29" s="133">
        <f>Summary!K79</f>
        <v>0</v>
      </c>
      <c r="L29" s="133">
        <f>Summary!L79</f>
        <v>0</v>
      </c>
      <c r="M29" s="133">
        <f>Summary!M79</f>
        <v>0</v>
      </c>
      <c r="N29" s="133">
        <f>Summary!N79</f>
        <v>0</v>
      </c>
      <c r="O29" s="133">
        <f>Summary!O79</f>
        <v>0</v>
      </c>
      <c r="P29" s="133">
        <f>Summary!P79</f>
        <v>0</v>
      </c>
      <c r="Q29" s="133">
        <f>Summary!Q79</f>
        <v>0</v>
      </c>
      <c r="R29" s="133">
        <f>Summary!R79</f>
        <v>0</v>
      </c>
      <c r="S29" s="133">
        <f>Summary!S79</f>
        <v>0</v>
      </c>
      <c r="T29" s="133">
        <f>Summary!T79</f>
        <v>0</v>
      </c>
      <c r="U29" s="133">
        <f>Summary!U79</f>
        <v>0</v>
      </c>
      <c r="V29" s="133">
        <f>Summary!V79</f>
        <v>0</v>
      </c>
      <c r="W29" s="133">
        <f>Summary!W79</f>
        <v>0</v>
      </c>
      <c r="X29" s="133">
        <f>Summary!X79</f>
        <v>0</v>
      </c>
      <c r="Y29" s="133">
        <f>Summary!Y79</f>
        <v>0</v>
      </c>
      <c r="Z29" s="133">
        <f>Summary!Z79</f>
        <v>0</v>
      </c>
      <c r="AA29" s="133">
        <f>Summary!AA79</f>
        <v>0</v>
      </c>
      <c r="AB29" s="133">
        <f>Summary!AB79</f>
        <v>0</v>
      </c>
      <c r="AC29" s="133">
        <f>Summary!AC79</f>
        <v>0</v>
      </c>
      <c r="AD29" s="133">
        <f>Summary!AD79</f>
        <v>0</v>
      </c>
      <c r="AE29" s="133">
        <f>Summary!AE79</f>
        <v>0</v>
      </c>
      <c r="AF29" s="133">
        <f>Summary!AF79</f>
        <v>0</v>
      </c>
      <c r="AG29" s="99">
        <f t="shared" si="5"/>
        <v>0</v>
      </c>
    </row>
    <row r="30">
      <c r="A30" s="147" t="s">
        <v>87</v>
      </c>
      <c r="B30" s="148">
        <f>Summary!B81</f>
        <v>0</v>
      </c>
      <c r="C30" s="148">
        <f>Summary!C81</f>
        <v>0</v>
      </c>
      <c r="D30" s="148">
        <f>Summary!D81</f>
        <v>69.5</v>
      </c>
      <c r="E30" s="148">
        <f>Summary!E81</f>
        <v>110.85</v>
      </c>
      <c r="F30" s="148">
        <f>Summary!F81</f>
        <v>35.97</v>
      </c>
      <c r="G30" s="148">
        <f>Summary!G81</f>
        <v>0</v>
      </c>
      <c r="H30" s="148">
        <f>Summary!H81</f>
        <v>0</v>
      </c>
      <c r="I30" s="148">
        <f>Summary!I81</f>
        <v>0</v>
      </c>
      <c r="J30" s="148">
        <f>Summary!J81</f>
        <v>0</v>
      </c>
      <c r="K30" s="148">
        <f>Summary!K81</f>
        <v>57.59</v>
      </c>
      <c r="L30" s="148">
        <f>Summary!L81</f>
        <v>0</v>
      </c>
      <c r="M30" s="148">
        <f>Summary!M81</f>
        <v>109.98</v>
      </c>
      <c r="N30" s="148">
        <f>Summary!N81</f>
        <v>92.5</v>
      </c>
      <c r="O30" s="148">
        <f>Summary!O81</f>
        <v>68.5</v>
      </c>
      <c r="P30" s="148">
        <f>Summary!P81</f>
        <v>0</v>
      </c>
      <c r="Q30" s="148">
        <f>Summary!Q81</f>
        <v>79.64</v>
      </c>
      <c r="R30" s="148">
        <f>Summary!R81</f>
        <v>0</v>
      </c>
      <c r="S30" s="148">
        <f>Summary!S81</f>
        <v>0</v>
      </c>
      <c r="T30" s="148">
        <f>Summary!T81</f>
        <v>57.66</v>
      </c>
      <c r="U30" s="148">
        <f>Summary!U81</f>
        <v>0</v>
      </c>
      <c r="V30" s="148">
        <f>Summary!V81</f>
        <v>0</v>
      </c>
      <c r="W30" s="148">
        <f>Summary!W81</f>
        <v>0</v>
      </c>
      <c r="X30" s="148">
        <f>Summary!X81</f>
        <v>0</v>
      </c>
      <c r="Y30" s="148">
        <f>Summary!Y81</f>
        <v>0</v>
      </c>
      <c r="Z30" s="148">
        <f>Summary!Z81</f>
        <v>0</v>
      </c>
      <c r="AA30" s="148">
        <f>Summary!AA81</f>
        <v>0</v>
      </c>
      <c r="AB30" s="148">
        <f>Summary!AB81</f>
        <v>0</v>
      </c>
      <c r="AC30" s="148">
        <f>Summary!AC81</f>
        <v>64.83</v>
      </c>
      <c r="AD30" s="148">
        <f>Summary!AD81</f>
        <v>0</v>
      </c>
      <c r="AE30" s="148">
        <f>Summary!AE81</f>
        <v>0</v>
      </c>
      <c r="AF30" s="148">
        <f>Summary!AF81</f>
        <v>93.85</v>
      </c>
      <c r="AG30" s="158">
        <f t="shared" si="5"/>
        <v>840.87</v>
      </c>
    </row>
    <row r="31">
      <c r="A31" s="50" t="s">
        <v>44</v>
      </c>
      <c r="B31" s="79">
        <f t="shared" ref="B31:AF31" si="6">SUM(B25:B30)</f>
        <v>27535.02126</v>
      </c>
      <c r="C31" s="79">
        <f t="shared" si="6"/>
        <v>37627.29</v>
      </c>
      <c r="D31" s="79">
        <f t="shared" si="6"/>
        <v>59515.03817</v>
      </c>
      <c r="E31" s="79">
        <f t="shared" si="6"/>
        <v>71003.12313</v>
      </c>
      <c r="F31" s="79">
        <f t="shared" si="6"/>
        <v>66025.56391</v>
      </c>
      <c r="G31" s="79">
        <f t="shared" si="6"/>
        <v>74876.65114</v>
      </c>
      <c r="H31" s="79">
        <f t="shared" si="6"/>
        <v>85729.62295</v>
      </c>
      <c r="I31" s="79">
        <f t="shared" si="6"/>
        <v>81512.21113</v>
      </c>
      <c r="J31" s="79">
        <f t="shared" si="6"/>
        <v>73433.68807</v>
      </c>
      <c r="K31" s="79">
        <f t="shared" si="6"/>
        <v>84838.92494</v>
      </c>
      <c r="L31" s="79">
        <f t="shared" si="6"/>
        <v>87283.60516</v>
      </c>
      <c r="M31" s="79">
        <f t="shared" si="6"/>
        <v>88300.60188</v>
      </c>
      <c r="N31" s="79">
        <f t="shared" si="6"/>
        <v>77916.96664</v>
      </c>
      <c r="O31" s="79">
        <f t="shared" si="6"/>
        <v>62471.4299</v>
      </c>
      <c r="P31" s="79">
        <f t="shared" si="6"/>
        <v>56188.07883</v>
      </c>
      <c r="Q31" s="79">
        <f t="shared" si="6"/>
        <v>45219.55909</v>
      </c>
      <c r="R31" s="79">
        <f t="shared" si="6"/>
        <v>40456.99872</v>
      </c>
      <c r="S31" s="79">
        <f t="shared" si="6"/>
        <v>37003.46113</v>
      </c>
      <c r="T31" s="79">
        <f t="shared" si="6"/>
        <v>37663.50672</v>
      </c>
      <c r="U31" s="79">
        <f t="shared" si="6"/>
        <v>34896.03614</v>
      </c>
      <c r="V31" s="79">
        <f t="shared" si="6"/>
        <v>29166.79447</v>
      </c>
      <c r="W31" s="79">
        <f t="shared" si="6"/>
        <v>17290.27261</v>
      </c>
      <c r="X31" s="79">
        <f t="shared" si="6"/>
        <v>10486.22739</v>
      </c>
      <c r="Y31" s="79">
        <f t="shared" si="6"/>
        <v>10654.46913</v>
      </c>
      <c r="Z31" s="79">
        <f t="shared" si="6"/>
        <v>12393.66401</v>
      </c>
      <c r="AA31" s="79">
        <f t="shared" si="6"/>
        <v>8908.969828</v>
      </c>
      <c r="AB31" s="79">
        <f t="shared" si="6"/>
        <v>7702.0997</v>
      </c>
      <c r="AC31" s="79">
        <f t="shared" si="6"/>
        <v>7570.203335</v>
      </c>
      <c r="AD31" s="79">
        <f t="shared" si="6"/>
        <v>7885.938105</v>
      </c>
      <c r="AE31" s="79">
        <f t="shared" si="6"/>
        <v>8528.012465</v>
      </c>
      <c r="AF31" s="81">
        <f t="shared" si="6"/>
        <v>8244.43437</v>
      </c>
      <c r="AG31" s="99">
        <f t="shared" si="5"/>
        <v>1358328.464</v>
      </c>
    </row>
    <row r="32">
      <c r="A32" s="18"/>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18"/>
      <c r="AG32" s="12"/>
    </row>
    <row r="33">
      <c r="A33" s="164"/>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4"/>
      <c r="AG33" s="166"/>
    </row>
    <row r="34">
      <c r="A34" s="117"/>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7"/>
      <c r="AG34" s="12"/>
    </row>
    <row r="35">
      <c r="A35" s="18"/>
      <c r="B35" s="168"/>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c r="AA35" s="168"/>
      <c r="AB35" s="168"/>
      <c r="AC35" s="168"/>
      <c r="AD35" s="168"/>
      <c r="AE35" s="168"/>
      <c r="AF35" s="169"/>
      <c r="AG35" s="12"/>
    </row>
    <row r="36">
      <c r="A36" s="23" t="s">
        <v>48</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18"/>
      <c r="AG36" s="12"/>
    </row>
    <row r="37">
      <c r="A37" s="170" t="s">
        <v>104</v>
      </c>
      <c r="B37" s="89">
        <f>Summary!B8</f>
        <v>182179.74</v>
      </c>
      <c r="C37" s="89">
        <f>Summary!C8</f>
        <v>239359.12</v>
      </c>
      <c r="D37" s="89">
        <f>Summary!D8</f>
        <v>309347.58</v>
      </c>
      <c r="E37" s="89">
        <f>Summary!E8</f>
        <v>305578.38</v>
      </c>
      <c r="F37" s="89">
        <f>Summary!F8</f>
        <v>298114.36</v>
      </c>
      <c r="G37" s="89">
        <f>Summary!G8</f>
        <v>324866.09</v>
      </c>
      <c r="H37" s="89">
        <f>Summary!H8</f>
        <v>330539.93</v>
      </c>
      <c r="I37" s="89">
        <f>Summary!I8</f>
        <v>353516.62</v>
      </c>
      <c r="J37" s="89">
        <f>Summary!J8</f>
        <v>360109.93</v>
      </c>
      <c r="K37" s="89">
        <f>Summary!K8</f>
        <v>544223.4</v>
      </c>
      <c r="L37" s="89">
        <f>Summary!L8</f>
        <v>507957.88</v>
      </c>
      <c r="M37" s="89">
        <f>Summary!M8</f>
        <v>441290.61</v>
      </c>
      <c r="N37" s="89">
        <f>Summary!N8</f>
        <v>378497.6</v>
      </c>
      <c r="O37" s="89">
        <f>Summary!O8</f>
        <v>289096.22</v>
      </c>
      <c r="P37" s="89">
        <f>Summary!P8</f>
        <v>234608.6</v>
      </c>
      <c r="Q37" s="89">
        <f>Summary!Q8</f>
        <v>195884.99</v>
      </c>
      <c r="R37" s="89">
        <f>Summary!R8</f>
        <v>135037.9</v>
      </c>
      <c r="S37" s="89">
        <f>Summary!S8</f>
        <v>152636.6</v>
      </c>
      <c r="T37" s="89">
        <f>Summary!T8</f>
        <v>143733.9</v>
      </c>
      <c r="U37" s="89">
        <f>Summary!U8</f>
        <v>111010.22</v>
      </c>
      <c r="V37" s="89">
        <f>Summary!V8</f>
        <v>53985.74</v>
      </c>
      <c r="W37" s="89">
        <f>Summary!W8</f>
        <v>45371.98</v>
      </c>
      <c r="X37" s="89">
        <f>Summary!X8</f>
        <v>32430.01</v>
      </c>
      <c r="Y37" s="89">
        <f>Summary!Y8</f>
        <v>28394.59</v>
      </c>
      <c r="Z37" s="89">
        <f>Summary!Z8</f>
        <v>46187.9</v>
      </c>
      <c r="AA37" s="89">
        <f>Summary!AA8</f>
        <v>38487.01</v>
      </c>
      <c r="AB37" s="89">
        <f>Summary!AB8</f>
        <v>31524.34</v>
      </c>
      <c r="AC37" s="89">
        <f>Summary!AC8</f>
        <v>31682.88</v>
      </c>
      <c r="AD37" s="89">
        <f>Summary!AD8</f>
        <v>35924.11</v>
      </c>
      <c r="AE37" s="89">
        <f>Summary!AE8</f>
        <v>45927.46</v>
      </c>
      <c r="AF37" s="203">
        <v>44158.82</v>
      </c>
      <c r="AG37" s="204">
        <f t="shared" ref="AG37:AG38" si="8">sum(B37:AF37)</f>
        <v>6271664.51</v>
      </c>
    </row>
    <row r="38">
      <c r="A38" s="205" t="s">
        <v>50</v>
      </c>
      <c r="B38" s="206">
        <f t="shared" ref="B38:AF38" si="7">SUM(B37)</f>
        <v>182179.74</v>
      </c>
      <c r="C38" s="206">
        <f t="shared" si="7"/>
        <v>239359.12</v>
      </c>
      <c r="D38" s="206">
        <f t="shared" si="7"/>
        <v>309347.58</v>
      </c>
      <c r="E38" s="206">
        <f t="shared" si="7"/>
        <v>305578.38</v>
      </c>
      <c r="F38" s="206">
        <f t="shared" si="7"/>
        <v>298114.36</v>
      </c>
      <c r="G38" s="206">
        <f t="shared" si="7"/>
        <v>324866.09</v>
      </c>
      <c r="H38" s="206">
        <f t="shared" si="7"/>
        <v>330539.93</v>
      </c>
      <c r="I38" s="206">
        <f t="shared" si="7"/>
        <v>353516.62</v>
      </c>
      <c r="J38" s="206">
        <f t="shared" si="7"/>
        <v>360109.93</v>
      </c>
      <c r="K38" s="206">
        <f t="shared" si="7"/>
        <v>544223.4</v>
      </c>
      <c r="L38" s="206">
        <f t="shared" si="7"/>
        <v>507957.88</v>
      </c>
      <c r="M38" s="206">
        <f t="shared" si="7"/>
        <v>441290.61</v>
      </c>
      <c r="N38" s="206">
        <f t="shared" si="7"/>
        <v>378497.6</v>
      </c>
      <c r="O38" s="206">
        <f t="shared" si="7"/>
        <v>289096.22</v>
      </c>
      <c r="P38" s="206">
        <f t="shared" si="7"/>
        <v>234608.6</v>
      </c>
      <c r="Q38" s="206">
        <f t="shared" si="7"/>
        <v>195884.99</v>
      </c>
      <c r="R38" s="206">
        <f t="shared" si="7"/>
        <v>135037.9</v>
      </c>
      <c r="S38" s="206">
        <f t="shared" si="7"/>
        <v>152636.6</v>
      </c>
      <c r="T38" s="206">
        <f t="shared" si="7"/>
        <v>143733.9</v>
      </c>
      <c r="U38" s="206">
        <f t="shared" si="7"/>
        <v>111010.22</v>
      </c>
      <c r="V38" s="206">
        <f t="shared" si="7"/>
        <v>53985.74</v>
      </c>
      <c r="W38" s="206">
        <f t="shared" si="7"/>
        <v>45371.98</v>
      </c>
      <c r="X38" s="206">
        <f t="shared" si="7"/>
        <v>32430.01</v>
      </c>
      <c r="Y38" s="206">
        <f t="shared" si="7"/>
        <v>28394.59</v>
      </c>
      <c r="Z38" s="206">
        <f t="shared" si="7"/>
        <v>46187.9</v>
      </c>
      <c r="AA38" s="206">
        <f t="shared" si="7"/>
        <v>38487.01</v>
      </c>
      <c r="AB38" s="206">
        <f t="shared" si="7"/>
        <v>31524.34</v>
      </c>
      <c r="AC38" s="206">
        <f t="shared" si="7"/>
        <v>31682.88</v>
      </c>
      <c r="AD38" s="206">
        <f t="shared" si="7"/>
        <v>35924.11</v>
      </c>
      <c r="AE38" s="206">
        <f t="shared" si="7"/>
        <v>45927.46</v>
      </c>
      <c r="AF38" s="229">
        <f t="shared" si="7"/>
        <v>44158.82</v>
      </c>
      <c r="AG38" s="204">
        <f t="shared" si="8"/>
        <v>6271664.51</v>
      </c>
    </row>
    <row r="39">
      <c r="A39" s="18"/>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18"/>
      <c r="AG39" s="12"/>
    </row>
    <row r="40">
      <c r="A40" s="23" t="s">
        <v>32</v>
      </c>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18"/>
      <c r="AG40" s="12"/>
    </row>
    <row r="41">
      <c r="A41" s="234" t="s">
        <v>118</v>
      </c>
      <c r="B41" s="237">
        <f>Summary!B49</f>
        <v>671</v>
      </c>
      <c r="C41" s="237">
        <f>Summary!C49</f>
        <v>904</v>
      </c>
      <c r="D41" s="237">
        <f>Summary!D49</f>
        <v>1163</v>
      </c>
      <c r="E41" s="237">
        <f>Summary!E49</f>
        <v>1145</v>
      </c>
      <c r="F41" s="237">
        <f>Summary!F49</f>
        <v>1191</v>
      </c>
      <c r="G41" s="237">
        <f>Summary!G49</f>
        <v>1233</v>
      </c>
      <c r="H41" s="237">
        <f>Summary!H49</f>
        <v>1221</v>
      </c>
      <c r="I41" s="237">
        <f>Summary!I49</f>
        <v>1297</v>
      </c>
      <c r="J41" s="237">
        <f>Summary!J49</f>
        <v>1309</v>
      </c>
      <c r="K41" s="237">
        <f>Summary!K49</f>
        <v>1926</v>
      </c>
      <c r="L41" s="237">
        <f>Summary!L49</f>
        <v>1893</v>
      </c>
      <c r="M41" s="237">
        <f>Summary!M49</f>
        <v>1642</v>
      </c>
      <c r="N41" s="237">
        <f>Summary!N49</f>
        <v>1345</v>
      </c>
      <c r="O41" s="237">
        <f>Summary!O49</f>
        <v>925</v>
      </c>
      <c r="P41" s="237">
        <f>Summary!P49</f>
        <v>699</v>
      </c>
      <c r="Q41" s="237">
        <f>Summary!Q49</f>
        <v>586</v>
      </c>
      <c r="R41" s="237">
        <f>Summary!R49</f>
        <v>410</v>
      </c>
      <c r="S41" s="237">
        <f>Summary!S49</f>
        <v>463</v>
      </c>
      <c r="T41" s="237">
        <f>Summary!T49</f>
        <v>428</v>
      </c>
      <c r="U41" s="237">
        <f>Summary!U49</f>
        <v>359</v>
      </c>
      <c r="V41" s="237">
        <f>Summary!V49</f>
        <v>191</v>
      </c>
      <c r="W41" s="237">
        <f>Summary!W49</f>
        <v>159</v>
      </c>
      <c r="X41" s="237">
        <f>Summary!X49</f>
        <v>125</v>
      </c>
      <c r="Y41" s="237">
        <f>Summary!Y49</f>
        <v>119</v>
      </c>
      <c r="Z41" s="237">
        <f>Summary!Z49</f>
        <v>250</v>
      </c>
      <c r="AA41" s="237">
        <f>Summary!AA49</f>
        <v>245</v>
      </c>
      <c r="AB41" s="237">
        <f>Summary!AB49</f>
        <v>198</v>
      </c>
      <c r="AC41" s="237">
        <f>Summary!AC49</f>
        <v>193</v>
      </c>
      <c r="AD41" s="237">
        <f>Summary!AD49</f>
        <v>220</v>
      </c>
      <c r="AE41" s="237">
        <f>Summary!AE49</f>
        <v>238</v>
      </c>
      <c r="AF41" s="246">
        <v>203.0</v>
      </c>
      <c r="AG41" s="204">
        <f t="shared" ref="AG41:AG42" si="10">sum(B41:AF41)</f>
        <v>22951</v>
      </c>
    </row>
    <row r="42">
      <c r="A42" s="247" t="s">
        <v>50</v>
      </c>
      <c r="B42" s="250">
        <f t="shared" ref="B42:AF42" si="9">SUM(B41)</f>
        <v>671</v>
      </c>
      <c r="C42" s="250">
        <f t="shared" si="9"/>
        <v>904</v>
      </c>
      <c r="D42" s="250">
        <f t="shared" si="9"/>
        <v>1163</v>
      </c>
      <c r="E42" s="250">
        <f t="shared" si="9"/>
        <v>1145</v>
      </c>
      <c r="F42" s="250">
        <f t="shared" si="9"/>
        <v>1191</v>
      </c>
      <c r="G42" s="250">
        <f t="shared" si="9"/>
        <v>1233</v>
      </c>
      <c r="H42" s="250">
        <f t="shared" si="9"/>
        <v>1221</v>
      </c>
      <c r="I42" s="250">
        <f t="shared" si="9"/>
        <v>1297</v>
      </c>
      <c r="J42" s="250">
        <f t="shared" si="9"/>
        <v>1309</v>
      </c>
      <c r="K42" s="250">
        <f t="shared" si="9"/>
        <v>1926</v>
      </c>
      <c r="L42" s="250">
        <f t="shared" si="9"/>
        <v>1893</v>
      </c>
      <c r="M42" s="250">
        <f t="shared" si="9"/>
        <v>1642</v>
      </c>
      <c r="N42" s="250">
        <f t="shared" si="9"/>
        <v>1345</v>
      </c>
      <c r="O42" s="250">
        <f t="shared" si="9"/>
        <v>925</v>
      </c>
      <c r="P42" s="250">
        <f t="shared" si="9"/>
        <v>699</v>
      </c>
      <c r="Q42" s="250">
        <f t="shared" si="9"/>
        <v>586</v>
      </c>
      <c r="R42" s="250">
        <f t="shared" si="9"/>
        <v>410</v>
      </c>
      <c r="S42" s="250">
        <f t="shared" si="9"/>
        <v>463</v>
      </c>
      <c r="T42" s="250">
        <f t="shared" si="9"/>
        <v>428</v>
      </c>
      <c r="U42" s="250">
        <f t="shared" si="9"/>
        <v>359</v>
      </c>
      <c r="V42" s="250">
        <f t="shared" si="9"/>
        <v>191</v>
      </c>
      <c r="W42" s="250">
        <f t="shared" si="9"/>
        <v>159</v>
      </c>
      <c r="X42" s="250">
        <f t="shared" si="9"/>
        <v>125</v>
      </c>
      <c r="Y42" s="250">
        <f t="shared" si="9"/>
        <v>119</v>
      </c>
      <c r="Z42" s="250">
        <f t="shared" si="9"/>
        <v>250</v>
      </c>
      <c r="AA42" s="250">
        <f t="shared" si="9"/>
        <v>245</v>
      </c>
      <c r="AB42" s="250">
        <f t="shared" si="9"/>
        <v>198</v>
      </c>
      <c r="AC42" s="250">
        <f t="shared" si="9"/>
        <v>193</v>
      </c>
      <c r="AD42" s="250">
        <f t="shared" si="9"/>
        <v>220</v>
      </c>
      <c r="AE42" s="250">
        <f t="shared" si="9"/>
        <v>238</v>
      </c>
      <c r="AF42" s="254">
        <f t="shared" si="9"/>
        <v>203</v>
      </c>
      <c r="AG42" s="204">
        <f t="shared" si="10"/>
        <v>22951</v>
      </c>
    </row>
    <row r="43">
      <c r="A43" s="18"/>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18"/>
      <c r="AG43" s="12"/>
    </row>
    <row r="44">
      <c r="A44" s="23" t="s">
        <v>132</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18"/>
      <c r="AG44" s="12"/>
    </row>
    <row r="45">
      <c r="A45" s="123" t="s">
        <v>34</v>
      </c>
      <c r="B45" s="125">
        <f>Summary!B9</f>
        <v>148896.28</v>
      </c>
      <c r="C45" s="125">
        <f>Summary!C9</f>
        <v>196722.13</v>
      </c>
      <c r="D45" s="125">
        <f>Summary!D9</f>
        <v>255328.76</v>
      </c>
      <c r="E45" s="125">
        <f>Summary!E9</f>
        <v>254086.11</v>
      </c>
      <c r="F45" s="125">
        <f>Summary!F9</f>
        <v>245877.15</v>
      </c>
      <c r="G45" s="125">
        <f>Summary!G9</f>
        <v>268135.33</v>
      </c>
      <c r="H45" s="125">
        <f>Summary!H9</f>
        <v>267062.57</v>
      </c>
      <c r="I45" s="125">
        <f>Summary!I9</f>
        <v>283105.87</v>
      </c>
      <c r="J45" s="125">
        <f>Summary!J9</f>
        <v>287226.6</v>
      </c>
      <c r="K45" s="125">
        <f>Summary!K9</f>
        <v>431622.54</v>
      </c>
      <c r="L45" s="125">
        <f>Summary!L9</f>
        <v>410276.54</v>
      </c>
      <c r="M45" s="125">
        <f>Summary!M9</f>
        <v>363565.77</v>
      </c>
      <c r="N45" s="125">
        <f>Summary!N9</f>
        <v>306167.33</v>
      </c>
      <c r="O45" s="125">
        <f>Summary!O9</f>
        <v>229526.48</v>
      </c>
      <c r="P45" s="125">
        <f>Summary!P9</f>
        <v>185579.36</v>
      </c>
      <c r="Q45" s="125">
        <f>Summary!Q9</f>
        <v>151020.91</v>
      </c>
      <c r="R45" s="125">
        <f>Summary!R9</f>
        <v>104311.3</v>
      </c>
      <c r="S45" s="125">
        <f>Summary!S9</f>
        <v>119135.96</v>
      </c>
      <c r="T45" s="125">
        <f>Summary!T9</f>
        <v>111973.84</v>
      </c>
      <c r="U45" s="125">
        <f>Summary!U9</f>
        <v>89333.68</v>
      </c>
      <c r="V45" s="125">
        <f>Summary!V9</f>
        <v>44585.65</v>
      </c>
      <c r="W45" s="125">
        <f>Summary!W9</f>
        <v>36770.85</v>
      </c>
      <c r="X45" s="125">
        <f>Summary!X9</f>
        <v>26184.13</v>
      </c>
      <c r="Y45" s="125">
        <f>Summary!Y9</f>
        <v>21720.95</v>
      </c>
      <c r="Z45" s="125">
        <f>Summary!Z9</f>
        <v>30855.55</v>
      </c>
      <c r="AA45" s="125">
        <f>Summary!AA9</f>
        <v>22390.5</v>
      </c>
      <c r="AB45" s="125">
        <f>Summary!AB9</f>
        <v>19166.75</v>
      </c>
      <c r="AC45" s="125">
        <f>Summary!AC9</f>
        <v>19296.05</v>
      </c>
      <c r="AD45" s="125">
        <f>Summary!AD9</f>
        <v>20772.9</v>
      </c>
      <c r="AE45" s="125">
        <f>Summary!AE9</f>
        <v>30281.55</v>
      </c>
      <c r="AF45" s="131">
        <f>Summary!AF9</f>
        <v>29212.93</v>
      </c>
      <c r="AG45" s="99">
        <f t="shared" ref="AG45:AG50" si="11">SUM(B45:AF45)</f>
        <v>5010192.32</v>
      </c>
    </row>
    <row r="46">
      <c r="A46" s="123" t="s">
        <v>37</v>
      </c>
      <c r="B46" s="125">
        <f>Summary!B10</f>
        <v>12027.92</v>
      </c>
      <c r="C46" s="125">
        <f>Summary!C10</f>
        <v>14248.12</v>
      </c>
      <c r="D46" s="125">
        <f>Summary!D10</f>
        <v>17773.14</v>
      </c>
      <c r="E46" s="125">
        <f>Summary!E10</f>
        <v>15874.79</v>
      </c>
      <c r="F46" s="125">
        <f>Summary!F10</f>
        <v>15079.85</v>
      </c>
      <c r="G46" s="125">
        <f>Summary!G10</f>
        <v>17998.27</v>
      </c>
      <c r="H46" s="125">
        <f>Summary!H10</f>
        <v>24577.23</v>
      </c>
      <c r="I46" s="125">
        <f>Summary!I10</f>
        <v>29469.5</v>
      </c>
      <c r="J46" s="125">
        <f>Summary!J10</f>
        <v>30723.45</v>
      </c>
      <c r="K46" s="125">
        <f>Summary!K10</f>
        <v>49963.65</v>
      </c>
      <c r="L46" s="125">
        <f>Summary!L10</f>
        <v>37955.26</v>
      </c>
      <c r="M46" s="125">
        <f>Summary!M10</f>
        <v>25861.27</v>
      </c>
      <c r="N46" s="125">
        <f>Summary!N10</f>
        <v>20871.96</v>
      </c>
      <c r="O46" s="125">
        <f>Summary!O10</f>
        <v>11810.97</v>
      </c>
      <c r="P46" s="125">
        <f>Summary!P10</f>
        <v>8711.89</v>
      </c>
      <c r="Q46" s="125">
        <f>Summary!Q10</f>
        <v>9843.64</v>
      </c>
      <c r="R46" s="125">
        <f>Summary!R10</f>
        <v>6337.85</v>
      </c>
      <c r="S46" s="125">
        <f>Summary!S10</f>
        <v>6090.44</v>
      </c>
      <c r="T46" s="125">
        <f>Summary!T10</f>
        <v>5671.06</v>
      </c>
      <c r="U46" s="125">
        <f>Summary!U10</f>
        <v>5104.32</v>
      </c>
      <c r="V46" s="125">
        <f>Summary!V10</f>
        <v>3339.05</v>
      </c>
      <c r="W46" s="125">
        <f>Summary!W10</f>
        <v>3379.65</v>
      </c>
      <c r="X46" s="125">
        <f>Summary!X10</f>
        <v>2646.87</v>
      </c>
      <c r="Y46" s="125">
        <f>Summary!Y10</f>
        <v>3345.6</v>
      </c>
      <c r="Z46" s="125">
        <f>Summary!Z10</f>
        <v>9404.45</v>
      </c>
      <c r="AA46" s="125">
        <f>Summary!AA10</f>
        <v>10875.1</v>
      </c>
      <c r="AB46" s="125">
        <f>Summary!AB10</f>
        <v>8185.4</v>
      </c>
      <c r="AC46" s="125">
        <f>Summary!AC10</f>
        <v>8230.9</v>
      </c>
      <c r="AD46" s="125">
        <f>Summary!AD10</f>
        <v>10525.15</v>
      </c>
      <c r="AE46" s="125">
        <f>Summary!AE10</f>
        <v>9954.55</v>
      </c>
      <c r="AF46" s="131">
        <f>Summary!AF10</f>
        <v>9678.87</v>
      </c>
      <c r="AG46" s="99">
        <f t="shared" si="11"/>
        <v>445560.17</v>
      </c>
    </row>
    <row r="47">
      <c r="A47" s="123" t="s">
        <v>38</v>
      </c>
      <c r="B47" s="125">
        <f>Summary!B11</f>
        <v>161</v>
      </c>
      <c r="C47" s="125">
        <f>Summary!C11</f>
        <v>238.99</v>
      </c>
      <c r="D47" s="125">
        <f>Summary!D11</f>
        <v>255.97</v>
      </c>
      <c r="E47" s="125">
        <f>Summary!E11</f>
        <v>49.89</v>
      </c>
      <c r="F47" s="125">
        <f>Summary!F11</f>
        <v>1934.95</v>
      </c>
      <c r="G47" s="125">
        <f>Summary!G11</f>
        <v>539.98</v>
      </c>
      <c r="H47" s="125">
        <f>Summary!H11</f>
        <v>335.15</v>
      </c>
      <c r="I47" s="125">
        <f>Summary!I11</f>
        <v>635.5</v>
      </c>
      <c r="J47" s="125">
        <f>Summary!J11</f>
        <v>642.95</v>
      </c>
      <c r="K47" s="125">
        <f>Summary!K11</f>
        <v>689.48</v>
      </c>
      <c r="L47" s="125">
        <f>Summary!L11</f>
        <v>825.94</v>
      </c>
      <c r="M47" s="125">
        <f>Summary!M11</f>
        <v>686.08</v>
      </c>
      <c r="N47" s="125">
        <f>Summary!N11</f>
        <v>608.47</v>
      </c>
      <c r="O47" s="125">
        <f>Summary!O11</f>
        <v>358.15</v>
      </c>
      <c r="P47" s="125">
        <f>Summary!P11</f>
        <v>434.98</v>
      </c>
      <c r="Q47" s="125">
        <f>Summary!Q11</f>
        <v>285</v>
      </c>
      <c r="R47" s="125">
        <f>Summary!R11</f>
        <v>187.15</v>
      </c>
      <c r="S47" s="125">
        <f>Summary!S11</f>
        <v>304</v>
      </c>
      <c r="T47" s="125">
        <f>Summary!T11</f>
        <v>152.99</v>
      </c>
      <c r="U47" s="125">
        <f>Summary!U11</f>
        <v>298.97</v>
      </c>
      <c r="V47" s="125">
        <f>Summary!V11</f>
        <v>76</v>
      </c>
      <c r="W47" s="125">
        <f>Summary!W11</f>
        <v>86.99</v>
      </c>
      <c r="X47" s="125">
        <f>Summary!X11</f>
        <v>57</v>
      </c>
      <c r="Y47" s="125">
        <f>Summary!Y11</f>
        <v>35.15</v>
      </c>
      <c r="Z47" s="125">
        <f>Summary!Z11</f>
        <v>139.99</v>
      </c>
      <c r="AA47" s="125">
        <f>Summary!AA11</f>
        <v>114</v>
      </c>
      <c r="AB47" s="125">
        <f>Summary!AB11</f>
        <v>47</v>
      </c>
      <c r="AC47" s="125">
        <f>Summary!AC11</f>
        <v>38</v>
      </c>
      <c r="AD47" s="125">
        <f>Summary!AD11</f>
        <v>57</v>
      </c>
      <c r="AE47" s="125">
        <f>Summary!AE11</f>
        <v>38</v>
      </c>
      <c r="AF47" s="131">
        <f>Summary!AF11</f>
        <v>55.99</v>
      </c>
      <c r="AG47" s="99">
        <f t="shared" si="11"/>
        <v>10370.71</v>
      </c>
    </row>
    <row r="48">
      <c r="A48" s="123" t="s">
        <v>40</v>
      </c>
      <c r="B48" s="125">
        <f>Summary!B12</f>
        <v>10324.54</v>
      </c>
      <c r="C48" s="125">
        <f>Summary!C12</f>
        <v>13474.88</v>
      </c>
      <c r="D48" s="125">
        <f>Summary!D12</f>
        <v>17959.71</v>
      </c>
      <c r="E48" s="125">
        <f>Summary!E12</f>
        <v>17167.59</v>
      </c>
      <c r="F48" s="125">
        <f>Summary!F12</f>
        <v>16904.41</v>
      </c>
      <c r="G48" s="125">
        <f>Summary!G12</f>
        <v>18912.51</v>
      </c>
      <c r="H48" s="125">
        <f>Summary!H12</f>
        <v>19444.98</v>
      </c>
      <c r="I48" s="125">
        <f>Summary!I12</f>
        <v>20395.75</v>
      </c>
      <c r="J48" s="125">
        <f>Summary!J12</f>
        <v>21341.93</v>
      </c>
      <c r="K48" s="125">
        <f>Summary!K12</f>
        <v>32117.73</v>
      </c>
      <c r="L48" s="125">
        <f>Summary!L12</f>
        <v>28913.14</v>
      </c>
      <c r="M48" s="125">
        <f>Summary!M12</f>
        <v>25567.49</v>
      </c>
      <c r="N48" s="125">
        <f>Summary!N12</f>
        <v>21859.84</v>
      </c>
      <c r="O48" s="125">
        <f>Summary!O12</f>
        <v>16620.62</v>
      </c>
      <c r="P48" s="125">
        <f>Summary!P12</f>
        <v>13332.37</v>
      </c>
      <c r="Q48" s="125">
        <f>Summary!Q12</f>
        <v>11155.44</v>
      </c>
      <c r="R48" s="125">
        <f>Summary!R12</f>
        <v>7731.6</v>
      </c>
      <c r="S48" s="125">
        <f>Summary!S12</f>
        <v>8521.2</v>
      </c>
      <c r="T48" s="125">
        <f>Summary!T12</f>
        <v>8206.01</v>
      </c>
      <c r="U48" s="125">
        <f>Summary!U12</f>
        <v>6368.25</v>
      </c>
      <c r="V48" s="125">
        <f>Summary!V12</f>
        <v>3160.04</v>
      </c>
      <c r="W48" s="125">
        <f>Summary!W12</f>
        <v>2684.49</v>
      </c>
      <c r="X48" s="125">
        <f>Summary!X12</f>
        <v>1517.01</v>
      </c>
      <c r="Y48" s="125">
        <f>Summary!Y12</f>
        <v>1492.89</v>
      </c>
      <c r="Z48" s="125">
        <f>Summary!Z12</f>
        <v>2357.91</v>
      </c>
      <c r="AA48" s="125">
        <f>Summary!AA12</f>
        <v>1977.41</v>
      </c>
      <c r="AB48" s="125">
        <f>Summary!AB12</f>
        <v>1750.19</v>
      </c>
      <c r="AC48" s="125">
        <f>Summary!AC12</f>
        <v>1757.93</v>
      </c>
      <c r="AD48" s="125">
        <f>Summary!AD12</f>
        <v>1869.06</v>
      </c>
      <c r="AE48" s="125">
        <f>Summary!AE12</f>
        <v>2428.36</v>
      </c>
      <c r="AF48" s="131">
        <f>Summary!AF12</f>
        <v>2431.03</v>
      </c>
      <c r="AG48" s="99">
        <f t="shared" si="11"/>
        <v>359746.31</v>
      </c>
    </row>
    <row r="49">
      <c r="A49" s="123" t="s">
        <v>41</v>
      </c>
      <c r="B49" s="125">
        <f>Summary!B13</f>
        <v>10770</v>
      </c>
      <c r="C49" s="125">
        <f>Summary!C13</f>
        <v>14675</v>
      </c>
      <c r="D49" s="125">
        <f>Summary!D13</f>
        <v>18030</v>
      </c>
      <c r="E49" s="125">
        <f>Summary!E13</f>
        <v>18400</v>
      </c>
      <c r="F49" s="125">
        <f>Summary!F13</f>
        <v>18318</v>
      </c>
      <c r="G49" s="125">
        <f>Summary!G13</f>
        <v>19280</v>
      </c>
      <c r="H49" s="125">
        <f>Summary!H13</f>
        <v>19120</v>
      </c>
      <c r="I49" s="125">
        <f>Summary!I13</f>
        <v>19910</v>
      </c>
      <c r="J49" s="125">
        <f>Summary!J13</f>
        <v>20175</v>
      </c>
      <c r="K49" s="125">
        <f>Summary!K13</f>
        <v>29830</v>
      </c>
      <c r="L49" s="125">
        <f>Summary!L13</f>
        <v>29987</v>
      </c>
      <c r="M49" s="125">
        <f>Summary!M13</f>
        <v>25610</v>
      </c>
      <c r="N49" s="125">
        <f>Summary!N13</f>
        <v>28990</v>
      </c>
      <c r="O49" s="125">
        <f>Summary!O13</f>
        <v>30780</v>
      </c>
      <c r="P49" s="125">
        <f>Summary!P13</f>
        <v>26550</v>
      </c>
      <c r="Q49" s="125">
        <f>Summary!Q13</f>
        <v>23580</v>
      </c>
      <c r="R49" s="125">
        <f>Summary!R13</f>
        <v>16470</v>
      </c>
      <c r="S49" s="125">
        <f>Summary!S13</f>
        <v>18585</v>
      </c>
      <c r="T49" s="125">
        <f>Summary!T13</f>
        <v>17730</v>
      </c>
      <c r="U49" s="125">
        <f>Summary!U13</f>
        <v>9905</v>
      </c>
      <c r="V49" s="125">
        <f>Summary!V13</f>
        <v>2825</v>
      </c>
      <c r="W49" s="125">
        <f>Summary!W13</f>
        <v>2450</v>
      </c>
      <c r="X49" s="125">
        <f>Summary!X13</f>
        <v>2025</v>
      </c>
      <c r="Y49" s="125">
        <f>Summary!Y13</f>
        <v>1800</v>
      </c>
      <c r="Z49" s="125">
        <f>Summary!Z13</f>
        <v>3430</v>
      </c>
      <c r="AA49" s="125">
        <f>Summary!AA13</f>
        <v>3130</v>
      </c>
      <c r="AB49" s="125">
        <f>Summary!AB13</f>
        <v>2375</v>
      </c>
      <c r="AC49" s="125">
        <f>Summary!AC13</f>
        <v>2360</v>
      </c>
      <c r="AD49" s="125">
        <f>Summary!AD13</f>
        <v>2700</v>
      </c>
      <c r="AE49" s="125">
        <f>Summary!AE13</f>
        <v>3225</v>
      </c>
      <c r="AF49" s="131">
        <f>Summary!AF13</f>
        <v>2780</v>
      </c>
      <c r="AG49" s="99">
        <f t="shared" si="11"/>
        <v>445795</v>
      </c>
    </row>
    <row r="50">
      <c r="A50" s="316" t="s">
        <v>50</v>
      </c>
      <c r="B50" s="317">
        <f t="shared" ref="B50:AF50" si="12">SUM(B45:B49)</f>
        <v>182179.74</v>
      </c>
      <c r="C50" s="317">
        <f t="shared" si="12"/>
        <v>239359.12</v>
      </c>
      <c r="D50" s="317">
        <f t="shared" si="12"/>
        <v>309347.58</v>
      </c>
      <c r="E50" s="317">
        <f t="shared" si="12"/>
        <v>305578.38</v>
      </c>
      <c r="F50" s="317">
        <f t="shared" si="12"/>
        <v>298114.36</v>
      </c>
      <c r="G50" s="317">
        <f t="shared" si="12"/>
        <v>324866.09</v>
      </c>
      <c r="H50" s="317">
        <f t="shared" si="12"/>
        <v>330539.93</v>
      </c>
      <c r="I50" s="317">
        <f t="shared" si="12"/>
        <v>353516.62</v>
      </c>
      <c r="J50" s="317">
        <f t="shared" si="12"/>
        <v>360109.93</v>
      </c>
      <c r="K50" s="317">
        <f t="shared" si="12"/>
        <v>544223.4</v>
      </c>
      <c r="L50" s="317">
        <f t="shared" si="12"/>
        <v>507957.88</v>
      </c>
      <c r="M50" s="317">
        <f t="shared" si="12"/>
        <v>441290.61</v>
      </c>
      <c r="N50" s="317">
        <f t="shared" si="12"/>
        <v>378497.6</v>
      </c>
      <c r="O50" s="317">
        <f t="shared" si="12"/>
        <v>289096.22</v>
      </c>
      <c r="P50" s="317">
        <f t="shared" si="12"/>
        <v>234608.6</v>
      </c>
      <c r="Q50" s="317">
        <f t="shared" si="12"/>
        <v>195884.99</v>
      </c>
      <c r="R50" s="317">
        <f t="shared" si="12"/>
        <v>135037.9</v>
      </c>
      <c r="S50" s="317">
        <f t="shared" si="12"/>
        <v>152636.6</v>
      </c>
      <c r="T50" s="317">
        <f t="shared" si="12"/>
        <v>143733.9</v>
      </c>
      <c r="U50" s="317">
        <f t="shared" si="12"/>
        <v>111010.22</v>
      </c>
      <c r="V50" s="317">
        <f t="shared" si="12"/>
        <v>53985.74</v>
      </c>
      <c r="W50" s="317">
        <f t="shared" si="12"/>
        <v>45371.98</v>
      </c>
      <c r="X50" s="317">
        <f t="shared" si="12"/>
        <v>32430.01</v>
      </c>
      <c r="Y50" s="317">
        <f t="shared" si="12"/>
        <v>28394.59</v>
      </c>
      <c r="Z50" s="317">
        <f t="shared" si="12"/>
        <v>46187.9</v>
      </c>
      <c r="AA50" s="317">
        <f t="shared" si="12"/>
        <v>38487.01</v>
      </c>
      <c r="AB50" s="317">
        <f t="shared" si="12"/>
        <v>31524.34</v>
      </c>
      <c r="AC50" s="317">
        <f t="shared" si="12"/>
        <v>31682.88</v>
      </c>
      <c r="AD50" s="317">
        <f t="shared" si="12"/>
        <v>35924.11</v>
      </c>
      <c r="AE50" s="317">
        <f t="shared" si="12"/>
        <v>45927.46</v>
      </c>
      <c r="AF50" s="320">
        <f t="shared" si="12"/>
        <v>44158.82</v>
      </c>
      <c r="AG50" s="99">
        <f t="shared" si="11"/>
        <v>6271664.51</v>
      </c>
    </row>
    <row r="51">
      <c r="A51" s="18"/>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18"/>
      <c r="AG51" s="12"/>
    </row>
    <row r="52">
      <c r="A52" s="23" t="s">
        <v>88</v>
      </c>
      <c r="B52" s="152"/>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18"/>
      <c r="AG52" s="323"/>
    </row>
    <row r="53">
      <c r="A53" s="26" t="s">
        <v>175</v>
      </c>
      <c r="B53" s="140">
        <v>165.0</v>
      </c>
      <c r="C53" s="324">
        <v>218.0</v>
      </c>
      <c r="D53" s="324">
        <v>290.0</v>
      </c>
      <c r="E53" s="324">
        <v>306.0</v>
      </c>
      <c r="F53" s="140">
        <v>177.0</v>
      </c>
      <c r="G53" s="324">
        <v>137.0</v>
      </c>
      <c r="H53" s="324">
        <v>323.0</v>
      </c>
      <c r="I53" s="140">
        <v>404.0</v>
      </c>
      <c r="J53" s="140">
        <v>312.0</v>
      </c>
      <c r="K53" s="140">
        <v>460.0</v>
      </c>
      <c r="L53" s="140">
        <v>139.0</v>
      </c>
      <c r="M53" s="80">
        <v>0.0</v>
      </c>
      <c r="N53" s="80">
        <v>0.0</v>
      </c>
      <c r="O53" s="159">
        <v>0.0</v>
      </c>
      <c r="P53" s="140">
        <v>0.0</v>
      </c>
      <c r="Q53" s="140">
        <v>0.0</v>
      </c>
      <c r="R53" s="140">
        <v>0.0</v>
      </c>
      <c r="S53" s="140">
        <v>0.0</v>
      </c>
      <c r="T53" s="140">
        <v>0.0</v>
      </c>
      <c r="U53" s="140">
        <v>0.0</v>
      </c>
      <c r="V53" s="140">
        <v>0.0</v>
      </c>
      <c r="W53" s="140">
        <v>0.0</v>
      </c>
      <c r="X53" s="140">
        <v>0.0</v>
      </c>
      <c r="Y53" s="140">
        <v>0.0</v>
      </c>
      <c r="Z53" s="325">
        <v>0.0</v>
      </c>
      <c r="AA53" s="140">
        <v>0.0</v>
      </c>
      <c r="AB53" s="140">
        <v>0.0</v>
      </c>
      <c r="AC53" s="325">
        <v>0.0</v>
      </c>
      <c r="AD53" s="325">
        <v>0.0</v>
      </c>
      <c r="AE53" s="325">
        <v>0.0</v>
      </c>
      <c r="AF53" s="327">
        <v>0.0</v>
      </c>
      <c r="AG53" s="204">
        <f t="shared" ref="AG53:AG57" si="13">sum(B53:AF53)</f>
        <v>2931</v>
      </c>
    </row>
    <row r="54">
      <c r="A54" s="26" t="s">
        <v>178</v>
      </c>
      <c r="B54" s="140">
        <v>32.0</v>
      </c>
      <c r="C54" s="324">
        <v>25.0</v>
      </c>
      <c r="D54" s="324">
        <v>45.0</v>
      </c>
      <c r="E54" s="324">
        <v>36.0</v>
      </c>
      <c r="F54" s="140">
        <v>135.0</v>
      </c>
      <c r="G54" s="324">
        <v>234.0</v>
      </c>
      <c r="H54" s="140">
        <v>241.0</v>
      </c>
      <c r="I54" s="140">
        <v>266.0</v>
      </c>
      <c r="J54" s="140">
        <v>332.0</v>
      </c>
      <c r="K54" s="140">
        <v>423.0</v>
      </c>
      <c r="L54" s="140">
        <v>479.0</v>
      </c>
      <c r="M54" s="80">
        <v>465.0</v>
      </c>
      <c r="N54" s="80">
        <v>415.0</v>
      </c>
      <c r="O54" s="159">
        <v>286.0</v>
      </c>
      <c r="P54" s="140">
        <v>211.0</v>
      </c>
      <c r="Q54" s="140">
        <v>158.0</v>
      </c>
      <c r="R54" s="140">
        <v>136.0</v>
      </c>
      <c r="S54" s="140">
        <v>151.0</v>
      </c>
      <c r="T54" s="140">
        <v>151.0</v>
      </c>
      <c r="U54" s="140">
        <v>123.0</v>
      </c>
      <c r="V54" s="140">
        <v>59.0</v>
      </c>
      <c r="W54" s="140">
        <v>45.0</v>
      </c>
      <c r="X54" s="140">
        <v>32.0</v>
      </c>
      <c r="Y54" s="140">
        <v>31.0</v>
      </c>
      <c r="Z54" s="325">
        <v>47.0</v>
      </c>
      <c r="AA54" s="140">
        <v>18.0</v>
      </c>
      <c r="AB54" s="140">
        <v>14.0</v>
      </c>
      <c r="AC54" s="325">
        <v>17.0</v>
      </c>
      <c r="AD54" s="325">
        <v>15.0</v>
      </c>
      <c r="AE54" s="325">
        <v>30.0</v>
      </c>
      <c r="AF54" s="327">
        <v>18.0</v>
      </c>
      <c r="AG54" s="204">
        <f t="shared" si="13"/>
        <v>4670</v>
      </c>
    </row>
    <row r="55">
      <c r="A55" s="26" t="s">
        <v>180</v>
      </c>
      <c r="B55" s="324">
        <v>360.0</v>
      </c>
      <c r="C55" s="324">
        <v>536.0</v>
      </c>
      <c r="D55" s="324">
        <v>709.0</v>
      </c>
      <c r="E55" s="324">
        <v>693.0</v>
      </c>
      <c r="F55" s="324">
        <v>456.0</v>
      </c>
      <c r="G55" s="324">
        <v>350.0</v>
      </c>
      <c r="H55" s="324">
        <v>131.0</v>
      </c>
      <c r="I55" s="140">
        <v>0.0</v>
      </c>
      <c r="J55" s="140">
        <v>0.0</v>
      </c>
      <c r="K55" s="140">
        <v>0.0</v>
      </c>
      <c r="L55" s="140">
        <v>54.0</v>
      </c>
      <c r="M55" s="80">
        <v>98.0</v>
      </c>
      <c r="N55" s="80">
        <v>87.0</v>
      </c>
      <c r="O55" s="159">
        <v>21.0</v>
      </c>
      <c r="P55" s="140">
        <v>0.0</v>
      </c>
      <c r="Q55" s="140">
        <v>0.0</v>
      </c>
      <c r="R55" s="140">
        <v>0.0</v>
      </c>
      <c r="S55" s="140">
        <v>0.0</v>
      </c>
      <c r="T55" s="140">
        <v>0.0</v>
      </c>
      <c r="U55" s="140">
        <v>0.0</v>
      </c>
      <c r="V55" s="140">
        <v>0.0</v>
      </c>
      <c r="W55" s="140">
        <v>0.0</v>
      </c>
      <c r="X55" s="140">
        <v>0.0</v>
      </c>
      <c r="Y55" s="140">
        <v>0.0</v>
      </c>
      <c r="Z55" s="140">
        <v>0.0</v>
      </c>
      <c r="AA55" s="140">
        <v>0.0</v>
      </c>
      <c r="AB55" s="140">
        <v>0.0</v>
      </c>
      <c r="AC55" s="140">
        <v>0.0</v>
      </c>
      <c r="AD55" s="140">
        <v>0.0</v>
      </c>
      <c r="AE55" s="140">
        <v>0.0</v>
      </c>
      <c r="AF55" s="142">
        <v>0.0</v>
      </c>
      <c r="AG55" s="204">
        <f t="shared" si="13"/>
        <v>3495</v>
      </c>
    </row>
    <row r="56">
      <c r="A56" s="26" t="s">
        <v>181</v>
      </c>
      <c r="B56" s="140">
        <v>89.0</v>
      </c>
      <c r="C56" s="324">
        <v>93.0</v>
      </c>
      <c r="D56" s="324">
        <v>94.0</v>
      </c>
      <c r="E56" s="324">
        <v>100.0</v>
      </c>
      <c r="F56" s="324">
        <v>313.0</v>
      </c>
      <c r="G56" s="324">
        <v>455.0</v>
      </c>
      <c r="H56" s="324">
        <v>503.0</v>
      </c>
      <c r="I56" s="140">
        <v>606.0</v>
      </c>
      <c r="J56" s="140">
        <v>636.0</v>
      </c>
      <c r="K56" s="140">
        <v>1022.0</v>
      </c>
      <c r="L56" s="140">
        <v>1129.0</v>
      </c>
      <c r="M56" s="159">
        <v>1021.0</v>
      </c>
      <c r="N56" s="80">
        <v>793.0</v>
      </c>
      <c r="O56" s="159">
        <v>579.0</v>
      </c>
      <c r="P56" s="140">
        <v>455.0</v>
      </c>
      <c r="Q56" s="140">
        <v>374.0</v>
      </c>
      <c r="R56" s="140">
        <v>236.0</v>
      </c>
      <c r="S56" s="140">
        <v>273.0</v>
      </c>
      <c r="T56" s="140">
        <v>251.0</v>
      </c>
      <c r="U56" s="140">
        <v>201.0</v>
      </c>
      <c r="V56" s="140">
        <v>106.0</v>
      </c>
      <c r="W56" s="140">
        <v>90.0</v>
      </c>
      <c r="X56" s="140">
        <v>64.0</v>
      </c>
      <c r="Y56" s="140">
        <v>50.0</v>
      </c>
      <c r="Z56" s="140">
        <v>68.0</v>
      </c>
      <c r="AA56" s="140">
        <v>63.0</v>
      </c>
      <c r="AB56" s="140">
        <v>55.0</v>
      </c>
      <c r="AC56" s="140">
        <v>52.0</v>
      </c>
      <c r="AD56" s="140">
        <v>61.0</v>
      </c>
      <c r="AE56" s="140">
        <v>81.0</v>
      </c>
      <c r="AF56" s="142">
        <v>86.0</v>
      </c>
      <c r="AG56" s="204">
        <f t="shared" si="13"/>
        <v>9999</v>
      </c>
    </row>
    <row r="57">
      <c r="A57" s="61" t="s">
        <v>96</v>
      </c>
      <c r="B57" s="337">
        <f t="shared" ref="B57:AF57" si="14">SUM(B53:B56)</f>
        <v>646</v>
      </c>
      <c r="C57" s="337">
        <f t="shared" si="14"/>
        <v>872</v>
      </c>
      <c r="D57" s="337">
        <f t="shared" si="14"/>
        <v>1138</v>
      </c>
      <c r="E57" s="337">
        <f t="shared" si="14"/>
        <v>1135</v>
      </c>
      <c r="F57" s="337">
        <f t="shared" si="14"/>
        <v>1081</v>
      </c>
      <c r="G57" s="337">
        <f t="shared" si="14"/>
        <v>1176</v>
      </c>
      <c r="H57" s="337">
        <f t="shared" si="14"/>
        <v>1198</v>
      </c>
      <c r="I57" s="337">
        <f t="shared" si="14"/>
        <v>1276</v>
      </c>
      <c r="J57" s="337">
        <f t="shared" si="14"/>
        <v>1280</v>
      </c>
      <c r="K57" s="337">
        <f t="shared" si="14"/>
        <v>1905</v>
      </c>
      <c r="L57" s="337">
        <f t="shared" si="14"/>
        <v>1801</v>
      </c>
      <c r="M57" s="337">
        <f t="shared" si="14"/>
        <v>1584</v>
      </c>
      <c r="N57" s="337">
        <f t="shared" si="14"/>
        <v>1295</v>
      </c>
      <c r="O57" s="337">
        <f t="shared" si="14"/>
        <v>886</v>
      </c>
      <c r="P57" s="337">
        <f t="shared" si="14"/>
        <v>666</v>
      </c>
      <c r="Q57" s="337">
        <f t="shared" si="14"/>
        <v>532</v>
      </c>
      <c r="R57" s="337">
        <f t="shared" si="14"/>
        <v>372</v>
      </c>
      <c r="S57" s="337">
        <f t="shared" si="14"/>
        <v>424</v>
      </c>
      <c r="T57" s="337">
        <f t="shared" si="14"/>
        <v>402</v>
      </c>
      <c r="U57" s="337">
        <f t="shared" si="14"/>
        <v>324</v>
      </c>
      <c r="V57" s="337">
        <f t="shared" si="14"/>
        <v>165</v>
      </c>
      <c r="W57" s="337">
        <f t="shared" si="14"/>
        <v>135</v>
      </c>
      <c r="X57" s="337">
        <f t="shared" si="14"/>
        <v>96</v>
      </c>
      <c r="Y57" s="337">
        <f t="shared" si="14"/>
        <v>81</v>
      </c>
      <c r="Z57" s="337">
        <f t="shared" si="14"/>
        <v>115</v>
      </c>
      <c r="AA57" s="337">
        <f t="shared" si="14"/>
        <v>81</v>
      </c>
      <c r="AB57" s="337">
        <f t="shared" si="14"/>
        <v>69</v>
      </c>
      <c r="AC57" s="337">
        <f t="shared" si="14"/>
        <v>69</v>
      </c>
      <c r="AD57" s="337">
        <f t="shared" si="14"/>
        <v>76</v>
      </c>
      <c r="AE57" s="337">
        <f t="shared" si="14"/>
        <v>111</v>
      </c>
      <c r="AF57" s="341">
        <f t="shared" si="14"/>
        <v>104</v>
      </c>
      <c r="AG57" s="204">
        <f t="shared" si="13"/>
        <v>21095</v>
      </c>
    </row>
    <row r="58">
      <c r="A58" s="18"/>
      <c r="B58" s="152"/>
      <c r="C58" s="152"/>
      <c r="D58" s="152"/>
      <c r="E58" s="152"/>
      <c r="F58" s="152"/>
      <c r="G58" s="152"/>
      <c r="H58" s="152"/>
      <c r="I58" s="152"/>
      <c r="J58" s="6"/>
      <c r="K58" s="6"/>
      <c r="L58" s="6"/>
      <c r="M58" s="6"/>
      <c r="N58" s="6"/>
      <c r="O58" s="6"/>
      <c r="P58" s="6"/>
      <c r="Q58" s="6"/>
      <c r="R58" s="6"/>
      <c r="S58" s="6"/>
      <c r="T58" s="6"/>
      <c r="U58" s="6"/>
      <c r="V58" s="6"/>
      <c r="W58" s="6"/>
      <c r="X58" s="6"/>
      <c r="Y58" s="6"/>
      <c r="Z58" s="6"/>
      <c r="AA58" s="6"/>
      <c r="AB58" s="6"/>
      <c r="AC58" s="6"/>
      <c r="AD58" s="6"/>
      <c r="AE58" s="6"/>
      <c r="AF58" s="18"/>
      <c r="AG58" s="12"/>
    </row>
    <row r="59">
      <c r="A59" s="26" t="s">
        <v>98</v>
      </c>
      <c r="B59" s="324">
        <v>136.0</v>
      </c>
      <c r="C59" s="324">
        <v>185.0</v>
      </c>
      <c r="D59" s="324">
        <v>262.0</v>
      </c>
      <c r="E59" s="324">
        <v>247.0</v>
      </c>
      <c r="F59" s="324">
        <v>204.0</v>
      </c>
      <c r="G59" s="324">
        <v>242.0</v>
      </c>
      <c r="H59" s="324">
        <v>226.0</v>
      </c>
      <c r="I59" s="140">
        <v>264.0</v>
      </c>
      <c r="J59" s="140">
        <v>298.0</v>
      </c>
      <c r="K59" s="140">
        <v>454.0</v>
      </c>
      <c r="L59" s="140">
        <v>425.0</v>
      </c>
      <c r="M59" s="140">
        <v>318.0</v>
      </c>
      <c r="N59" s="140">
        <v>297.0</v>
      </c>
      <c r="O59" s="140">
        <v>271.0</v>
      </c>
      <c r="P59" s="140">
        <v>257.0</v>
      </c>
      <c r="Q59" s="140">
        <v>197.0</v>
      </c>
      <c r="R59" s="140">
        <v>144.0</v>
      </c>
      <c r="S59" s="140">
        <v>128.0</v>
      </c>
      <c r="T59" s="140">
        <v>139.0</v>
      </c>
      <c r="U59" s="140">
        <v>112.0</v>
      </c>
      <c r="V59" s="140">
        <v>57.0</v>
      </c>
      <c r="W59" s="140">
        <v>47.0</v>
      </c>
      <c r="X59" s="140">
        <v>32.0</v>
      </c>
      <c r="Y59" s="140">
        <v>34.0</v>
      </c>
      <c r="Z59" s="140">
        <v>75.0</v>
      </c>
      <c r="AA59" s="140">
        <v>86.0</v>
      </c>
      <c r="AB59" s="140">
        <v>58.0</v>
      </c>
      <c r="AC59" s="140">
        <v>53.0</v>
      </c>
      <c r="AD59" s="140">
        <v>78.0</v>
      </c>
      <c r="AE59" s="140">
        <v>65.0</v>
      </c>
      <c r="AF59" s="142">
        <v>65.0</v>
      </c>
      <c r="AG59" s="204">
        <f t="shared" ref="AG59:AG67" si="15">sum(B59:AF59)</f>
        <v>5456</v>
      </c>
    </row>
    <row r="60">
      <c r="A60" s="26" t="s">
        <v>99</v>
      </c>
      <c r="B60" s="324">
        <v>0.0</v>
      </c>
      <c r="C60" s="324">
        <v>0.0</v>
      </c>
      <c r="D60" s="324">
        <v>0.0</v>
      </c>
      <c r="E60" s="324">
        <v>0.0</v>
      </c>
      <c r="F60" s="324">
        <v>0.0</v>
      </c>
      <c r="G60" s="324">
        <v>0.0</v>
      </c>
      <c r="H60" s="324">
        <v>0.0</v>
      </c>
      <c r="I60" s="140">
        <v>0.0</v>
      </c>
      <c r="J60" s="140">
        <v>0.0</v>
      </c>
      <c r="K60" s="140">
        <v>0.0</v>
      </c>
      <c r="L60" s="140">
        <v>0.0</v>
      </c>
      <c r="M60" s="140">
        <v>0.0</v>
      </c>
      <c r="N60" s="324">
        <v>0.0</v>
      </c>
      <c r="O60" s="140">
        <v>0.0</v>
      </c>
      <c r="P60" s="324">
        <v>0.0</v>
      </c>
      <c r="Q60" s="140">
        <v>0.0</v>
      </c>
      <c r="R60" s="140">
        <v>0.0</v>
      </c>
      <c r="S60" s="140">
        <v>0.0</v>
      </c>
      <c r="T60" s="140">
        <v>0.0</v>
      </c>
      <c r="U60" s="140">
        <v>0.0</v>
      </c>
      <c r="V60" s="140">
        <v>36.0</v>
      </c>
      <c r="W60" s="140">
        <v>42.0</v>
      </c>
      <c r="X60" s="140">
        <v>37.0</v>
      </c>
      <c r="Y60" s="140">
        <v>32.0</v>
      </c>
      <c r="Z60" s="325">
        <v>61.0</v>
      </c>
      <c r="AA60" s="325">
        <v>84.0</v>
      </c>
      <c r="AB60" s="140">
        <v>53.0</v>
      </c>
      <c r="AC60" s="325">
        <v>60.0</v>
      </c>
      <c r="AD60" s="325">
        <v>59.0</v>
      </c>
      <c r="AE60" s="325">
        <v>57.0</v>
      </c>
      <c r="AF60" s="327">
        <v>63.0</v>
      </c>
      <c r="AG60" s="204">
        <f t="shared" si="15"/>
        <v>584</v>
      </c>
    </row>
    <row r="61">
      <c r="A61" s="26" t="s">
        <v>191</v>
      </c>
      <c r="B61" s="324">
        <v>62.0</v>
      </c>
      <c r="C61" s="324">
        <v>80.0</v>
      </c>
      <c r="D61" s="324">
        <v>106.0</v>
      </c>
      <c r="E61" s="324">
        <v>97.0</v>
      </c>
      <c r="F61" s="324">
        <v>59.0</v>
      </c>
      <c r="G61" s="324">
        <v>67.0</v>
      </c>
      <c r="H61" s="324">
        <v>50.0</v>
      </c>
      <c r="I61" s="324">
        <v>57.0</v>
      </c>
      <c r="J61" s="324">
        <v>59.0</v>
      </c>
      <c r="K61" s="324">
        <v>98.0</v>
      </c>
      <c r="L61" s="324">
        <v>68.0</v>
      </c>
      <c r="M61" s="324">
        <v>35.0</v>
      </c>
      <c r="N61" s="324">
        <v>47.0</v>
      </c>
      <c r="O61" s="324">
        <v>17.0</v>
      </c>
      <c r="P61" s="324">
        <v>5.0</v>
      </c>
      <c r="Q61" s="324">
        <v>10.0</v>
      </c>
      <c r="R61" s="324">
        <v>6.0</v>
      </c>
      <c r="S61" s="324">
        <v>4.0</v>
      </c>
      <c r="T61" s="324">
        <v>5.0</v>
      </c>
      <c r="U61" s="324">
        <v>4.0</v>
      </c>
      <c r="V61" s="324">
        <v>3.0</v>
      </c>
      <c r="W61" s="324">
        <v>4.0</v>
      </c>
      <c r="X61" s="324">
        <v>1.0</v>
      </c>
      <c r="Y61" s="324">
        <v>5.0</v>
      </c>
      <c r="Z61" s="324">
        <v>23.0</v>
      </c>
      <c r="AA61" s="324">
        <v>16.0</v>
      </c>
      <c r="AB61" s="324">
        <v>10.0</v>
      </c>
      <c r="AC61" s="324">
        <v>12.0</v>
      </c>
      <c r="AD61" s="324">
        <v>15.0</v>
      </c>
      <c r="AE61" s="324">
        <v>7.0</v>
      </c>
      <c r="AF61" s="346">
        <v>11.0</v>
      </c>
      <c r="AG61" s="204">
        <f t="shared" si="15"/>
        <v>1043</v>
      </c>
    </row>
    <row r="62">
      <c r="A62" s="26" t="s">
        <v>193</v>
      </c>
      <c r="B62" s="140">
        <v>17.0</v>
      </c>
      <c r="C62" s="324">
        <v>21.0</v>
      </c>
      <c r="D62" s="324">
        <v>9.0</v>
      </c>
      <c r="E62" s="324">
        <v>13.0</v>
      </c>
      <c r="F62" s="324">
        <v>45.0</v>
      </c>
      <c r="G62" s="324">
        <v>65.0</v>
      </c>
      <c r="H62" s="324">
        <v>61.0</v>
      </c>
      <c r="I62" s="140">
        <v>69.0</v>
      </c>
      <c r="J62" s="140">
        <v>81.0</v>
      </c>
      <c r="K62" s="140">
        <v>163.0</v>
      </c>
      <c r="L62" s="140">
        <v>171.0</v>
      </c>
      <c r="M62" s="140">
        <v>119.0</v>
      </c>
      <c r="N62" s="140">
        <v>121.0</v>
      </c>
      <c r="O62" s="325">
        <v>209.0</v>
      </c>
      <c r="P62" s="140">
        <v>214.0</v>
      </c>
      <c r="Q62" s="140">
        <v>167.0</v>
      </c>
      <c r="R62" s="140">
        <v>128.0</v>
      </c>
      <c r="S62" s="140">
        <v>123.0</v>
      </c>
      <c r="T62" s="324">
        <v>122.0</v>
      </c>
      <c r="U62" s="324">
        <v>100.0</v>
      </c>
      <c r="V62" s="324">
        <v>50.0</v>
      </c>
      <c r="W62" s="324">
        <v>33.0</v>
      </c>
      <c r="X62" s="324">
        <v>27.0</v>
      </c>
      <c r="Y62" s="324">
        <v>25.0</v>
      </c>
      <c r="Z62" s="324">
        <v>39.0</v>
      </c>
      <c r="AA62" s="324">
        <v>41.0</v>
      </c>
      <c r="AB62" s="324">
        <v>28.0</v>
      </c>
      <c r="AC62" s="324">
        <v>31.0</v>
      </c>
      <c r="AD62" s="324">
        <v>31.0</v>
      </c>
      <c r="AE62" s="324">
        <v>33.0</v>
      </c>
      <c r="AF62" s="346">
        <v>37.0</v>
      </c>
      <c r="AG62" s="204">
        <f t="shared" si="15"/>
        <v>2393</v>
      </c>
    </row>
    <row r="63">
      <c r="A63" s="26" t="s">
        <v>194</v>
      </c>
      <c r="B63" s="324">
        <v>29.0</v>
      </c>
      <c r="C63" s="324">
        <v>21.0</v>
      </c>
      <c r="D63" s="324">
        <v>24.0</v>
      </c>
      <c r="E63" s="324">
        <v>17.0</v>
      </c>
      <c r="F63" s="324">
        <v>20.0</v>
      </c>
      <c r="G63" s="324">
        <v>14.0</v>
      </c>
      <c r="H63" s="324">
        <v>212.0</v>
      </c>
      <c r="I63" s="324">
        <v>307.0</v>
      </c>
      <c r="J63" s="324">
        <v>258.0</v>
      </c>
      <c r="K63" s="324">
        <v>397.0</v>
      </c>
      <c r="L63" s="324">
        <v>155.0</v>
      </c>
      <c r="M63" s="324">
        <v>28.0</v>
      </c>
      <c r="N63" s="324">
        <v>18.0</v>
      </c>
      <c r="O63" s="324">
        <v>23.0</v>
      </c>
      <c r="P63" s="324">
        <v>9.0</v>
      </c>
      <c r="Q63" s="324">
        <v>18.0</v>
      </c>
      <c r="R63" s="324">
        <v>5.0</v>
      </c>
      <c r="S63" s="324">
        <v>12.0</v>
      </c>
      <c r="T63" s="324">
        <v>6.0</v>
      </c>
      <c r="U63" s="324">
        <v>5.0</v>
      </c>
      <c r="V63" s="324">
        <v>3.0</v>
      </c>
      <c r="W63" s="324">
        <v>6.0</v>
      </c>
      <c r="X63" s="324">
        <v>6.0</v>
      </c>
      <c r="Y63" s="324">
        <v>8.0</v>
      </c>
      <c r="Z63" s="324">
        <v>15.0</v>
      </c>
      <c r="AA63" s="140">
        <v>22.0</v>
      </c>
      <c r="AB63" s="324">
        <v>19.0</v>
      </c>
      <c r="AC63" s="324">
        <v>15.0</v>
      </c>
      <c r="AD63" s="324">
        <v>16.0</v>
      </c>
      <c r="AE63" s="324">
        <v>16.0</v>
      </c>
      <c r="AF63" s="346">
        <v>13.0</v>
      </c>
      <c r="AG63" s="204">
        <f t="shared" si="15"/>
        <v>1717</v>
      </c>
    </row>
    <row r="64">
      <c r="A64" s="26" t="s">
        <v>196</v>
      </c>
      <c r="B64" s="140">
        <v>6.0</v>
      </c>
      <c r="C64" s="324">
        <v>3.0</v>
      </c>
      <c r="D64" s="324">
        <v>7.0</v>
      </c>
      <c r="E64" s="324">
        <v>2.0</v>
      </c>
      <c r="F64" s="324">
        <v>4.0</v>
      </c>
      <c r="G64" s="324">
        <v>10.0</v>
      </c>
      <c r="H64" s="324">
        <v>14.0</v>
      </c>
      <c r="I64" s="140">
        <v>9.0</v>
      </c>
      <c r="J64" s="140">
        <v>18.0</v>
      </c>
      <c r="K64" s="140">
        <v>33.0</v>
      </c>
      <c r="L64" s="140">
        <v>25.0</v>
      </c>
      <c r="M64" s="140">
        <v>38.0</v>
      </c>
      <c r="N64" s="140">
        <v>27.0</v>
      </c>
      <c r="O64" s="325">
        <v>14.0</v>
      </c>
      <c r="P64" s="140">
        <v>14.0</v>
      </c>
      <c r="Q64" s="140">
        <v>13.0</v>
      </c>
      <c r="R64" s="140">
        <v>9.0</v>
      </c>
      <c r="S64" s="140">
        <v>8.0</v>
      </c>
      <c r="T64" s="324">
        <v>12.0</v>
      </c>
      <c r="U64" s="324">
        <v>8.0</v>
      </c>
      <c r="V64" s="324">
        <v>7.0</v>
      </c>
      <c r="W64" s="324">
        <v>4.0</v>
      </c>
      <c r="X64" s="324">
        <v>5.0</v>
      </c>
      <c r="Y64" s="324">
        <v>5.0</v>
      </c>
      <c r="Z64" s="324">
        <v>16.0</v>
      </c>
      <c r="AA64" s="140">
        <v>11.0</v>
      </c>
      <c r="AB64" s="324">
        <v>11.0</v>
      </c>
      <c r="AC64" s="324">
        <v>14.0</v>
      </c>
      <c r="AD64" s="324">
        <v>7.0</v>
      </c>
      <c r="AE64" s="324">
        <v>11.0</v>
      </c>
      <c r="AF64" s="346">
        <v>9.0</v>
      </c>
      <c r="AG64" s="204">
        <f t="shared" si="15"/>
        <v>374</v>
      </c>
    </row>
    <row r="65">
      <c r="A65" s="26" t="s">
        <v>198</v>
      </c>
      <c r="B65" s="324">
        <v>109.0</v>
      </c>
      <c r="C65" s="324">
        <v>171.0</v>
      </c>
      <c r="D65" s="324">
        <v>211.0</v>
      </c>
      <c r="E65" s="324">
        <v>190.0</v>
      </c>
      <c r="F65" s="324">
        <v>148.0</v>
      </c>
      <c r="G65" s="324">
        <v>144.0</v>
      </c>
      <c r="H65" s="324">
        <v>136.0</v>
      </c>
      <c r="I65" s="324">
        <v>120.0</v>
      </c>
      <c r="J65" s="324">
        <v>138.0</v>
      </c>
      <c r="K65" s="324">
        <v>201.0</v>
      </c>
      <c r="L65" s="324">
        <v>138.0</v>
      </c>
      <c r="M65" s="324">
        <v>85.0</v>
      </c>
      <c r="N65" s="324">
        <v>95.0</v>
      </c>
      <c r="O65" s="324">
        <v>55.0</v>
      </c>
      <c r="P65" s="324">
        <v>36.0</v>
      </c>
      <c r="Q65" s="324">
        <v>43.0</v>
      </c>
      <c r="R65" s="324">
        <v>38.0</v>
      </c>
      <c r="S65" s="324">
        <v>40.0</v>
      </c>
      <c r="T65" s="324">
        <v>18.0</v>
      </c>
      <c r="U65" s="324">
        <v>23.0</v>
      </c>
      <c r="V65" s="324">
        <v>14.0</v>
      </c>
      <c r="W65" s="324">
        <v>20.0</v>
      </c>
      <c r="X65" s="324">
        <v>13.0</v>
      </c>
      <c r="Y65" s="324">
        <v>19.0</v>
      </c>
      <c r="Z65" s="324">
        <v>65.0</v>
      </c>
      <c r="AA65" s="140">
        <v>89.0</v>
      </c>
      <c r="AB65" s="324">
        <v>73.0</v>
      </c>
      <c r="AC65" s="324">
        <v>73.0</v>
      </c>
      <c r="AD65" s="324">
        <v>50.0</v>
      </c>
      <c r="AE65" s="324">
        <v>46.0</v>
      </c>
      <c r="AF65" s="346">
        <v>40.0</v>
      </c>
      <c r="AG65" s="204">
        <f t="shared" si="15"/>
        <v>2641</v>
      </c>
    </row>
    <row r="66">
      <c r="A66" s="26" t="s">
        <v>200</v>
      </c>
      <c r="B66" s="324">
        <v>35.0</v>
      </c>
      <c r="C66" s="324">
        <v>42.0</v>
      </c>
      <c r="D66" s="324">
        <v>33.0</v>
      </c>
      <c r="E66" s="324">
        <v>31.0</v>
      </c>
      <c r="F66" s="324">
        <v>78.0</v>
      </c>
      <c r="G66" s="324">
        <v>128.0</v>
      </c>
      <c r="H66" s="324">
        <v>127.0</v>
      </c>
      <c r="I66" s="324">
        <v>149.0</v>
      </c>
      <c r="J66" s="324">
        <v>170.0</v>
      </c>
      <c r="K66" s="324">
        <v>325.0</v>
      </c>
      <c r="L66" s="324">
        <v>319.0</v>
      </c>
      <c r="M66" s="324">
        <v>282.0</v>
      </c>
      <c r="N66" s="324">
        <v>124.0</v>
      </c>
      <c r="O66" s="324">
        <v>0.0</v>
      </c>
      <c r="P66" s="324">
        <v>0.0</v>
      </c>
      <c r="Q66" s="324">
        <v>0.0</v>
      </c>
      <c r="R66" s="324">
        <v>0.0</v>
      </c>
      <c r="S66" s="140">
        <v>0.0</v>
      </c>
      <c r="T66" s="140">
        <v>0.0</v>
      </c>
      <c r="U66" s="324">
        <v>0.0</v>
      </c>
      <c r="V66" s="324">
        <v>0.0</v>
      </c>
      <c r="W66" s="324">
        <v>0.0</v>
      </c>
      <c r="X66" s="324">
        <v>0.0</v>
      </c>
      <c r="Y66" s="324">
        <v>0.0</v>
      </c>
      <c r="Z66" s="324">
        <v>0.0</v>
      </c>
      <c r="AA66" s="140">
        <v>0.0</v>
      </c>
      <c r="AB66" s="324">
        <v>0.0</v>
      </c>
      <c r="AC66" s="324">
        <v>0.0</v>
      </c>
      <c r="AD66" s="324">
        <v>54.0</v>
      </c>
      <c r="AE66" s="324">
        <v>58.0</v>
      </c>
      <c r="AF66" s="346">
        <v>68.0</v>
      </c>
      <c r="AG66" s="204">
        <f t="shared" si="15"/>
        <v>2023</v>
      </c>
    </row>
    <row r="67">
      <c r="A67" s="61" t="s">
        <v>110</v>
      </c>
      <c r="B67" s="337">
        <f t="shared" ref="B67:AF67" si="16">SUM(B59:B66)</f>
        <v>394</v>
      </c>
      <c r="C67" s="337">
        <f t="shared" si="16"/>
        <v>523</v>
      </c>
      <c r="D67" s="337">
        <f t="shared" si="16"/>
        <v>652</v>
      </c>
      <c r="E67" s="337">
        <f t="shared" si="16"/>
        <v>597</v>
      </c>
      <c r="F67" s="337">
        <f t="shared" si="16"/>
        <v>558</v>
      </c>
      <c r="G67" s="337">
        <f t="shared" si="16"/>
        <v>670</v>
      </c>
      <c r="H67" s="337">
        <f t="shared" si="16"/>
        <v>826</v>
      </c>
      <c r="I67" s="337">
        <f t="shared" si="16"/>
        <v>975</v>
      </c>
      <c r="J67" s="337">
        <f t="shared" si="16"/>
        <v>1022</v>
      </c>
      <c r="K67" s="337">
        <f t="shared" si="16"/>
        <v>1671</v>
      </c>
      <c r="L67" s="337">
        <f t="shared" si="16"/>
        <v>1301</v>
      </c>
      <c r="M67" s="337">
        <f t="shared" si="16"/>
        <v>905</v>
      </c>
      <c r="N67" s="337">
        <f t="shared" si="16"/>
        <v>729</v>
      </c>
      <c r="O67" s="337">
        <f t="shared" si="16"/>
        <v>589</v>
      </c>
      <c r="P67" s="337">
        <f t="shared" si="16"/>
        <v>535</v>
      </c>
      <c r="Q67" s="337">
        <f t="shared" si="16"/>
        <v>448</v>
      </c>
      <c r="R67" s="337">
        <f t="shared" si="16"/>
        <v>330</v>
      </c>
      <c r="S67" s="337">
        <f t="shared" si="16"/>
        <v>315</v>
      </c>
      <c r="T67" s="337">
        <f t="shared" si="16"/>
        <v>302</v>
      </c>
      <c r="U67" s="337">
        <f t="shared" si="16"/>
        <v>252</v>
      </c>
      <c r="V67" s="337">
        <f t="shared" si="16"/>
        <v>170</v>
      </c>
      <c r="W67" s="337">
        <f t="shared" si="16"/>
        <v>156</v>
      </c>
      <c r="X67" s="337">
        <f t="shared" si="16"/>
        <v>121</v>
      </c>
      <c r="Y67" s="337">
        <f t="shared" si="16"/>
        <v>128</v>
      </c>
      <c r="Z67" s="337">
        <f t="shared" si="16"/>
        <v>294</v>
      </c>
      <c r="AA67" s="337">
        <f t="shared" si="16"/>
        <v>349</v>
      </c>
      <c r="AB67" s="337">
        <f t="shared" si="16"/>
        <v>252</v>
      </c>
      <c r="AC67" s="337">
        <f t="shared" si="16"/>
        <v>258</v>
      </c>
      <c r="AD67" s="337">
        <f t="shared" si="16"/>
        <v>310</v>
      </c>
      <c r="AE67" s="337">
        <f t="shared" si="16"/>
        <v>293</v>
      </c>
      <c r="AF67" s="341">
        <f t="shared" si="16"/>
        <v>306</v>
      </c>
      <c r="AG67" s="204">
        <f t="shared" si="15"/>
        <v>16231</v>
      </c>
    </row>
    <row r="68">
      <c r="A68" s="18"/>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18"/>
      <c r="AG68" s="323"/>
    </row>
    <row r="69">
      <c r="A69" s="23" t="s">
        <v>203</v>
      </c>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18"/>
      <c r="AG69" s="323"/>
    </row>
    <row r="70">
      <c r="A70" s="377" t="s">
        <v>204</v>
      </c>
      <c r="B70" s="378">
        <v>397.0</v>
      </c>
      <c r="C70" s="378">
        <v>580.0</v>
      </c>
      <c r="D70" s="378">
        <v>745.0</v>
      </c>
      <c r="E70" s="378">
        <v>703.0</v>
      </c>
      <c r="F70" s="378">
        <v>730.0</v>
      </c>
      <c r="G70" s="378">
        <v>676.0</v>
      </c>
      <c r="H70" s="378">
        <v>253.0</v>
      </c>
      <c r="I70" s="378">
        <v>33.0</v>
      </c>
      <c r="J70" s="378">
        <v>33.0</v>
      </c>
      <c r="K70" s="378">
        <v>35.0</v>
      </c>
      <c r="L70" s="378">
        <v>41.0</v>
      </c>
      <c r="M70" s="378">
        <v>36.0</v>
      </c>
      <c r="N70" s="378">
        <v>30.0</v>
      </c>
      <c r="O70" s="378">
        <v>19.0</v>
      </c>
      <c r="P70" s="379">
        <v>22.0</v>
      </c>
      <c r="Q70" s="379">
        <v>15.0</v>
      </c>
      <c r="R70" s="379">
        <v>10.0</v>
      </c>
      <c r="S70" s="379">
        <v>16.0</v>
      </c>
      <c r="T70" s="379">
        <v>8.0</v>
      </c>
      <c r="U70" s="379">
        <v>14.0</v>
      </c>
      <c r="V70" s="379">
        <v>4.0</v>
      </c>
      <c r="W70" s="379">
        <v>4.0</v>
      </c>
      <c r="X70" s="379">
        <v>3.0</v>
      </c>
      <c r="Y70" s="379">
        <v>2.0</v>
      </c>
      <c r="Z70" s="379">
        <v>6.0</v>
      </c>
      <c r="AA70" s="379">
        <v>6.0</v>
      </c>
      <c r="AB70" s="379">
        <v>3.0</v>
      </c>
      <c r="AC70" s="379">
        <v>2.0</v>
      </c>
      <c r="AD70" s="379">
        <v>3.0</v>
      </c>
      <c r="AE70" s="379">
        <v>2.0</v>
      </c>
      <c r="AF70" s="381">
        <v>3.0</v>
      </c>
      <c r="AG70" s="204">
        <f>sum(B70:AF70)</f>
        <v>4434</v>
      </c>
    </row>
    <row r="71">
      <c r="A71" s="18"/>
      <c r="B71" s="382"/>
      <c r="C71" s="382"/>
      <c r="D71" s="382"/>
      <c r="E71" s="382"/>
      <c r="F71" s="382"/>
      <c r="G71" s="382"/>
      <c r="H71" s="382"/>
      <c r="I71" s="382"/>
      <c r="J71" s="382"/>
      <c r="K71" s="382"/>
      <c r="L71" s="382"/>
      <c r="M71" s="382"/>
      <c r="N71" s="382"/>
      <c r="O71" s="382"/>
      <c r="P71" s="382"/>
      <c r="Q71" s="382"/>
      <c r="R71" s="382"/>
      <c r="S71" s="382"/>
      <c r="T71" s="382"/>
      <c r="U71" s="382"/>
      <c r="V71" s="382"/>
      <c r="W71" s="382"/>
      <c r="X71" s="382"/>
      <c r="Y71" s="382"/>
      <c r="Z71" s="382"/>
      <c r="AA71" s="382"/>
      <c r="AB71" s="382"/>
      <c r="AC71" s="382"/>
      <c r="AD71" s="382"/>
      <c r="AE71" s="382"/>
      <c r="AF71" s="385"/>
      <c r="AG71" s="323"/>
    </row>
    <row r="72">
      <c r="A72" s="23" t="s">
        <v>208</v>
      </c>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18"/>
      <c r="AG72" s="323"/>
    </row>
    <row r="73">
      <c r="A73" s="26" t="s">
        <v>209</v>
      </c>
      <c r="B73" s="37">
        <f t="shared" ref="B73:AF73" si="17">B53-B90</f>
        <v>157</v>
      </c>
      <c r="C73" s="37">
        <f t="shared" si="17"/>
        <v>214</v>
      </c>
      <c r="D73" s="37">
        <f t="shared" si="17"/>
        <v>281</v>
      </c>
      <c r="E73" s="37">
        <f t="shared" si="17"/>
        <v>299</v>
      </c>
      <c r="F73" s="37">
        <f t="shared" si="17"/>
        <v>171</v>
      </c>
      <c r="G73" s="37">
        <f t="shared" si="17"/>
        <v>132</v>
      </c>
      <c r="H73" s="37">
        <f t="shared" si="17"/>
        <v>316</v>
      </c>
      <c r="I73" s="37">
        <f t="shared" si="17"/>
        <v>392</v>
      </c>
      <c r="J73" s="37">
        <f t="shared" si="17"/>
        <v>304</v>
      </c>
      <c r="K73" s="37">
        <f t="shared" si="17"/>
        <v>447</v>
      </c>
      <c r="L73" s="37">
        <f t="shared" si="17"/>
        <v>134</v>
      </c>
      <c r="M73" s="37">
        <f t="shared" si="17"/>
        <v>0</v>
      </c>
      <c r="N73" s="37">
        <f t="shared" si="17"/>
        <v>0</v>
      </c>
      <c r="O73" s="37">
        <f t="shared" si="17"/>
        <v>0</v>
      </c>
      <c r="P73" s="37">
        <f t="shared" si="17"/>
        <v>0</v>
      </c>
      <c r="Q73" s="37">
        <f t="shared" si="17"/>
        <v>0</v>
      </c>
      <c r="R73" s="37">
        <f t="shared" si="17"/>
        <v>0</v>
      </c>
      <c r="S73" s="37">
        <f t="shared" si="17"/>
        <v>0</v>
      </c>
      <c r="T73" s="37">
        <f t="shared" si="17"/>
        <v>0</v>
      </c>
      <c r="U73" s="37">
        <f t="shared" si="17"/>
        <v>0</v>
      </c>
      <c r="V73" s="37">
        <f t="shared" si="17"/>
        <v>0</v>
      </c>
      <c r="W73" s="37">
        <f t="shared" si="17"/>
        <v>0</v>
      </c>
      <c r="X73" s="37">
        <f t="shared" si="17"/>
        <v>0</v>
      </c>
      <c r="Y73" s="37">
        <f t="shared" si="17"/>
        <v>0</v>
      </c>
      <c r="Z73" s="37">
        <f t="shared" si="17"/>
        <v>0</v>
      </c>
      <c r="AA73" s="37">
        <f t="shared" si="17"/>
        <v>0</v>
      </c>
      <c r="AB73" s="37">
        <f t="shared" si="17"/>
        <v>0</v>
      </c>
      <c r="AC73" s="37">
        <f t="shared" si="17"/>
        <v>0</v>
      </c>
      <c r="AD73" s="37">
        <f t="shared" si="17"/>
        <v>0</v>
      </c>
      <c r="AE73" s="37">
        <f t="shared" si="17"/>
        <v>0</v>
      </c>
      <c r="AF73" s="49">
        <f t="shared" si="17"/>
        <v>0</v>
      </c>
      <c r="AG73" s="204">
        <f t="shared" ref="AG73:AG77" si="19">sum(B73:AF73)</f>
        <v>2847</v>
      </c>
    </row>
    <row r="74">
      <c r="A74" s="26" t="s">
        <v>210</v>
      </c>
      <c r="B74" s="37">
        <f t="shared" ref="B74:AF74" si="18">B54-B91</f>
        <v>28</v>
      </c>
      <c r="C74" s="37">
        <f t="shared" si="18"/>
        <v>25</v>
      </c>
      <c r="D74" s="37">
        <f t="shared" si="18"/>
        <v>42</v>
      </c>
      <c r="E74" s="37">
        <f t="shared" si="18"/>
        <v>36</v>
      </c>
      <c r="F74" s="37">
        <f t="shared" si="18"/>
        <v>130</v>
      </c>
      <c r="G74" s="37">
        <f t="shared" si="18"/>
        <v>226</v>
      </c>
      <c r="H74" s="37">
        <f t="shared" si="18"/>
        <v>233</v>
      </c>
      <c r="I74" s="37">
        <f t="shared" si="18"/>
        <v>258</v>
      </c>
      <c r="J74" s="37">
        <f t="shared" si="18"/>
        <v>325</v>
      </c>
      <c r="K74" s="37">
        <f t="shared" si="18"/>
        <v>415</v>
      </c>
      <c r="L74" s="37">
        <f t="shared" si="18"/>
        <v>467</v>
      </c>
      <c r="M74" s="37">
        <f t="shared" si="18"/>
        <v>451</v>
      </c>
      <c r="N74" s="37">
        <f t="shared" si="18"/>
        <v>399</v>
      </c>
      <c r="O74" s="37">
        <f t="shared" si="18"/>
        <v>284</v>
      </c>
      <c r="P74" s="37">
        <f t="shared" si="18"/>
        <v>202</v>
      </c>
      <c r="Q74" s="37">
        <f t="shared" si="18"/>
        <v>149</v>
      </c>
      <c r="R74" s="37">
        <f t="shared" si="18"/>
        <v>125</v>
      </c>
      <c r="S74" s="37">
        <f t="shared" si="18"/>
        <v>147</v>
      </c>
      <c r="T74" s="37">
        <f t="shared" si="18"/>
        <v>142</v>
      </c>
      <c r="U74" s="37">
        <f t="shared" si="18"/>
        <v>122</v>
      </c>
      <c r="V74" s="37">
        <f t="shared" si="18"/>
        <v>58</v>
      </c>
      <c r="W74" s="37">
        <f t="shared" si="18"/>
        <v>42</v>
      </c>
      <c r="X74" s="37">
        <f t="shared" si="18"/>
        <v>30</v>
      </c>
      <c r="Y74" s="37">
        <f t="shared" si="18"/>
        <v>31</v>
      </c>
      <c r="Z74" s="37">
        <f t="shared" si="18"/>
        <v>43</v>
      </c>
      <c r="AA74" s="37">
        <f t="shared" si="18"/>
        <v>14</v>
      </c>
      <c r="AB74" s="37">
        <f t="shared" si="18"/>
        <v>14</v>
      </c>
      <c r="AC74" s="37">
        <f t="shared" si="18"/>
        <v>15</v>
      </c>
      <c r="AD74" s="37">
        <f t="shared" si="18"/>
        <v>14</v>
      </c>
      <c r="AE74" s="37">
        <f t="shared" si="18"/>
        <v>30</v>
      </c>
      <c r="AF74" s="49">
        <f t="shared" si="18"/>
        <v>17</v>
      </c>
      <c r="AG74" s="204">
        <f t="shared" si="19"/>
        <v>4514</v>
      </c>
    </row>
    <row r="75">
      <c r="A75" s="26" t="s">
        <v>212</v>
      </c>
      <c r="B75" s="37">
        <f t="shared" ref="B75:AF75" si="20">B55-B92</f>
        <v>349</v>
      </c>
      <c r="C75" s="37">
        <f t="shared" si="20"/>
        <v>522</v>
      </c>
      <c r="D75" s="37">
        <f t="shared" si="20"/>
        <v>692</v>
      </c>
      <c r="E75" s="37">
        <f t="shared" si="20"/>
        <v>680</v>
      </c>
      <c r="F75" s="37">
        <f t="shared" si="20"/>
        <v>446</v>
      </c>
      <c r="G75" s="37">
        <f t="shared" si="20"/>
        <v>339</v>
      </c>
      <c r="H75" s="37">
        <f t="shared" si="20"/>
        <v>127</v>
      </c>
      <c r="I75" s="37">
        <f t="shared" si="20"/>
        <v>0</v>
      </c>
      <c r="J75" s="37">
        <f t="shared" si="20"/>
        <v>0</v>
      </c>
      <c r="K75" s="37">
        <f t="shared" si="20"/>
        <v>0</v>
      </c>
      <c r="L75" s="37">
        <f t="shared" si="20"/>
        <v>52</v>
      </c>
      <c r="M75" s="37">
        <f t="shared" si="20"/>
        <v>96</v>
      </c>
      <c r="N75" s="37">
        <f t="shared" si="20"/>
        <v>84</v>
      </c>
      <c r="O75" s="37">
        <f t="shared" si="20"/>
        <v>21</v>
      </c>
      <c r="P75" s="37">
        <f t="shared" si="20"/>
        <v>0</v>
      </c>
      <c r="Q75" s="37">
        <f t="shared" si="20"/>
        <v>0</v>
      </c>
      <c r="R75" s="37">
        <f t="shared" si="20"/>
        <v>0</v>
      </c>
      <c r="S75" s="37">
        <f t="shared" si="20"/>
        <v>0</v>
      </c>
      <c r="T75" s="37">
        <f t="shared" si="20"/>
        <v>0</v>
      </c>
      <c r="U75" s="37">
        <f t="shared" si="20"/>
        <v>0</v>
      </c>
      <c r="V75" s="37">
        <f t="shared" si="20"/>
        <v>0</v>
      </c>
      <c r="W75" s="37">
        <f t="shared" si="20"/>
        <v>0</v>
      </c>
      <c r="X75" s="37">
        <f t="shared" si="20"/>
        <v>0</v>
      </c>
      <c r="Y75" s="37">
        <f t="shared" si="20"/>
        <v>0</v>
      </c>
      <c r="Z75" s="37">
        <f t="shared" si="20"/>
        <v>0</v>
      </c>
      <c r="AA75" s="37">
        <f t="shared" si="20"/>
        <v>0</v>
      </c>
      <c r="AB75" s="37">
        <f t="shared" si="20"/>
        <v>0</v>
      </c>
      <c r="AC75" s="37">
        <f t="shared" si="20"/>
        <v>0</v>
      </c>
      <c r="AD75" s="37">
        <f t="shared" si="20"/>
        <v>0</v>
      </c>
      <c r="AE75" s="37">
        <f t="shared" si="20"/>
        <v>0</v>
      </c>
      <c r="AF75" s="49">
        <f t="shared" si="20"/>
        <v>0</v>
      </c>
      <c r="AG75" s="204">
        <f t="shared" si="19"/>
        <v>3408</v>
      </c>
    </row>
    <row r="76">
      <c r="A76" s="26" t="s">
        <v>214</v>
      </c>
      <c r="B76" s="37">
        <f t="shared" ref="B76:AF76" si="21">B56-B93</f>
        <v>87</v>
      </c>
      <c r="C76" s="37">
        <f t="shared" si="21"/>
        <v>91</v>
      </c>
      <c r="D76" s="37">
        <f t="shared" si="21"/>
        <v>90</v>
      </c>
      <c r="E76" s="37">
        <f t="shared" si="21"/>
        <v>96</v>
      </c>
      <c r="F76" s="37">
        <f t="shared" si="21"/>
        <v>307</v>
      </c>
      <c r="G76" s="37">
        <f t="shared" si="21"/>
        <v>445</v>
      </c>
      <c r="H76" s="37">
        <f t="shared" si="21"/>
        <v>487</v>
      </c>
      <c r="I76" s="37">
        <f t="shared" si="21"/>
        <v>592</v>
      </c>
      <c r="J76" s="37">
        <f t="shared" si="21"/>
        <v>625</v>
      </c>
      <c r="K76" s="37">
        <f t="shared" si="21"/>
        <v>1003</v>
      </c>
      <c r="L76" s="37">
        <f t="shared" si="21"/>
        <v>1097</v>
      </c>
      <c r="M76" s="37">
        <f t="shared" si="21"/>
        <v>991</v>
      </c>
      <c r="N76" s="37">
        <f t="shared" si="21"/>
        <v>777</v>
      </c>
      <c r="O76" s="37">
        <f t="shared" si="21"/>
        <v>566</v>
      </c>
      <c r="P76" s="37">
        <f t="shared" si="21"/>
        <v>438</v>
      </c>
      <c r="Q76" s="37">
        <f t="shared" si="21"/>
        <v>355</v>
      </c>
      <c r="R76" s="37">
        <f t="shared" si="21"/>
        <v>232</v>
      </c>
      <c r="S76" s="37">
        <f t="shared" si="21"/>
        <v>253</v>
      </c>
      <c r="T76" s="37">
        <f t="shared" si="21"/>
        <v>243</v>
      </c>
      <c r="U76" s="37">
        <f t="shared" si="21"/>
        <v>196</v>
      </c>
      <c r="V76" s="37">
        <f t="shared" si="21"/>
        <v>101</v>
      </c>
      <c r="W76" s="37">
        <f t="shared" si="21"/>
        <v>89</v>
      </c>
      <c r="X76" s="37">
        <f t="shared" si="21"/>
        <v>61</v>
      </c>
      <c r="Y76" s="37">
        <f t="shared" si="21"/>
        <v>48</v>
      </c>
      <c r="Z76" s="37">
        <f t="shared" si="21"/>
        <v>65</v>
      </c>
      <c r="AA76" s="37">
        <f t="shared" si="21"/>
        <v>59</v>
      </c>
      <c r="AB76" s="37">
        <f t="shared" si="21"/>
        <v>52</v>
      </c>
      <c r="AC76" s="37">
        <f t="shared" si="21"/>
        <v>47</v>
      </c>
      <c r="AD76" s="37">
        <f t="shared" si="21"/>
        <v>56</v>
      </c>
      <c r="AE76" s="37">
        <f t="shared" si="21"/>
        <v>73</v>
      </c>
      <c r="AF76" s="49">
        <f t="shared" si="21"/>
        <v>82</v>
      </c>
      <c r="AG76" s="204">
        <f t="shared" si="19"/>
        <v>9704</v>
      </c>
    </row>
    <row r="77">
      <c r="A77" s="61" t="s">
        <v>96</v>
      </c>
      <c r="B77" s="337">
        <f t="shared" ref="B77:AF77" si="22">SUM(B73:B76)</f>
        <v>621</v>
      </c>
      <c r="C77" s="337">
        <f t="shared" si="22"/>
        <v>852</v>
      </c>
      <c r="D77" s="337">
        <f t="shared" si="22"/>
        <v>1105</v>
      </c>
      <c r="E77" s="337">
        <f t="shared" si="22"/>
        <v>1111</v>
      </c>
      <c r="F77" s="337">
        <f t="shared" si="22"/>
        <v>1054</v>
      </c>
      <c r="G77" s="337">
        <f t="shared" si="22"/>
        <v>1142</v>
      </c>
      <c r="H77" s="337">
        <f t="shared" si="22"/>
        <v>1163</v>
      </c>
      <c r="I77" s="337">
        <f t="shared" si="22"/>
        <v>1242</v>
      </c>
      <c r="J77" s="337">
        <f t="shared" si="22"/>
        <v>1254</v>
      </c>
      <c r="K77" s="337">
        <f t="shared" si="22"/>
        <v>1865</v>
      </c>
      <c r="L77" s="337">
        <f t="shared" si="22"/>
        <v>1750</v>
      </c>
      <c r="M77" s="337">
        <f t="shared" si="22"/>
        <v>1538</v>
      </c>
      <c r="N77" s="337">
        <f t="shared" si="22"/>
        <v>1260</v>
      </c>
      <c r="O77" s="337">
        <f t="shared" si="22"/>
        <v>871</v>
      </c>
      <c r="P77" s="337">
        <f t="shared" si="22"/>
        <v>640</v>
      </c>
      <c r="Q77" s="337">
        <f t="shared" si="22"/>
        <v>504</v>
      </c>
      <c r="R77" s="337">
        <f t="shared" si="22"/>
        <v>357</v>
      </c>
      <c r="S77" s="337">
        <f t="shared" si="22"/>
        <v>400</v>
      </c>
      <c r="T77" s="337">
        <f t="shared" si="22"/>
        <v>385</v>
      </c>
      <c r="U77" s="337">
        <f t="shared" si="22"/>
        <v>318</v>
      </c>
      <c r="V77" s="337">
        <f t="shared" si="22"/>
        <v>159</v>
      </c>
      <c r="W77" s="337">
        <f t="shared" si="22"/>
        <v>131</v>
      </c>
      <c r="X77" s="337">
        <f t="shared" si="22"/>
        <v>91</v>
      </c>
      <c r="Y77" s="337">
        <f t="shared" si="22"/>
        <v>79</v>
      </c>
      <c r="Z77" s="337">
        <f t="shared" si="22"/>
        <v>108</v>
      </c>
      <c r="AA77" s="337">
        <f t="shared" si="22"/>
        <v>73</v>
      </c>
      <c r="AB77" s="337">
        <f t="shared" si="22"/>
        <v>66</v>
      </c>
      <c r="AC77" s="337">
        <f t="shared" si="22"/>
        <v>62</v>
      </c>
      <c r="AD77" s="337">
        <f t="shared" si="22"/>
        <v>70</v>
      </c>
      <c r="AE77" s="337">
        <f t="shared" si="22"/>
        <v>103</v>
      </c>
      <c r="AF77" s="341">
        <f t="shared" si="22"/>
        <v>99</v>
      </c>
      <c r="AG77" s="204">
        <f t="shared" si="19"/>
        <v>20473</v>
      </c>
    </row>
    <row r="78">
      <c r="A78" s="18"/>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392"/>
      <c r="AG78" s="323"/>
    </row>
    <row r="79">
      <c r="A79" s="26" t="s">
        <v>98</v>
      </c>
      <c r="B79" s="37">
        <f t="shared" ref="B79:AF79" si="23">B59-B96</f>
        <v>134</v>
      </c>
      <c r="C79" s="37">
        <f t="shared" si="23"/>
        <v>177</v>
      </c>
      <c r="D79" s="37">
        <f t="shared" si="23"/>
        <v>248</v>
      </c>
      <c r="E79" s="37">
        <f t="shared" si="23"/>
        <v>238</v>
      </c>
      <c r="F79" s="37">
        <f t="shared" si="23"/>
        <v>200</v>
      </c>
      <c r="G79" s="37">
        <f t="shared" si="23"/>
        <v>233</v>
      </c>
      <c r="H79" s="37">
        <f t="shared" si="23"/>
        <v>215</v>
      </c>
      <c r="I79" s="37">
        <f t="shared" si="23"/>
        <v>253</v>
      </c>
      <c r="J79" s="37">
        <f t="shared" si="23"/>
        <v>293</v>
      </c>
      <c r="K79" s="37">
        <f t="shared" si="23"/>
        <v>433</v>
      </c>
      <c r="L79" s="37">
        <f t="shared" si="23"/>
        <v>412</v>
      </c>
      <c r="M79" s="37">
        <f t="shared" si="23"/>
        <v>309</v>
      </c>
      <c r="N79" s="37">
        <f t="shared" si="23"/>
        <v>288</v>
      </c>
      <c r="O79" s="37">
        <f t="shared" si="23"/>
        <v>262</v>
      </c>
      <c r="P79" s="37">
        <f t="shared" si="23"/>
        <v>248</v>
      </c>
      <c r="Q79" s="37">
        <f t="shared" si="23"/>
        <v>188</v>
      </c>
      <c r="R79" s="37">
        <f t="shared" si="23"/>
        <v>140</v>
      </c>
      <c r="S79" s="37">
        <f t="shared" si="23"/>
        <v>120</v>
      </c>
      <c r="T79" s="37">
        <f t="shared" si="23"/>
        <v>134</v>
      </c>
      <c r="U79" s="37">
        <f t="shared" si="23"/>
        <v>108</v>
      </c>
      <c r="V79" s="37">
        <f t="shared" si="23"/>
        <v>53</v>
      </c>
      <c r="W79" s="37">
        <f t="shared" si="23"/>
        <v>46</v>
      </c>
      <c r="X79" s="37">
        <f t="shared" si="23"/>
        <v>30</v>
      </c>
      <c r="Y79" s="37">
        <f t="shared" si="23"/>
        <v>31</v>
      </c>
      <c r="Z79" s="37">
        <f t="shared" si="23"/>
        <v>62</v>
      </c>
      <c r="AA79" s="37">
        <f t="shared" si="23"/>
        <v>75</v>
      </c>
      <c r="AB79" s="37">
        <f t="shared" si="23"/>
        <v>47</v>
      </c>
      <c r="AC79" s="37">
        <f t="shared" si="23"/>
        <v>45</v>
      </c>
      <c r="AD79" s="37">
        <f t="shared" si="23"/>
        <v>66</v>
      </c>
      <c r="AE79" s="37">
        <f t="shared" si="23"/>
        <v>56</v>
      </c>
      <c r="AF79" s="49">
        <f t="shared" si="23"/>
        <v>56</v>
      </c>
      <c r="AG79" s="204">
        <f t="shared" ref="AG79:AG87" si="25">sum(B79:AF79)</f>
        <v>5200</v>
      </c>
    </row>
    <row r="80">
      <c r="A80" s="26" t="s">
        <v>99</v>
      </c>
      <c r="B80" s="37">
        <f t="shared" ref="B80:AF80" si="24">B60-B97</f>
        <v>0</v>
      </c>
      <c r="C80" s="37">
        <f t="shared" si="24"/>
        <v>0</v>
      </c>
      <c r="D80" s="37">
        <f t="shared" si="24"/>
        <v>0</v>
      </c>
      <c r="E80" s="37">
        <f t="shared" si="24"/>
        <v>0</v>
      </c>
      <c r="F80" s="37">
        <f t="shared" si="24"/>
        <v>0</v>
      </c>
      <c r="G80" s="37">
        <f t="shared" si="24"/>
        <v>0</v>
      </c>
      <c r="H80" s="37">
        <f t="shared" si="24"/>
        <v>0</v>
      </c>
      <c r="I80" s="37">
        <f t="shared" si="24"/>
        <v>0</v>
      </c>
      <c r="J80" s="37">
        <f t="shared" si="24"/>
        <v>0</v>
      </c>
      <c r="K80" s="37">
        <f t="shared" si="24"/>
        <v>0</v>
      </c>
      <c r="L80" s="37">
        <f t="shared" si="24"/>
        <v>0</v>
      </c>
      <c r="M80" s="37">
        <f t="shared" si="24"/>
        <v>0</v>
      </c>
      <c r="N80" s="37">
        <f t="shared" si="24"/>
        <v>0</v>
      </c>
      <c r="O80" s="37">
        <f t="shared" si="24"/>
        <v>0</v>
      </c>
      <c r="P80" s="37">
        <f t="shared" si="24"/>
        <v>0</v>
      </c>
      <c r="Q80" s="37">
        <f t="shared" si="24"/>
        <v>0</v>
      </c>
      <c r="R80" s="37">
        <f t="shared" si="24"/>
        <v>0</v>
      </c>
      <c r="S80" s="37">
        <f t="shared" si="24"/>
        <v>0</v>
      </c>
      <c r="T80" s="37">
        <f t="shared" si="24"/>
        <v>0</v>
      </c>
      <c r="U80" s="37">
        <f t="shared" si="24"/>
        <v>0</v>
      </c>
      <c r="V80" s="37">
        <f t="shared" si="24"/>
        <v>27</v>
      </c>
      <c r="W80" s="37">
        <f t="shared" si="24"/>
        <v>39</v>
      </c>
      <c r="X80" s="37">
        <f t="shared" si="24"/>
        <v>33</v>
      </c>
      <c r="Y80" s="37">
        <f t="shared" si="24"/>
        <v>29</v>
      </c>
      <c r="Z80" s="37">
        <f t="shared" si="24"/>
        <v>54</v>
      </c>
      <c r="AA80" s="37">
        <f t="shared" si="24"/>
        <v>72</v>
      </c>
      <c r="AB80" s="37">
        <f t="shared" si="24"/>
        <v>42</v>
      </c>
      <c r="AC80" s="37">
        <f t="shared" si="24"/>
        <v>51</v>
      </c>
      <c r="AD80" s="37">
        <f t="shared" si="24"/>
        <v>47</v>
      </c>
      <c r="AE80" s="37">
        <f t="shared" si="24"/>
        <v>47</v>
      </c>
      <c r="AF80" s="49">
        <f t="shared" si="24"/>
        <v>51</v>
      </c>
      <c r="AG80" s="204">
        <f t="shared" si="25"/>
        <v>492</v>
      </c>
    </row>
    <row r="81">
      <c r="A81" s="26" t="s">
        <v>226</v>
      </c>
      <c r="B81" s="37">
        <f t="shared" ref="B81:AF81" si="26">B61-B98</f>
        <v>59</v>
      </c>
      <c r="C81" s="37">
        <f t="shared" si="26"/>
        <v>74</v>
      </c>
      <c r="D81" s="37">
        <f t="shared" si="26"/>
        <v>100</v>
      </c>
      <c r="E81" s="37">
        <f t="shared" si="26"/>
        <v>86</v>
      </c>
      <c r="F81" s="37">
        <f t="shared" si="26"/>
        <v>57</v>
      </c>
      <c r="G81" s="37">
        <f t="shared" si="26"/>
        <v>58</v>
      </c>
      <c r="H81" s="37">
        <f t="shared" si="26"/>
        <v>48</v>
      </c>
      <c r="I81" s="37">
        <f t="shared" si="26"/>
        <v>46</v>
      </c>
      <c r="J81" s="37">
        <f t="shared" si="26"/>
        <v>56</v>
      </c>
      <c r="K81" s="37">
        <f t="shared" si="26"/>
        <v>90</v>
      </c>
      <c r="L81" s="37">
        <f t="shared" si="26"/>
        <v>62</v>
      </c>
      <c r="M81" s="37">
        <f t="shared" si="26"/>
        <v>32</v>
      </c>
      <c r="N81" s="37">
        <f t="shared" si="26"/>
        <v>40</v>
      </c>
      <c r="O81" s="37">
        <f t="shared" si="26"/>
        <v>15</v>
      </c>
      <c r="P81" s="37">
        <f t="shared" si="26"/>
        <v>4</v>
      </c>
      <c r="Q81" s="37">
        <f t="shared" si="26"/>
        <v>6</v>
      </c>
      <c r="R81" s="37">
        <f t="shared" si="26"/>
        <v>5</v>
      </c>
      <c r="S81" s="37">
        <f t="shared" si="26"/>
        <v>2</v>
      </c>
      <c r="T81" s="37">
        <f t="shared" si="26"/>
        <v>5</v>
      </c>
      <c r="U81" s="37">
        <f t="shared" si="26"/>
        <v>3</v>
      </c>
      <c r="V81" s="37">
        <f t="shared" si="26"/>
        <v>3</v>
      </c>
      <c r="W81" s="37">
        <f t="shared" si="26"/>
        <v>4</v>
      </c>
      <c r="X81" s="37">
        <f t="shared" si="26"/>
        <v>1</v>
      </c>
      <c r="Y81" s="37">
        <f t="shared" si="26"/>
        <v>5</v>
      </c>
      <c r="Z81" s="37">
        <f t="shared" si="26"/>
        <v>20</v>
      </c>
      <c r="AA81" s="37">
        <f t="shared" si="26"/>
        <v>14</v>
      </c>
      <c r="AB81" s="37">
        <f t="shared" si="26"/>
        <v>10</v>
      </c>
      <c r="AC81" s="37">
        <f t="shared" si="26"/>
        <v>11</v>
      </c>
      <c r="AD81" s="37">
        <f t="shared" si="26"/>
        <v>15</v>
      </c>
      <c r="AE81" s="37">
        <f t="shared" si="26"/>
        <v>6</v>
      </c>
      <c r="AF81" s="49">
        <f t="shared" si="26"/>
        <v>8</v>
      </c>
      <c r="AG81" s="204">
        <f t="shared" si="25"/>
        <v>945</v>
      </c>
    </row>
    <row r="82">
      <c r="A82" s="26" t="s">
        <v>228</v>
      </c>
      <c r="B82" s="37">
        <f t="shared" ref="B82:AF82" si="27">B62-B99</f>
        <v>17</v>
      </c>
      <c r="C82" s="37">
        <f t="shared" si="27"/>
        <v>19</v>
      </c>
      <c r="D82" s="37">
        <f t="shared" si="27"/>
        <v>9</v>
      </c>
      <c r="E82" s="37">
        <f t="shared" si="27"/>
        <v>12</v>
      </c>
      <c r="F82" s="37">
        <f t="shared" si="27"/>
        <v>43</v>
      </c>
      <c r="G82" s="37">
        <f t="shared" si="27"/>
        <v>62</v>
      </c>
      <c r="H82" s="37">
        <f t="shared" si="27"/>
        <v>57</v>
      </c>
      <c r="I82" s="37">
        <f t="shared" si="27"/>
        <v>63</v>
      </c>
      <c r="J82" s="37">
        <f t="shared" si="27"/>
        <v>78</v>
      </c>
      <c r="K82" s="37">
        <f t="shared" si="27"/>
        <v>158</v>
      </c>
      <c r="L82" s="37">
        <f t="shared" si="27"/>
        <v>166</v>
      </c>
      <c r="M82" s="37">
        <f t="shared" si="27"/>
        <v>115</v>
      </c>
      <c r="N82" s="37">
        <f t="shared" si="27"/>
        <v>116</v>
      </c>
      <c r="O82" s="37">
        <f t="shared" si="27"/>
        <v>202</v>
      </c>
      <c r="P82" s="37">
        <f t="shared" si="27"/>
        <v>210</v>
      </c>
      <c r="Q82" s="37">
        <f t="shared" si="27"/>
        <v>158</v>
      </c>
      <c r="R82" s="37">
        <f t="shared" si="27"/>
        <v>124</v>
      </c>
      <c r="S82" s="37">
        <f t="shared" si="27"/>
        <v>114</v>
      </c>
      <c r="T82" s="37">
        <f t="shared" si="27"/>
        <v>118</v>
      </c>
      <c r="U82" s="37">
        <f t="shared" si="27"/>
        <v>98</v>
      </c>
      <c r="V82" s="37">
        <f t="shared" si="27"/>
        <v>45</v>
      </c>
      <c r="W82" s="37">
        <f t="shared" si="27"/>
        <v>33</v>
      </c>
      <c r="X82" s="37">
        <f t="shared" si="27"/>
        <v>27</v>
      </c>
      <c r="Y82" s="37">
        <f t="shared" si="27"/>
        <v>24</v>
      </c>
      <c r="Z82" s="37">
        <f t="shared" si="27"/>
        <v>39</v>
      </c>
      <c r="AA82" s="37">
        <f t="shared" si="27"/>
        <v>37</v>
      </c>
      <c r="AB82" s="37">
        <f t="shared" si="27"/>
        <v>27</v>
      </c>
      <c r="AC82" s="37">
        <f t="shared" si="27"/>
        <v>27</v>
      </c>
      <c r="AD82" s="37">
        <f t="shared" si="27"/>
        <v>27</v>
      </c>
      <c r="AE82" s="37">
        <f t="shared" si="27"/>
        <v>30</v>
      </c>
      <c r="AF82" s="49">
        <f t="shared" si="27"/>
        <v>31</v>
      </c>
      <c r="AG82" s="204">
        <f t="shared" si="25"/>
        <v>2286</v>
      </c>
    </row>
    <row r="83">
      <c r="A83" s="26" t="s">
        <v>232</v>
      </c>
      <c r="B83" s="37">
        <f t="shared" ref="B83:AF83" si="28">B63-B100</f>
        <v>27</v>
      </c>
      <c r="C83" s="37">
        <f t="shared" si="28"/>
        <v>19</v>
      </c>
      <c r="D83" s="37">
        <f t="shared" si="28"/>
        <v>20</v>
      </c>
      <c r="E83" s="37">
        <f t="shared" si="28"/>
        <v>15</v>
      </c>
      <c r="F83" s="37">
        <f t="shared" si="28"/>
        <v>19</v>
      </c>
      <c r="G83" s="37">
        <f t="shared" si="28"/>
        <v>12</v>
      </c>
      <c r="H83" s="37">
        <f t="shared" si="28"/>
        <v>204</v>
      </c>
      <c r="I83" s="37">
        <f t="shared" si="28"/>
        <v>294</v>
      </c>
      <c r="J83" s="37">
        <f t="shared" si="28"/>
        <v>249</v>
      </c>
      <c r="K83" s="37">
        <f t="shared" si="28"/>
        <v>384</v>
      </c>
      <c r="L83" s="37">
        <f t="shared" si="28"/>
        <v>144</v>
      </c>
      <c r="M83" s="37">
        <f t="shared" si="28"/>
        <v>19</v>
      </c>
      <c r="N83" s="37">
        <f t="shared" si="28"/>
        <v>16</v>
      </c>
      <c r="O83" s="37">
        <f t="shared" si="28"/>
        <v>19</v>
      </c>
      <c r="P83" s="37">
        <f t="shared" si="28"/>
        <v>8</v>
      </c>
      <c r="Q83" s="37">
        <f t="shared" si="28"/>
        <v>14</v>
      </c>
      <c r="R83" s="37">
        <f t="shared" si="28"/>
        <v>3</v>
      </c>
      <c r="S83" s="37">
        <f t="shared" si="28"/>
        <v>12</v>
      </c>
      <c r="T83" s="37">
        <f t="shared" si="28"/>
        <v>5</v>
      </c>
      <c r="U83" s="37">
        <f t="shared" si="28"/>
        <v>5</v>
      </c>
      <c r="V83" s="37">
        <f t="shared" si="28"/>
        <v>3</v>
      </c>
      <c r="W83" s="37">
        <f t="shared" si="28"/>
        <v>6</v>
      </c>
      <c r="X83" s="37">
        <f t="shared" si="28"/>
        <v>3</v>
      </c>
      <c r="Y83" s="37">
        <f t="shared" si="28"/>
        <v>6</v>
      </c>
      <c r="Z83" s="37">
        <f t="shared" si="28"/>
        <v>10</v>
      </c>
      <c r="AA83" s="37">
        <f t="shared" si="28"/>
        <v>18</v>
      </c>
      <c r="AB83" s="37">
        <f t="shared" si="28"/>
        <v>12</v>
      </c>
      <c r="AC83" s="37">
        <f t="shared" si="28"/>
        <v>13</v>
      </c>
      <c r="AD83" s="37">
        <f t="shared" si="28"/>
        <v>10</v>
      </c>
      <c r="AE83" s="37">
        <f t="shared" si="28"/>
        <v>13</v>
      </c>
      <c r="AF83" s="49">
        <f t="shared" si="28"/>
        <v>12</v>
      </c>
      <c r="AG83" s="204">
        <f t="shared" si="25"/>
        <v>1594</v>
      </c>
    </row>
    <row r="84">
      <c r="A84" s="26" t="s">
        <v>236</v>
      </c>
      <c r="B84" s="37">
        <f t="shared" ref="B84:AF84" si="29">B64-B101</f>
        <v>5</v>
      </c>
      <c r="C84" s="37">
        <f t="shared" si="29"/>
        <v>3</v>
      </c>
      <c r="D84" s="37">
        <f t="shared" si="29"/>
        <v>7</v>
      </c>
      <c r="E84" s="37">
        <f t="shared" si="29"/>
        <v>2</v>
      </c>
      <c r="F84" s="37">
        <f t="shared" si="29"/>
        <v>3</v>
      </c>
      <c r="G84" s="37">
        <f t="shared" si="29"/>
        <v>9</v>
      </c>
      <c r="H84" s="37">
        <f t="shared" si="29"/>
        <v>13</v>
      </c>
      <c r="I84" s="37">
        <f t="shared" si="29"/>
        <v>7</v>
      </c>
      <c r="J84" s="37">
        <f t="shared" si="29"/>
        <v>16</v>
      </c>
      <c r="K84" s="37">
        <f t="shared" si="29"/>
        <v>33</v>
      </c>
      <c r="L84" s="37">
        <f t="shared" si="29"/>
        <v>25</v>
      </c>
      <c r="M84" s="37">
        <f t="shared" si="29"/>
        <v>37</v>
      </c>
      <c r="N84" s="37">
        <f t="shared" si="29"/>
        <v>23</v>
      </c>
      <c r="O84" s="37">
        <f t="shared" si="29"/>
        <v>13</v>
      </c>
      <c r="P84" s="37">
        <f t="shared" si="29"/>
        <v>10</v>
      </c>
      <c r="Q84" s="37">
        <f t="shared" si="29"/>
        <v>11</v>
      </c>
      <c r="R84" s="37">
        <f t="shared" si="29"/>
        <v>8</v>
      </c>
      <c r="S84" s="37">
        <f t="shared" si="29"/>
        <v>6</v>
      </c>
      <c r="T84" s="37">
        <f t="shared" si="29"/>
        <v>9</v>
      </c>
      <c r="U84" s="37">
        <f t="shared" si="29"/>
        <v>5</v>
      </c>
      <c r="V84" s="37">
        <f t="shared" si="29"/>
        <v>6</v>
      </c>
      <c r="W84" s="37">
        <f t="shared" si="29"/>
        <v>3</v>
      </c>
      <c r="X84" s="37">
        <f t="shared" si="29"/>
        <v>4</v>
      </c>
      <c r="Y84" s="37">
        <f t="shared" si="29"/>
        <v>4</v>
      </c>
      <c r="Z84" s="37">
        <f t="shared" si="29"/>
        <v>10</v>
      </c>
      <c r="AA84" s="37">
        <f t="shared" si="29"/>
        <v>9</v>
      </c>
      <c r="AB84" s="37">
        <f t="shared" si="29"/>
        <v>11</v>
      </c>
      <c r="AC84" s="37">
        <f t="shared" si="29"/>
        <v>13</v>
      </c>
      <c r="AD84" s="37">
        <f t="shared" si="29"/>
        <v>7</v>
      </c>
      <c r="AE84" s="37">
        <f t="shared" si="29"/>
        <v>11</v>
      </c>
      <c r="AF84" s="49">
        <f t="shared" si="29"/>
        <v>7</v>
      </c>
      <c r="AG84" s="204">
        <f t="shared" si="25"/>
        <v>330</v>
      </c>
    </row>
    <row r="85">
      <c r="A85" s="26" t="s">
        <v>239</v>
      </c>
      <c r="B85" s="37">
        <f t="shared" ref="B85:AF85" si="30">B65-B102</f>
        <v>105</v>
      </c>
      <c r="C85" s="37">
        <f t="shared" si="30"/>
        <v>157</v>
      </c>
      <c r="D85" s="37">
        <f t="shared" si="30"/>
        <v>201</v>
      </c>
      <c r="E85" s="37">
        <f t="shared" si="30"/>
        <v>176</v>
      </c>
      <c r="F85" s="37">
        <f t="shared" si="30"/>
        <v>140</v>
      </c>
      <c r="G85" s="37">
        <f t="shared" si="30"/>
        <v>129</v>
      </c>
      <c r="H85" s="37">
        <f t="shared" si="30"/>
        <v>123</v>
      </c>
      <c r="I85" s="37">
        <f t="shared" si="30"/>
        <v>106</v>
      </c>
      <c r="J85" s="37">
        <f t="shared" si="30"/>
        <v>129</v>
      </c>
      <c r="K85" s="37">
        <f t="shared" si="30"/>
        <v>187</v>
      </c>
      <c r="L85" s="37">
        <f t="shared" si="30"/>
        <v>115</v>
      </c>
      <c r="M85" s="37">
        <f t="shared" si="30"/>
        <v>76</v>
      </c>
      <c r="N85" s="37">
        <f t="shared" si="30"/>
        <v>85</v>
      </c>
      <c r="O85" s="37">
        <f t="shared" si="30"/>
        <v>48</v>
      </c>
      <c r="P85" s="37">
        <f t="shared" si="30"/>
        <v>28</v>
      </c>
      <c r="Q85" s="37">
        <f t="shared" si="30"/>
        <v>38</v>
      </c>
      <c r="R85" s="37">
        <f t="shared" si="30"/>
        <v>31</v>
      </c>
      <c r="S85" s="37">
        <f t="shared" si="30"/>
        <v>33</v>
      </c>
      <c r="T85" s="37">
        <f t="shared" si="30"/>
        <v>14</v>
      </c>
      <c r="U85" s="37">
        <f t="shared" si="30"/>
        <v>20</v>
      </c>
      <c r="V85" s="37">
        <f t="shared" si="30"/>
        <v>11</v>
      </c>
      <c r="W85" s="37">
        <f t="shared" si="30"/>
        <v>18</v>
      </c>
      <c r="X85" s="37">
        <f t="shared" si="30"/>
        <v>11</v>
      </c>
      <c r="Y85" s="37">
        <f t="shared" si="30"/>
        <v>15</v>
      </c>
      <c r="Z85" s="37">
        <f t="shared" si="30"/>
        <v>53</v>
      </c>
      <c r="AA85" s="37">
        <f t="shared" si="30"/>
        <v>76</v>
      </c>
      <c r="AB85" s="37">
        <f t="shared" si="30"/>
        <v>62</v>
      </c>
      <c r="AC85" s="37">
        <f t="shared" si="30"/>
        <v>63</v>
      </c>
      <c r="AD85" s="37">
        <f t="shared" si="30"/>
        <v>39</v>
      </c>
      <c r="AE85" s="37">
        <f t="shared" si="30"/>
        <v>44</v>
      </c>
      <c r="AF85" s="49">
        <f t="shared" si="30"/>
        <v>32</v>
      </c>
      <c r="AG85" s="204">
        <f t="shared" si="25"/>
        <v>2365</v>
      </c>
    </row>
    <row r="86">
      <c r="A86" s="26" t="s">
        <v>244</v>
      </c>
      <c r="B86" s="37">
        <f t="shared" ref="B86:AF86" si="31">B66-B103</f>
        <v>31</v>
      </c>
      <c r="C86" s="37">
        <f t="shared" si="31"/>
        <v>40</v>
      </c>
      <c r="D86" s="37">
        <f t="shared" si="31"/>
        <v>32</v>
      </c>
      <c r="E86" s="37">
        <f t="shared" si="31"/>
        <v>29</v>
      </c>
      <c r="F86" s="37">
        <f t="shared" si="31"/>
        <v>74</v>
      </c>
      <c r="G86" s="37">
        <f t="shared" si="31"/>
        <v>120</v>
      </c>
      <c r="H86" s="37">
        <f t="shared" si="31"/>
        <v>116</v>
      </c>
      <c r="I86" s="37">
        <f t="shared" si="31"/>
        <v>145</v>
      </c>
      <c r="J86" s="37">
        <f t="shared" si="31"/>
        <v>165</v>
      </c>
      <c r="K86" s="37">
        <f t="shared" si="31"/>
        <v>307</v>
      </c>
      <c r="L86" s="37">
        <f t="shared" si="31"/>
        <v>313</v>
      </c>
      <c r="M86" s="37">
        <f t="shared" si="31"/>
        <v>270</v>
      </c>
      <c r="N86" s="37">
        <f t="shared" si="31"/>
        <v>119</v>
      </c>
      <c r="O86" s="37">
        <f t="shared" si="31"/>
        <v>0</v>
      </c>
      <c r="P86" s="37">
        <f t="shared" si="31"/>
        <v>0</v>
      </c>
      <c r="Q86" s="37">
        <f t="shared" si="31"/>
        <v>0</v>
      </c>
      <c r="R86" s="37">
        <f t="shared" si="31"/>
        <v>0</v>
      </c>
      <c r="S86" s="37">
        <f t="shared" si="31"/>
        <v>0</v>
      </c>
      <c r="T86" s="37">
        <f t="shared" si="31"/>
        <v>0</v>
      </c>
      <c r="U86" s="37">
        <f t="shared" si="31"/>
        <v>0</v>
      </c>
      <c r="V86" s="37">
        <f t="shared" si="31"/>
        <v>0</v>
      </c>
      <c r="W86" s="37">
        <f t="shared" si="31"/>
        <v>0</v>
      </c>
      <c r="X86" s="37">
        <f t="shared" si="31"/>
        <v>0</v>
      </c>
      <c r="Y86" s="37">
        <f t="shared" si="31"/>
        <v>0</v>
      </c>
      <c r="Z86" s="37">
        <f t="shared" si="31"/>
        <v>0</v>
      </c>
      <c r="AA86" s="37">
        <f t="shared" si="31"/>
        <v>0</v>
      </c>
      <c r="AB86" s="37">
        <f t="shared" si="31"/>
        <v>0</v>
      </c>
      <c r="AC86" s="37">
        <f t="shared" si="31"/>
        <v>0</v>
      </c>
      <c r="AD86" s="37">
        <f t="shared" si="31"/>
        <v>39</v>
      </c>
      <c r="AE86" s="37">
        <f t="shared" si="31"/>
        <v>48</v>
      </c>
      <c r="AF86" s="49">
        <f t="shared" si="31"/>
        <v>56</v>
      </c>
      <c r="AG86" s="204">
        <f t="shared" si="25"/>
        <v>1904</v>
      </c>
    </row>
    <row r="87">
      <c r="A87" s="61" t="s">
        <v>110</v>
      </c>
      <c r="B87" s="337">
        <f t="shared" ref="B87:AF87" si="32">SUM(B79:B86)</f>
        <v>378</v>
      </c>
      <c r="C87" s="337">
        <f t="shared" si="32"/>
        <v>489</v>
      </c>
      <c r="D87" s="337">
        <f t="shared" si="32"/>
        <v>617</v>
      </c>
      <c r="E87" s="337">
        <f t="shared" si="32"/>
        <v>558</v>
      </c>
      <c r="F87" s="337">
        <f t="shared" si="32"/>
        <v>536</v>
      </c>
      <c r="G87" s="337">
        <f t="shared" si="32"/>
        <v>623</v>
      </c>
      <c r="H87" s="337">
        <f t="shared" si="32"/>
        <v>776</v>
      </c>
      <c r="I87" s="337">
        <f t="shared" si="32"/>
        <v>914</v>
      </c>
      <c r="J87" s="337">
        <f t="shared" si="32"/>
        <v>986</v>
      </c>
      <c r="K87" s="337">
        <f t="shared" si="32"/>
        <v>1592</v>
      </c>
      <c r="L87" s="337">
        <f t="shared" si="32"/>
        <v>1237</v>
      </c>
      <c r="M87" s="337">
        <f t="shared" si="32"/>
        <v>858</v>
      </c>
      <c r="N87" s="337">
        <f t="shared" si="32"/>
        <v>687</v>
      </c>
      <c r="O87" s="337">
        <f t="shared" si="32"/>
        <v>559</v>
      </c>
      <c r="P87" s="337">
        <f t="shared" si="32"/>
        <v>508</v>
      </c>
      <c r="Q87" s="337">
        <f t="shared" si="32"/>
        <v>415</v>
      </c>
      <c r="R87" s="337">
        <f t="shared" si="32"/>
        <v>311</v>
      </c>
      <c r="S87" s="337">
        <f t="shared" si="32"/>
        <v>287</v>
      </c>
      <c r="T87" s="337">
        <f t="shared" si="32"/>
        <v>285</v>
      </c>
      <c r="U87" s="337">
        <f t="shared" si="32"/>
        <v>239</v>
      </c>
      <c r="V87" s="337">
        <f t="shared" si="32"/>
        <v>148</v>
      </c>
      <c r="W87" s="337">
        <f t="shared" si="32"/>
        <v>149</v>
      </c>
      <c r="X87" s="337">
        <f t="shared" si="32"/>
        <v>109</v>
      </c>
      <c r="Y87" s="337">
        <f t="shared" si="32"/>
        <v>114</v>
      </c>
      <c r="Z87" s="337">
        <f t="shared" si="32"/>
        <v>248</v>
      </c>
      <c r="AA87" s="337">
        <f t="shared" si="32"/>
        <v>301</v>
      </c>
      <c r="AB87" s="337">
        <f t="shared" si="32"/>
        <v>211</v>
      </c>
      <c r="AC87" s="337">
        <f t="shared" si="32"/>
        <v>223</v>
      </c>
      <c r="AD87" s="337">
        <f t="shared" si="32"/>
        <v>250</v>
      </c>
      <c r="AE87" s="337">
        <f t="shared" si="32"/>
        <v>255</v>
      </c>
      <c r="AF87" s="341">
        <f t="shared" si="32"/>
        <v>253</v>
      </c>
      <c r="AG87" s="204">
        <f t="shared" si="25"/>
        <v>15116</v>
      </c>
    </row>
    <row r="88">
      <c r="A88" s="18"/>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18"/>
      <c r="AG88" s="323"/>
    </row>
    <row r="89">
      <c r="A89" s="23" t="s">
        <v>250</v>
      </c>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18"/>
      <c r="AG89" s="323"/>
    </row>
    <row r="90">
      <c r="A90" s="26" t="s">
        <v>251</v>
      </c>
      <c r="B90" s="324">
        <v>8.0</v>
      </c>
      <c r="C90" s="324">
        <v>4.0</v>
      </c>
      <c r="D90" s="324">
        <v>9.0</v>
      </c>
      <c r="E90" s="324">
        <v>7.0</v>
      </c>
      <c r="F90" s="324">
        <v>6.0</v>
      </c>
      <c r="G90" s="324">
        <v>5.0</v>
      </c>
      <c r="H90" s="324">
        <v>7.0</v>
      </c>
      <c r="I90" s="324">
        <v>12.0</v>
      </c>
      <c r="J90" s="324">
        <v>8.0</v>
      </c>
      <c r="K90" s="324">
        <v>13.0</v>
      </c>
      <c r="L90" s="324">
        <v>5.0</v>
      </c>
      <c r="M90" s="324">
        <v>0.0</v>
      </c>
      <c r="N90" s="324">
        <v>0.0</v>
      </c>
      <c r="O90" s="324">
        <v>0.0</v>
      </c>
      <c r="P90" s="324">
        <v>0.0</v>
      </c>
      <c r="Q90" s="140">
        <v>0.0</v>
      </c>
      <c r="R90" s="324">
        <v>0.0</v>
      </c>
      <c r="S90" s="324">
        <v>0.0</v>
      </c>
      <c r="T90" s="324">
        <v>0.0</v>
      </c>
      <c r="U90" s="324">
        <v>0.0</v>
      </c>
      <c r="V90" s="324">
        <v>0.0</v>
      </c>
      <c r="W90" s="324">
        <v>0.0</v>
      </c>
      <c r="X90" s="324">
        <v>0.0</v>
      </c>
      <c r="Y90" s="324">
        <v>0.0</v>
      </c>
      <c r="Z90" s="324">
        <v>0.0</v>
      </c>
      <c r="AA90" s="324">
        <v>0.0</v>
      </c>
      <c r="AB90" s="324">
        <v>0.0</v>
      </c>
      <c r="AC90" s="324">
        <v>0.0</v>
      </c>
      <c r="AD90" s="324">
        <v>0.0</v>
      </c>
      <c r="AE90" s="324">
        <v>0.0</v>
      </c>
      <c r="AF90" s="346">
        <v>0.0</v>
      </c>
      <c r="AG90" s="204">
        <f t="shared" ref="AG90:AG94" si="33">sum(B90:AF90)</f>
        <v>84</v>
      </c>
    </row>
    <row r="91">
      <c r="A91" s="26" t="s">
        <v>254</v>
      </c>
      <c r="B91" s="324">
        <v>4.0</v>
      </c>
      <c r="C91" s="324">
        <v>0.0</v>
      </c>
      <c r="D91" s="324">
        <v>3.0</v>
      </c>
      <c r="E91" s="324">
        <v>0.0</v>
      </c>
      <c r="F91" s="324">
        <v>5.0</v>
      </c>
      <c r="G91" s="324">
        <v>8.0</v>
      </c>
      <c r="H91" s="324">
        <v>8.0</v>
      </c>
      <c r="I91" s="324">
        <v>8.0</v>
      </c>
      <c r="J91" s="324">
        <v>7.0</v>
      </c>
      <c r="K91" s="324">
        <v>8.0</v>
      </c>
      <c r="L91" s="324">
        <v>12.0</v>
      </c>
      <c r="M91" s="324">
        <v>14.0</v>
      </c>
      <c r="N91" s="324">
        <v>16.0</v>
      </c>
      <c r="O91" s="324">
        <v>2.0</v>
      </c>
      <c r="P91" s="324">
        <v>9.0</v>
      </c>
      <c r="Q91" s="140">
        <v>9.0</v>
      </c>
      <c r="R91" s="324">
        <v>11.0</v>
      </c>
      <c r="S91" s="140">
        <v>4.0</v>
      </c>
      <c r="T91" s="140">
        <v>9.0</v>
      </c>
      <c r="U91" s="324">
        <v>1.0</v>
      </c>
      <c r="V91" s="324">
        <v>1.0</v>
      </c>
      <c r="W91" s="324">
        <v>3.0</v>
      </c>
      <c r="X91" s="324">
        <v>2.0</v>
      </c>
      <c r="Y91" s="324">
        <v>0.0</v>
      </c>
      <c r="Z91" s="324">
        <v>4.0</v>
      </c>
      <c r="AA91" s="324">
        <v>4.0</v>
      </c>
      <c r="AB91" s="324">
        <v>0.0</v>
      </c>
      <c r="AC91" s="324">
        <v>2.0</v>
      </c>
      <c r="AD91" s="324">
        <v>1.0</v>
      </c>
      <c r="AE91" s="324">
        <v>0.0</v>
      </c>
      <c r="AF91" s="346">
        <v>1.0</v>
      </c>
      <c r="AG91" s="204">
        <f t="shared" si="33"/>
        <v>156</v>
      </c>
    </row>
    <row r="92">
      <c r="A92" s="26" t="s">
        <v>258</v>
      </c>
      <c r="B92" s="324">
        <v>11.0</v>
      </c>
      <c r="C92" s="324">
        <v>14.0</v>
      </c>
      <c r="D92" s="324">
        <v>17.0</v>
      </c>
      <c r="E92" s="324">
        <v>13.0</v>
      </c>
      <c r="F92" s="324">
        <v>10.0</v>
      </c>
      <c r="G92" s="324">
        <v>11.0</v>
      </c>
      <c r="H92" s="324">
        <v>4.0</v>
      </c>
      <c r="I92" s="324">
        <v>0.0</v>
      </c>
      <c r="J92" s="324">
        <v>0.0</v>
      </c>
      <c r="K92" s="324">
        <v>0.0</v>
      </c>
      <c r="L92" s="324">
        <v>2.0</v>
      </c>
      <c r="M92" s="324">
        <v>2.0</v>
      </c>
      <c r="N92" s="324">
        <v>3.0</v>
      </c>
      <c r="O92" s="324">
        <v>0.0</v>
      </c>
      <c r="P92" s="324">
        <v>0.0</v>
      </c>
      <c r="Q92" s="140">
        <v>0.0</v>
      </c>
      <c r="R92" s="324">
        <v>0.0</v>
      </c>
      <c r="S92" s="324">
        <v>0.0</v>
      </c>
      <c r="T92" s="324">
        <v>0.0</v>
      </c>
      <c r="U92" s="324">
        <v>0.0</v>
      </c>
      <c r="V92" s="324">
        <v>0.0</v>
      </c>
      <c r="W92" s="324">
        <v>0.0</v>
      </c>
      <c r="X92" s="324">
        <v>0.0</v>
      </c>
      <c r="Y92" s="324">
        <v>0.0</v>
      </c>
      <c r="Z92" s="324">
        <v>0.0</v>
      </c>
      <c r="AA92" s="324">
        <v>0.0</v>
      </c>
      <c r="AB92" s="324">
        <v>0.0</v>
      </c>
      <c r="AC92" s="324">
        <v>0.0</v>
      </c>
      <c r="AD92" s="324">
        <v>0.0</v>
      </c>
      <c r="AE92" s="324">
        <v>0.0</v>
      </c>
      <c r="AF92" s="346">
        <v>0.0</v>
      </c>
      <c r="AG92" s="204">
        <f t="shared" si="33"/>
        <v>87</v>
      </c>
    </row>
    <row r="93">
      <c r="A93" s="26" t="s">
        <v>260</v>
      </c>
      <c r="B93" s="324">
        <v>2.0</v>
      </c>
      <c r="C93" s="324">
        <v>2.0</v>
      </c>
      <c r="D93" s="324">
        <v>4.0</v>
      </c>
      <c r="E93" s="324">
        <v>4.0</v>
      </c>
      <c r="F93" s="324">
        <v>6.0</v>
      </c>
      <c r="G93" s="324">
        <v>10.0</v>
      </c>
      <c r="H93" s="324">
        <v>16.0</v>
      </c>
      <c r="I93" s="324">
        <v>14.0</v>
      </c>
      <c r="J93" s="324">
        <v>11.0</v>
      </c>
      <c r="K93" s="324">
        <v>19.0</v>
      </c>
      <c r="L93" s="324">
        <v>32.0</v>
      </c>
      <c r="M93" s="324">
        <v>30.0</v>
      </c>
      <c r="N93" s="324">
        <v>16.0</v>
      </c>
      <c r="O93" s="324">
        <v>13.0</v>
      </c>
      <c r="P93" s="324">
        <v>17.0</v>
      </c>
      <c r="Q93" s="140">
        <v>19.0</v>
      </c>
      <c r="R93" s="324">
        <v>4.0</v>
      </c>
      <c r="S93" s="140">
        <v>20.0</v>
      </c>
      <c r="T93" s="140">
        <v>8.0</v>
      </c>
      <c r="U93" s="324">
        <v>5.0</v>
      </c>
      <c r="V93" s="324">
        <v>5.0</v>
      </c>
      <c r="W93" s="324">
        <v>1.0</v>
      </c>
      <c r="X93" s="324">
        <v>3.0</v>
      </c>
      <c r="Y93" s="324">
        <v>2.0</v>
      </c>
      <c r="Z93" s="324">
        <v>3.0</v>
      </c>
      <c r="AA93" s="324">
        <v>4.0</v>
      </c>
      <c r="AB93" s="324">
        <v>3.0</v>
      </c>
      <c r="AC93" s="324">
        <v>5.0</v>
      </c>
      <c r="AD93" s="324">
        <v>5.0</v>
      </c>
      <c r="AE93" s="324">
        <v>8.0</v>
      </c>
      <c r="AF93" s="346">
        <v>4.0</v>
      </c>
      <c r="AG93" s="204">
        <f t="shared" si="33"/>
        <v>295</v>
      </c>
    </row>
    <row r="94">
      <c r="A94" s="61" t="s">
        <v>96</v>
      </c>
      <c r="B94" s="337">
        <f t="shared" ref="B94:AF94" si="34">SUM(B90:B93)</f>
        <v>25</v>
      </c>
      <c r="C94" s="337">
        <f t="shared" si="34"/>
        <v>20</v>
      </c>
      <c r="D94" s="337">
        <f t="shared" si="34"/>
        <v>33</v>
      </c>
      <c r="E94" s="337">
        <f t="shared" si="34"/>
        <v>24</v>
      </c>
      <c r="F94" s="337">
        <f t="shared" si="34"/>
        <v>27</v>
      </c>
      <c r="G94" s="337">
        <f t="shared" si="34"/>
        <v>34</v>
      </c>
      <c r="H94" s="337">
        <f t="shared" si="34"/>
        <v>35</v>
      </c>
      <c r="I94" s="337">
        <f t="shared" si="34"/>
        <v>34</v>
      </c>
      <c r="J94" s="337">
        <f t="shared" si="34"/>
        <v>26</v>
      </c>
      <c r="K94" s="337">
        <f t="shared" si="34"/>
        <v>40</v>
      </c>
      <c r="L94" s="337">
        <f t="shared" si="34"/>
        <v>51</v>
      </c>
      <c r="M94" s="337">
        <f t="shared" si="34"/>
        <v>46</v>
      </c>
      <c r="N94" s="337">
        <f t="shared" si="34"/>
        <v>35</v>
      </c>
      <c r="O94" s="337">
        <f t="shared" si="34"/>
        <v>15</v>
      </c>
      <c r="P94" s="337">
        <f t="shared" si="34"/>
        <v>26</v>
      </c>
      <c r="Q94" s="337">
        <f t="shared" si="34"/>
        <v>28</v>
      </c>
      <c r="R94" s="337">
        <f t="shared" si="34"/>
        <v>15</v>
      </c>
      <c r="S94" s="337">
        <f t="shared" si="34"/>
        <v>24</v>
      </c>
      <c r="T94" s="337">
        <f t="shared" si="34"/>
        <v>17</v>
      </c>
      <c r="U94" s="337">
        <f t="shared" si="34"/>
        <v>6</v>
      </c>
      <c r="V94" s="337">
        <f t="shared" si="34"/>
        <v>6</v>
      </c>
      <c r="W94" s="337">
        <f t="shared" si="34"/>
        <v>4</v>
      </c>
      <c r="X94" s="337">
        <f t="shared" si="34"/>
        <v>5</v>
      </c>
      <c r="Y94" s="337">
        <f t="shared" si="34"/>
        <v>2</v>
      </c>
      <c r="Z94" s="337">
        <f t="shared" si="34"/>
        <v>7</v>
      </c>
      <c r="AA94" s="337">
        <f t="shared" si="34"/>
        <v>8</v>
      </c>
      <c r="AB94" s="337">
        <f t="shared" si="34"/>
        <v>3</v>
      </c>
      <c r="AC94" s="337">
        <f t="shared" si="34"/>
        <v>7</v>
      </c>
      <c r="AD94" s="337">
        <f t="shared" si="34"/>
        <v>6</v>
      </c>
      <c r="AE94" s="337">
        <f t="shared" si="34"/>
        <v>8</v>
      </c>
      <c r="AF94" s="341">
        <f t="shared" si="34"/>
        <v>5</v>
      </c>
      <c r="AG94" s="204">
        <f t="shared" si="33"/>
        <v>622</v>
      </c>
    </row>
    <row r="95">
      <c r="A95" s="40"/>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c r="AA95" s="491"/>
      <c r="AB95" s="491"/>
      <c r="AC95" s="491"/>
      <c r="AD95" s="491"/>
      <c r="AE95" s="491"/>
      <c r="AF95" s="492"/>
      <c r="AG95" s="493"/>
    </row>
    <row r="96">
      <c r="A96" s="26" t="s">
        <v>98</v>
      </c>
      <c r="B96" s="324">
        <v>2.0</v>
      </c>
      <c r="C96" s="324">
        <v>8.0</v>
      </c>
      <c r="D96" s="324">
        <v>14.0</v>
      </c>
      <c r="E96" s="324">
        <v>9.0</v>
      </c>
      <c r="F96" s="324">
        <v>4.0</v>
      </c>
      <c r="G96" s="324">
        <v>9.0</v>
      </c>
      <c r="H96" s="324">
        <v>11.0</v>
      </c>
      <c r="I96" s="324">
        <v>11.0</v>
      </c>
      <c r="J96" s="324">
        <v>5.0</v>
      </c>
      <c r="K96" s="324">
        <v>21.0</v>
      </c>
      <c r="L96" s="324">
        <v>13.0</v>
      </c>
      <c r="M96" s="324">
        <v>9.0</v>
      </c>
      <c r="N96" s="324">
        <v>9.0</v>
      </c>
      <c r="O96" s="324">
        <v>9.0</v>
      </c>
      <c r="P96" s="324">
        <v>9.0</v>
      </c>
      <c r="Q96" s="140">
        <v>9.0</v>
      </c>
      <c r="R96" s="324">
        <v>4.0</v>
      </c>
      <c r="S96" s="324">
        <v>8.0</v>
      </c>
      <c r="T96" s="324">
        <v>5.0</v>
      </c>
      <c r="U96" s="324">
        <v>4.0</v>
      </c>
      <c r="V96" s="324">
        <v>4.0</v>
      </c>
      <c r="W96" s="324">
        <v>1.0</v>
      </c>
      <c r="X96" s="324">
        <v>2.0</v>
      </c>
      <c r="Y96" s="324">
        <v>3.0</v>
      </c>
      <c r="Z96" s="324">
        <v>13.0</v>
      </c>
      <c r="AA96" s="324">
        <v>11.0</v>
      </c>
      <c r="AB96" s="324">
        <v>11.0</v>
      </c>
      <c r="AC96" s="324">
        <v>8.0</v>
      </c>
      <c r="AD96" s="324">
        <v>12.0</v>
      </c>
      <c r="AE96" s="324">
        <v>9.0</v>
      </c>
      <c r="AF96" s="346">
        <v>9.0</v>
      </c>
      <c r="AG96" s="204">
        <f t="shared" ref="AG96:AG104" si="35">sum(B96:AF96)</f>
        <v>256</v>
      </c>
    </row>
    <row r="97">
      <c r="A97" s="26" t="s">
        <v>99</v>
      </c>
      <c r="B97" s="324">
        <v>0.0</v>
      </c>
      <c r="C97" s="324">
        <v>0.0</v>
      </c>
      <c r="D97" s="324">
        <v>0.0</v>
      </c>
      <c r="E97" s="324">
        <v>0.0</v>
      </c>
      <c r="F97" s="324">
        <v>0.0</v>
      </c>
      <c r="G97" s="324">
        <v>0.0</v>
      </c>
      <c r="H97" s="324">
        <v>0.0</v>
      </c>
      <c r="I97" s="324">
        <v>0.0</v>
      </c>
      <c r="J97" s="324">
        <v>0.0</v>
      </c>
      <c r="K97" s="324">
        <v>0.0</v>
      </c>
      <c r="L97" s="324">
        <v>0.0</v>
      </c>
      <c r="M97" s="324">
        <v>0.0</v>
      </c>
      <c r="N97" s="324">
        <v>0.0</v>
      </c>
      <c r="O97" s="324">
        <v>0.0</v>
      </c>
      <c r="P97" s="324">
        <v>0.0</v>
      </c>
      <c r="Q97" s="140">
        <v>0.0</v>
      </c>
      <c r="R97" s="324">
        <v>0.0</v>
      </c>
      <c r="S97" s="324">
        <v>0.0</v>
      </c>
      <c r="T97" s="324">
        <v>0.0</v>
      </c>
      <c r="U97" s="324">
        <v>0.0</v>
      </c>
      <c r="V97" s="324">
        <v>9.0</v>
      </c>
      <c r="W97" s="324">
        <v>3.0</v>
      </c>
      <c r="X97" s="324">
        <v>4.0</v>
      </c>
      <c r="Y97" s="324">
        <v>3.0</v>
      </c>
      <c r="Z97" s="324">
        <v>7.0</v>
      </c>
      <c r="AA97" s="324">
        <v>12.0</v>
      </c>
      <c r="AB97" s="324">
        <v>11.0</v>
      </c>
      <c r="AC97" s="324">
        <v>9.0</v>
      </c>
      <c r="AD97" s="324">
        <v>12.0</v>
      </c>
      <c r="AE97" s="324">
        <v>10.0</v>
      </c>
      <c r="AF97" s="346">
        <v>12.0</v>
      </c>
      <c r="AG97" s="204">
        <f t="shared" si="35"/>
        <v>92</v>
      </c>
    </row>
    <row r="98">
      <c r="A98" s="26" t="s">
        <v>266</v>
      </c>
      <c r="B98" s="324">
        <v>3.0</v>
      </c>
      <c r="C98" s="324">
        <v>6.0</v>
      </c>
      <c r="D98" s="324">
        <v>6.0</v>
      </c>
      <c r="E98" s="324">
        <v>11.0</v>
      </c>
      <c r="F98" s="324">
        <v>2.0</v>
      </c>
      <c r="G98" s="324">
        <v>9.0</v>
      </c>
      <c r="H98" s="324">
        <v>2.0</v>
      </c>
      <c r="I98" s="324">
        <v>11.0</v>
      </c>
      <c r="J98" s="324">
        <v>3.0</v>
      </c>
      <c r="K98" s="324">
        <v>8.0</v>
      </c>
      <c r="L98" s="324">
        <v>6.0</v>
      </c>
      <c r="M98" s="324">
        <v>3.0</v>
      </c>
      <c r="N98" s="324">
        <v>7.0</v>
      </c>
      <c r="O98" s="324">
        <v>2.0</v>
      </c>
      <c r="P98" s="324">
        <v>1.0</v>
      </c>
      <c r="Q98" s="324">
        <v>4.0</v>
      </c>
      <c r="R98" s="324">
        <v>1.0</v>
      </c>
      <c r="S98" s="324">
        <v>2.0</v>
      </c>
      <c r="T98" s="324">
        <v>0.0</v>
      </c>
      <c r="U98" s="324">
        <v>1.0</v>
      </c>
      <c r="V98" s="324">
        <v>0.0</v>
      </c>
      <c r="W98" s="324">
        <v>0.0</v>
      </c>
      <c r="X98" s="324">
        <v>0.0</v>
      </c>
      <c r="Y98" s="324">
        <v>0.0</v>
      </c>
      <c r="Z98" s="324">
        <v>3.0</v>
      </c>
      <c r="AA98" s="324">
        <v>2.0</v>
      </c>
      <c r="AB98" s="324">
        <v>0.0</v>
      </c>
      <c r="AC98" s="324">
        <v>1.0</v>
      </c>
      <c r="AD98" s="324">
        <v>0.0</v>
      </c>
      <c r="AE98" s="324">
        <v>1.0</v>
      </c>
      <c r="AF98" s="346">
        <v>3.0</v>
      </c>
      <c r="AG98" s="204">
        <f t="shared" si="35"/>
        <v>98</v>
      </c>
    </row>
    <row r="99">
      <c r="A99" s="26" t="s">
        <v>269</v>
      </c>
      <c r="B99" s="324">
        <v>0.0</v>
      </c>
      <c r="C99" s="324">
        <v>2.0</v>
      </c>
      <c r="D99" s="324">
        <v>0.0</v>
      </c>
      <c r="E99" s="324">
        <v>1.0</v>
      </c>
      <c r="F99" s="324">
        <v>2.0</v>
      </c>
      <c r="G99" s="324">
        <v>3.0</v>
      </c>
      <c r="H99" s="324">
        <v>4.0</v>
      </c>
      <c r="I99" s="324">
        <v>6.0</v>
      </c>
      <c r="J99" s="324">
        <v>3.0</v>
      </c>
      <c r="K99" s="324">
        <v>5.0</v>
      </c>
      <c r="L99" s="324">
        <v>5.0</v>
      </c>
      <c r="M99" s="324">
        <v>4.0</v>
      </c>
      <c r="N99" s="324">
        <v>5.0</v>
      </c>
      <c r="O99" s="324">
        <v>7.0</v>
      </c>
      <c r="P99" s="324">
        <v>4.0</v>
      </c>
      <c r="Q99" s="140">
        <v>9.0</v>
      </c>
      <c r="R99" s="324">
        <v>4.0</v>
      </c>
      <c r="S99" s="140">
        <v>9.0</v>
      </c>
      <c r="T99" s="140">
        <v>4.0</v>
      </c>
      <c r="U99" s="324">
        <v>2.0</v>
      </c>
      <c r="V99" s="324">
        <v>5.0</v>
      </c>
      <c r="W99" s="324">
        <v>0.0</v>
      </c>
      <c r="X99" s="324">
        <v>0.0</v>
      </c>
      <c r="Y99" s="324">
        <v>1.0</v>
      </c>
      <c r="Z99" s="324">
        <v>0.0</v>
      </c>
      <c r="AA99" s="324">
        <v>4.0</v>
      </c>
      <c r="AB99" s="324">
        <v>1.0</v>
      </c>
      <c r="AC99" s="324">
        <v>4.0</v>
      </c>
      <c r="AD99" s="324">
        <v>4.0</v>
      </c>
      <c r="AE99" s="324">
        <v>3.0</v>
      </c>
      <c r="AF99" s="346">
        <v>6.0</v>
      </c>
      <c r="AG99" s="204">
        <f t="shared" si="35"/>
        <v>107</v>
      </c>
    </row>
    <row r="100">
      <c r="A100" s="26" t="s">
        <v>272</v>
      </c>
      <c r="B100" s="324">
        <v>2.0</v>
      </c>
      <c r="C100" s="324">
        <v>2.0</v>
      </c>
      <c r="D100" s="324">
        <v>4.0</v>
      </c>
      <c r="E100" s="324">
        <v>2.0</v>
      </c>
      <c r="F100" s="324">
        <v>1.0</v>
      </c>
      <c r="G100" s="324">
        <v>2.0</v>
      </c>
      <c r="H100" s="324">
        <v>8.0</v>
      </c>
      <c r="I100" s="324">
        <v>13.0</v>
      </c>
      <c r="J100" s="324">
        <v>9.0</v>
      </c>
      <c r="K100" s="324">
        <v>13.0</v>
      </c>
      <c r="L100" s="324">
        <v>11.0</v>
      </c>
      <c r="M100" s="324">
        <v>9.0</v>
      </c>
      <c r="N100" s="324">
        <v>2.0</v>
      </c>
      <c r="O100" s="324">
        <v>4.0</v>
      </c>
      <c r="P100" s="324">
        <v>1.0</v>
      </c>
      <c r="Q100" s="324">
        <v>4.0</v>
      </c>
      <c r="R100" s="324">
        <v>2.0</v>
      </c>
      <c r="S100" s="324">
        <v>0.0</v>
      </c>
      <c r="T100" s="324">
        <v>1.0</v>
      </c>
      <c r="U100" s="324">
        <v>0.0</v>
      </c>
      <c r="V100" s="324">
        <v>0.0</v>
      </c>
      <c r="W100" s="324">
        <v>0.0</v>
      </c>
      <c r="X100" s="324">
        <v>3.0</v>
      </c>
      <c r="Y100" s="324">
        <v>2.0</v>
      </c>
      <c r="Z100" s="324">
        <v>5.0</v>
      </c>
      <c r="AA100" s="324">
        <v>4.0</v>
      </c>
      <c r="AB100" s="324">
        <v>7.0</v>
      </c>
      <c r="AC100" s="324">
        <v>2.0</v>
      </c>
      <c r="AD100" s="324">
        <v>6.0</v>
      </c>
      <c r="AE100" s="324">
        <v>3.0</v>
      </c>
      <c r="AF100" s="346">
        <v>1.0</v>
      </c>
      <c r="AG100" s="204">
        <f t="shared" si="35"/>
        <v>123</v>
      </c>
    </row>
    <row r="101">
      <c r="A101" s="26" t="s">
        <v>274</v>
      </c>
      <c r="B101" s="324">
        <v>1.0</v>
      </c>
      <c r="C101" s="324">
        <v>0.0</v>
      </c>
      <c r="D101" s="324">
        <v>0.0</v>
      </c>
      <c r="E101" s="324">
        <v>0.0</v>
      </c>
      <c r="F101" s="324">
        <v>1.0</v>
      </c>
      <c r="G101" s="324">
        <v>1.0</v>
      </c>
      <c r="H101" s="324">
        <v>1.0</v>
      </c>
      <c r="I101" s="324">
        <v>2.0</v>
      </c>
      <c r="J101" s="324">
        <v>2.0</v>
      </c>
      <c r="K101" s="324">
        <v>0.0</v>
      </c>
      <c r="L101" s="324">
        <v>0.0</v>
      </c>
      <c r="M101" s="324">
        <v>1.0</v>
      </c>
      <c r="N101" s="324">
        <v>4.0</v>
      </c>
      <c r="O101" s="324">
        <v>1.0</v>
      </c>
      <c r="P101" s="324">
        <v>4.0</v>
      </c>
      <c r="Q101" s="140">
        <v>2.0</v>
      </c>
      <c r="R101" s="324">
        <v>1.0</v>
      </c>
      <c r="S101" s="140">
        <v>2.0</v>
      </c>
      <c r="T101" s="140">
        <v>3.0</v>
      </c>
      <c r="U101" s="324">
        <v>3.0</v>
      </c>
      <c r="V101" s="324">
        <v>1.0</v>
      </c>
      <c r="W101" s="324">
        <v>1.0</v>
      </c>
      <c r="X101" s="324">
        <v>1.0</v>
      </c>
      <c r="Y101" s="324">
        <v>1.0</v>
      </c>
      <c r="Z101" s="324">
        <v>6.0</v>
      </c>
      <c r="AA101" s="324">
        <v>2.0</v>
      </c>
      <c r="AB101" s="324">
        <v>0.0</v>
      </c>
      <c r="AC101" s="324">
        <v>1.0</v>
      </c>
      <c r="AD101" s="324">
        <v>0.0</v>
      </c>
      <c r="AE101" s="324">
        <v>0.0</v>
      </c>
      <c r="AF101" s="346">
        <v>2.0</v>
      </c>
      <c r="AG101" s="204">
        <f t="shared" si="35"/>
        <v>44</v>
      </c>
    </row>
    <row r="102">
      <c r="A102" s="26" t="s">
        <v>277</v>
      </c>
      <c r="B102" s="324">
        <v>4.0</v>
      </c>
      <c r="C102" s="324">
        <v>14.0</v>
      </c>
      <c r="D102" s="324">
        <v>10.0</v>
      </c>
      <c r="E102" s="324">
        <v>14.0</v>
      </c>
      <c r="F102" s="324">
        <v>8.0</v>
      </c>
      <c r="G102" s="324">
        <v>15.0</v>
      </c>
      <c r="H102" s="324">
        <v>13.0</v>
      </c>
      <c r="I102" s="324">
        <v>14.0</v>
      </c>
      <c r="J102" s="324">
        <v>9.0</v>
      </c>
      <c r="K102" s="324">
        <v>14.0</v>
      </c>
      <c r="L102" s="324">
        <v>23.0</v>
      </c>
      <c r="M102" s="324">
        <v>9.0</v>
      </c>
      <c r="N102" s="324">
        <v>10.0</v>
      </c>
      <c r="O102" s="324">
        <v>7.0</v>
      </c>
      <c r="P102" s="324">
        <v>8.0</v>
      </c>
      <c r="Q102" s="324">
        <v>5.0</v>
      </c>
      <c r="R102" s="324">
        <v>7.0</v>
      </c>
      <c r="S102" s="324">
        <v>7.0</v>
      </c>
      <c r="T102" s="324">
        <v>4.0</v>
      </c>
      <c r="U102" s="324">
        <v>3.0</v>
      </c>
      <c r="V102" s="324">
        <v>3.0</v>
      </c>
      <c r="W102" s="324">
        <v>2.0</v>
      </c>
      <c r="X102" s="324">
        <v>2.0</v>
      </c>
      <c r="Y102" s="324">
        <v>4.0</v>
      </c>
      <c r="Z102" s="324">
        <v>12.0</v>
      </c>
      <c r="AA102" s="324">
        <v>13.0</v>
      </c>
      <c r="AB102" s="324">
        <v>11.0</v>
      </c>
      <c r="AC102" s="324">
        <v>10.0</v>
      </c>
      <c r="AD102" s="324">
        <v>11.0</v>
      </c>
      <c r="AE102" s="324">
        <v>2.0</v>
      </c>
      <c r="AF102" s="346">
        <v>8.0</v>
      </c>
      <c r="AG102" s="204">
        <f t="shared" si="35"/>
        <v>276</v>
      </c>
    </row>
    <row r="103">
      <c r="A103" s="26" t="s">
        <v>280</v>
      </c>
      <c r="B103" s="324">
        <v>4.0</v>
      </c>
      <c r="C103" s="324">
        <v>2.0</v>
      </c>
      <c r="D103" s="324">
        <v>1.0</v>
      </c>
      <c r="E103" s="324">
        <v>2.0</v>
      </c>
      <c r="F103" s="324">
        <v>4.0</v>
      </c>
      <c r="G103" s="324">
        <v>8.0</v>
      </c>
      <c r="H103" s="324">
        <v>11.0</v>
      </c>
      <c r="I103" s="324">
        <v>4.0</v>
      </c>
      <c r="J103" s="324">
        <v>5.0</v>
      </c>
      <c r="K103" s="324">
        <v>18.0</v>
      </c>
      <c r="L103" s="324">
        <v>6.0</v>
      </c>
      <c r="M103" s="324">
        <v>12.0</v>
      </c>
      <c r="N103" s="324">
        <v>5.0</v>
      </c>
      <c r="O103" s="324">
        <v>0.0</v>
      </c>
      <c r="P103" s="324">
        <v>0.0</v>
      </c>
      <c r="Q103" s="324">
        <v>0.0</v>
      </c>
      <c r="R103" s="324">
        <v>0.0</v>
      </c>
      <c r="S103" s="140">
        <v>0.0</v>
      </c>
      <c r="T103" s="140">
        <v>0.0</v>
      </c>
      <c r="U103" s="324">
        <v>0.0</v>
      </c>
      <c r="V103" s="324">
        <v>0.0</v>
      </c>
      <c r="W103" s="324">
        <v>0.0</v>
      </c>
      <c r="X103" s="324">
        <v>0.0</v>
      </c>
      <c r="Y103" s="324">
        <v>0.0</v>
      </c>
      <c r="Z103" s="324">
        <v>0.0</v>
      </c>
      <c r="AA103" s="324">
        <v>0.0</v>
      </c>
      <c r="AB103" s="324">
        <v>0.0</v>
      </c>
      <c r="AC103" s="324">
        <v>0.0</v>
      </c>
      <c r="AD103" s="324">
        <v>15.0</v>
      </c>
      <c r="AE103" s="324">
        <v>10.0</v>
      </c>
      <c r="AF103" s="346">
        <v>12.0</v>
      </c>
      <c r="AG103" s="204">
        <f t="shared" si="35"/>
        <v>119</v>
      </c>
    </row>
    <row r="104">
      <c r="A104" s="61" t="s">
        <v>110</v>
      </c>
      <c r="B104" s="337">
        <f t="shared" ref="B104:AF104" si="36">SUM(B96:B103)</f>
        <v>16</v>
      </c>
      <c r="C104" s="337">
        <f t="shared" si="36"/>
        <v>34</v>
      </c>
      <c r="D104" s="337">
        <f t="shared" si="36"/>
        <v>35</v>
      </c>
      <c r="E104" s="337">
        <f t="shared" si="36"/>
        <v>39</v>
      </c>
      <c r="F104" s="337">
        <f t="shared" si="36"/>
        <v>22</v>
      </c>
      <c r="G104" s="337">
        <f t="shared" si="36"/>
        <v>47</v>
      </c>
      <c r="H104" s="337">
        <f t="shared" si="36"/>
        <v>50</v>
      </c>
      <c r="I104" s="337">
        <f t="shared" si="36"/>
        <v>61</v>
      </c>
      <c r="J104" s="337">
        <f t="shared" si="36"/>
        <v>36</v>
      </c>
      <c r="K104" s="337">
        <f t="shared" si="36"/>
        <v>79</v>
      </c>
      <c r="L104" s="337">
        <f t="shared" si="36"/>
        <v>64</v>
      </c>
      <c r="M104" s="337">
        <f t="shared" si="36"/>
        <v>47</v>
      </c>
      <c r="N104" s="337">
        <f t="shared" si="36"/>
        <v>42</v>
      </c>
      <c r="O104" s="337">
        <f t="shared" si="36"/>
        <v>30</v>
      </c>
      <c r="P104" s="337">
        <f t="shared" si="36"/>
        <v>27</v>
      </c>
      <c r="Q104" s="337">
        <f t="shared" si="36"/>
        <v>33</v>
      </c>
      <c r="R104" s="337">
        <f t="shared" si="36"/>
        <v>19</v>
      </c>
      <c r="S104" s="337">
        <f t="shared" si="36"/>
        <v>28</v>
      </c>
      <c r="T104" s="337">
        <f t="shared" si="36"/>
        <v>17</v>
      </c>
      <c r="U104" s="337">
        <f t="shared" si="36"/>
        <v>13</v>
      </c>
      <c r="V104" s="337">
        <f t="shared" si="36"/>
        <v>22</v>
      </c>
      <c r="W104" s="337">
        <f t="shared" si="36"/>
        <v>7</v>
      </c>
      <c r="X104" s="337">
        <f t="shared" si="36"/>
        <v>12</v>
      </c>
      <c r="Y104" s="337">
        <f t="shared" si="36"/>
        <v>14</v>
      </c>
      <c r="Z104" s="337">
        <f t="shared" si="36"/>
        <v>46</v>
      </c>
      <c r="AA104" s="337">
        <f t="shared" si="36"/>
        <v>48</v>
      </c>
      <c r="AB104" s="337">
        <f t="shared" si="36"/>
        <v>41</v>
      </c>
      <c r="AC104" s="337">
        <f t="shared" si="36"/>
        <v>35</v>
      </c>
      <c r="AD104" s="337">
        <f t="shared" si="36"/>
        <v>60</v>
      </c>
      <c r="AE104" s="337">
        <f t="shared" si="36"/>
        <v>38</v>
      </c>
      <c r="AF104" s="341">
        <f t="shared" si="36"/>
        <v>53</v>
      </c>
      <c r="AG104" s="204">
        <f t="shared" si="35"/>
        <v>1115</v>
      </c>
    </row>
    <row r="105">
      <c r="A105" s="18"/>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18"/>
      <c r="AG105" s="323"/>
    </row>
    <row r="106">
      <c r="A106" s="23" t="s">
        <v>283</v>
      </c>
      <c r="B106" s="152"/>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18"/>
      <c r="AG106" s="323"/>
    </row>
    <row r="107">
      <c r="A107" s="26" t="s">
        <v>285</v>
      </c>
      <c r="B107" s="37">
        <f t="shared" ref="B107:AF107" si="37">B53-(B200+B205+B246+B296+B305)</f>
        <v>162</v>
      </c>
      <c r="C107" s="37">
        <f t="shared" si="37"/>
        <v>217</v>
      </c>
      <c r="D107" s="37">
        <f t="shared" si="37"/>
        <v>286</v>
      </c>
      <c r="E107" s="37">
        <f t="shared" si="37"/>
        <v>297</v>
      </c>
      <c r="F107" s="37">
        <f t="shared" si="37"/>
        <v>176</v>
      </c>
      <c r="G107" s="37">
        <f t="shared" si="37"/>
        <v>122</v>
      </c>
      <c r="H107" s="37">
        <f t="shared" si="37"/>
        <v>317</v>
      </c>
      <c r="I107" s="37">
        <f t="shared" si="37"/>
        <v>395</v>
      </c>
      <c r="J107" s="37">
        <f t="shared" si="37"/>
        <v>300</v>
      </c>
      <c r="K107" s="37">
        <f t="shared" si="37"/>
        <v>459</v>
      </c>
      <c r="L107" s="37">
        <f t="shared" si="37"/>
        <v>133</v>
      </c>
      <c r="M107" s="37">
        <f t="shared" si="37"/>
        <v>-6</v>
      </c>
      <c r="N107" s="37">
        <f t="shared" si="37"/>
        <v>-2</v>
      </c>
      <c r="O107" s="237">
        <f t="shared" si="37"/>
        <v>-3</v>
      </c>
      <c r="P107" s="37">
        <f t="shared" si="37"/>
        <v>0</v>
      </c>
      <c r="Q107" s="37">
        <f t="shared" si="37"/>
        <v>-1</v>
      </c>
      <c r="R107" s="37">
        <f t="shared" si="37"/>
        <v>0</v>
      </c>
      <c r="S107" s="37">
        <f t="shared" si="37"/>
        <v>-4</v>
      </c>
      <c r="T107" s="37">
        <f t="shared" si="37"/>
        <v>-4</v>
      </c>
      <c r="U107" s="37">
        <f t="shared" si="37"/>
        <v>-5</v>
      </c>
      <c r="V107" s="37">
        <f t="shared" si="37"/>
        <v>-7</v>
      </c>
      <c r="W107" s="37">
        <f t="shared" si="37"/>
        <v>-3</v>
      </c>
      <c r="X107" s="37">
        <f t="shared" si="37"/>
        <v>0</v>
      </c>
      <c r="Y107" s="37">
        <f t="shared" si="37"/>
        <v>0</v>
      </c>
      <c r="Z107" s="237">
        <f t="shared" si="37"/>
        <v>0</v>
      </c>
      <c r="AA107" s="37">
        <f t="shared" si="37"/>
        <v>0</v>
      </c>
      <c r="AB107" s="37">
        <f t="shared" si="37"/>
        <v>-2</v>
      </c>
      <c r="AC107" s="237">
        <f t="shared" si="37"/>
        <v>-4</v>
      </c>
      <c r="AD107" s="237">
        <f t="shared" si="37"/>
        <v>-1</v>
      </c>
      <c r="AE107" s="237">
        <f t="shared" si="37"/>
        <v>0</v>
      </c>
      <c r="AF107" s="500">
        <f t="shared" si="37"/>
        <v>0</v>
      </c>
      <c r="AG107" s="204">
        <f t="shared" ref="AG107:AG111" si="39">sum(B107:AF107)</f>
        <v>2822</v>
      </c>
    </row>
    <row r="108">
      <c r="A108" s="26" t="s">
        <v>287</v>
      </c>
      <c r="B108" s="37">
        <f t="shared" ref="B108:AF108" si="38">B54-(B201+B206+B247+B297+B306)</f>
        <v>31</v>
      </c>
      <c r="C108" s="37">
        <f t="shared" si="38"/>
        <v>25</v>
      </c>
      <c r="D108" s="37">
        <f t="shared" si="38"/>
        <v>45</v>
      </c>
      <c r="E108" s="37">
        <f t="shared" si="38"/>
        <v>36</v>
      </c>
      <c r="F108" s="37">
        <f t="shared" si="38"/>
        <v>135</v>
      </c>
      <c r="G108" s="37">
        <f t="shared" si="38"/>
        <v>234</v>
      </c>
      <c r="H108" s="37">
        <f t="shared" si="38"/>
        <v>240</v>
      </c>
      <c r="I108" s="37">
        <f t="shared" si="38"/>
        <v>266</v>
      </c>
      <c r="J108" s="37">
        <f t="shared" si="38"/>
        <v>328</v>
      </c>
      <c r="K108" s="37">
        <f t="shared" si="38"/>
        <v>423</v>
      </c>
      <c r="L108" s="37">
        <f t="shared" si="38"/>
        <v>473</v>
      </c>
      <c r="M108" s="37">
        <f t="shared" si="38"/>
        <v>463</v>
      </c>
      <c r="N108" s="37">
        <f t="shared" si="38"/>
        <v>413</v>
      </c>
      <c r="O108" s="237">
        <f t="shared" si="38"/>
        <v>279</v>
      </c>
      <c r="P108" s="37">
        <f t="shared" si="38"/>
        <v>211</v>
      </c>
      <c r="Q108" s="37">
        <f t="shared" si="38"/>
        <v>157</v>
      </c>
      <c r="R108" s="37">
        <f t="shared" si="38"/>
        <v>133</v>
      </c>
      <c r="S108" s="37">
        <f t="shared" si="38"/>
        <v>150</v>
      </c>
      <c r="T108" s="37">
        <f t="shared" si="38"/>
        <v>149</v>
      </c>
      <c r="U108" s="37">
        <f t="shared" si="38"/>
        <v>122</v>
      </c>
      <c r="V108" s="37">
        <f t="shared" si="38"/>
        <v>57</v>
      </c>
      <c r="W108" s="37">
        <f t="shared" si="38"/>
        <v>44</v>
      </c>
      <c r="X108" s="37">
        <f t="shared" si="38"/>
        <v>32</v>
      </c>
      <c r="Y108" s="37">
        <f t="shared" si="38"/>
        <v>31</v>
      </c>
      <c r="Z108" s="237">
        <f t="shared" si="38"/>
        <v>47</v>
      </c>
      <c r="AA108" s="37">
        <f t="shared" si="38"/>
        <v>17</v>
      </c>
      <c r="AB108" s="37">
        <f t="shared" si="38"/>
        <v>12</v>
      </c>
      <c r="AC108" s="237">
        <f t="shared" si="38"/>
        <v>16</v>
      </c>
      <c r="AD108" s="237">
        <f t="shared" si="38"/>
        <v>11</v>
      </c>
      <c r="AE108" s="237">
        <f t="shared" si="38"/>
        <v>29</v>
      </c>
      <c r="AF108" s="500">
        <f t="shared" si="38"/>
        <v>18</v>
      </c>
      <c r="AG108" s="204">
        <f t="shared" si="39"/>
        <v>4627</v>
      </c>
    </row>
    <row r="109">
      <c r="A109" s="26" t="s">
        <v>291</v>
      </c>
      <c r="B109" s="37">
        <f t="shared" ref="B109:AF109" si="40">B55-(B202+B207+B248+B298+B307)</f>
        <v>357</v>
      </c>
      <c r="C109" s="37">
        <f t="shared" si="40"/>
        <v>533</v>
      </c>
      <c r="D109" s="37">
        <f t="shared" si="40"/>
        <v>707</v>
      </c>
      <c r="E109" s="37">
        <f t="shared" si="40"/>
        <v>681</v>
      </c>
      <c r="F109" s="37">
        <f t="shared" si="40"/>
        <v>450</v>
      </c>
      <c r="G109" s="37">
        <f t="shared" si="40"/>
        <v>325</v>
      </c>
      <c r="H109" s="37">
        <f t="shared" si="40"/>
        <v>128</v>
      </c>
      <c r="I109" s="37">
        <f t="shared" si="40"/>
        <v>-2</v>
      </c>
      <c r="J109" s="37">
        <f t="shared" si="40"/>
        <v>-1</v>
      </c>
      <c r="K109" s="37">
        <f t="shared" si="40"/>
        <v>-1</v>
      </c>
      <c r="L109" s="37">
        <f t="shared" si="40"/>
        <v>46</v>
      </c>
      <c r="M109" s="37">
        <f t="shared" si="40"/>
        <v>92</v>
      </c>
      <c r="N109" s="37">
        <f t="shared" si="40"/>
        <v>82</v>
      </c>
      <c r="O109" s="237">
        <f t="shared" si="40"/>
        <v>15</v>
      </c>
      <c r="P109" s="37">
        <f t="shared" si="40"/>
        <v>-1</v>
      </c>
      <c r="Q109" s="37">
        <f t="shared" si="40"/>
        <v>-2</v>
      </c>
      <c r="R109" s="37">
        <f t="shared" si="40"/>
        <v>-4</v>
      </c>
      <c r="S109" s="37">
        <f t="shared" si="40"/>
        <v>-2</v>
      </c>
      <c r="T109" s="37">
        <f t="shared" si="40"/>
        <v>-14</v>
      </c>
      <c r="U109" s="37">
        <f t="shared" si="40"/>
        <v>-8</v>
      </c>
      <c r="V109" s="37">
        <f t="shared" si="40"/>
        <v>-32</v>
      </c>
      <c r="W109" s="37">
        <f t="shared" si="40"/>
        <v>-4</v>
      </c>
      <c r="X109" s="37">
        <f t="shared" si="40"/>
        <v>-1</v>
      </c>
      <c r="Y109" s="37">
        <f t="shared" si="40"/>
        <v>-4</v>
      </c>
      <c r="Z109" s="37">
        <f t="shared" si="40"/>
        <v>0</v>
      </c>
      <c r="AA109" s="37">
        <f t="shared" si="40"/>
        <v>-2</v>
      </c>
      <c r="AB109" s="37">
        <f t="shared" si="40"/>
        <v>-11</v>
      </c>
      <c r="AC109" s="37">
        <f t="shared" si="40"/>
        <v>-6</v>
      </c>
      <c r="AD109" s="37">
        <f t="shared" si="40"/>
        <v>-3</v>
      </c>
      <c r="AE109" s="37">
        <f t="shared" si="40"/>
        <v>-1</v>
      </c>
      <c r="AF109" s="49">
        <f t="shared" si="40"/>
        <v>0</v>
      </c>
      <c r="AG109" s="204">
        <f t="shared" si="39"/>
        <v>3317</v>
      </c>
    </row>
    <row r="110">
      <c r="A110" s="26" t="s">
        <v>292</v>
      </c>
      <c r="B110" s="37">
        <f t="shared" ref="B110:AF110" si="41">B56-(B203+B208+B249+B299+B308)</f>
        <v>87</v>
      </c>
      <c r="C110" s="37">
        <f t="shared" si="41"/>
        <v>91</v>
      </c>
      <c r="D110" s="37">
        <f t="shared" si="41"/>
        <v>94</v>
      </c>
      <c r="E110" s="37">
        <f t="shared" si="41"/>
        <v>96</v>
      </c>
      <c r="F110" s="37">
        <f t="shared" si="41"/>
        <v>312</v>
      </c>
      <c r="G110" s="37">
        <f t="shared" si="41"/>
        <v>449</v>
      </c>
      <c r="H110" s="37">
        <f t="shared" si="41"/>
        <v>499</v>
      </c>
      <c r="I110" s="37">
        <f t="shared" si="41"/>
        <v>603</v>
      </c>
      <c r="J110" s="37">
        <f t="shared" si="41"/>
        <v>636</v>
      </c>
      <c r="K110" s="37">
        <f t="shared" si="41"/>
        <v>1022</v>
      </c>
      <c r="L110" s="37">
        <f t="shared" si="41"/>
        <v>1119</v>
      </c>
      <c r="M110" s="237">
        <f t="shared" si="41"/>
        <v>1018</v>
      </c>
      <c r="N110" s="37">
        <f t="shared" si="41"/>
        <v>784</v>
      </c>
      <c r="O110" s="237">
        <f t="shared" si="41"/>
        <v>565</v>
      </c>
      <c r="P110" s="37">
        <f t="shared" si="41"/>
        <v>453</v>
      </c>
      <c r="Q110" s="37">
        <f t="shared" si="41"/>
        <v>372</v>
      </c>
      <c r="R110" s="37">
        <f t="shared" si="41"/>
        <v>235</v>
      </c>
      <c r="S110" s="37">
        <f t="shared" si="41"/>
        <v>272</v>
      </c>
      <c r="T110" s="37">
        <f t="shared" si="41"/>
        <v>244</v>
      </c>
      <c r="U110" s="37">
        <f t="shared" si="41"/>
        <v>196</v>
      </c>
      <c r="V110" s="37">
        <f t="shared" si="41"/>
        <v>97</v>
      </c>
      <c r="W110" s="37">
        <f t="shared" si="41"/>
        <v>87</v>
      </c>
      <c r="X110" s="37">
        <f t="shared" si="41"/>
        <v>64</v>
      </c>
      <c r="Y110" s="37">
        <f t="shared" si="41"/>
        <v>48</v>
      </c>
      <c r="Z110" s="37">
        <f t="shared" si="41"/>
        <v>68</v>
      </c>
      <c r="AA110" s="37">
        <f t="shared" si="41"/>
        <v>63</v>
      </c>
      <c r="AB110" s="37">
        <f t="shared" si="41"/>
        <v>53</v>
      </c>
      <c r="AC110" s="37">
        <f t="shared" si="41"/>
        <v>48</v>
      </c>
      <c r="AD110" s="37">
        <f t="shared" si="41"/>
        <v>60</v>
      </c>
      <c r="AE110" s="37">
        <f t="shared" si="41"/>
        <v>80</v>
      </c>
      <c r="AF110" s="49">
        <f t="shared" si="41"/>
        <v>86</v>
      </c>
      <c r="AG110" s="204">
        <f t="shared" si="39"/>
        <v>9901</v>
      </c>
    </row>
    <row r="111">
      <c r="A111" s="61" t="s">
        <v>96</v>
      </c>
      <c r="B111" s="337">
        <f t="shared" ref="B111:AF111" si="42">SUM(B107:B110)</f>
        <v>637</v>
      </c>
      <c r="C111" s="337">
        <f t="shared" si="42"/>
        <v>866</v>
      </c>
      <c r="D111" s="337">
        <f t="shared" si="42"/>
        <v>1132</v>
      </c>
      <c r="E111" s="337">
        <f t="shared" si="42"/>
        <v>1110</v>
      </c>
      <c r="F111" s="337">
        <f t="shared" si="42"/>
        <v>1073</v>
      </c>
      <c r="G111" s="337">
        <f t="shared" si="42"/>
        <v>1130</v>
      </c>
      <c r="H111" s="337">
        <f t="shared" si="42"/>
        <v>1184</v>
      </c>
      <c r="I111" s="337">
        <f t="shared" si="42"/>
        <v>1262</v>
      </c>
      <c r="J111" s="337">
        <f t="shared" si="42"/>
        <v>1263</v>
      </c>
      <c r="K111" s="337">
        <f t="shared" si="42"/>
        <v>1903</v>
      </c>
      <c r="L111" s="337">
        <f t="shared" si="42"/>
        <v>1771</v>
      </c>
      <c r="M111" s="337">
        <f t="shared" si="42"/>
        <v>1567</v>
      </c>
      <c r="N111" s="337">
        <f t="shared" si="42"/>
        <v>1277</v>
      </c>
      <c r="O111" s="337">
        <f t="shared" si="42"/>
        <v>856</v>
      </c>
      <c r="P111" s="337">
        <f t="shared" si="42"/>
        <v>663</v>
      </c>
      <c r="Q111" s="337">
        <f t="shared" si="42"/>
        <v>526</v>
      </c>
      <c r="R111" s="337">
        <f t="shared" si="42"/>
        <v>364</v>
      </c>
      <c r="S111" s="337">
        <f t="shared" si="42"/>
        <v>416</v>
      </c>
      <c r="T111" s="337">
        <f t="shared" si="42"/>
        <v>375</v>
      </c>
      <c r="U111" s="337">
        <f t="shared" si="42"/>
        <v>305</v>
      </c>
      <c r="V111" s="337">
        <f t="shared" si="42"/>
        <v>115</v>
      </c>
      <c r="W111" s="337">
        <f t="shared" si="42"/>
        <v>124</v>
      </c>
      <c r="X111" s="337">
        <f t="shared" si="42"/>
        <v>95</v>
      </c>
      <c r="Y111" s="337">
        <f t="shared" si="42"/>
        <v>75</v>
      </c>
      <c r="Z111" s="337">
        <f t="shared" si="42"/>
        <v>115</v>
      </c>
      <c r="AA111" s="337">
        <f t="shared" si="42"/>
        <v>78</v>
      </c>
      <c r="AB111" s="337">
        <f t="shared" si="42"/>
        <v>52</v>
      </c>
      <c r="AC111" s="337">
        <f t="shared" si="42"/>
        <v>54</v>
      </c>
      <c r="AD111" s="337">
        <f t="shared" si="42"/>
        <v>67</v>
      </c>
      <c r="AE111" s="337">
        <f t="shared" si="42"/>
        <v>108</v>
      </c>
      <c r="AF111" s="341">
        <f t="shared" si="42"/>
        <v>104</v>
      </c>
      <c r="AG111" s="204">
        <f t="shared" si="39"/>
        <v>20667</v>
      </c>
    </row>
    <row r="112">
      <c r="A112" s="18"/>
      <c r="B112" s="152"/>
      <c r="C112" s="152"/>
      <c r="D112" s="152"/>
      <c r="E112" s="152"/>
      <c r="F112" s="152"/>
      <c r="G112" s="152"/>
      <c r="H112" s="152"/>
      <c r="I112" s="152"/>
      <c r="J112" s="6"/>
      <c r="K112" s="6"/>
      <c r="L112" s="6"/>
      <c r="M112" s="6"/>
      <c r="N112" s="6"/>
      <c r="O112" s="6"/>
      <c r="P112" s="6"/>
      <c r="Q112" s="6"/>
      <c r="R112" s="6"/>
      <c r="S112" s="6"/>
      <c r="T112" s="6"/>
      <c r="U112" s="6"/>
      <c r="V112" s="6"/>
      <c r="W112" s="6"/>
      <c r="X112" s="6"/>
      <c r="Y112" s="6"/>
      <c r="Z112" s="6"/>
      <c r="AA112" s="6"/>
      <c r="AB112" s="6"/>
      <c r="AC112" s="6"/>
      <c r="AD112" s="6"/>
      <c r="AE112" s="6"/>
      <c r="AF112" s="18"/>
      <c r="AG112" s="323"/>
    </row>
    <row r="113">
      <c r="A113" s="26" t="s">
        <v>98</v>
      </c>
      <c r="B113" s="37">
        <f t="shared" ref="B113:AF113" si="43">B59-(B213+B224+B259+B317+B328)</f>
        <v>135</v>
      </c>
      <c r="C113" s="37">
        <f t="shared" si="43"/>
        <v>183</v>
      </c>
      <c r="D113" s="37">
        <f t="shared" si="43"/>
        <v>260</v>
      </c>
      <c r="E113" s="37">
        <f t="shared" si="43"/>
        <v>241</v>
      </c>
      <c r="F113" s="37">
        <f t="shared" si="43"/>
        <v>203</v>
      </c>
      <c r="G113" s="37">
        <f t="shared" si="43"/>
        <v>237</v>
      </c>
      <c r="H113" s="37">
        <f t="shared" si="43"/>
        <v>225</v>
      </c>
      <c r="I113" s="37">
        <f t="shared" si="43"/>
        <v>262</v>
      </c>
      <c r="J113" s="37">
        <f t="shared" si="43"/>
        <v>295</v>
      </c>
      <c r="K113" s="37">
        <f t="shared" si="43"/>
        <v>454</v>
      </c>
      <c r="L113" s="37">
        <f t="shared" si="43"/>
        <v>421</v>
      </c>
      <c r="M113" s="37">
        <f t="shared" si="43"/>
        <v>313</v>
      </c>
      <c r="N113" s="37">
        <f t="shared" si="43"/>
        <v>295</v>
      </c>
      <c r="O113" s="37">
        <f t="shared" si="43"/>
        <v>266</v>
      </c>
      <c r="P113" s="37">
        <f t="shared" si="43"/>
        <v>257</v>
      </c>
      <c r="Q113" s="37">
        <f t="shared" si="43"/>
        <v>195</v>
      </c>
      <c r="R113" s="37">
        <f t="shared" si="43"/>
        <v>142</v>
      </c>
      <c r="S113" s="37">
        <f t="shared" si="43"/>
        <v>125</v>
      </c>
      <c r="T113" s="37">
        <f t="shared" si="43"/>
        <v>133</v>
      </c>
      <c r="U113" s="37">
        <f t="shared" si="43"/>
        <v>108</v>
      </c>
      <c r="V113" s="37">
        <f t="shared" si="43"/>
        <v>46</v>
      </c>
      <c r="W113" s="37">
        <f t="shared" si="43"/>
        <v>46</v>
      </c>
      <c r="X113" s="37">
        <f t="shared" si="43"/>
        <v>31</v>
      </c>
      <c r="Y113" s="37">
        <f t="shared" si="43"/>
        <v>31</v>
      </c>
      <c r="Z113" s="37">
        <f t="shared" si="43"/>
        <v>75</v>
      </c>
      <c r="AA113" s="37">
        <f t="shared" si="43"/>
        <v>86</v>
      </c>
      <c r="AB113" s="37">
        <f t="shared" si="43"/>
        <v>48</v>
      </c>
      <c r="AC113" s="37">
        <f t="shared" si="43"/>
        <v>45</v>
      </c>
      <c r="AD113" s="37">
        <f t="shared" si="43"/>
        <v>78</v>
      </c>
      <c r="AE113" s="37">
        <f t="shared" si="43"/>
        <v>63</v>
      </c>
      <c r="AF113" s="49">
        <f t="shared" si="43"/>
        <v>64</v>
      </c>
      <c r="AG113" s="204">
        <f t="shared" ref="AG113:AG121" si="45">sum(B113:AF113)</f>
        <v>5363</v>
      </c>
    </row>
    <row r="114">
      <c r="A114" s="26" t="s">
        <v>99</v>
      </c>
      <c r="B114" s="37">
        <f t="shared" ref="B114:AF114" si="44">B60-(B214+B225+B260+B318+B329)</f>
        <v>-5</v>
      </c>
      <c r="C114" s="37">
        <f t="shared" si="44"/>
        <v>-2</v>
      </c>
      <c r="D114" s="37">
        <f t="shared" si="44"/>
        <v>-3</v>
      </c>
      <c r="E114" s="37">
        <f t="shared" si="44"/>
        <v>-7</v>
      </c>
      <c r="F114" s="37">
        <f t="shared" si="44"/>
        <v>-1</v>
      </c>
      <c r="G114" s="37">
        <f t="shared" si="44"/>
        <v>-17</v>
      </c>
      <c r="H114" s="37">
        <f t="shared" si="44"/>
        <v>-5</v>
      </c>
      <c r="I114" s="37">
        <f t="shared" si="44"/>
        <v>-2</v>
      </c>
      <c r="J114" s="37">
        <f t="shared" si="44"/>
        <v>-13</v>
      </c>
      <c r="K114" s="37">
        <f t="shared" si="44"/>
        <v>-2</v>
      </c>
      <c r="L114" s="37">
        <f t="shared" si="44"/>
        <v>-3</v>
      </c>
      <c r="M114" s="37">
        <f t="shared" si="44"/>
        <v>-3</v>
      </c>
      <c r="N114" s="37">
        <f t="shared" si="44"/>
        <v>-1</v>
      </c>
      <c r="O114" s="37">
        <f t="shared" si="44"/>
        <v>-5</v>
      </c>
      <c r="P114" s="37">
        <f t="shared" si="44"/>
        <v>-1</v>
      </c>
      <c r="Q114" s="37">
        <f t="shared" si="44"/>
        <v>-2</v>
      </c>
      <c r="R114" s="37">
        <f t="shared" si="44"/>
        <v>-3</v>
      </c>
      <c r="S114" s="37">
        <f t="shared" si="44"/>
        <v>-3</v>
      </c>
      <c r="T114" s="37">
        <f t="shared" si="44"/>
        <v>-14</v>
      </c>
      <c r="U114" s="37">
        <f t="shared" si="44"/>
        <v>-9</v>
      </c>
      <c r="V114" s="37">
        <f t="shared" si="44"/>
        <v>16</v>
      </c>
      <c r="W114" s="37">
        <f t="shared" si="44"/>
        <v>39</v>
      </c>
      <c r="X114" s="37">
        <f t="shared" si="44"/>
        <v>37</v>
      </c>
      <c r="Y114" s="37">
        <f t="shared" si="44"/>
        <v>26</v>
      </c>
      <c r="Z114" s="37">
        <f t="shared" si="44"/>
        <v>61</v>
      </c>
      <c r="AA114" s="37">
        <f t="shared" si="44"/>
        <v>83</v>
      </c>
      <c r="AB114" s="37">
        <f t="shared" si="44"/>
        <v>48</v>
      </c>
      <c r="AC114" s="37">
        <f t="shared" si="44"/>
        <v>54</v>
      </c>
      <c r="AD114" s="37">
        <f t="shared" si="44"/>
        <v>57</v>
      </c>
      <c r="AE114" s="37">
        <f t="shared" si="44"/>
        <v>55</v>
      </c>
      <c r="AF114" s="49">
        <f t="shared" si="44"/>
        <v>63</v>
      </c>
      <c r="AG114" s="204">
        <f t="shared" si="45"/>
        <v>438</v>
      </c>
    </row>
    <row r="115">
      <c r="A115" s="26" t="s">
        <v>302</v>
      </c>
      <c r="B115" s="37">
        <f t="shared" ref="B115:AF115" si="46">B61-(B215+B226+B261+B319+B330)</f>
        <v>61</v>
      </c>
      <c r="C115" s="37">
        <f t="shared" si="46"/>
        <v>80</v>
      </c>
      <c r="D115" s="37">
        <f t="shared" si="46"/>
        <v>105</v>
      </c>
      <c r="E115" s="37">
        <f t="shared" si="46"/>
        <v>96</v>
      </c>
      <c r="F115" s="37">
        <f t="shared" si="46"/>
        <v>59</v>
      </c>
      <c r="G115" s="37">
        <f t="shared" si="46"/>
        <v>66</v>
      </c>
      <c r="H115" s="37">
        <f t="shared" si="46"/>
        <v>48</v>
      </c>
      <c r="I115" s="37">
        <f t="shared" si="46"/>
        <v>57</v>
      </c>
      <c r="J115" s="37">
        <f t="shared" si="46"/>
        <v>57</v>
      </c>
      <c r="K115" s="37">
        <f t="shared" si="46"/>
        <v>98</v>
      </c>
      <c r="L115" s="37">
        <f t="shared" si="46"/>
        <v>66</v>
      </c>
      <c r="M115" s="37">
        <f t="shared" si="46"/>
        <v>32</v>
      </c>
      <c r="N115" s="37">
        <f t="shared" si="46"/>
        <v>47</v>
      </c>
      <c r="O115" s="37">
        <f t="shared" si="46"/>
        <v>17</v>
      </c>
      <c r="P115" s="37">
        <f t="shared" si="46"/>
        <v>5</v>
      </c>
      <c r="Q115" s="37">
        <f t="shared" si="46"/>
        <v>10</v>
      </c>
      <c r="R115" s="37">
        <f t="shared" si="46"/>
        <v>6</v>
      </c>
      <c r="S115" s="37">
        <f t="shared" si="46"/>
        <v>4</v>
      </c>
      <c r="T115" s="37">
        <f t="shared" si="46"/>
        <v>0</v>
      </c>
      <c r="U115" s="37">
        <f t="shared" si="46"/>
        <v>-1</v>
      </c>
      <c r="V115" s="37">
        <f t="shared" si="46"/>
        <v>0</v>
      </c>
      <c r="W115" s="37">
        <f t="shared" si="46"/>
        <v>3</v>
      </c>
      <c r="X115" s="37">
        <f t="shared" si="46"/>
        <v>1</v>
      </c>
      <c r="Y115" s="37">
        <f t="shared" si="46"/>
        <v>4</v>
      </c>
      <c r="Z115" s="37">
        <f t="shared" si="46"/>
        <v>23</v>
      </c>
      <c r="AA115" s="37">
        <f t="shared" si="46"/>
        <v>15</v>
      </c>
      <c r="AB115" s="37">
        <f t="shared" si="46"/>
        <v>8</v>
      </c>
      <c r="AC115" s="37">
        <f t="shared" si="46"/>
        <v>12</v>
      </c>
      <c r="AD115" s="37">
        <f t="shared" si="46"/>
        <v>14</v>
      </c>
      <c r="AE115" s="37">
        <f t="shared" si="46"/>
        <v>7</v>
      </c>
      <c r="AF115" s="49">
        <f t="shared" si="46"/>
        <v>11</v>
      </c>
      <c r="AG115" s="204">
        <f t="shared" si="45"/>
        <v>1011</v>
      </c>
    </row>
    <row r="116">
      <c r="A116" s="26" t="s">
        <v>305</v>
      </c>
      <c r="B116" s="37">
        <f t="shared" ref="B116:AF116" si="47">B62-(B216+B227+B262+B320+B331)</f>
        <v>17</v>
      </c>
      <c r="C116" s="37">
        <f t="shared" si="47"/>
        <v>21</v>
      </c>
      <c r="D116" s="37">
        <f t="shared" si="47"/>
        <v>9</v>
      </c>
      <c r="E116" s="37">
        <f t="shared" si="47"/>
        <v>13</v>
      </c>
      <c r="F116" s="37">
        <f t="shared" si="47"/>
        <v>45</v>
      </c>
      <c r="G116" s="37">
        <f t="shared" si="47"/>
        <v>64</v>
      </c>
      <c r="H116" s="37">
        <f t="shared" si="47"/>
        <v>61</v>
      </c>
      <c r="I116" s="37">
        <f t="shared" si="47"/>
        <v>69</v>
      </c>
      <c r="J116" s="37">
        <f t="shared" si="47"/>
        <v>81</v>
      </c>
      <c r="K116" s="37">
        <f t="shared" si="47"/>
        <v>163</v>
      </c>
      <c r="L116" s="37">
        <f t="shared" si="47"/>
        <v>170</v>
      </c>
      <c r="M116" s="37">
        <f t="shared" si="47"/>
        <v>117</v>
      </c>
      <c r="N116" s="37">
        <f t="shared" si="47"/>
        <v>120</v>
      </c>
      <c r="O116" s="37">
        <f t="shared" si="47"/>
        <v>207</v>
      </c>
      <c r="P116" s="37">
        <f t="shared" si="47"/>
        <v>214</v>
      </c>
      <c r="Q116" s="37">
        <f t="shared" si="47"/>
        <v>166</v>
      </c>
      <c r="R116" s="37">
        <f t="shared" si="47"/>
        <v>128</v>
      </c>
      <c r="S116" s="37">
        <f t="shared" si="47"/>
        <v>122</v>
      </c>
      <c r="T116" s="37">
        <f t="shared" si="47"/>
        <v>120</v>
      </c>
      <c r="U116" s="37">
        <f t="shared" si="47"/>
        <v>100</v>
      </c>
      <c r="V116" s="37">
        <f t="shared" si="47"/>
        <v>48</v>
      </c>
      <c r="W116" s="37">
        <f t="shared" si="47"/>
        <v>33</v>
      </c>
      <c r="X116" s="37">
        <f t="shared" si="47"/>
        <v>27</v>
      </c>
      <c r="Y116" s="37">
        <f t="shared" si="47"/>
        <v>23</v>
      </c>
      <c r="Z116" s="37">
        <f t="shared" si="47"/>
        <v>39</v>
      </c>
      <c r="AA116" s="37">
        <f t="shared" si="47"/>
        <v>41</v>
      </c>
      <c r="AB116" s="37">
        <f t="shared" si="47"/>
        <v>28</v>
      </c>
      <c r="AC116" s="37">
        <f t="shared" si="47"/>
        <v>29</v>
      </c>
      <c r="AD116" s="37">
        <f t="shared" si="47"/>
        <v>31</v>
      </c>
      <c r="AE116" s="37">
        <f t="shared" si="47"/>
        <v>32</v>
      </c>
      <c r="AF116" s="49">
        <f t="shared" si="47"/>
        <v>36</v>
      </c>
      <c r="AG116" s="204">
        <f t="shared" si="45"/>
        <v>2374</v>
      </c>
    </row>
    <row r="117">
      <c r="A117" s="26" t="s">
        <v>306</v>
      </c>
      <c r="B117" s="37">
        <f t="shared" ref="B117:AF117" si="48">B63-(B217+B228+B263+B321+B332)</f>
        <v>27</v>
      </c>
      <c r="C117" s="37">
        <f t="shared" si="48"/>
        <v>21</v>
      </c>
      <c r="D117" s="37">
        <f t="shared" si="48"/>
        <v>22</v>
      </c>
      <c r="E117" s="37">
        <f t="shared" si="48"/>
        <v>14</v>
      </c>
      <c r="F117" s="37">
        <f t="shared" si="48"/>
        <v>18</v>
      </c>
      <c r="G117" s="37">
        <f t="shared" si="48"/>
        <v>13</v>
      </c>
      <c r="H117" s="37">
        <f t="shared" si="48"/>
        <v>206</v>
      </c>
      <c r="I117" s="37">
        <f t="shared" si="48"/>
        <v>302</v>
      </c>
      <c r="J117" s="37">
        <f t="shared" si="48"/>
        <v>251</v>
      </c>
      <c r="K117" s="37">
        <f t="shared" si="48"/>
        <v>397</v>
      </c>
      <c r="L117" s="37">
        <f t="shared" si="48"/>
        <v>149</v>
      </c>
      <c r="M117" s="37">
        <f t="shared" si="48"/>
        <v>22</v>
      </c>
      <c r="N117" s="37">
        <f t="shared" si="48"/>
        <v>17</v>
      </c>
      <c r="O117" s="37">
        <f t="shared" si="48"/>
        <v>23</v>
      </c>
      <c r="P117" s="37">
        <f t="shared" si="48"/>
        <v>9</v>
      </c>
      <c r="Q117" s="37">
        <f t="shared" si="48"/>
        <v>18</v>
      </c>
      <c r="R117" s="37">
        <f t="shared" si="48"/>
        <v>4</v>
      </c>
      <c r="S117" s="37">
        <f t="shared" si="48"/>
        <v>11</v>
      </c>
      <c r="T117" s="37">
        <f t="shared" si="48"/>
        <v>6</v>
      </c>
      <c r="U117" s="37">
        <f t="shared" si="48"/>
        <v>3</v>
      </c>
      <c r="V117" s="37">
        <f t="shared" si="48"/>
        <v>3</v>
      </c>
      <c r="W117" s="37">
        <f t="shared" si="48"/>
        <v>3</v>
      </c>
      <c r="X117" s="37">
        <f t="shared" si="48"/>
        <v>6</v>
      </c>
      <c r="Y117" s="37">
        <f t="shared" si="48"/>
        <v>8</v>
      </c>
      <c r="Z117" s="37">
        <f t="shared" si="48"/>
        <v>15</v>
      </c>
      <c r="AA117" s="37">
        <f t="shared" si="48"/>
        <v>22</v>
      </c>
      <c r="AB117" s="37">
        <f t="shared" si="48"/>
        <v>19</v>
      </c>
      <c r="AC117" s="37">
        <f t="shared" si="48"/>
        <v>14</v>
      </c>
      <c r="AD117" s="37">
        <f t="shared" si="48"/>
        <v>16</v>
      </c>
      <c r="AE117" s="37">
        <f t="shared" si="48"/>
        <v>16</v>
      </c>
      <c r="AF117" s="49">
        <f t="shared" si="48"/>
        <v>13</v>
      </c>
      <c r="AG117" s="204">
        <f t="shared" si="45"/>
        <v>1668</v>
      </c>
    </row>
    <row r="118">
      <c r="A118" s="26" t="s">
        <v>307</v>
      </c>
      <c r="B118" s="37">
        <f t="shared" ref="B118:AF118" si="49">B64-(B218+B229+B264+B322+B333)</f>
        <v>6</v>
      </c>
      <c r="C118" s="37">
        <f t="shared" si="49"/>
        <v>3</v>
      </c>
      <c r="D118" s="37">
        <f t="shared" si="49"/>
        <v>7</v>
      </c>
      <c r="E118" s="37">
        <f t="shared" si="49"/>
        <v>2</v>
      </c>
      <c r="F118" s="37">
        <f t="shared" si="49"/>
        <v>4</v>
      </c>
      <c r="G118" s="37">
        <f t="shared" si="49"/>
        <v>10</v>
      </c>
      <c r="H118" s="37">
        <f t="shared" si="49"/>
        <v>14</v>
      </c>
      <c r="I118" s="37">
        <f t="shared" si="49"/>
        <v>9</v>
      </c>
      <c r="J118" s="37">
        <f t="shared" si="49"/>
        <v>18</v>
      </c>
      <c r="K118" s="37">
        <f t="shared" si="49"/>
        <v>33</v>
      </c>
      <c r="L118" s="37">
        <f t="shared" si="49"/>
        <v>25</v>
      </c>
      <c r="M118" s="37">
        <f t="shared" si="49"/>
        <v>38</v>
      </c>
      <c r="N118" s="37">
        <f t="shared" si="49"/>
        <v>27</v>
      </c>
      <c r="O118" s="37">
        <f t="shared" si="49"/>
        <v>13</v>
      </c>
      <c r="P118" s="37">
        <f t="shared" si="49"/>
        <v>14</v>
      </c>
      <c r="Q118" s="37">
        <f t="shared" si="49"/>
        <v>13</v>
      </c>
      <c r="R118" s="37">
        <f t="shared" si="49"/>
        <v>9</v>
      </c>
      <c r="S118" s="37">
        <f t="shared" si="49"/>
        <v>8</v>
      </c>
      <c r="T118" s="37">
        <f t="shared" si="49"/>
        <v>12</v>
      </c>
      <c r="U118" s="37">
        <f t="shared" si="49"/>
        <v>8</v>
      </c>
      <c r="V118" s="37">
        <f t="shared" si="49"/>
        <v>6</v>
      </c>
      <c r="W118" s="37">
        <f t="shared" si="49"/>
        <v>3</v>
      </c>
      <c r="X118" s="37">
        <f t="shared" si="49"/>
        <v>5</v>
      </c>
      <c r="Y118" s="37">
        <f t="shared" si="49"/>
        <v>5</v>
      </c>
      <c r="Z118" s="37">
        <f t="shared" si="49"/>
        <v>16</v>
      </c>
      <c r="AA118" s="37">
        <f t="shared" si="49"/>
        <v>11</v>
      </c>
      <c r="AB118" s="37">
        <f t="shared" si="49"/>
        <v>11</v>
      </c>
      <c r="AC118" s="37">
        <f t="shared" si="49"/>
        <v>14</v>
      </c>
      <c r="AD118" s="37">
        <f t="shared" si="49"/>
        <v>7</v>
      </c>
      <c r="AE118" s="37">
        <f t="shared" si="49"/>
        <v>10</v>
      </c>
      <c r="AF118" s="49">
        <f t="shared" si="49"/>
        <v>9</v>
      </c>
      <c r="AG118" s="204">
        <f t="shared" si="45"/>
        <v>370</v>
      </c>
    </row>
    <row r="119">
      <c r="A119" s="26" t="s">
        <v>311</v>
      </c>
      <c r="B119" s="37">
        <f t="shared" ref="B119:AF119" si="50">B65-(B219+B230+B265+B323+B334)</f>
        <v>107</v>
      </c>
      <c r="C119" s="37">
        <f t="shared" si="50"/>
        <v>171</v>
      </c>
      <c r="D119" s="37">
        <f t="shared" si="50"/>
        <v>210</v>
      </c>
      <c r="E119" s="37">
        <f t="shared" si="50"/>
        <v>186</v>
      </c>
      <c r="F119" s="37">
        <f t="shared" si="50"/>
        <v>148</v>
      </c>
      <c r="G119" s="37">
        <f t="shared" si="50"/>
        <v>135</v>
      </c>
      <c r="H119" s="37">
        <f t="shared" si="50"/>
        <v>133</v>
      </c>
      <c r="I119" s="37">
        <f t="shared" si="50"/>
        <v>116</v>
      </c>
      <c r="J119" s="37">
        <f t="shared" si="50"/>
        <v>135</v>
      </c>
      <c r="K119" s="37">
        <f t="shared" si="50"/>
        <v>201</v>
      </c>
      <c r="L119" s="37">
        <f t="shared" si="50"/>
        <v>135</v>
      </c>
      <c r="M119" s="37">
        <f t="shared" si="50"/>
        <v>81</v>
      </c>
      <c r="N119" s="37">
        <f t="shared" si="50"/>
        <v>92</v>
      </c>
      <c r="O119" s="37">
        <f t="shared" si="50"/>
        <v>52</v>
      </c>
      <c r="P119" s="37">
        <f t="shared" si="50"/>
        <v>36</v>
      </c>
      <c r="Q119" s="37">
        <f t="shared" si="50"/>
        <v>43</v>
      </c>
      <c r="R119" s="37">
        <f t="shared" si="50"/>
        <v>38</v>
      </c>
      <c r="S119" s="37">
        <f t="shared" si="50"/>
        <v>39</v>
      </c>
      <c r="T119" s="37">
        <f t="shared" si="50"/>
        <v>13</v>
      </c>
      <c r="U119" s="37">
        <f t="shared" si="50"/>
        <v>18</v>
      </c>
      <c r="V119" s="37">
        <f t="shared" si="50"/>
        <v>9</v>
      </c>
      <c r="W119" s="37">
        <f t="shared" si="50"/>
        <v>19</v>
      </c>
      <c r="X119" s="37">
        <f t="shared" si="50"/>
        <v>12</v>
      </c>
      <c r="Y119" s="37">
        <f t="shared" si="50"/>
        <v>17</v>
      </c>
      <c r="Z119" s="37">
        <f t="shared" si="50"/>
        <v>65</v>
      </c>
      <c r="AA119" s="37">
        <f t="shared" si="50"/>
        <v>89</v>
      </c>
      <c r="AB119" s="37">
        <f t="shared" si="50"/>
        <v>71</v>
      </c>
      <c r="AC119" s="37">
        <f t="shared" si="50"/>
        <v>71</v>
      </c>
      <c r="AD119" s="37">
        <f t="shared" si="50"/>
        <v>47</v>
      </c>
      <c r="AE119" s="37">
        <f t="shared" si="50"/>
        <v>45</v>
      </c>
      <c r="AF119" s="49">
        <f t="shared" si="50"/>
        <v>40</v>
      </c>
      <c r="AG119" s="204">
        <f t="shared" si="45"/>
        <v>2574</v>
      </c>
    </row>
    <row r="120">
      <c r="A120" s="26" t="s">
        <v>315</v>
      </c>
      <c r="B120" s="37">
        <f t="shared" ref="B120:AF120" si="51">B66-(B220+B231+B266+B324+B335)</f>
        <v>35</v>
      </c>
      <c r="C120" s="37">
        <f t="shared" si="51"/>
        <v>42</v>
      </c>
      <c r="D120" s="37">
        <f t="shared" si="51"/>
        <v>33</v>
      </c>
      <c r="E120" s="37">
        <f t="shared" si="51"/>
        <v>31</v>
      </c>
      <c r="F120" s="37">
        <f t="shared" si="51"/>
        <v>77</v>
      </c>
      <c r="G120" s="37">
        <f t="shared" si="51"/>
        <v>126</v>
      </c>
      <c r="H120" s="37">
        <f t="shared" si="51"/>
        <v>124</v>
      </c>
      <c r="I120" s="37">
        <f t="shared" si="51"/>
        <v>146</v>
      </c>
      <c r="J120" s="37">
        <f t="shared" si="51"/>
        <v>169</v>
      </c>
      <c r="K120" s="37">
        <f t="shared" si="51"/>
        <v>325</v>
      </c>
      <c r="L120" s="37">
        <f t="shared" si="51"/>
        <v>317</v>
      </c>
      <c r="M120" s="37">
        <f t="shared" si="51"/>
        <v>281</v>
      </c>
      <c r="N120" s="37">
        <f t="shared" si="51"/>
        <v>122</v>
      </c>
      <c r="O120" s="37">
        <f t="shared" si="51"/>
        <v>-3</v>
      </c>
      <c r="P120" s="37">
        <f t="shared" si="51"/>
        <v>0</v>
      </c>
      <c r="Q120" s="37">
        <f t="shared" si="51"/>
        <v>0</v>
      </c>
      <c r="R120" s="37">
        <f t="shared" si="51"/>
        <v>-1</v>
      </c>
      <c r="S120" s="37">
        <f t="shared" si="51"/>
        <v>-1</v>
      </c>
      <c r="T120" s="37">
        <f t="shared" si="51"/>
        <v>-2</v>
      </c>
      <c r="U120" s="37">
        <f t="shared" si="51"/>
        <v>0</v>
      </c>
      <c r="V120" s="37">
        <f t="shared" si="51"/>
        <v>-2</v>
      </c>
      <c r="W120" s="37">
        <f t="shared" si="51"/>
        <v>0</v>
      </c>
      <c r="X120" s="37">
        <f t="shared" si="51"/>
        <v>0</v>
      </c>
      <c r="Y120" s="37">
        <f t="shared" si="51"/>
        <v>0</v>
      </c>
      <c r="Z120" s="37">
        <f t="shared" si="51"/>
        <v>0</v>
      </c>
      <c r="AA120" s="37">
        <f t="shared" si="51"/>
        <v>0</v>
      </c>
      <c r="AB120" s="37">
        <f t="shared" si="51"/>
        <v>-3</v>
      </c>
      <c r="AC120" s="37">
        <f t="shared" si="51"/>
        <v>-1</v>
      </c>
      <c r="AD120" s="37">
        <f t="shared" si="51"/>
        <v>54</v>
      </c>
      <c r="AE120" s="37">
        <f t="shared" si="51"/>
        <v>58</v>
      </c>
      <c r="AF120" s="49">
        <f t="shared" si="51"/>
        <v>68</v>
      </c>
      <c r="AG120" s="204">
        <f t="shared" si="45"/>
        <v>1995</v>
      </c>
    </row>
    <row r="121">
      <c r="A121" s="61" t="s">
        <v>110</v>
      </c>
      <c r="B121" s="337">
        <f t="shared" ref="B121:AF121" si="52">SUM(B113:B120)</f>
        <v>383</v>
      </c>
      <c r="C121" s="337">
        <f t="shared" si="52"/>
        <v>519</v>
      </c>
      <c r="D121" s="337">
        <f t="shared" si="52"/>
        <v>643</v>
      </c>
      <c r="E121" s="337">
        <f t="shared" si="52"/>
        <v>576</v>
      </c>
      <c r="F121" s="337">
        <f t="shared" si="52"/>
        <v>553</v>
      </c>
      <c r="G121" s="337">
        <f t="shared" si="52"/>
        <v>634</v>
      </c>
      <c r="H121" s="337">
        <f t="shared" si="52"/>
        <v>806</v>
      </c>
      <c r="I121" s="337">
        <f t="shared" si="52"/>
        <v>959</v>
      </c>
      <c r="J121" s="337">
        <f t="shared" si="52"/>
        <v>993</v>
      </c>
      <c r="K121" s="337">
        <f t="shared" si="52"/>
        <v>1669</v>
      </c>
      <c r="L121" s="337">
        <f t="shared" si="52"/>
        <v>1280</v>
      </c>
      <c r="M121" s="337">
        <f t="shared" si="52"/>
        <v>881</v>
      </c>
      <c r="N121" s="337">
        <f t="shared" si="52"/>
        <v>719</v>
      </c>
      <c r="O121" s="337">
        <f t="shared" si="52"/>
        <v>570</v>
      </c>
      <c r="P121" s="337">
        <f t="shared" si="52"/>
        <v>534</v>
      </c>
      <c r="Q121" s="337">
        <f t="shared" si="52"/>
        <v>443</v>
      </c>
      <c r="R121" s="337">
        <f t="shared" si="52"/>
        <v>323</v>
      </c>
      <c r="S121" s="337">
        <f t="shared" si="52"/>
        <v>305</v>
      </c>
      <c r="T121" s="337">
        <f t="shared" si="52"/>
        <v>268</v>
      </c>
      <c r="U121" s="337">
        <f t="shared" si="52"/>
        <v>227</v>
      </c>
      <c r="V121" s="337">
        <f t="shared" si="52"/>
        <v>126</v>
      </c>
      <c r="W121" s="337">
        <f t="shared" si="52"/>
        <v>146</v>
      </c>
      <c r="X121" s="337">
        <f t="shared" si="52"/>
        <v>119</v>
      </c>
      <c r="Y121" s="337">
        <f t="shared" si="52"/>
        <v>114</v>
      </c>
      <c r="Z121" s="337">
        <f t="shared" si="52"/>
        <v>294</v>
      </c>
      <c r="AA121" s="337">
        <f t="shared" si="52"/>
        <v>347</v>
      </c>
      <c r="AB121" s="337">
        <f t="shared" si="52"/>
        <v>230</v>
      </c>
      <c r="AC121" s="337">
        <f t="shared" si="52"/>
        <v>238</v>
      </c>
      <c r="AD121" s="337">
        <f t="shared" si="52"/>
        <v>304</v>
      </c>
      <c r="AE121" s="337">
        <f t="shared" si="52"/>
        <v>286</v>
      </c>
      <c r="AF121" s="341">
        <f t="shared" si="52"/>
        <v>304</v>
      </c>
      <c r="AG121" s="204">
        <f t="shared" si="45"/>
        <v>15793</v>
      </c>
    </row>
    <row r="122">
      <c r="A122" s="18"/>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18"/>
      <c r="AG122" s="323"/>
    </row>
    <row r="123">
      <c r="A123" s="228" t="s">
        <v>319</v>
      </c>
      <c r="B123" s="165"/>
      <c r="C123" s="165"/>
      <c r="D123" s="165"/>
      <c r="E123" s="165"/>
      <c r="F123" s="165"/>
      <c r="G123" s="165"/>
      <c r="H123" s="165"/>
      <c r="I123" s="6"/>
      <c r="J123" s="6"/>
      <c r="K123" s="6"/>
      <c r="L123" s="6"/>
      <c r="M123" s="6"/>
      <c r="N123" s="6"/>
      <c r="O123" s="6"/>
      <c r="P123" s="6"/>
      <c r="Q123" s="6"/>
      <c r="R123" s="6"/>
      <c r="S123" s="6"/>
      <c r="T123" s="6"/>
      <c r="U123" s="6"/>
      <c r="V123" s="6"/>
      <c r="W123" s="6"/>
      <c r="X123" s="6"/>
      <c r="Y123" s="6"/>
      <c r="Z123" s="6"/>
      <c r="AA123" s="6"/>
      <c r="AB123" s="6"/>
      <c r="AC123" s="6"/>
      <c r="AD123" s="6"/>
      <c r="AE123" s="6"/>
      <c r="AF123" s="18"/>
      <c r="AG123" s="323"/>
    </row>
    <row r="124">
      <c r="A124" s="318" t="s">
        <v>321</v>
      </c>
      <c r="B124" s="510"/>
      <c r="C124" s="510"/>
      <c r="D124" s="510"/>
      <c r="E124" s="510"/>
      <c r="F124" s="510"/>
      <c r="G124" s="510"/>
      <c r="H124" s="510"/>
      <c r="I124" s="510"/>
      <c r="J124" s="510"/>
      <c r="K124" s="510"/>
      <c r="L124" s="510"/>
      <c r="M124" s="510"/>
      <c r="N124" s="510"/>
      <c r="O124" s="510"/>
      <c r="P124" s="510"/>
      <c r="Q124" s="510"/>
      <c r="R124" s="510"/>
      <c r="S124" s="510"/>
      <c r="T124" s="510"/>
      <c r="U124" s="510"/>
      <c r="V124" s="510"/>
      <c r="W124" s="510"/>
      <c r="X124" s="510"/>
      <c r="Y124" s="510"/>
      <c r="Z124" s="510"/>
      <c r="AA124" s="510"/>
      <c r="AB124" s="510"/>
      <c r="AC124" s="510"/>
      <c r="AD124" s="510"/>
      <c r="AE124" s="510"/>
      <c r="AF124" s="511"/>
      <c r="AG124" s="323"/>
    </row>
    <row r="125" outlineLevel="1">
      <c r="A125" s="318" t="s">
        <v>322</v>
      </c>
      <c r="B125" s="324">
        <v>160.0</v>
      </c>
      <c r="C125" s="324">
        <v>206.0</v>
      </c>
      <c r="D125" s="324">
        <v>283.0</v>
      </c>
      <c r="E125" s="324">
        <v>294.0</v>
      </c>
      <c r="F125" s="324">
        <v>173.0</v>
      </c>
      <c r="G125" s="324">
        <v>132.0</v>
      </c>
      <c r="H125" s="324">
        <v>315.0</v>
      </c>
      <c r="I125" s="324">
        <v>395.0</v>
      </c>
      <c r="J125" s="324">
        <v>303.0</v>
      </c>
      <c r="K125" s="324">
        <v>451.0</v>
      </c>
      <c r="L125" s="324">
        <v>137.0</v>
      </c>
      <c r="M125" s="324">
        <v>0.0</v>
      </c>
      <c r="N125" s="324">
        <v>0.0</v>
      </c>
      <c r="O125" s="324">
        <v>0.0</v>
      </c>
      <c r="P125" s="324">
        <v>0.0</v>
      </c>
      <c r="Q125" s="324">
        <v>0.0</v>
      </c>
      <c r="R125" s="324">
        <v>0.0</v>
      </c>
      <c r="S125" s="324">
        <v>0.0</v>
      </c>
      <c r="T125" s="324">
        <v>0.0</v>
      </c>
      <c r="U125" s="324">
        <v>0.0</v>
      </c>
      <c r="V125" s="324">
        <v>0.0</v>
      </c>
      <c r="W125" s="324">
        <v>0.0</v>
      </c>
      <c r="X125" s="324">
        <v>0.0</v>
      </c>
      <c r="Y125" s="324">
        <v>0.0</v>
      </c>
      <c r="Z125" s="324">
        <v>0.0</v>
      </c>
      <c r="AA125" s="324">
        <v>0.0</v>
      </c>
      <c r="AB125" s="324">
        <v>0.0</v>
      </c>
      <c r="AC125" s="324">
        <v>0.0</v>
      </c>
      <c r="AD125" s="324">
        <v>0.0</v>
      </c>
      <c r="AE125" s="324">
        <v>0.0</v>
      </c>
      <c r="AF125" s="346">
        <v>0.0</v>
      </c>
      <c r="AG125" s="204">
        <f t="shared" ref="AG125:AG128" si="53">sum(B125:AF125)</f>
        <v>2849</v>
      </c>
    </row>
    <row r="126" outlineLevel="1">
      <c r="A126" s="318" t="s">
        <v>324</v>
      </c>
      <c r="B126" s="324">
        <v>32.0</v>
      </c>
      <c r="C126" s="324">
        <v>25.0</v>
      </c>
      <c r="D126" s="324">
        <v>42.0</v>
      </c>
      <c r="E126" s="324">
        <v>33.0</v>
      </c>
      <c r="F126" s="324">
        <v>127.0</v>
      </c>
      <c r="G126" s="324">
        <v>223.0</v>
      </c>
      <c r="H126" s="324">
        <v>231.0</v>
      </c>
      <c r="I126" s="324">
        <v>259.0</v>
      </c>
      <c r="J126" s="324">
        <v>327.0</v>
      </c>
      <c r="K126" s="324">
        <v>417.0</v>
      </c>
      <c r="L126" s="324">
        <v>464.0</v>
      </c>
      <c r="M126" s="324">
        <v>455.0</v>
      </c>
      <c r="N126" s="324">
        <v>406.0</v>
      </c>
      <c r="O126" s="324">
        <v>282.0</v>
      </c>
      <c r="P126" s="324">
        <v>205.0</v>
      </c>
      <c r="Q126" s="324">
        <v>155.0</v>
      </c>
      <c r="R126" s="324">
        <v>133.0</v>
      </c>
      <c r="S126" s="140">
        <v>143.0</v>
      </c>
      <c r="T126" s="140">
        <v>148.0</v>
      </c>
      <c r="U126" s="324">
        <v>119.0</v>
      </c>
      <c r="V126" s="324">
        <v>57.0</v>
      </c>
      <c r="W126" s="324">
        <v>44.0</v>
      </c>
      <c r="X126" s="324">
        <v>31.0</v>
      </c>
      <c r="Y126" s="324">
        <v>30.0</v>
      </c>
      <c r="Z126" s="324">
        <v>41.0</v>
      </c>
      <c r="AA126" s="324">
        <v>17.0</v>
      </c>
      <c r="AB126" s="324">
        <v>14.0</v>
      </c>
      <c r="AC126" s="324">
        <v>16.0</v>
      </c>
      <c r="AD126" s="324">
        <v>14.0</v>
      </c>
      <c r="AE126" s="324">
        <v>30.0</v>
      </c>
      <c r="AF126" s="346">
        <v>17.0</v>
      </c>
      <c r="AG126" s="204">
        <f t="shared" si="53"/>
        <v>4537</v>
      </c>
    </row>
    <row r="127" outlineLevel="1">
      <c r="A127" s="318" t="s">
        <v>326</v>
      </c>
      <c r="B127" s="324">
        <v>346.0</v>
      </c>
      <c r="C127" s="324">
        <v>509.0</v>
      </c>
      <c r="D127" s="324">
        <v>697.0</v>
      </c>
      <c r="E127" s="324">
        <v>669.0</v>
      </c>
      <c r="F127" s="324">
        <v>443.0</v>
      </c>
      <c r="G127" s="324">
        <v>345.0</v>
      </c>
      <c r="H127" s="324">
        <v>127.0</v>
      </c>
      <c r="I127" s="324">
        <v>0.0</v>
      </c>
      <c r="J127" s="324">
        <v>0.0</v>
      </c>
      <c r="K127" s="324">
        <v>0.0</v>
      </c>
      <c r="L127" s="324">
        <v>47.0</v>
      </c>
      <c r="M127" s="324">
        <v>94.0</v>
      </c>
      <c r="N127" s="324">
        <v>86.0</v>
      </c>
      <c r="O127" s="324">
        <v>21.0</v>
      </c>
      <c r="P127" s="324">
        <v>0.0</v>
      </c>
      <c r="Q127" s="324">
        <v>0.0</v>
      </c>
      <c r="R127" s="324">
        <v>0.0</v>
      </c>
      <c r="S127" s="324">
        <v>0.0</v>
      </c>
      <c r="T127" s="324">
        <v>0.0</v>
      </c>
      <c r="U127" s="324">
        <v>0.0</v>
      </c>
      <c r="V127" s="324">
        <v>0.0</v>
      </c>
      <c r="W127" s="324">
        <v>0.0</v>
      </c>
      <c r="X127" s="324">
        <v>0.0</v>
      </c>
      <c r="Y127" s="324">
        <v>0.0</v>
      </c>
      <c r="Z127" s="324">
        <v>0.0</v>
      </c>
      <c r="AA127" s="324">
        <v>0.0</v>
      </c>
      <c r="AB127" s="324">
        <v>0.0</v>
      </c>
      <c r="AC127" s="324">
        <v>0.0</v>
      </c>
      <c r="AD127" s="324">
        <v>0.0</v>
      </c>
      <c r="AE127" s="324">
        <v>0.0</v>
      </c>
      <c r="AF127" s="346">
        <v>0.0</v>
      </c>
      <c r="AG127" s="204">
        <f t="shared" si="53"/>
        <v>3384</v>
      </c>
    </row>
    <row r="128" outlineLevel="1">
      <c r="A128" s="318" t="s">
        <v>328</v>
      </c>
      <c r="B128" s="324">
        <v>83.0</v>
      </c>
      <c r="C128" s="324">
        <v>88.0</v>
      </c>
      <c r="D128" s="324">
        <v>94.0</v>
      </c>
      <c r="E128" s="324">
        <v>97.0</v>
      </c>
      <c r="F128" s="324">
        <v>303.0</v>
      </c>
      <c r="G128" s="324">
        <v>439.0</v>
      </c>
      <c r="H128" s="324">
        <v>495.0</v>
      </c>
      <c r="I128" s="324">
        <v>598.0</v>
      </c>
      <c r="J128" s="324">
        <v>625.0</v>
      </c>
      <c r="K128" s="324">
        <v>1001.0</v>
      </c>
      <c r="L128" s="324">
        <v>1084.0</v>
      </c>
      <c r="M128" s="324">
        <v>996.0</v>
      </c>
      <c r="N128" s="324">
        <v>773.0</v>
      </c>
      <c r="O128" s="324">
        <v>558.0</v>
      </c>
      <c r="P128" s="324">
        <v>446.0</v>
      </c>
      <c r="Q128" s="324">
        <v>364.0</v>
      </c>
      <c r="R128" s="324">
        <v>228.0</v>
      </c>
      <c r="S128" s="140">
        <v>262.0</v>
      </c>
      <c r="T128" s="140">
        <v>244.0</v>
      </c>
      <c r="U128" s="324">
        <v>194.0</v>
      </c>
      <c r="V128" s="324">
        <v>100.0</v>
      </c>
      <c r="W128" s="324">
        <v>82.0</v>
      </c>
      <c r="X128" s="324">
        <v>49.0</v>
      </c>
      <c r="Y128" s="324">
        <v>42.0</v>
      </c>
      <c r="Z128" s="324">
        <v>59.0</v>
      </c>
      <c r="AA128" s="324">
        <v>50.0</v>
      </c>
      <c r="AB128" s="324">
        <v>51.0</v>
      </c>
      <c r="AC128" s="324">
        <v>49.0</v>
      </c>
      <c r="AD128" s="324">
        <v>53.0</v>
      </c>
      <c r="AE128" s="324">
        <v>72.0</v>
      </c>
      <c r="AF128" s="346">
        <v>77.0</v>
      </c>
      <c r="AG128" s="204">
        <f t="shared" si="53"/>
        <v>9656</v>
      </c>
    </row>
    <row r="129">
      <c r="A129" s="318" t="s">
        <v>329</v>
      </c>
      <c r="B129" s="514"/>
      <c r="C129" s="514"/>
      <c r="D129" s="514"/>
      <c r="E129" s="514"/>
      <c r="F129" s="514"/>
      <c r="G129" s="514"/>
      <c r="H129" s="514"/>
      <c r="I129" s="514"/>
      <c r="J129" s="514"/>
      <c r="K129" s="514"/>
      <c r="L129" s="514"/>
      <c r="M129" s="514"/>
      <c r="N129" s="514"/>
      <c r="O129" s="514"/>
      <c r="P129" s="514"/>
      <c r="Q129" s="514"/>
      <c r="R129" s="514"/>
      <c r="S129" s="514"/>
      <c r="T129" s="514"/>
      <c r="U129" s="514"/>
      <c r="V129" s="514"/>
      <c r="W129" s="514"/>
      <c r="X129" s="514"/>
      <c r="Y129" s="514"/>
      <c r="Z129" s="514"/>
      <c r="AA129" s="514"/>
      <c r="AB129" s="514"/>
      <c r="AC129" s="514"/>
      <c r="AD129" s="514"/>
      <c r="AE129" s="514"/>
      <c r="AF129" s="515"/>
      <c r="AG129" s="493"/>
    </row>
    <row r="130" outlineLevel="1">
      <c r="A130" s="318" t="s">
        <v>330</v>
      </c>
      <c r="B130" s="324">
        <v>5.0</v>
      </c>
      <c r="C130" s="324">
        <v>12.0</v>
      </c>
      <c r="D130" s="324">
        <v>7.0</v>
      </c>
      <c r="E130" s="324">
        <v>12.0</v>
      </c>
      <c r="F130" s="324">
        <v>4.0</v>
      </c>
      <c r="G130" s="324">
        <v>5.0</v>
      </c>
      <c r="H130" s="324">
        <v>8.0</v>
      </c>
      <c r="I130" s="324">
        <v>9.0</v>
      </c>
      <c r="J130" s="324">
        <v>9.0</v>
      </c>
      <c r="K130" s="324">
        <v>9.0</v>
      </c>
      <c r="L130" s="324">
        <v>2.0</v>
      </c>
      <c r="M130" s="324">
        <v>0.0</v>
      </c>
      <c r="N130" s="324">
        <v>0.0</v>
      </c>
      <c r="O130" s="324">
        <v>0.0</v>
      </c>
      <c r="P130" s="324">
        <v>0.0</v>
      </c>
      <c r="Q130" s="324">
        <v>0.0</v>
      </c>
      <c r="R130" s="324">
        <v>0.0</v>
      </c>
      <c r="S130" s="324">
        <v>0.0</v>
      </c>
      <c r="T130" s="324">
        <v>0.0</v>
      </c>
      <c r="U130" s="324">
        <v>0.0</v>
      </c>
      <c r="V130" s="324">
        <v>0.0</v>
      </c>
      <c r="W130" s="324">
        <v>0.0</v>
      </c>
      <c r="X130" s="324">
        <v>0.0</v>
      </c>
      <c r="Y130" s="324">
        <v>0.0</v>
      </c>
      <c r="Z130" s="324">
        <v>0.0</v>
      </c>
      <c r="AA130" s="324">
        <v>0.0</v>
      </c>
      <c r="AB130" s="324">
        <v>0.0</v>
      </c>
      <c r="AC130" s="324">
        <v>0.0</v>
      </c>
      <c r="AD130" s="324">
        <v>0.0</v>
      </c>
      <c r="AE130" s="324">
        <v>0.0</v>
      </c>
      <c r="AF130" s="346">
        <v>0.0</v>
      </c>
      <c r="AG130" s="204">
        <f t="shared" ref="AG130:AG135" si="54">sum(B130:AF130)</f>
        <v>82</v>
      </c>
    </row>
    <row r="131" outlineLevel="1">
      <c r="A131" s="318" t="s">
        <v>333</v>
      </c>
      <c r="B131" s="324">
        <v>0.0</v>
      </c>
      <c r="C131" s="324">
        <v>0.0</v>
      </c>
      <c r="D131" s="324">
        <v>3.0</v>
      </c>
      <c r="E131" s="324">
        <v>3.0</v>
      </c>
      <c r="F131" s="324">
        <v>8.0</v>
      </c>
      <c r="G131" s="324">
        <v>11.0</v>
      </c>
      <c r="H131" s="324">
        <v>10.0</v>
      </c>
      <c r="I131" s="324">
        <v>7.0</v>
      </c>
      <c r="J131" s="324">
        <v>5.0</v>
      </c>
      <c r="K131" s="324">
        <v>6.0</v>
      </c>
      <c r="L131" s="324">
        <v>15.0</v>
      </c>
      <c r="M131" s="324">
        <v>10.0</v>
      </c>
      <c r="N131" s="324">
        <v>9.0</v>
      </c>
      <c r="O131" s="324">
        <v>4.0</v>
      </c>
      <c r="P131" s="324">
        <v>6.0</v>
      </c>
      <c r="Q131" s="324">
        <v>3.0</v>
      </c>
      <c r="R131" s="324">
        <v>3.0</v>
      </c>
      <c r="S131" s="140">
        <v>8.0</v>
      </c>
      <c r="T131" s="140">
        <v>3.0</v>
      </c>
      <c r="U131" s="324">
        <v>4.0</v>
      </c>
      <c r="V131" s="324">
        <v>2.0</v>
      </c>
      <c r="W131" s="324">
        <v>1.0</v>
      </c>
      <c r="X131" s="324">
        <v>1.0</v>
      </c>
      <c r="Y131" s="324">
        <v>1.0</v>
      </c>
      <c r="Z131" s="324">
        <v>6.0</v>
      </c>
      <c r="AA131" s="324">
        <v>1.0</v>
      </c>
      <c r="AB131" s="324">
        <v>0.0</v>
      </c>
      <c r="AC131" s="324">
        <v>1.0</v>
      </c>
      <c r="AD131" s="324">
        <v>1.0</v>
      </c>
      <c r="AE131" s="324">
        <v>0.0</v>
      </c>
      <c r="AF131" s="346">
        <v>1.0</v>
      </c>
      <c r="AG131" s="204">
        <f t="shared" si="54"/>
        <v>133</v>
      </c>
    </row>
    <row r="132" outlineLevel="1">
      <c r="A132" s="318" t="s">
        <v>334</v>
      </c>
      <c r="B132" s="324">
        <v>14.0</v>
      </c>
      <c r="C132" s="324">
        <v>27.0</v>
      </c>
      <c r="D132" s="324">
        <v>12.0</v>
      </c>
      <c r="E132" s="324">
        <v>24.0</v>
      </c>
      <c r="F132" s="324">
        <v>13.0</v>
      </c>
      <c r="G132" s="324">
        <v>5.0</v>
      </c>
      <c r="H132" s="324">
        <v>4.0</v>
      </c>
      <c r="I132" s="324">
        <v>0.0</v>
      </c>
      <c r="J132" s="324">
        <v>0.0</v>
      </c>
      <c r="K132" s="324">
        <v>0.0</v>
      </c>
      <c r="L132" s="324">
        <v>7.0</v>
      </c>
      <c r="M132" s="324">
        <v>4.0</v>
      </c>
      <c r="N132" s="324">
        <v>1.0</v>
      </c>
      <c r="O132" s="324">
        <v>0.0</v>
      </c>
      <c r="P132" s="324">
        <v>0.0</v>
      </c>
      <c r="Q132" s="324">
        <v>0.0</v>
      </c>
      <c r="R132" s="324">
        <v>0.0</v>
      </c>
      <c r="S132" s="324">
        <v>0.0</v>
      </c>
      <c r="T132" s="324">
        <v>0.0</v>
      </c>
      <c r="U132" s="324">
        <v>0.0</v>
      </c>
      <c r="V132" s="324">
        <v>0.0</v>
      </c>
      <c r="W132" s="324">
        <v>0.0</v>
      </c>
      <c r="X132" s="324">
        <v>0.0</v>
      </c>
      <c r="Y132" s="324">
        <v>0.0</v>
      </c>
      <c r="Z132" s="324">
        <v>0.0</v>
      </c>
      <c r="AA132" s="324">
        <v>0.0</v>
      </c>
      <c r="AB132" s="324">
        <v>0.0</v>
      </c>
      <c r="AC132" s="324">
        <v>0.0</v>
      </c>
      <c r="AD132" s="324">
        <v>0.0</v>
      </c>
      <c r="AE132" s="324">
        <v>0.0</v>
      </c>
      <c r="AF132" s="346">
        <v>0.0</v>
      </c>
      <c r="AG132" s="204">
        <f t="shared" si="54"/>
        <v>111</v>
      </c>
    </row>
    <row r="133" outlineLevel="1">
      <c r="A133" s="318" t="s">
        <v>335</v>
      </c>
      <c r="B133" s="324">
        <v>6.0</v>
      </c>
      <c r="C133" s="324">
        <v>5.0</v>
      </c>
      <c r="D133" s="324">
        <v>0.0</v>
      </c>
      <c r="E133" s="324">
        <v>3.0</v>
      </c>
      <c r="F133" s="324">
        <v>10.0</v>
      </c>
      <c r="G133" s="324">
        <v>16.0</v>
      </c>
      <c r="H133" s="324">
        <v>8.0</v>
      </c>
      <c r="I133" s="324">
        <v>8.0</v>
      </c>
      <c r="J133" s="324">
        <v>11.0</v>
      </c>
      <c r="K133" s="324">
        <v>21.0</v>
      </c>
      <c r="L133" s="324">
        <v>45.0</v>
      </c>
      <c r="M133" s="324">
        <v>25.0</v>
      </c>
      <c r="N133" s="324">
        <v>20.0</v>
      </c>
      <c r="O133" s="324">
        <v>21.0</v>
      </c>
      <c r="P133" s="324">
        <v>9.0</v>
      </c>
      <c r="Q133" s="324">
        <v>10.0</v>
      </c>
      <c r="R133" s="324">
        <v>8.0</v>
      </c>
      <c r="S133" s="140">
        <v>11.0</v>
      </c>
      <c r="T133" s="140">
        <v>7.0</v>
      </c>
      <c r="U133" s="324">
        <v>7.0</v>
      </c>
      <c r="V133" s="324">
        <v>6.0</v>
      </c>
      <c r="W133" s="324">
        <v>8.0</v>
      </c>
      <c r="X133" s="324">
        <v>15.0</v>
      </c>
      <c r="Y133" s="324">
        <v>8.0</v>
      </c>
      <c r="Z133" s="324">
        <v>9.0</v>
      </c>
      <c r="AA133" s="324">
        <v>13.0</v>
      </c>
      <c r="AB133" s="324">
        <v>4.0</v>
      </c>
      <c r="AC133" s="324">
        <v>3.0</v>
      </c>
      <c r="AD133" s="324">
        <v>8.0</v>
      </c>
      <c r="AE133" s="324">
        <v>9.0</v>
      </c>
      <c r="AF133" s="346">
        <v>9.0</v>
      </c>
      <c r="AG133" s="204">
        <f t="shared" si="54"/>
        <v>343</v>
      </c>
    </row>
    <row r="134">
      <c r="A134" s="532" t="s">
        <v>224</v>
      </c>
      <c r="B134" s="533">
        <f t="shared" ref="B134:AF134" si="55">B125+B130+B126+B131</f>
        <v>197</v>
      </c>
      <c r="C134" s="533">
        <f t="shared" si="55"/>
        <v>243</v>
      </c>
      <c r="D134" s="533">
        <f t="shared" si="55"/>
        <v>335</v>
      </c>
      <c r="E134" s="533">
        <f t="shared" si="55"/>
        <v>342</v>
      </c>
      <c r="F134" s="533">
        <f t="shared" si="55"/>
        <v>312</v>
      </c>
      <c r="G134" s="533">
        <f t="shared" si="55"/>
        <v>371</v>
      </c>
      <c r="H134" s="533">
        <f t="shared" si="55"/>
        <v>564</v>
      </c>
      <c r="I134" s="533">
        <f t="shared" si="55"/>
        <v>670</v>
      </c>
      <c r="J134" s="533">
        <f t="shared" si="55"/>
        <v>644</v>
      </c>
      <c r="K134" s="533">
        <f t="shared" si="55"/>
        <v>883</v>
      </c>
      <c r="L134" s="533">
        <f t="shared" si="55"/>
        <v>618</v>
      </c>
      <c r="M134" s="533">
        <f t="shared" si="55"/>
        <v>465</v>
      </c>
      <c r="N134" s="533">
        <f t="shared" si="55"/>
        <v>415</v>
      </c>
      <c r="O134" s="533">
        <f t="shared" si="55"/>
        <v>286</v>
      </c>
      <c r="P134" s="533">
        <f t="shared" si="55"/>
        <v>211</v>
      </c>
      <c r="Q134" s="533">
        <f t="shared" si="55"/>
        <v>158</v>
      </c>
      <c r="R134" s="533">
        <f t="shared" si="55"/>
        <v>136</v>
      </c>
      <c r="S134" s="533">
        <f t="shared" si="55"/>
        <v>151</v>
      </c>
      <c r="T134" s="533">
        <f t="shared" si="55"/>
        <v>151</v>
      </c>
      <c r="U134" s="533">
        <f t="shared" si="55"/>
        <v>123</v>
      </c>
      <c r="V134" s="533">
        <f t="shared" si="55"/>
        <v>59</v>
      </c>
      <c r="W134" s="533">
        <f t="shared" si="55"/>
        <v>45</v>
      </c>
      <c r="X134" s="533">
        <f t="shared" si="55"/>
        <v>32</v>
      </c>
      <c r="Y134" s="533">
        <f t="shared" si="55"/>
        <v>31</v>
      </c>
      <c r="Z134" s="533">
        <f t="shared" si="55"/>
        <v>47</v>
      </c>
      <c r="AA134" s="533">
        <f t="shared" si="55"/>
        <v>18</v>
      </c>
      <c r="AB134" s="533">
        <f t="shared" si="55"/>
        <v>14</v>
      </c>
      <c r="AC134" s="533">
        <f t="shared" si="55"/>
        <v>17</v>
      </c>
      <c r="AD134" s="533">
        <f t="shared" si="55"/>
        <v>15</v>
      </c>
      <c r="AE134" s="533">
        <f t="shared" si="55"/>
        <v>30</v>
      </c>
      <c r="AF134" s="535">
        <f t="shared" si="55"/>
        <v>18</v>
      </c>
      <c r="AG134" s="204">
        <f t="shared" si="54"/>
        <v>7601</v>
      </c>
    </row>
    <row r="135">
      <c r="A135" s="532" t="s">
        <v>225</v>
      </c>
      <c r="B135" s="533">
        <f t="shared" ref="B135:AF135" si="56">B127+B132+B128+B133</f>
        <v>449</v>
      </c>
      <c r="C135" s="533">
        <f t="shared" si="56"/>
        <v>629</v>
      </c>
      <c r="D135" s="533">
        <f t="shared" si="56"/>
        <v>803</v>
      </c>
      <c r="E135" s="533">
        <f t="shared" si="56"/>
        <v>793</v>
      </c>
      <c r="F135" s="533">
        <f t="shared" si="56"/>
        <v>769</v>
      </c>
      <c r="G135" s="533">
        <f t="shared" si="56"/>
        <v>805</v>
      </c>
      <c r="H135" s="533">
        <f t="shared" si="56"/>
        <v>634</v>
      </c>
      <c r="I135" s="533">
        <f t="shared" si="56"/>
        <v>606</v>
      </c>
      <c r="J135" s="533">
        <f t="shared" si="56"/>
        <v>636</v>
      </c>
      <c r="K135" s="533">
        <f t="shared" si="56"/>
        <v>1022</v>
      </c>
      <c r="L135" s="533">
        <f t="shared" si="56"/>
        <v>1183</v>
      </c>
      <c r="M135" s="533">
        <f t="shared" si="56"/>
        <v>1119</v>
      </c>
      <c r="N135" s="533">
        <f t="shared" si="56"/>
        <v>880</v>
      </c>
      <c r="O135" s="533">
        <f t="shared" si="56"/>
        <v>600</v>
      </c>
      <c r="P135" s="533">
        <f t="shared" si="56"/>
        <v>455</v>
      </c>
      <c r="Q135" s="533">
        <f t="shared" si="56"/>
        <v>374</v>
      </c>
      <c r="R135" s="533">
        <f t="shared" si="56"/>
        <v>236</v>
      </c>
      <c r="S135" s="533">
        <f t="shared" si="56"/>
        <v>273</v>
      </c>
      <c r="T135" s="533">
        <f t="shared" si="56"/>
        <v>251</v>
      </c>
      <c r="U135" s="533">
        <f t="shared" si="56"/>
        <v>201</v>
      </c>
      <c r="V135" s="533">
        <f t="shared" si="56"/>
        <v>106</v>
      </c>
      <c r="W135" s="533">
        <f t="shared" si="56"/>
        <v>90</v>
      </c>
      <c r="X135" s="533">
        <f t="shared" si="56"/>
        <v>64</v>
      </c>
      <c r="Y135" s="533">
        <f t="shared" si="56"/>
        <v>50</v>
      </c>
      <c r="Z135" s="533">
        <f t="shared" si="56"/>
        <v>68</v>
      </c>
      <c r="AA135" s="533">
        <f t="shared" si="56"/>
        <v>63</v>
      </c>
      <c r="AB135" s="533">
        <f t="shared" si="56"/>
        <v>55</v>
      </c>
      <c r="AC135" s="533">
        <f t="shared" si="56"/>
        <v>52</v>
      </c>
      <c r="AD135" s="533">
        <f t="shared" si="56"/>
        <v>61</v>
      </c>
      <c r="AE135" s="533">
        <f t="shared" si="56"/>
        <v>81</v>
      </c>
      <c r="AF135" s="535">
        <f t="shared" si="56"/>
        <v>86</v>
      </c>
      <c r="AG135" s="204">
        <f t="shared" si="54"/>
        <v>13494</v>
      </c>
    </row>
    <row r="136">
      <c r="A136" s="18"/>
      <c r="B136" s="165"/>
      <c r="C136" s="165"/>
      <c r="D136" s="165"/>
      <c r="E136" s="165"/>
      <c r="F136" s="165"/>
      <c r="G136" s="165"/>
      <c r="H136" s="165"/>
      <c r="I136" s="6"/>
      <c r="J136" s="6"/>
      <c r="K136" s="6"/>
      <c r="L136" s="6"/>
      <c r="M136" s="6"/>
      <c r="N136" s="6"/>
      <c r="O136" s="6"/>
      <c r="P136" s="6"/>
      <c r="Q136" s="6"/>
      <c r="R136" s="6"/>
      <c r="S136" s="6"/>
      <c r="T136" s="6"/>
      <c r="U136" s="6"/>
      <c r="V136" s="6"/>
      <c r="W136" s="6"/>
      <c r="X136" s="6"/>
      <c r="Y136" s="6"/>
      <c r="Z136" s="6"/>
      <c r="AA136" s="6"/>
      <c r="AB136" s="6"/>
      <c r="AC136" s="6"/>
      <c r="AD136" s="6"/>
      <c r="AE136" s="6"/>
      <c r="AF136" s="18"/>
      <c r="AG136" s="323"/>
    </row>
    <row r="137">
      <c r="A137" s="318" t="s">
        <v>338</v>
      </c>
      <c r="B137" s="510"/>
      <c r="C137" s="510"/>
      <c r="D137" s="510"/>
      <c r="E137" s="510"/>
      <c r="F137" s="510"/>
      <c r="G137" s="510"/>
      <c r="H137" s="510"/>
      <c r="I137" s="510"/>
      <c r="J137" s="510"/>
      <c r="K137" s="510"/>
      <c r="L137" s="510"/>
      <c r="M137" s="510"/>
      <c r="N137" s="510"/>
      <c r="O137" s="510"/>
      <c r="P137" s="510"/>
      <c r="Q137" s="510"/>
      <c r="R137" s="510"/>
      <c r="S137" s="510"/>
      <c r="T137" s="510"/>
      <c r="U137" s="510"/>
      <c r="V137" s="510"/>
      <c r="W137" s="510"/>
      <c r="X137" s="510"/>
      <c r="Y137" s="510"/>
      <c r="Z137" s="510"/>
      <c r="AA137" s="510"/>
      <c r="AB137" s="510"/>
      <c r="AC137" s="510"/>
      <c r="AD137" s="510"/>
      <c r="AE137" s="510"/>
      <c r="AF137" s="511"/>
      <c r="AG137" s="323"/>
    </row>
    <row r="138" outlineLevel="1">
      <c r="A138" s="318" t="s">
        <v>229</v>
      </c>
      <c r="B138" s="324">
        <v>130.0</v>
      </c>
      <c r="C138" s="324">
        <v>173.0</v>
      </c>
      <c r="D138" s="324">
        <v>256.0</v>
      </c>
      <c r="E138" s="324">
        <v>233.0</v>
      </c>
      <c r="F138" s="324">
        <v>194.0</v>
      </c>
      <c r="G138" s="324">
        <v>236.0</v>
      </c>
      <c r="H138" s="324">
        <v>218.0</v>
      </c>
      <c r="I138" s="324">
        <v>257.0</v>
      </c>
      <c r="J138" s="324">
        <v>288.0</v>
      </c>
      <c r="K138" s="324">
        <v>446.0</v>
      </c>
      <c r="L138" s="324">
        <v>395.0</v>
      </c>
      <c r="M138" s="324">
        <v>302.0</v>
      </c>
      <c r="N138" s="324">
        <v>287.0</v>
      </c>
      <c r="O138" s="324">
        <v>264.0</v>
      </c>
      <c r="P138" s="324">
        <v>248.0</v>
      </c>
      <c r="Q138" s="324">
        <v>190.0</v>
      </c>
      <c r="R138" s="324">
        <v>137.0</v>
      </c>
      <c r="S138" s="324">
        <v>121.0</v>
      </c>
      <c r="T138" s="324">
        <v>132.0</v>
      </c>
      <c r="U138" s="140">
        <v>109.0</v>
      </c>
      <c r="V138" s="140">
        <v>55.0</v>
      </c>
      <c r="W138" s="140">
        <v>41.0</v>
      </c>
      <c r="X138" s="140">
        <v>22.0</v>
      </c>
      <c r="Y138" s="324">
        <v>29.0</v>
      </c>
      <c r="Z138" s="324">
        <v>66.0</v>
      </c>
      <c r="AA138" s="324">
        <v>77.0</v>
      </c>
      <c r="AB138" s="324">
        <v>55.0</v>
      </c>
      <c r="AC138" s="324">
        <v>46.0</v>
      </c>
      <c r="AD138" s="324">
        <v>72.0</v>
      </c>
      <c r="AE138" s="324">
        <v>60.0</v>
      </c>
      <c r="AF138" s="346">
        <v>57.0</v>
      </c>
      <c r="AG138" s="204">
        <f t="shared" ref="AG138:AG146" si="57">sum(B138:AF138)</f>
        <v>5196</v>
      </c>
    </row>
    <row r="139" outlineLevel="1">
      <c r="A139" s="318" t="s">
        <v>231</v>
      </c>
      <c r="B139" s="324">
        <v>0.0</v>
      </c>
      <c r="C139" s="324">
        <v>0.0</v>
      </c>
      <c r="D139" s="324">
        <v>0.0</v>
      </c>
      <c r="E139" s="324">
        <v>0.0</v>
      </c>
      <c r="F139" s="324">
        <v>0.0</v>
      </c>
      <c r="G139" s="324">
        <v>0.0</v>
      </c>
      <c r="H139" s="324">
        <v>0.0</v>
      </c>
      <c r="I139" s="324">
        <v>0.0</v>
      </c>
      <c r="J139" s="324">
        <v>0.0</v>
      </c>
      <c r="K139" s="324">
        <v>0.0</v>
      </c>
      <c r="L139" s="324">
        <v>0.0</v>
      </c>
      <c r="M139" s="324">
        <v>0.0</v>
      </c>
      <c r="N139" s="324">
        <v>0.0</v>
      </c>
      <c r="O139" s="324">
        <v>0.0</v>
      </c>
      <c r="P139" s="324">
        <v>0.0</v>
      </c>
      <c r="Q139" s="324">
        <v>0.0</v>
      </c>
      <c r="R139" s="324">
        <v>0.0</v>
      </c>
      <c r="S139" s="324">
        <v>0.0</v>
      </c>
      <c r="T139" s="324">
        <v>0.0</v>
      </c>
      <c r="U139" s="140">
        <v>0.0</v>
      </c>
      <c r="V139" s="140">
        <v>35.0</v>
      </c>
      <c r="W139" s="140">
        <v>36.0</v>
      </c>
      <c r="X139" s="140">
        <v>21.0</v>
      </c>
      <c r="Y139" s="324">
        <v>25.0</v>
      </c>
      <c r="Z139" s="324">
        <v>51.0</v>
      </c>
      <c r="AA139" s="324">
        <v>76.0</v>
      </c>
      <c r="AB139" s="324">
        <v>50.0</v>
      </c>
      <c r="AC139" s="324">
        <v>53.0</v>
      </c>
      <c r="AD139" s="324">
        <v>58.0</v>
      </c>
      <c r="AE139" s="324">
        <v>51.0</v>
      </c>
      <c r="AF139" s="346">
        <v>59.0</v>
      </c>
      <c r="AG139" s="204">
        <f t="shared" si="57"/>
        <v>515</v>
      </c>
    </row>
    <row r="140" outlineLevel="1">
      <c r="A140" s="318" t="s">
        <v>340</v>
      </c>
      <c r="B140" s="324">
        <v>60.0</v>
      </c>
      <c r="C140" s="324">
        <v>75.0</v>
      </c>
      <c r="D140" s="324">
        <v>103.0</v>
      </c>
      <c r="E140" s="324">
        <v>90.0</v>
      </c>
      <c r="F140" s="324">
        <v>58.0</v>
      </c>
      <c r="G140" s="324">
        <v>65.0</v>
      </c>
      <c r="H140" s="324">
        <v>42.0</v>
      </c>
      <c r="I140" s="324">
        <v>56.0</v>
      </c>
      <c r="J140" s="324">
        <v>54.0</v>
      </c>
      <c r="K140" s="324">
        <v>98.0</v>
      </c>
      <c r="L140" s="324">
        <v>64.0</v>
      </c>
      <c r="M140" s="324">
        <v>31.0</v>
      </c>
      <c r="N140" s="324">
        <v>44.0</v>
      </c>
      <c r="O140" s="324">
        <v>17.0</v>
      </c>
      <c r="P140" s="324">
        <v>4.0</v>
      </c>
      <c r="Q140" s="324">
        <v>10.0</v>
      </c>
      <c r="R140" s="324">
        <v>6.0</v>
      </c>
      <c r="S140" s="324">
        <v>4.0</v>
      </c>
      <c r="T140" s="324">
        <v>5.0</v>
      </c>
      <c r="U140" s="324">
        <v>4.0</v>
      </c>
      <c r="V140" s="324">
        <v>3.0</v>
      </c>
      <c r="W140" s="324">
        <v>4.0</v>
      </c>
      <c r="X140" s="324">
        <v>1.0</v>
      </c>
      <c r="Y140" s="324">
        <v>5.0</v>
      </c>
      <c r="Z140" s="140">
        <v>21.0</v>
      </c>
      <c r="AA140" s="324">
        <v>16.0</v>
      </c>
      <c r="AB140" s="324">
        <v>10.0</v>
      </c>
      <c r="AC140" s="324">
        <v>11.0</v>
      </c>
      <c r="AD140" s="324">
        <v>14.0</v>
      </c>
      <c r="AE140" s="324">
        <v>7.0</v>
      </c>
      <c r="AF140" s="346">
        <v>10.0</v>
      </c>
      <c r="AG140" s="204">
        <f t="shared" si="57"/>
        <v>992</v>
      </c>
    </row>
    <row r="141" outlineLevel="1">
      <c r="A141" s="318" t="s">
        <v>341</v>
      </c>
      <c r="B141" s="324">
        <v>16.0</v>
      </c>
      <c r="C141" s="324">
        <v>21.0</v>
      </c>
      <c r="D141" s="324">
        <v>9.0</v>
      </c>
      <c r="E141" s="324">
        <v>13.0</v>
      </c>
      <c r="F141" s="324">
        <v>43.0</v>
      </c>
      <c r="G141" s="324">
        <v>65.0</v>
      </c>
      <c r="H141" s="324">
        <v>61.0</v>
      </c>
      <c r="I141" s="324">
        <v>68.0</v>
      </c>
      <c r="J141" s="324">
        <v>79.0</v>
      </c>
      <c r="K141" s="324">
        <v>163.0</v>
      </c>
      <c r="L141" s="324">
        <v>161.0</v>
      </c>
      <c r="M141" s="324">
        <v>113.0</v>
      </c>
      <c r="N141" s="324">
        <v>116.0</v>
      </c>
      <c r="O141" s="324">
        <v>203.0</v>
      </c>
      <c r="P141" s="324">
        <v>207.0</v>
      </c>
      <c r="Q141" s="324">
        <v>160.0</v>
      </c>
      <c r="R141" s="324">
        <v>122.0</v>
      </c>
      <c r="S141" s="140">
        <v>119.0</v>
      </c>
      <c r="T141" s="140">
        <v>117.0</v>
      </c>
      <c r="U141" s="140">
        <v>97.0</v>
      </c>
      <c r="V141" s="324">
        <v>49.0</v>
      </c>
      <c r="W141" s="324">
        <v>28.0</v>
      </c>
      <c r="X141" s="324">
        <v>17.0</v>
      </c>
      <c r="Y141" s="324">
        <v>20.0</v>
      </c>
      <c r="Z141" s="140">
        <v>32.0</v>
      </c>
      <c r="AA141" s="324">
        <v>34.0</v>
      </c>
      <c r="AB141" s="324">
        <v>26.0</v>
      </c>
      <c r="AC141" s="324">
        <v>29.0</v>
      </c>
      <c r="AD141" s="324">
        <v>30.0</v>
      </c>
      <c r="AE141" s="324">
        <v>27.0</v>
      </c>
      <c r="AF141" s="346">
        <v>33.0</v>
      </c>
      <c r="AG141" s="204">
        <f t="shared" si="57"/>
        <v>2278</v>
      </c>
    </row>
    <row r="142" outlineLevel="1">
      <c r="A142" s="318" t="s">
        <v>342</v>
      </c>
      <c r="B142" s="324">
        <v>27.0</v>
      </c>
      <c r="C142" s="324">
        <v>18.0</v>
      </c>
      <c r="D142" s="324">
        <v>22.0</v>
      </c>
      <c r="E142" s="324">
        <v>16.0</v>
      </c>
      <c r="F142" s="324">
        <v>19.0</v>
      </c>
      <c r="G142" s="324">
        <v>13.0</v>
      </c>
      <c r="H142" s="324">
        <v>206.0</v>
      </c>
      <c r="I142" s="324">
        <v>300.0</v>
      </c>
      <c r="J142" s="324">
        <v>250.0</v>
      </c>
      <c r="K142" s="324">
        <v>387.0</v>
      </c>
      <c r="L142" s="324">
        <v>151.0</v>
      </c>
      <c r="M142" s="324">
        <v>26.0</v>
      </c>
      <c r="N142" s="324">
        <v>14.0</v>
      </c>
      <c r="O142" s="324">
        <v>23.0</v>
      </c>
      <c r="P142" s="324">
        <v>9.0</v>
      </c>
      <c r="Q142" s="324">
        <v>17.0</v>
      </c>
      <c r="R142" s="324">
        <v>4.0</v>
      </c>
      <c r="S142" s="324">
        <v>11.0</v>
      </c>
      <c r="T142" s="324">
        <v>5.0</v>
      </c>
      <c r="U142" s="324">
        <v>4.0</v>
      </c>
      <c r="V142" s="324">
        <v>3.0</v>
      </c>
      <c r="W142" s="324">
        <v>5.0</v>
      </c>
      <c r="X142" s="324">
        <v>3.0</v>
      </c>
      <c r="Y142" s="324">
        <v>8.0</v>
      </c>
      <c r="Z142" s="324">
        <v>15.0</v>
      </c>
      <c r="AA142" s="324">
        <v>21.0</v>
      </c>
      <c r="AB142" s="324">
        <v>17.0</v>
      </c>
      <c r="AC142" s="324">
        <v>13.0</v>
      </c>
      <c r="AD142" s="324">
        <v>15.0</v>
      </c>
      <c r="AE142" s="324">
        <v>16.0</v>
      </c>
      <c r="AF142" s="346">
        <v>13.0</v>
      </c>
      <c r="AG142" s="204">
        <f t="shared" si="57"/>
        <v>1651</v>
      </c>
    </row>
    <row r="143" outlineLevel="1">
      <c r="A143" s="318" t="s">
        <v>343</v>
      </c>
      <c r="B143" s="324">
        <v>6.0</v>
      </c>
      <c r="C143" s="324">
        <v>3.0</v>
      </c>
      <c r="D143" s="324">
        <v>6.0</v>
      </c>
      <c r="E143" s="324">
        <v>2.0</v>
      </c>
      <c r="F143" s="324">
        <v>4.0</v>
      </c>
      <c r="G143" s="324">
        <v>10.0</v>
      </c>
      <c r="H143" s="324">
        <v>14.0</v>
      </c>
      <c r="I143" s="324">
        <v>9.0</v>
      </c>
      <c r="J143" s="324">
        <v>18.0</v>
      </c>
      <c r="K143" s="324">
        <v>33.0</v>
      </c>
      <c r="L143" s="324">
        <v>23.0</v>
      </c>
      <c r="M143" s="324">
        <v>37.0</v>
      </c>
      <c r="N143" s="324">
        <v>25.0</v>
      </c>
      <c r="O143" s="324">
        <v>14.0</v>
      </c>
      <c r="P143" s="324">
        <v>14.0</v>
      </c>
      <c r="Q143" s="324">
        <v>13.0</v>
      </c>
      <c r="R143" s="324">
        <v>8.0</v>
      </c>
      <c r="S143" s="140">
        <v>8.0</v>
      </c>
      <c r="T143" s="140">
        <v>10.0</v>
      </c>
      <c r="U143" s="324">
        <v>8.0</v>
      </c>
      <c r="V143" s="324">
        <v>7.0</v>
      </c>
      <c r="W143" s="324">
        <v>4.0</v>
      </c>
      <c r="X143" s="324">
        <v>5.0</v>
      </c>
      <c r="Y143" s="324">
        <v>5.0</v>
      </c>
      <c r="Z143" s="324">
        <v>16.0</v>
      </c>
      <c r="AA143" s="324">
        <v>10.0</v>
      </c>
      <c r="AB143" s="324">
        <v>11.0</v>
      </c>
      <c r="AC143" s="324">
        <v>12.0</v>
      </c>
      <c r="AD143" s="324">
        <v>7.0</v>
      </c>
      <c r="AE143" s="324">
        <v>11.0</v>
      </c>
      <c r="AF143" s="346">
        <v>9.0</v>
      </c>
      <c r="AG143" s="204">
        <f t="shared" si="57"/>
        <v>362</v>
      </c>
    </row>
    <row r="144" outlineLevel="1">
      <c r="A144" s="318" t="s">
        <v>344</v>
      </c>
      <c r="B144" s="324">
        <v>104.0</v>
      </c>
      <c r="C144" s="324">
        <v>156.0</v>
      </c>
      <c r="D144" s="324">
        <v>206.0</v>
      </c>
      <c r="E144" s="324">
        <v>176.0</v>
      </c>
      <c r="F144" s="324">
        <v>142.0</v>
      </c>
      <c r="G144" s="324">
        <v>139.0</v>
      </c>
      <c r="H144" s="324">
        <v>125.0</v>
      </c>
      <c r="I144" s="324">
        <v>118.0</v>
      </c>
      <c r="J144" s="324">
        <v>131.0</v>
      </c>
      <c r="K144" s="324">
        <v>195.0</v>
      </c>
      <c r="L144" s="324">
        <v>131.0</v>
      </c>
      <c r="M144" s="324">
        <v>78.0</v>
      </c>
      <c r="N144" s="324">
        <v>91.0</v>
      </c>
      <c r="O144" s="324">
        <v>54.0</v>
      </c>
      <c r="P144" s="324">
        <v>36.0</v>
      </c>
      <c r="Q144" s="324">
        <v>41.0</v>
      </c>
      <c r="R144" s="324">
        <v>36.0</v>
      </c>
      <c r="S144" s="324">
        <v>37.0</v>
      </c>
      <c r="T144" s="324">
        <v>16.0</v>
      </c>
      <c r="U144" s="324">
        <v>20.0</v>
      </c>
      <c r="V144" s="324">
        <v>12.0</v>
      </c>
      <c r="W144" s="324">
        <v>18.0</v>
      </c>
      <c r="X144" s="324">
        <v>9.0</v>
      </c>
      <c r="Y144" s="324">
        <v>18.0</v>
      </c>
      <c r="Z144" s="324">
        <v>58.0</v>
      </c>
      <c r="AA144" s="324">
        <v>87.0</v>
      </c>
      <c r="AB144" s="324">
        <v>70.0</v>
      </c>
      <c r="AC144" s="324">
        <v>66.0</v>
      </c>
      <c r="AD144" s="324">
        <v>49.0</v>
      </c>
      <c r="AE144" s="324">
        <v>45.0</v>
      </c>
      <c r="AF144" s="346">
        <v>37.0</v>
      </c>
      <c r="AG144" s="204">
        <f t="shared" si="57"/>
        <v>2501</v>
      </c>
    </row>
    <row r="145" outlineLevel="1">
      <c r="A145" s="318" t="s">
        <v>345</v>
      </c>
      <c r="B145" s="324">
        <v>33.0</v>
      </c>
      <c r="C145" s="324">
        <v>40.0</v>
      </c>
      <c r="D145" s="324">
        <v>33.0</v>
      </c>
      <c r="E145" s="324">
        <v>31.0</v>
      </c>
      <c r="F145" s="324">
        <v>74.0</v>
      </c>
      <c r="G145" s="324">
        <v>125.0</v>
      </c>
      <c r="H145" s="324">
        <v>127.0</v>
      </c>
      <c r="I145" s="324">
        <v>147.0</v>
      </c>
      <c r="J145" s="324">
        <v>167.0</v>
      </c>
      <c r="K145" s="324">
        <v>322.0</v>
      </c>
      <c r="L145" s="324">
        <v>303.0</v>
      </c>
      <c r="M145" s="324">
        <v>272.0</v>
      </c>
      <c r="N145" s="324">
        <v>119.0</v>
      </c>
      <c r="O145" s="324">
        <v>0.0</v>
      </c>
      <c r="P145" s="324">
        <v>0.0</v>
      </c>
      <c r="Q145" s="324">
        <v>0.0</v>
      </c>
      <c r="R145" s="324">
        <v>0.0</v>
      </c>
      <c r="S145" s="140">
        <v>0.0</v>
      </c>
      <c r="T145" s="140">
        <v>0.0</v>
      </c>
      <c r="U145" s="324">
        <v>0.0</v>
      </c>
      <c r="V145" s="324">
        <v>0.0</v>
      </c>
      <c r="W145" s="324">
        <v>0.0</v>
      </c>
      <c r="X145" s="324">
        <v>0.0</v>
      </c>
      <c r="Y145" s="324">
        <v>0.0</v>
      </c>
      <c r="Z145" s="324">
        <v>0.0</v>
      </c>
      <c r="AA145" s="324">
        <v>0.0</v>
      </c>
      <c r="AB145" s="324">
        <v>0.0</v>
      </c>
      <c r="AC145" s="324">
        <v>0.0</v>
      </c>
      <c r="AD145" s="324">
        <v>50.0</v>
      </c>
      <c r="AE145" s="324">
        <v>53.0</v>
      </c>
      <c r="AF145" s="346">
        <v>62.0</v>
      </c>
      <c r="AG145" s="204">
        <f t="shared" si="57"/>
        <v>1958</v>
      </c>
    </row>
    <row r="146">
      <c r="A146" s="532" t="s">
        <v>110</v>
      </c>
      <c r="B146" s="533">
        <f t="shared" ref="B146:AF146" si="58">SUM(B138:B145)</f>
        <v>376</v>
      </c>
      <c r="C146" s="533">
        <f t="shared" si="58"/>
        <v>486</v>
      </c>
      <c r="D146" s="533">
        <f t="shared" si="58"/>
        <v>635</v>
      </c>
      <c r="E146" s="533">
        <f t="shared" si="58"/>
        <v>561</v>
      </c>
      <c r="F146" s="533">
        <f t="shared" si="58"/>
        <v>534</v>
      </c>
      <c r="G146" s="533">
        <f t="shared" si="58"/>
        <v>653</v>
      </c>
      <c r="H146" s="533">
        <f t="shared" si="58"/>
        <v>793</v>
      </c>
      <c r="I146" s="533">
        <f t="shared" si="58"/>
        <v>955</v>
      </c>
      <c r="J146" s="533">
        <f t="shared" si="58"/>
        <v>987</v>
      </c>
      <c r="K146" s="533">
        <f t="shared" si="58"/>
        <v>1644</v>
      </c>
      <c r="L146" s="533">
        <f t="shared" si="58"/>
        <v>1228</v>
      </c>
      <c r="M146" s="533">
        <f t="shared" si="58"/>
        <v>859</v>
      </c>
      <c r="N146" s="533">
        <f t="shared" si="58"/>
        <v>696</v>
      </c>
      <c r="O146" s="533">
        <f t="shared" si="58"/>
        <v>575</v>
      </c>
      <c r="P146" s="533">
        <f t="shared" si="58"/>
        <v>518</v>
      </c>
      <c r="Q146" s="533">
        <f t="shared" si="58"/>
        <v>431</v>
      </c>
      <c r="R146" s="533">
        <f t="shared" si="58"/>
        <v>313</v>
      </c>
      <c r="S146" s="533">
        <f t="shared" si="58"/>
        <v>300</v>
      </c>
      <c r="T146" s="533">
        <f t="shared" si="58"/>
        <v>285</v>
      </c>
      <c r="U146" s="533">
        <f t="shared" si="58"/>
        <v>242</v>
      </c>
      <c r="V146" s="533">
        <f t="shared" si="58"/>
        <v>164</v>
      </c>
      <c r="W146" s="533">
        <f t="shared" si="58"/>
        <v>136</v>
      </c>
      <c r="X146" s="533">
        <f t="shared" si="58"/>
        <v>78</v>
      </c>
      <c r="Y146" s="533">
        <f t="shared" si="58"/>
        <v>110</v>
      </c>
      <c r="Z146" s="533">
        <f t="shared" si="58"/>
        <v>259</v>
      </c>
      <c r="AA146" s="533">
        <f t="shared" si="58"/>
        <v>321</v>
      </c>
      <c r="AB146" s="533">
        <f t="shared" si="58"/>
        <v>239</v>
      </c>
      <c r="AC146" s="533">
        <f t="shared" si="58"/>
        <v>230</v>
      </c>
      <c r="AD146" s="533">
        <f t="shared" si="58"/>
        <v>295</v>
      </c>
      <c r="AE146" s="533">
        <f t="shared" si="58"/>
        <v>270</v>
      </c>
      <c r="AF146" s="535">
        <f t="shared" si="58"/>
        <v>280</v>
      </c>
      <c r="AG146" s="204">
        <f t="shared" si="57"/>
        <v>15453</v>
      </c>
    </row>
    <row r="147">
      <c r="A147" s="18"/>
      <c r="B147" s="165"/>
      <c r="C147" s="165"/>
      <c r="D147" s="165"/>
      <c r="E147" s="165"/>
      <c r="F147" s="165"/>
      <c r="G147" s="165"/>
      <c r="H147" s="165"/>
      <c r="I147" s="6"/>
      <c r="J147" s="6"/>
      <c r="K147" s="6"/>
      <c r="L147" s="6"/>
      <c r="M147" s="6"/>
      <c r="N147" s="6"/>
      <c r="O147" s="6"/>
      <c r="P147" s="6"/>
      <c r="Q147" s="6"/>
      <c r="R147" s="6"/>
      <c r="S147" s="6"/>
      <c r="T147" s="6"/>
      <c r="U147" s="6"/>
      <c r="V147" s="6"/>
      <c r="W147" s="6"/>
      <c r="X147" s="6"/>
      <c r="Y147" s="6"/>
      <c r="Z147" s="6"/>
      <c r="AA147" s="6"/>
      <c r="AB147" s="6"/>
      <c r="AC147" s="6"/>
      <c r="AD147" s="6"/>
      <c r="AE147" s="6"/>
      <c r="AF147" s="18"/>
      <c r="AG147" s="323"/>
    </row>
    <row r="148">
      <c r="A148" s="318" t="s">
        <v>347</v>
      </c>
      <c r="B148" s="510"/>
      <c r="C148" s="510"/>
      <c r="D148" s="510"/>
      <c r="E148" s="510"/>
      <c r="F148" s="510"/>
      <c r="G148" s="510"/>
      <c r="H148" s="510"/>
      <c r="I148" s="510"/>
      <c r="J148" s="510"/>
      <c r="K148" s="510"/>
      <c r="L148" s="510"/>
      <c r="M148" s="510"/>
      <c r="N148" s="510"/>
      <c r="O148" s="510"/>
      <c r="P148" s="510"/>
      <c r="Q148" s="510"/>
      <c r="R148" s="510"/>
      <c r="S148" s="510"/>
      <c r="T148" s="510"/>
      <c r="U148" s="510"/>
      <c r="V148" s="510"/>
      <c r="W148" s="510"/>
      <c r="X148" s="510"/>
      <c r="Y148" s="510"/>
      <c r="Z148" s="510"/>
      <c r="AA148" s="510"/>
      <c r="AB148" s="510"/>
      <c r="AC148" s="510"/>
      <c r="AD148" s="510"/>
      <c r="AE148" s="510"/>
      <c r="AF148" s="511"/>
      <c r="AG148" s="323"/>
    </row>
    <row r="149" outlineLevel="1">
      <c r="A149" s="318" t="s">
        <v>229</v>
      </c>
      <c r="B149" s="324">
        <v>6.0</v>
      </c>
      <c r="C149" s="324">
        <v>12.0</v>
      </c>
      <c r="D149" s="324">
        <v>6.0</v>
      </c>
      <c r="E149" s="324">
        <v>14.0</v>
      </c>
      <c r="F149" s="324">
        <v>10.0</v>
      </c>
      <c r="G149" s="324">
        <v>6.0</v>
      </c>
      <c r="H149" s="324">
        <v>8.0</v>
      </c>
      <c r="I149" s="324">
        <v>7.0</v>
      </c>
      <c r="J149" s="324">
        <v>10.0</v>
      </c>
      <c r="K149" s="324">
        <v>8.0</v>
      </c>
      <c r="L149" s="324">
        <v>30.0</v>
      </c>
      <c r="M149" s="324">
        <v>16.0</v>
      </c>
      <c r="N149" s="324">
        <v>10.0</v>
      </c>
      <c r="O149" s="324">
        <v>7.0</v>
      </c>
      <c r="P149" s="324">
        <v>9.0</v>
      </c>
      <c r="Q149" s="324">
        <v>7.0</v>
      </c>
      <c r="R149" s="324">
        <v>7.0</v>
      </c>
      <c r="S149" s="324">
        <v>7.0</v>
      </c>
      <c r="T149" s="140">
        <v>7.0</v>
      </c>
      <c r="U149" s="324">
        <v>3.0</v>
      </c>
      <c r="V149" s="324">
        <v>2.0</v>
      </c>
      <c r="W149" s="324">
        <v>6.0</v>
      </c>
      <c r="X149" s="324">
        <v>10.0</v>
      </c>
      <c r="Y149" s="324">
        <v>5.0</v>
      </c>
      <c r="Z149" s="324">
        <v>9.0</v>
      </c>
      <c r="AA149" s="324">
        <v>9.0</v>
      </c>
      <c r="AB149" s="324">
        <v>3.0</v>
      </c>
      <c r="AC149" s="324">
        <v>7.0</v>
      </c>
      <c r="AD149" s="324">
        <v>6.0</v>
      </c>
      <c r="AE149" s="324">
        <v>5.0</v>
      </c>
      <c r="AF149" s="346">
        <v>8.0</v>
      </c>
      <c r="AG149" s="204">
        <f t="shared" ref="AG149:AG157" si="59">sum(B149:AF149)</f>
        <v>260</v>
      </c>
    </row>
    <row r="150" outlineLevel="1">
      <c r="A150" s="318" t="s">
        <v>231</v>
      </c>
      <c r="B150" s="324">
        <v>0.0</v>
      </c>
      <c r="C150" s="324">
        <v>0.0</v>
      </c>
      <c r="D150" s="324">
        <v>0.0</v>
      </c>
      <c r="E150" s="324">
        <v>0.0</v>
      </c>
      <c r="F150" s="324">
        <v>0.0</v>
      </c>
      <c r="G150" s="324">
        <v>0.0</v>
      </c>
      <c r="H150" s="324">
        <v>0.0</v>
      </c>
      <c r="I150" s="324">
        <v>0.0</v>
      </c>
      <c r="J150" s="324">
        <v>0.0</v>
      </c>
      <c r="K150" s="324">
        <v>0.0</v>
      </c>
      <c r="L150" s="324">
        <v>0.0</v>
      </c>
      <c r="M150" s="324">
        <v>0.0</v>
      </c>
      <c r="N150" s="324">
        <v>0.0</v>
      </c>
      <c r="O150" s="324">
        <v>0.0</v>
      </c>
      <c r="P150" s="324">
        <v>0.0</v>
      </c>
      <c r="Q150" s="324">
        <v>0.0</v>
      </c>
      <c r="R150" s="324">
        <v>0.0</v>
      </c>
      <c r="S150" s="324">
        <v>0.0</v>
      </c>
      <c r="T150" s="324">
        <v>0.0</v>
      </c>
      <c r="U150" s="324">
        <v>0.0</v>
      </c>
      <c r="V150" s="324">
        <v>1.0</v>
      </c>
      <c r="W150" s="324">
        <v>6.0</v>
      </c>
      <c r="X150" s="324">
        <v>16.0</v>
      </c>
      <c r="Y150" s="324">
        <v>7.0</v>
      </c>
      <c r="Z150" s="324">
        <v>10.0</v>
      </c>
      <c r="AA150" s="324">
        <v>8.0</v>
      </c>
      <c r="AB150" s="324">
        <v>3.0</v>
      </c>
      <c r="AC150" s="324">
        <v>7.0</v>
      </c>
      <c r="AD150" s="324">
        <v>1.0</v>
      </c>
      <c r="AE150" s="324">
        <v>6.0</v>
      </c>
      <c r="AF150" s="346">
        <v>4.0</v>
      </c>
      <c r="AG150" s="204">
        <f t="shared" si="59"/>
        <v>69</v>
      </c>
    </row>
    <row r="151" outlineLevel="1">
      <c r="A151" s="318" t="s">
        <v>349</v>
      </c>
      <c r="B151" s="324">
        <v>2.0</v>
      </c>
      <c r="C151" s="324">
        <v>5.0</v>
      </c>
      <c r="D151" s="324">
        <v>3.0</v>
      </c>
      <c r="E151" s="324">
        <v>7.0</v>
      </c>
      <c r="F151" s="324">
        <v>1.0</v>
      </c>
      <c r="G151" s="324">
        <v>2.0</v>
      </c>
      <c r="H151" s="324">
        <v>8.0</v>
      </c>
      <c r="I151" s="324">
        <v>1.0</v>
      </c>
      <c r="J151" s="324">
        <v>5.0</v>
      </c>
      <c r="K151" s="324">
        <v>0.0</v>
      </c>
      <c r="L151" s="324">
        <v>4.0</v>
      </c>
      <c r="M151" s="324">
        <v>4.0</v>
      </c>
      <c r="N151" s="324">
        <v>3.0</v>
      </c>
      <c r="O151" s="324">
        <v>0.0</v>
      </c>
      <c r="P151" s="324">
        <v>1.0</v>
      </c>
      <c r="Q151" s="324">
        <v>0.0</v>
      </c>
      <c r="R151" s="324">
        <v>0.0</v>
      </c>
      <c r="S151" s="324">
        <v>0.0</v>
      </c>
      <c r="T151" s="324">
        <v>0.0</v>
      </c>
      <c r="U151" s="324">
        <v>0.0</v>
      </c>
      <c r="V151" s="324">
        <v>0.0</v>
      </c>
      <c r="W151" s="324">
        <v>0.0</v>
      </c>
      <c r="X151" s="324">
        <v>0.0</v>
      </c>
      <c r="Y151" s="324">
        <v>0.0</v>
      </c>
      <c r="Z151" s="324">
        <v>2.0</v>
      </c>
      <c r="AA151" s="324">
        <v>0.0</v>
      </c>
      <c r="AB151" s="324">
        <v>0.0</v>
      </c>
      <c r="AC151" s="324">
        <v>1.0</v>
      </c>
      <c r="AD151" s="324">
        <v>1.0</v>
      </c>
      <c r="AE151" s="324">
        <v>0.0</v>
      </c>
      <c r="AF151" s="346">
        <v>1.0</v>
      </c>
      <c r="AG151" s="204">
        <f t="shared" si="59"/>
        <v>51</v>
      </c>
    </row>
    <row r="152" outlineLevel="1">
      <c r="A152" s="318" t="s">
        <v>350</v>
      </c>
      <c r="B152" s="324">
        <v>1.0</v>
      </c>
      <c r="C152" s="324">
        <v>0.0</v>
      </c>
      <c r="D152" s="324">
        <v>0.0</v>
      </c>
      <c r="E152" s="324">
        <v>0.0</v>
      </c>
      <c r="F152" s="324">
        <v>2.0</v>
      </c>
      <c r="G152" s="324">
        <v>0.0</v>
      </c>
      <c r="H152" s="324">
        <v>0.0</v>
      </c>
      <c r="I152" s="324">
        <v>1.0</v>
      </c>
      <c r="J152" s="324">
        <v>2.0</v>
      </c>
      <c r="K152" s="324">
        <v>0.0</v>
      </c>
      <c r="L152" s="324">
        <v>10.0</v>
      </c>
      <c r="M152" s="324">
        <v>6.0</v>
      </c>
      <c r="N152" s="324">
        <v>5.0</v>
      </c>
      <c r="O152" s="324">
        <v>6.0</v>
      </c>
      <c r="P152" s="324">
        <v>7.0</v>
      </c>
      <c r="Q152" s="324">
        <v>7.0</v>
      </c>
      <c r="R152" s="324">
        <v>6.0</v>
      </c>
      <c r="S152" s="140">
        <v>4.0</v>
      </c>
      <c r="T152" s="140">
        <v>5.0</v>
      </c>
      <c r="U152" s="324">
        <v>3.0</v>
      </c>
      <c r="V152" s="324">
        <v>1.0</v>
      </c>
      <c r="W152" s="324">
        <v>5.0</v>
      </c>
      <c r="X152" s="324">
        <v>10.0</v>
      </c>
      <c r="Y152" s="324">
        <v>5.0</v>
      </c>
      <c r="Z152" s="324">
        <v>7.0</v>
      </c>
      <c r="AA152" s="324">
        <v>7.0</v>
      </c>
      <c r="AB152" s="324">
        <v>2.0</v>
      </c>
      <c r="AC152" s="324">
        <v>2.0</v>
      </c>
      <c r="AD152" s="324">
        <v>1.0</v>
      </c>
      <c r="AE152" s="324">
        <v>6.0</v>
      </c>
      <c r="AF152" s="346">
        <v>4.0</v>
      </c>
      <c r="AG152" s="204">
        <f t="shared" si="59"/>
        <v>115</v>
      </c>
    </row>
    <row r="153" outlineLevel="1">
      <c r="A153" s="318" t="s">
        <v>351</v>
      </c>
      <c r="B153" s="324">
        <v>2.0</v>
      </c>
      <c r="C153" s="324">
        <v>3.0</v>
      </c>
      <c r="D153" s="324">
        <v>2.0</v>
      </c>
      <c r="E153" s="324">
        <v>1.0</v>
      </c>
      <c r="F153" s="324">
        <v>1.0</v>
      </c>
      <c r="G153" s="324">
        <v>1.0</v>
      </c>
      <c r="H153" s="324">
        <v>6.0</v>
      </c>
      <c r="I153" s="324">
        <v>7.0</v>
      </c>
      <c r="J153" s="324">
        <v>8.0</v>
      </c>
      <c r="K153" s="324">
        <v>10.0</v>
      </c>
      <c r="L153" s="324">
        <v>4.0</v>
      </c>
      <c r="M153" s="324">
        <v>2.0</v>
      </c>
      <c r="N153" s="324">
        <v>4.0</v>
      </c>
      <c r="O153" s="324">
        <v>0.0</v>
      </c>
      <c r="P153" s="324">
        <v>0.0</v>
      </c>
      <c r="Q153" s="324">
        <v>1.0</v>
      </c>
      <c r="R153" s="324">
        <v>1.0</v>
      </c>
      <c r="S153" s="324">
        <v>1.0</v>
      </c>
      <c r="T153" s="324">
        <v>1.0</v>
      </c>
      <c r="U153" s="324">
        <v>1.0</v>
      </c>
      <c r="V153" s="324">
        <v>0.0</v>
      </c>
      <c r="W153" s="324">
        <v>1.0</v>
      </c>
      <c r="X153" s="324">
        <v>3.0</v>
      </c>
      <c r="Y153" s="324">
        <v>0.0</v>
      </c>
      <c r="Z153" s="140">
        <v>0.0</v>
      </c>
      <c r="AA153" s="324">
        <v>1.0</v>
      </c>
      <c r="AB153" s="324">
        <v>2.0</v>
      </c>
      <c r="AC153" s="324">
        <v>2.0</v>
      </c>
      <c r="AD153" s="324">
        <v>1.0</v>
      </c>
      <c r="AE153" s="324">
        <v>0.0</v>
      </c>
      <c r="AF153" s="346">
        <v>0.0</v>
      </c>
      <c r="AG153" s="204">
        <f t="shared" si="59"/>
        <v>66</v>
      </c>
    </row>
    <row r="154" outlineLevel="1">
      <c r="A154" s="318" t="s">
        <v>353</v>
      </c>
      <c r="B154" s="324">
        <v>0.0</v>
      </c>
      <c r="C154" s="324">
        <v>0.0</v>
      </c>
      <c r="D154" s="324">
        <v>1.0</v>
      </c>
      <c r="E154" s="324">
        <v>0.0</v>
      </c>
      <c r="F154" s="324">
        <v>0.0</v>
      </c>
      <c r="G154" s="324">
        <v>0.0</v>
      </c>
      <c r="H154" s="324">
        <v>0.0</v>
      </c>
      <c r="I154" s="324">
        <v>0.0</v>
      </c>
      <c r="J154" s="324">
        <v>0.0</v>
      </c>
      <c r="K154" s="324">
        <v>0.0</v>
      </c>
      <c r="L154" s="324">
        <v>2.0</v>
      </c>
      <c r="M154" s="324">
        <v>1.0</v>
      </c>
      <c r="N154" s="324">
        <v>2.0</v>
      </c>
      <c r="O154" s="324">
        <v>0.0</v>
      </c>
      <c r="P154" s="324">
        <v>0.0</v>
      </c>
      <c r="Q154" s="324">
        <v>0.0</v>
      </c>
      <c r="R154" s="324">
        <v>1.0</v>
      </c>
      <c r="S154" s="140">
        <v>0.0</v>
      </c>
      <c r="T154" s="140">
        <v>2.0</v>
      </c>
      <c r="U154" s="324">
        <v>0.0</v>
      </c>
      <c r="V154" s="324">
        <v>0.0</v>
      </c>
      <c r="W154" s="324">
        <v>0.0</v>
      </c>
      <c r="X154" s="324">
        <v>0.0</v>
      </c>
      <c r="Y154" s="324">
        <v>0.0</v>
      </c>
      <c r="Z154" s="324">
        <v>0.0</v>
      </c>
      <c r="AA154" s="324">
        <v>1.0</v>
      </c>
      <c r="AB154" s="324">
        <v>0.0</v>
      </c>
      <c r="AC154" s="324">
        <v>2.0</v>
      </c>
      <c r="AD154" s="324">
        <v>0.0</v>
      </c>
      <c r="AE154" s="324">
        <v>0.0</v>
      </c>
      <c r="AF154" s="346">
        <v>0.0</v>
      </c>
      <c r="AG154" s="204">
        <f t="shared" si="59"/>
        <v>12</v>
      </c>
    </row>
    <row r="155" outlineLevel="1">
      <c r="A155" s="318" t="s">
        <v>354</v>
      </c>
      <c r="B155" s="324">
        <v>5.0</v>
      </c>
      <c r="C155" s="324">
        <v>15.0</v>
      </c>
      <c r="D155" s="324">
        <v>5.0</v>
      </c>
      <c r="E155" s="324">
        <v>14.0</v>
      </c>
      <c r="F155" s="324">
        <v>6.0</v>
      </c>
      <c r="G155" s="324">
        <v>5.0</v>
      </c>
      <c r="H155" s="324">
        <v>11.0</v>
      </c>
      <c r="I155" s="324">
        <v>2.0</v>
      </c>
      <c r="J155" s="324">
        <v>7.0</v>
      </c>
      <c r="K155" s="324">
        <v>6.0</v>
      </c>
      <c r="L155" s="324">
        <v>7.0</v>
      </c>
      <c r="M155" s="324">
        <v>7.0</v>
      </c>
      <c r="N155" s="324">
        <v>4.0</v>
      </c>
      <c r="O155" s="324">
        <v>1.0</v>
      </c>
      <c r="P155" s="324">
        <v>0.0</v>
      </c>
      <c r="Q155" s="324">
        <v>2.0</v>
      </c>
      <c r="R155" s="324">
        <v>2.0</v>
      </c>
      <c r="S155" s="324">
        <v>3.0</v>
      </c>
      <c r="T155" s="324">
        <v>2.0</v>
      </c>
      <c r="U155" s="324">
        <v>3.0</v>
      </c>
      <c r="V155" s="324">
        <v>2.0</v>
      </c>
      <c r="W155" s="324">
        <v>2.0</v>
      </c>
      <c r="X155" s="324">
        <v>4.0</v>
      </c>
      <c r="Y155" s="324">
        <v>1.0</v>
      </c>
      <c r="Z155" s="324">
        <v>7.0</v>
      </c>
      <c r="AA155" s="324">
        <v>2.0</v>
      </c>
      <c r="AB155" s="324">
        <v>3.0</v>
      </c>
      <c r="AC155" s="324">
        <v>7.0</v>
      </c>
      <c r="AD155" s="324">
        <v>1.0</v>
      </c>
      <c r="AE155" s="324">
        <v>1.0</v>
      </c>
      <c r="AF155" s="346">
        <v>3.0</v>
      </c>
      <c r="AG155" s="204">
        <f t="shared" si="59"/>
        <v>140</v>
      </c>
    </row>
    <row r="156" outlineLevel="1">
      <c r="A156" s="318" t="s">
        <v>355</v>
      </c>
      <c r="B156" s="324">
        <v>2.0</v>
      </c>
      <c r="C156" s="324">
        <v>2.0</v>
      </c>
      <c r="D156" s="324">
        <v>0.0</v>
      </c>
      <c r="E156" s="324">
        <v>0.0</v>
      </c>
      <c r="F156" s="324">
        <v>4.0</v>
      </c>
      <c r="G156" s="324">
        <v>3.0</v>
      </c>
      <c r="H156" s="324">
        <v>0.0</v>
      </c>
      <c r="I156" s="324">
        <v>2.0</v>
      </c>
      <c r="J156" s="324">
        <v>3.0</v>
      </c>
      <c r="K156" s="324">
        <v>3.0</v>
      </c>
      <c r="L156" s="324">
        <v>16.0</v>
      </c>
      <c r="M156" s="324">
        <v>10.0</v>
      </c>
      <c r="N156" s="324">
        <v>5.0</v>
      </c>
      <c r="O156" s="324">
        <v>0.0</v>
      </c>
      <c r="P156" s="324">
        <v>0.0</v>
      </c>
      <c r="Q156" s="324">
        <v>0.0</v>
      </c>
      <c r="R156" s="324">
        <v>0.0</v>
      </c>
      <c r="S156" s="140">
        <v>0.0</v>
      </c>
      <c r="T156" s="140">
        <v>0.0</v>
      </c>
      <c r="U156" s="324">
        <v>0.0</v>
      </c>
      <c r="V156" s="324">
        <v>0.0</v>
      </c>
      <c r="W156" s="324">
        <v>0.0</v>
      </c>
      <c r="X156" s="324">
        <v>0.0</v>
      </c>
      <c r="Y156" s="324">
        <v>0.0</v>
      </c>
      <c r="Z156" s="324">
        <v>0.0</v>
      </c>
      <c r="AA156" s="324">
        <v>0.0</v>
      </c>
      <c r="AB156" s="324">
        <v>0.0</v>
      </c>
      <c r="AC156" s="324">
        <v>0.0</v>
      </c>
      <c r="AD156" s="324">
        <v>4.0</v>
      </c>
      <c r="AE156" s="324">
        <v>5.0</v>
      </c>
      <c r="AF156" s="346">
        <v>6.0</v>
      </c>
      <c r="AG156" s="204">
        <f t="shared" si="59"/>
        <v>65</v>
      </c>
    </row>
    <row r="157">
      <c r="A157" s="532" t="s">
        <v>110</v>
      </c>
      <c r="B157" s="533">
        <f t="shared" ref="B157:AF157" si="60">SUM(B149:B156)</f>
        <v>18</v>
      </c>
      <c r="C157" s="533">
        <f t="shared" si="60"/>
        <v>37</v>
      </c>
      <c r="D157" s="533">
        <f t="shared" si="60"/>
        <v>17</v>
      </c>
      <c r="E157" s="533">
        <f t="shared" si="60"/>
        <v>36</v>
      </c>
      <c r="F157" s="533">
        <f t="shared" si="60"/>
        <v>24</v>
      </c>
      <c r="G157" s="533">
        <f t="shared" si="60"/>
        <v>17</v>
      </c>
      <c r="H157" s="533">
        <f t="shared" si="60"/>
        <v>33</v>
      </c>
      <c r="I157" s="533">
        <f t="shared" si="60"/>
        <v>20</v>
      </c>
      <c r="J157" s="533">
        <f t="shared" si="60"/>
        <v>35</v>
      </c>
      <c r="K157" s="533">
        <f t="shared" si="60"/>
        <v>27</v>
      </c>
      <c r="L157" s="533">
        <f t="shared" si="60"/>
        <v>73</v>
      </c>
      <c r="M157" s="533">
        <f t="shared" si="60"/>
        <v>46</v>
      </c>
      <c r="N157" s="533">
        <f t="shared" si="60"/>
        <v>33</v>
      </c>
      <c r="O157" s="533">
        <f t="shared" si="60"/>
        <v>14</v>
      </c>
      <c r="P157" s="533">
        <f t="shared" si="60"/>
        <v>17</v>
      </c>
      <c r="Q157" s="533">
        <f t="shared" si="60"/>
        <v>17</v>
      </c>
      <c r="R157" s="533">
        <f t="shared" si="60"/>
        <v>17</v>
      </c>
      <c r="S157" s="533">
        <f t="shared" si="60"/>
        <v>15</v>
      </c>
      <c r="T157" s="533">
        <f t="shared" si="60"/>
        <v>17</v>
      </c>
      <c r="U157" s="533">
        <f t="shared" si="60"/>
        <v>10</v>
      </c>
      <c r="V157" s="533">
        <f t="shared" si="60"/>
        <v>6</v>
      </c>
      <c r="W157" s="533">
        <f t="shared" si="60"/>
        <v>20</v>
      </c>
      <c r="X157" s="533">
        <f t="shared" si="60"/>
        <v>43</v>
      </c>
      <c r="Y157" s="533">
        <f t="shared" si="60"/>
        <v>18</v>
      </c>
      <c r="Z157" s="533">
        <f t="shared" si="60"/>
        <v>35</v>
      </c>
      <c r="AA157" s="533">
        <f t="shared" si="60"/>
        <v>28</v>
      </c>
      <c r="AB157" s="533">
        <f t="shared" si="60"/>
        <v>13</v>
      </c>
      <c r="AC157" s="533">
        <f t="shared" si="60"/>
        <v>28</v>
      </c>
      <c r="AD157" s="533">
        <f t="shared" si="60"/>
        <v>15</v>
      </c>
      <c r="AE157" s="533">
        <f t="shared" si="60"/>
        <v>23</v>
      </c>
      <c r="AF157" s="535">
        <f t="shared" si="60"/>
        <v>26</v>
      </c>
      <c r="AG157" s="204">
        <f t="shared" si="59"/>
        <v>778</v>
      </c>
    </row>
    <row r="158">
      <c r="A158" s="18"/>
      <c r="B158" s="165"/>
      <c r="C158" s="165"/>
      <c r="D158" s="165"/>
      <c r="E158" s="165"/>
      <c r="F158" s="165"/>
      <c r="G158" s="165"/>
      <c r="H158" s="165"/>
      <c r="I158" s="6"/>
      <c r="J158" s="6"/>
      <c r="K158" s="6"/>
      <c r="L158" s="6"/>
      <c r="M158" s="6"/>
      <c r="N158" s="6"/>
      <c r="O158" s="6"/>
      <c r="P158" s="6"/>
      <c r="Q158" s="6"/>
      <c r="R158" s="6"/>
      <c r="S158" s="6"/>
      <c r="T158" s="6"/>
      <c r="U158" s="6"/>
      <c r="V158" s="6"/>
      <c r="W158" s="6"/>
      <c r="X158" s="6"/>
      <c r="Y158" s="6"/>
      <c r="Z158" s="6"/>
      <c r="AA158" s="6"/>
      <c r="AB158" s="6"/>
      <c r="AC158" s="6"/>
      <c r="AD158" s="6"/>
      <c r="AE158" s="6"/>
      <c r="AF158" s="18"/>
      <c r="AG158" s="323"/>
    </row>
    <row r="159">
      <c r="A159" s="228" t="s">
        <v>357</v>
      </c>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c r="AB159" s="230"/>
      <c r="AC159" s="230"/>
      <c r="AD159" s="230"/>
      <c r="AE159" s="230"/>
      <c r="AF159" s="336"/>
      <c r="AG159" s="323"/>
    </row>
    <row r="160">
      <c r="A160" s="318" t="s">
        <v>321</v>
      </c>
      <c r="B160" s="510"/>
      <c r="C160" s="510"/>
      <c r="D160" s="510"/>
      <c r="E160" s="510"/>
      <c r="F160" s="510"/>
      <c r="G160" s="510"/>
      <c r="H160" s="510"/>
      <c r="I160" s="510"/>
      <c r="J160" s="510"/>
      <c r="K160" s="510"/>
      <c r="L160" s="510"/>
      <c r="M160" s="510"/>
      <c r="N160" s="510"/>
      <c r="O160" s="510"/>
      <c r="P160" s="510"/>
      <c r="Q160" s="510"/>
      <c r="R160" s="510"/>
      <c r="S160" s="510"/>
      <c r="T160" s="510"/>
      <c r="U160" s="510"/>
      <c r="V160" s="510"/>
      <c r="W160" s="510"/>
      <c r="X160" s="510"/>
      <c r="Y160" s="510"/>
      <c r="Z160" s="510"/>
      <c r="AA160" s="510"/>
      <c r="AB160" s="510"/>
      <c r="AC160" s="510"/>
      <c r="AD160" s="510"/>
      <c r="AE160" s="510"/>
      <c r="AF160" s="511"/>
      <c r="AG160" s="537"/>
    </row>
    <row r="161" outlineLevel="1">
      <c r="A161" s="318" t="s">
        <v>358</v>
      </c>
      <c r="B161" s="121">
        <v>34063.2</v>
      </c>
      <c r="C161" s="121">
        <v>43118.17</v>
      </c>
      <c r="D161" s="121">
        <v>59544.97</v>
      </c>
      <c r="E161" s="121">
        <v>61378.38</v>
      </c>
      <c r="F161" s="121">
        <v>37022.13</v>
      </c>
      <c r="G161" s="121">
        <v>28873.59</v>
      </c>
      <c r="H161" s="121">
        <v>71805.36</v>
      </c>
      <c r="I161" s="121">
        <v>93232.3</v>
      </c>
      <c r="J161" s="121">
        <v>76225.09</v>
      </c>
      <c r="K161" s="121">
        <v>112983.39</v>
      </c>
      <c r="L161" s="121">
        <v>34172.21</v>
      </c>
      <c r="M161" s="121">
        <v>0.0</v>
      </c>
      <c r="N161" s="121">
        <v>0.0</v>
      </c>
      <c r="O161" s="121">
        <v>0.0</v>
      </c>
      <c r="P161" s="121">
        <v>0.0</v>
      </c>
      <c r="Q161" s="121">
        <v>0.0</v>
      </c>
      <c r="R161" s="121">
        <v>0.0</v>
      </c>
      <c r="S161" s="121">
        <v>0.0</v>
      </c>
      <c r="T161" s="121">
        <v>0.0</v>
      </c>
      <c r="U161" s="121">
        <v>0.0</v>
      </c>
      <c r="V161" s="121">
        <v>0.0</v>
      </c>
      <c r="W161" s="121">
        <v>0.0</v>
      </c>
      <c r="X161" s="121">
        <v>0.0</v>
      </c>
      <c r="Y161" s="121">
        <v>0.0</v>
      </c>
      <c r="Z161" s="121">
        <v>0.0</v>
      </c>
      <c r="AA161" s="121">
        <v>0.0</v>
      </c>
      <c r="AB161" s="121">
        <v>0.0</v>
      </c>
      <c r="AC161" s="121">
        <v>0.0</v>
      </c>
      <c r="AD161" s="121">
        <v>0.0</v>
      </c>
      <c r="AE161" s="121">
        <v>0.0</v>
      </c>
      <c r="AF161" s="126">
        <v>0.0</v>
      </c>
      <c r="AG161" s="94">
        <f t="shared" ref="AG161:AG164" si="61">SUM(B161:AF161)</f>
        <v>652418.79</v>
      </c>
    </row>
    <row r="162" outlineLevel="1">
      <c r="A162" s="318" t="s">
        <v>359</v>
      </c>
      <c r="B162" s="121">
        <v>7161.26</v>
      </c>
      <c r="C162" s="121">
        <v>5252.65</v>
      </c>
      <c r="D162" s="121">
        <v>8816.32</v>
      </c>
      <c r="E162" s="121">
        <v>6897.51</v>
      </c>
      <c r="F162" s="121">
        <v>26503.81</v>
      </c>
      <c r="G162" s="121">
        <v>46571.75</v>
      </c>
      <c r="H162" s="121">
        <v>48723.09</v>
      </c>
      <c r="I162" s="121">
        <v>53947.05</v>
      </c>
      <c r="J162" s="121">
        <v>68194.56</v>
      </c>
      <c r="K162" s="121">
        <v>86941.83</v>
      </c>
      <c r="L162" s="121">
        <v>96527.95</v>
      </c>
      <c r="M162" s="121">
        <v>94687.06</v>
      </c>
      <c r="N162" s="121">
        <v>87387.45</v>
      </c>
      <c r="O162" s="121">
        <v>67553.73</v>
      </c>
      <c r="P162" s="121">
        <v>51922.39</v>
      </c>
      <c r="Q162" s="121">
        <v>39586.84</v>
      </c>
      <c r="R162" s="121">
        <v>34199.25</v>
      </c>
      <c r="S162" s="121">
        <v>36626.04</v>
      </c>
      <c r="T162" s="121">
        <v>38145.66</v>
      </c>
      <c r="U162" s="121">
        <v>30485.69</v>
      </c>
      <c r="V162" s="121">
        <v>14125.02</v>
      </c>
      <c r="W162" s="121">
        <v>10866.12</v>
      </c>
      <c r="X162" s="121">
        <v>7544.6</v>
      </c>
      <c r="Y162" s="121">
        <v>7548.75</v>
      </c>
      <c r="Z162" s="121">
        <v>10228.64</v>
      </c>
      <c r="AA162" s="121">
        <v>4266.59</v>
      </c>
      <c r="AB162" s="121">
        <v>3511.74</v>
      </c>
      <c r="AC162" s="121">
        <v>3896.41</v>
      </c>
      <c r="AD162" s="121">
        <v>3386.45</v>
      </c>
      <c r="AE162" s="121">
        <v>7275.17</v>
      </c>
      <c r="AF162" s="126">
        <v>4204.71</v>
      </c>
      <c r="AG162" s="94">
        <f t="shared" si="61"/>
        <v>1012986.09</v>
      </c>
    </row>
    <row r="163" outlineLevel="1">
      <c r="A163" s="318" t="s">
        <v>360</v>
      </c>
      <c r="B163" s="121">
        <v>88325.19</v>
      </c>
      <c r="C163" s="121">
        <v>128350.78</v>
      </c>
      <c r="D163" s="121">
        <v>174778.1</v>
      </c>
      <c r="E163" s="121">
        <v>167865.86</v>
      </c>
      <c r="F163" s="121">
        <v>113509.68</v>
      </c>
      <c r="G163" s="121">
        <v>90530.35</v>
      </c>
      <c r="H163" s="121">
        <v>33427.23</v>
      </c>
      <c r="I163" s="121">
        <v>0.0</v>
      </c>
      <c r="J163" s="121">
        <v>0.0</v>
      </c>
      <c r="K163" s="121">
        <v>0.0</v>
      </c>
      <c r="L163" s="121">
        <v>17037.41</v>
      </c>
      <c r="M163" s="121">
        <v>34265.76</v>
      </c>
      <c r="N163" s="121">
        <v>31550.5</v>
      </c>
      <c r="O163" s="121">
        <v>7492.64</v>
      </c>
      <c r="P163" s="121">
        <v>0.0</v>
      </c>
      <c r="Q163" s="121">
        <v>0.0</v>
      </c>
      <c r="R163" s="121">
        <v>0.0</v>
      </c>
      <c r="S163" s="121">
        <v>0.0</v>
      </c>
      <c r="T163" s="121">
        <v>0.0</v>
      </c>
      <c r="U163" s="121">
        <v>0.0</v>
      </c>
      <c r="V163" s="121">
        <v>0.0</v>
      </c>
      <c r="W163" s="121">
        <v>0.0</v>
      </c>
      <c r="X163" s="121">
        <v>0.0</v>
      </c>
      <c r="Y163" s="121">
        <v>0.0</v>
      </c>
      <c r="Z163" s="121">
        <v>0.0</v>
      </c>
      <c r="AA163" s="121">
        <v>0.0</v>
      </c>
      <c r="AB163" s="121">
        <v>0.0</v>
      </c>
      <c r="AC163" s="121">
        <v>0.0</v>
      </c>
      <c r="AD163" s="121">
        <v>0.0</v>
      </c>
      <c r="AE163" s="121">
        <v>0.0</v>
      </c>
      <c r="AF163" s="126">
        <v>0.0</v>
      </c>
      <c r="AG163" s="94">
        <f t="shared" si="61"/>
        <v>887133.5</v>
      </c>
    </row>
    <row r="164" outlineLevel="1">
      <c r="A164" s="318" t="s">
        <v>362</v>
      </c>
      <c r="B164" s="121">
        <v>22706.77</v>
      </c>
      <c r="C164" s="121">
        <v>22108.71</v>
      </c>
      <c r="D164" s="121">
        <v>23547.92</v>
      </c>
      <c r="E164" s="121">
        <v>24467.28</v>
      </c>
      <c r="F164" s="121">
        <v>76221.31</v>
      </c>
      <c r="G164" s="121">
        <v>110835.86</v>
      </c>
      <c r="H164" s="121">
        <v>123773.97</v>
      </c>
      <c r="I164" s="121">
        <v>148473.13</v>
      </c>
      <c r="J164" s="121">
        <v>155853.97</v>
      </c>
      <c r="K164" s="121">
        <v>251208.74</v>
      </c>
      <c r="L164" s="121">
        <v>271855.65</v>
      </c>
      <c r="M164" s="121">
        <v>248306.76</v>
      </c>
      <c r="N164" s="121">
        <v>199569.27</v>
      </c>
      <c r="O164" s="121">
        <v>162439.14</v>
      </c>
      <c r="P164" s="121">
        <v>141102.43</v>
      </c>
      <c r="Q164" s="121">
        <v>117213.22</v>
      </c>
      <c r="R164" s="121">
        <v>73574.62</v>
      </c>
      <c r="S164" s="121">
        <v>84611.95</v>
      </c>
      <c r="T164" s="121">
        <v>78050.92</v>
      </c>
      <c r="U164" s="121">
        <v>61510.03</v>
      </c>
      <c r="V164" s="121">
        <v>31162.45</v>
      </c>
      <c r="W164" s="121">
        <v>25635.63</v>
      </c>
      <c r="X164" s="121">
        <v>15343.2</v>
      </c>
      <c r="Y164" s="121">
        <v>12807.14</v>
      </c>
      <c r="Z164" s="121">
        <v>18442.96</v>
      </c>
      <c r="AA164" s="121">
        <v>15270.59</v>
      </c>
      <c r="AB164" s="121">
        <v>15641.79</v>
      </c>
      <c r="AC164" s="121">
        <v>15430.21</v>
      </c>
      <c r="AD164" s="121">
        <v>16282.23</v>
      </c>
      <c r="AE164" s="121">
        <v>22065.79</v>
      </c>
      <c r="AF164" s="126">
        <v>23994.54</v>
      </c>
      <c r="AG164" s="94">
        <f t="shared" si="61"/>
        <v>2609508.18</v>
      </c>
    </row>
    <row r="165">
      <c r="A165" s="318" t="s">
        <v>329</v>
      </c>
      <c r="B165" s="510"/>
      <c r="C165" s="510"/>
      <c r="D165" s="510"/>
      <c r="E165" s="510"/>
      <c r="F165" s="510"/>
      <c r="G165" s="510"/>
      <c r="H165" s="510"/>
      <c r="I165" s="510"/>
      <c r="J165" s="510"/>
      <c r="K165" s="510"/>
      <c r="L165" s="510"/>
      <c r="M165" s="510"/>
      <c r="N165" s="510"/>
      <c r="O165" s="510"/>
      <c r="P165" s="510"/>
      <c r="Q165" s="510"/>
      <c r="R165" s="510"/>
      <c r="S165" s="510"/>
      <c r="T165" s="510"/>
      <c r="U165" s="510"/>
      <c r="V165" s="510"/>
      <c r="W165" s="510"/>
      <c r="X165" s="510"/>
      <c r="Y165" s="510"/>
      <c r="Z165" s="510"/>
      <c r="AA165" s="510"/>
      <c r="AB165" s="510"/>
      <c r="AC165" s="510"/>
      <c r="AD165" s="510"/>
      <c r="AE165" s="510"/>
      <c r="AF165" s="511"/>
      <c r="AG165" s="537"/>
    </row>
    <row r="166" outlineLevel="1">
      <c r="A166" s="318" t="s">
        <v>363</v>
      </c>
      <c r="B166" s="128">
        <v>1035.0</v>
      </c>
      <c r="C166" s="128">
        <v>2388.0</v>
      </c>
      <c r="D166" s="128">
        <v>1373.0</v>
      </c>
      <c r="E166" s="128">
        <v>2248.7</v>
      </c>
      <c r="F166" s="128">
        <v>796.0</v>
      </c>
      <c r="G166" s="128">
        <v>1025.0</v>
      </c>
      <c r="H166" s="128">
        <v>1590.6</v>
      </c>
      <c r="I166" s="128">
        <v>1925.3</v>
      </c>
      <c r="J166" s="128">
        <v>2079.3</v>
      </c>
      <c r="K166" s="128">
        <v>1971.75</v>
      </c>
      <c r="L166" s="128">
        <v>442.15</v>
      </c>
      <c r="M166" s="128">
        <v>0.0</v>
      </c>
      <c r="N166" s="128">
        <v>0.0</v>
      </c>
      <c r="O166" s="128">
        <v>0.0</v>
      </c>
      <c r="P166" s="128">
        <v>0.0</v>
      </c>
      <c r="Q166" s="128">
        <v>0.0</v>
      </c>
      <c r="R166" s="128">
        <v>0.0</v>
      </c>
      <c r="S166" s="128">
        <v>0.0</v>
      </c>
      <c r="T166" s="128">
        <v>0.0</v>
      </c>
      <c r="U166" s="128">
        <v>0.0</v>
      </c>
      <c r="V166" s="128">
        <v>0.0</v>
      </c>
      <c r="W166" s="128">
        <v>0.0</v>
      </c>
      <c r="X166" s="128">
        <v>0.0</v>
      </c>
      <c r="Y166" s="128">
        <v>0.0</v>
      </c>
      <c r="Z166" s="128">
        <v>0.0</v>
      </c>
      <c r="AA166" s="128">
        <v>0.0</v>
      </c>
      <c r="AB166" s="128">
        <v>0.0</v>
      </c>
      <c r="AC166" s="128">
        <v>0.0</v>
      </c>
      <c r="AD166" s="128">
        <v>0.0</v>
      </c>
      <c r="AE166" s="128">
        <v>0.0</v>
      </c>
      <c r="AF166" s="129">
        <v>0.0</v>
      </c>
      <c r="AG166" s="94">
        <f t="shared" ref="AG166:AG171" si="62">SUM(B166:AF166)</f>
        <v>16874.8</v>
      </c>
    </row>
    <row r="167" outlineLevel="1">
      <c r="A167" s="318" t="s">
        <v>364</v>
      </c>
      <c r="B167" s="128">
        <v>0.0</v>
      </c>
      <c r="C167" s="128">
        <v>0.0</v>
      </c>
      <c r="D167" s="128">
        <v>597.0</v>
      </c>
      <c r="E167" s="128">
        <v>517.4</v>
      </c>
      <c r="F167" s="128">
        <v>1512.0</v>
      </c>
      <c r="G167" s="128">
        <v>2129.0</v>
      </c>
      <c r="H167" s="128">
        <v>1860.45</v>
      </c>
      <c r="I167" s="128">
        <v>1333.3</v>
      </c>
      <c r="J167" s="128">
        <v>965.15</v>
      </c>
      <c r="K167" s="128">
        <v>1194.0</v>
      </c>
      <c r="L167" s="128">
        <v>2855.6</v>
      </c>
      <c r="M167" s="128">
        <v>1990.0</v>
      </c>
      <c r="N167" s="128">
        <v>1808.3</v>
      </c>
      <c r="O167" s="128">
        <v>936.0</v>
      </c>
      <c r="P167" s="128">
        <v>1418.15</v>
      </c>
      <c r="Q167" s="128">
        <v>747.0</v>
      </c>
      <c r="R167" s="128">
        <v>727.0</v>
      </c>
      <c r="S167" s="128">
        <v>1954.65</v>
      </c>
      <c r="T167" s="128">
        <v>747.0</v>
      </c>
      <c r="U167" s="128">
        <v>976.0</v>
      </c>
      <c r="V167" s="128">
        <v>406.3</v>
      </c>
      <c r="W167" s="128">
        <v>239.0</v>
      </c>
      <c r="X167" s="128">
        <v>239.0</v>
      </c>
      <c r="Y167" s="128">
        <v>239.0</v>
      </c>
      <c r="Z167" s="128">
        <v>1398.15</v>
      </c>
      <c r="AA167" s="128">
        <v>239.0</v>
      </c>
      <c r="AB167" s="128">
        <v>0.0</v>
      </c>
      <c r="AC167" s="128">
        <v>239.0</v>
      </c>
      <c r="AD167" s="128">
        <v>239.0</v>
      </c>
      <c r="AE167" s="128">
        <v>0.0</v>
      </c>
      <c r="AF167" s="129">
        <v>203.15</v>
      </c>
      <c r="AG167" s="94">
        <f t="shared" si="62"/>
        <v>27709.6</v>
      </c>
    </row>
    <row r="168" outlineLevel="1">
      <c r="A168" s="318" t="s">
        <v>365</v>
      </c>
      <c r="B168" s="128">
        <v>3232.6</v>
      </c>
      <c r="C168" s="128">
        <v>6314.63</v>
      </c>
      <c r="D168" s="128">
        <v>2808.0</v>
      </c>
      <c r="E168" s="128">
        <v>5532.6</v>
      </c>
      <c r="F168" s="128">
        <v>3072.3</v>
      </c>
      <c r="G168" s="128">
        <v>1245.0</v>
      </c>
      <c r="H168" s="128">
        <v>1021.0</v>
      </c>
      <c r="I168" s="128">
        <v>0.0</v>
      </c>
      <c r="J168" s="128">
        <v>0.0</v>
      </c>
      <c r="K168" s="128">
        <v>0.0</v>
      </c>
      <c r="L168" s="128">
        <v>2261.15</v>
      </c>
      <c r="M168" s="128">
        <v>1291.3</v>
      </c>
      <c r="N168" s="128">
        <v>349.0</v>
      </c>
      <c r="O168" s="128">
        <v>0.0</v>
      </c>
      <c r="P168" s="128">
        <v>0.0</v>
      </c>
      <c r="Q168" s="128">
        <v>0.0</v>
      </c>
      <c r="R168" s="128">
        <v>0.0</v>
      </c>
      <c r="S168" s="128">
        <v>0.0</v>
      </c>
      <c r="T168" s="128">
        <v>0.0</v>
      </c>
      <c r="U168" s="128">
        <v>0.0</v>
      </c>
      <c r="V168" s="128">
        <v>0.0</v>
      </c>
      <c r="W168" s="128">
        <v>0.0</v>
      </c>
      <c r="X168" s="128">
        <v>0.0</v>
      </c>
      <c r="Y168" s="128">
        <v>0.0</v>
      </c>
      <c r="Z168" s="128">
        <v>0.0</v>
      </c>
      <c r="AA168" s="128">
        <v>0.0</v>
      </c>
      <c r="AB168" s="128">
        <v>0.0</v>
      </c>
      <c r="AC168" s="128">
        <v>0.0</v>
      </c>
      <c r="AD168" s="128">
        <v>0.0</v>
      </c>
      <c r="AE168" s="128">
        <v>0.0</v>
      </c>
      <c r="AF168" s="129">
        <v>0.0</v>
      </c>
      <c r="AG168" s="94">
        <f t="shared" si="62"/>
        <v>27127.58</v>
      </c>
    </row>
    <row r="169" outlineLevel="1">
      <c r="A169" s="318" t="s">
        <v>366</v>
      </c>
      <c r="B169" s="128">
        <v>1524.0</v>
      </c>
      <c r="C169" s="128">
        <v>1195.0</v>
      </c>
      <c r="D169" s="128">
        <v>0.0</v>
      </c>
      <c r="E169" s="128">
        <v>717.0</v>
      </c>
      <c r="F169" s="128">
        <v>2370.0</v>
      </c>
      <c r="G169" s="128">
        <v>3814.0</v>
      </c>
      <c r="H169" s="128">
        <v>1882.0</v>
      </c>
      <c r="I169" s="128">
        <v>1830.3</v>
      </c>
      <c r="J169" s="128">
        <v>2449.75</v>
      </c>
      <c r="K169" s="128">
        <v>4836.41</v>
      </c>
      <c r="L169" s="128">
        <v>10499.9</v>
      </c>
      <c r="M169" s="128">
        <v>5909.15</v>
      </c>
      <c r="N169" s="128">
        <v>4769.45</v>
      </c>
      <c r="O169" s="128">
        <v>5547.6</v>
      </c>
      <c r="P169" s="128">
        <v>2638.3</v>
      </c>
      <c r="Q169" s="128">
        <v>2904.6</v>
      </c>
      <c r="R169" s="128">
        <v>2379.3</v>
      </c>
      <c r="S169" s="128">
        <v>3233.28</v>
      </c>
      <c r="T169" s="128">
        <v>2109.98</v>
      </c>
      <c r="U169" s="128">
        <v>1950.6</v>
      </c>
      <c r="V169" s="128">
        <v>1704.3</v>
      </c>
      <c r="W169" s="128">
        <v>2388.0</v>
      </c>
      <c r="X169" s="128">
        <v>4385.3</v>
      </c>
      <c r="Y169" s="128">
        <v>2347.15</v>
      </c>
      <c r="Z169" s="128">
        <v>2511.6</v>
      </c>
      <c r="AA169" s="128">
        <v>3797.3</v>
      </c>
      <c r="AB169" s="128">
        <v>1151.15</v>
      </c>
      <c r="AC169" s="128">
        <v>897.0</v>
      </c>
      <c r="AD169" s="128">
        <v>1988.45</v>
      </c>
      <c r="AE169" s="128">
        <v>2646.15</v>
      </c>
      <c r="AF169" s="129">
        <v>2556.45</v>
      </c>
      <c r="AG169" s="94">
        <f t="shared" si="62"/>
        <v>88933.47</v>
      </c>
    </row>
    <row r="170">
      <c r="A170" s="532" t="s">
        <v>224</v>
      </c>
      <c r="B170" s="542">
        <f t="shared" ref="B170:AF170" si="63">B161+B166+B162+B167</f>
        <v>42259.46</v>
      </c>
      <c r="C170" s="542">
        <f t="shared" si="63"/>
        <v>50758.82</v>
      </c>
      <c r="D170" s="542">
        <f t="shared" si="63"/>
        <v>70331.29</v>
      </c>
      <c r="E170" s="542">
        <f t="shared" si="63"/>
        <v>71041.99</v>
      </c>
      <c r="F170" s="542">
        <f t="shared" si="63"/>
        <v>65833.94</v>
      </c>
      <c r="G170" s="542">
        <f t="shared" si="63"/>
        <v>78599.34</v>
      </c>
      <c r="H170" s="542">
        <f t="shared" si="63"/>
        <v>123979.5</v>
      </c>
      <c r="I170" s="542">
        <f t="shared" si="63"/>
        <v>150437.95</v>
      </c>
      <c r="J170" s="542">
        <f t="shared" si="63"/>
        <v>147464.1</v>
      </c>
      <c r="K170" s="542">
        <f t="shared" si="63"/>
        <v>203090.97</v>
      </c>
      <c r="L170" s="542">
        <f t="shared" si="63"/>
        <v>133997.91</v>
      </c>
      <c r="M170" s="542">
        <f t="shared" si="63"/>
        <v>96677.06</v>
      </c>
      <c r="N170" s="542">
        <f t="shared" si="63"/>
        <v>89195.75</v>
      </c>
      <c r="O170" s="542">
        <f t="shared" si="63"/>
        <v>68489.73</v>
      </c>
      <c r="P170" s="542">
        <f t="shared" si="63"/>
        <v>53340.54</v>
      </c>
      <c r="Q170" s="542">
        <f t="shared" si="63"/>
        <v>40333.84</v>
      </c>
      <c r="R170" s="542">
        <f t="shared" si="63"/>
        <v>34926.25</v>
      </c>
      <c r="S170" s="542">
        <f t="shared" si="63"/>
        <v>38580.69</v>
      </c>
      <c r="T170" s="542">
        <f t="shared" si="63"/>
        <v>38892.66</v>
      </c>
      <c r="U170" s="542">
        <f t="shared" si="63"/>
        <v>31461.69</v>
      </c>
      <c r="V170" s="542">
        <f t="shared" si="63"/>
        <v>14531.32</v>
      </c>
      <c r="W170" s="542">
        <f t="shared" si="63"/>
        <v>11105.12</v>
      </c>
      <c r="X170" s="542">
        <f t="shared" si="63"/>
        <v>7783.6</v>
      </c>
      <c r="Y170" s="542">
        <f t="shared" si="63"/>
        <v>7787.75</v>
      </c>
      <c r="Z170" s="542">
        <f t="shared" si="63"/>
        <v>11626.79</v>
      </c>
      <c r="AA170" s="542">
        <f t="shared" si="63"/>
        <v>4505.59</v>
      </c>
      <c r="AB170" s="542">
        <f t="shared" si="63"/>
        <v>3511.74</v>
      </c>
      <c r="AC170" s="542">
        <f t="shared" si="63"/>
        <v>4135.41</v>
      </c>
      <c r="AD170" s="542">
        <f t="shared" si="63"/>
        <v>3625.45</v>
      </c>
      <c r="AE170" s="542">
        <f t="shared" si="63"/>
        <v>7275.17</v>
      </c>
      <c r="AF170" s="543">
        <f t="shared" si="63"/>
        <v>4407.86</v>
      </c>
      <c r="AG170" s="94">
        <f t="shared" si="62"/>
        <v>1709989.28</v>
      </c>
    </row>
    <row r="171">
      <c r="A171" s="532" t="s">
        <v>225</v>
      </c>
      <c r="B171" s="542">
        <f t="shared" ref="B171:AF171" si="64">B163+B168+B164+B169</f>
        <v>115788.56</v>
      </c>
      <c r="C171" s="542">
        <f t="shared" si="64"/>
        <v>157969.12</v>
      </c>
      <c r="D171" s="542">
        <f t="shared" si="64"/>
        <v>201134.02</v>
      </c>
      <c r="E171" s="542">
        <f t="shared" si="64"/>
        <v>198582.74</v>
      </c>
      <c r="F171" s="542">
        <f t="shared" si="64"/>
        <v>195173.29</v>
      </c>
      <c r="G171" s="542">
        <f t="shared" si="64"/>
        <v>206425.21</v>
      </c>
      <c r="H171" s="542">
        <f t="shared" si="64"/>
        <v>160104.2</v>
      </c>
      <c r="I171" s="542">
        <f t="shared" si="64"/>
        <v>150303.43</v>
      </c>
      <c r="J171" s="542">
        <f t="shared" si="64"/>
        <v>158303.72</v>
      </c>
      <c r="K171" s="542">
        <f t="shared" si="64"/>
        <v>256045.15</v>
      </c>
      <c r="L171" s="542">
        <f t="shared" si="64"/>
        <v>301654.11</v>
      </c>
      <c r="M171" s="542">
        <f t="shared" si="64"/>
        <v>289772.97</v>
      </c>
      <c r="N171" s="542">
        <f t="shared" si="64"/>
        <v>236238.22</v>
      </c>
      <c r="O171" s="542">
        <f t="shared" si="64"/>
        <v>175479.38</v>
      </c>
      <c r="P171" s="542">
        <f t="shared" si="64"/>
        <v>143740.73</v>
      </c>
      <c r="Q171" s="542">
        <f t="shared" si="64"/>
        <v>120117.82</v>
      </c>
      <c r="R171" s="542">
        <f t="shared" si="64"/>
        <v>75953.92</v>
      </c>
      <c r="S171" s="542">
        <f t="shared" si="64"/>
        <v>87845.23</v>
      </c>
      <c r="T171" s="542">
        <f t="shared" si="64"/>
        <v>80160.9</v>
      </c>
      <c r="U171" s="542">
        <f t="shared" si="64"/>
        <v>63460.63</v>
      </c>
      <c r="V171" s="542">
        <f t="shared" si="64"/>
        <v>32866.75</v>
      </c>
      <c r="W171" s="542">
        <f t="shared" si="64"/>
        <v>28023.63</v>
      </c>
      <c r="X171" s="542">
        <f t="shared" si="64"/>
        <v>19728.5</v>
      </c>
      <c r="Y171" s="542">
        <f t="shared" si="64"/>
        <v>15154.29</v>
      </c>
      <c r="Z171" s="542">
        <f t="shared" si="64"/>
        <v>20954.56</v>
      </c>
      <c r="AA171" s="542">
        <f t="shared" si="64"/>
        <v>19067.89</v>
      </c>
      <c r="AB171" s="542">
        <f t="shared" si="64"/>
        <v>16792.94</v>
      </c>
      <c r="AC171" s="542">
        <f t="shared" si="64"/>
        <v>16327.21</v>
      </c>
      <c r="AD171" s="542">
        <f t="shared" si="64"/>
        <v>18270.68</v>
      </c>
      <c r="AE171" s="542">
        <f t="shared" si="64"/>
        <v>24711.94</v>
      </c>
      <c r="AF171" s="543">
        <f t="shared" si="64"/>
        <v>26550.99</v>
      </c>
      <c r="AG171" s="94">
        <f t="shared" si="62"/>
        <v>3612702.73</v>
      </c>
    </row>
    <row r="172">
      <c r="A172" s="18"/>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c r="AE172" s="230"/>
      <c r="AF172" s="336"/>
      <c r="AG172" s="537"/>
    </row>
    <row r="173">
      <c r="A173" s="318" t="s">
        <v>338</v>
      </c>
      <c r="B173" s="510"/>
      <c r="C173" s="510"/>
      <c r="D173" s="510"/>
      <c r="E173" s="510"/>
      <c r="F173" s="510"/>
      <c r="G173" s="510"/>
      <c r="H173" s="510"/>
      <c r="I173" s="510"/>
      <c r="J173" s="510"/>
      <c r="K173" s="510"/>
      <c r="L173" s="510"/>
      <c r="M173" s="510"/>
      <c r="N173" s="510"/>
      <c r="O173" s="510"/>
      <c r="P173" s="510"/>
      <c r="Q173" s="510"/>
      <c r="R173" s="510"/>
      <c r="S173" s="510"/>
      <c r="T173" s="510"/>
      <c r="U173" s="510"/>
      <c r="V173" s="510"/>
      <c r="W173" s="510"/>
      <c r="X173" s="510"/>
      <c r="Y173" s="510"/>
      <c r="Z173" s="510"/>
      <c r="AA173" s="510"/>
      <c r="AB173" s="510"/>
      <c r="AC173" s="510"/>
      <c r="AD173" s="510"/>
      <c r="AE173" s="510"/>
      <c r="AF173" s="511"/>
      <c r="AG173" s="537"/>
    </row>
    <row r="174" outlineLevel="1">
      <c r="A174" s="318" t="s">
        <v>229</v>
      </c>
      <c r="B174" s="121">
        <v>3284.68</v>
      </c>
      <c r="C174" s="121">
        <v>4287.96</v>
      </c>
      <c r="D174" s="121">
        <v>6312.96</v>
      </c>
      <c r="E174" s="121">
        <v>5712.03</v>
      </c>
      <c r="F174" s="121">
        <v>4730.41</v>
      </c>
      <c r="G174" s="121">
        <v>5830.57</v>
      </c>
      <c r="H174" s="121">
        <v>5412.36</v>
      </c>
      <c r="I174" s="121">
        <v>6427.93</v>
      </c>
      <c r="J174" s="121">
        <v>7140.72</v>
      </c>
      <c r="K174" s="121">
        <v>11199.75</v>
      </c>
      <c r="L174" s="121">
        <v>9890.33</v>
      </c>
      <c r="M174" s="121">
        <v>7533.71</v>
      </c>
      <c r="N174" s="121">
        <v>7105.3</v>
      </c>
      <c r="O174" s="121">
        <v>4140.43</v>
      </c>
      <c r="P174" s="121">
        <v>3659.52</v>
      </c>
      <c r="Q174" s="121">
        <v>3458.44</v>
      </c>
      <c r="R174" s="121">
        <v>2234.73</v>
      </c>
      <c r="S174" s="121">
        <v>1476.48</v>
      </c>
      <c r="T174" s="121">
        <v>2130.03</v>
      </c>
      <c r="U174" s="121">
        <v>1926.87</v>
      </c>
      <c r="V174" s="121">
        <v>909.81</v>
      </c>
      <c r="W174" s="121">
        <v>851.23</v>
      </c>
      <c r="X174" s="121">
        <v>469.49</v>
      </c>
      <c r="Y174" s="121">
        <v>665.7</v>
      </c>
      <c r="Z174" s="121">
        <v>1987.82</v>
      </c>
      <c r="AA174" s="121">
        <v>2452.97</v>
      </c>
      <c r="AB174" s="121">
        <v>1666.87</v>
      </c>
      <c r="AC174" s="121">
        <v>1225.58</v>
      </c>
      <c r="AD174" s="121">
        <v>2316.13</v>
      </c>
      <c r="AE174" s="121">
        <v>1893.57</v>
      </c>
      <c r="AF174" s="126">
        <v>1550.95</v>
      </c>
      <c r="AG174" s="94">
        <f t="shared" ref="AG174:AG179" si="65">SUM(B174:AF174)</f>
        <v>119885.33</v>
      </c>
    </row>
    <row r="175" outlineLevel="1">
      <c r="A175" s="318" t="s">
        <v>231</v>
      </c>
      <c r="B175" s="121">
        <v>0.0</v>
      </c>
      <c r="C175" s="121">
        <v>0.0</v>
      </c>
      <c r="D175" s="121">
        <v>0.0</v>
      </c>
      <c r="E175" s="121">
        <v>0.0</v>
      </c>
      <c r="F175" s="121">
        <v>0.0</v>
      </c>
      <c r="G175" s="121">
        <v>0.0</v>
      </c>
      <c r="H175" s="121">
        <v>0.0</v>
      </c>
      <c r="I175" s="121">
        <v>0.0</v>
      </c>
      <c r="J175" s="121">
        <v>0.0</v>
      </c>
      <c r="K175" s="121">
        <v>0.0</v>
      </c>
      <c r="L175" s="121">
        <v>0.0</v>
      </c>
      <c r="M175" s="121">
        <v>0.0</v>
      </c>
      <c r="N175" s="121">
        <v>0.0</v>
      </c>
      <c r="O175" s="121">
        <v>0.0</v>
      </c>
      <c r="P175" s="121">
        <v>0.0</v>
      </c>
      <c r="Q175" s="121">
        <v>0.0</v>
      </c>
      <c r="R175" s="121">
        <v>0.0</v>
      </c>
      <c r="S175" s="121">
        <v>0.0</v>
      </c>
      <c r="T175" s="121">
        <v>0.0</v>
      </c>
      <c r="U175" s="121">
        <v>0.0</v>
      </c>
      <c r="V175" s="121">
        <v>401.47</v>
      </c>
      <c r="W175" s="121">
        <v>500.4</v>
      </c>
      <c r="X175" s="121">
        <v>249.6</v>
      </c>
      <c r="Y175" s="121">
        <v>376.49</v>
      </c>
      <c r="Z175" s="121">
        <v>893.36</v>
      </c>
      <c r="AA175" s="121">
        <v>1438.39</v>
      </c>
      <c r="AB175" s="121">
        <v>886.86</v>
      </c>
      <c r="AC175" s="121">
        <v>1015.45</v>
      </c>
      <c r="AD175" s="121">
        <v>1151.79</v>
      </c>
      <c r="AE175" s="121">
        <v>915.18</v>
      </c>
      <c r="AF175" s="126">
        <v>1102.88</v>
      </c>
      <c r="AG175" s="94">
        <f t="shared" si="65"/>
        <v>8931.87</v>
      </c>
    </row>
    <row r="176" outlineLevel="1">
      <c r="A176" s="318" t="s">
        <v>369</v>
      </c>
      <c r="B176" s="121">
        <v>2123.27</v>
      </c>
      <c r="C176" s="121">
        <v>2608.74</v>
      </c>
      <c r="D176" s="121">
        <v>3555.11</v>
      </c>
      <c r="E176" s="121">
        <v>3093.29</v>
      </c>
      <c r="F176" s="121">
        <v>1998.05</v>
      </c>
      <c r="G176" s="121">
        <v>2212.85</v>
      </c>
      <c r="H176" s="121">
        <v>1452.42</v>
      </c>
      <c r="I176" s="121">
        <v>1942.74</v>
      </c>
      <c r="J176" s="121">
        <v>1881.81</v>
      </c>
      <c r="K176" s="121">
        <v>3402.75</v>
      </c>
      <c r="L176" s="121">
        <v>2212.32</v>
      </c>
      <c r="M176" s="121">
        <v>1077.21</v>
      </c>
      <c r="N176" s="121">
        <v>1530.14</v>
      </c>
      <c r="O176" s="121">
        <v>712.91</v>
      </c>
      <c r="P176" s="121">
        <v>198.47</v>
      </c>
      <c r="Q176" s="121">
        <v>509.71</v>
      </c>
      <c r="R176" s="121">
        <v>313.74</v>
      </c>
      <c r="S176" s="121">
        <v>200.07</v>
      </c>
      <c r="T176" s="121">
        <v>257.04</v>
      </c>
      <c r="U176" s="121">
        <v>205.65</v>
      </c>
      <c r="V176" s="121">
        <v>157.41</v>
      </c>
      <c r="W176" s="121">
        <v>203.61</v>
      </c>
      <c r="X176" s="121">
        <v>52.43</v>
      </c>
      <c r="Y176" s="121">
        <v>253.43</v>
      </c>
      <c r="Z176" s="121">
        <v>1086.17</v>
      </c>
      <c r="AA176" s="121">
        <v>827.81</v>
      </c>
      <c r="AB176" s="121">
        <v>524.35</v>
      </c>
      <c r="AC176" s="121">
        <v>566.55</v>
      </c>
      <c r="AD176" s="121">
        <v>709.59</v>
      </c>
      <c r="AE176" s="121">
        <v>358.73</v>
      </c>
      <c r="AF176" s="126">
        <v>503.96</v>
      </c>
      <c r="AG176" s="94">
        <f t="shared" si="65"/>
        <v>36732.33</v>
      </c>
    </row>
    <row r="177" outlineLevel="1">
      <c r="A177" s="318" t="s">
        <v>370</v>
      </c>
      <c r="B177" s="121">
        <v>587.65</v>
      </c>
      <c r="C177" s="121">
        <v>718.88</v>
      </c>
      <c r="D177" s="121">
        <v>312.49</v>
      </c>
      <c r="E177" s="121">
        <v>441.2</v>
      </c>
      <c r="F177" s="121">
        <v>1474.44</v>
      </c>
      <c r="G177" s="121">
        <v>2240.14</v>
      </c>
      <c r="H177" s="121">
        <v>2113.77</v>
      </c>
      <c r="I177" s="121">
        <v>2365.95</v>
      </c>
      <c r="J177" s="121">
        <v>2714.19</v>
      </c>
      <c r="K177" s="121">
        <v>5650.03</v>
      </c>
      <c r="L177" s="121">
        <v>5572.26</v>
      </c>
      <c r="M177" s="121">
        <v>3877.7</v>
      </c>
      <c r="N177" s="121">
        <v>4011.55</v>
      </c>
      <c r="O177" s="121">
        <v>2908.14</v>
      </c>
      <c r="P177" s="121">
        <v>1816.46</v>
      </c>
      <c r="Q177" s="121">
        <v>1894.01</v>
      </c>
      <c r="R177" s="121">
        <v>1453.47</v>
      </c>
      <c r="S177" s="121">
        <v>1332.86</v>
      </c>
      <c r="T177" s="121">
        <v>1370.61</v>
      </c>
      <c r="U177" s="121">
        <v>1319.01</v>
      </c>
      <c r="V177" s="121">
        <v>640.53</v>
      </c>
      <c r="W177" s="121">
        <v>324.56</v>
      </c>
      <c r="X177" s="121">
        <v>303.06</v>
      </c>
      <c r="Y177" s="121">
        <v>322.15</v>
      </c>
      <c r="Z177" s="121">
        <v>699.8</v>
      </c>
      <c r="AA177" s="121">
        <v>780.0</v>
      </c>
      <c r="AB177" s="121">
        <v>546.25</v>
      </c>
      <c r="AC177" s="121">
        <v>680.33</v>
      </c>
      <c r="AD177" s="121">
        <v>679.34</v>
      </c>
      <c r="AE177" s="121">
        <v>596.19</v>
      </c>
      <c r="AF177" s="126">
        <v>633.35</v>
      </c>
      <c r="AG177" s="94">
        <f t="shared" si="65"/>
        <v>50380.37</v>
      </c>
    </row>
    <row r="178" outlineLevel="1">
      <c r="A178" s="318" t="s">
        <v>371</v>
      </c>
      <c r="B178" s="121">
        <v>2159.01</v>
      </c>
      <c r="C178" s="121">
        <v>1420.37</v>
      </c>
      <c r="D178" s="121">
        <v>1740.32</v>
      </c>
      <c r="E178" s="121">
        <v>1272.2</v>
      </c>
      <c r="F178" s="121">
        <v>1518.51</v>
      </c>
      <c r="G178" s="121">
        <v>1047.21</v>
      </c>
      <c r="H178" s="121">
        <v>8985.19</v>
      </c>
      <c r="I178" s="121">
        <v>12731.23</v>
      </c>
      <c r="J178" s="121">
        <v>11125.1</v>
      </c>
      <c r="K178" s="121">
        <v>16548.13</v>
      </c>
      <c r="L178" s="121">
        <v>7835.08</v>
      </c>
      <c r="M178" s="121">
        <v>1963.5</v>
      </c>
      <c r="N178" s="121">
        <v>1130.55</v>
      </c>
      <c r="O178" s="121">
        <v>1972.93</v>
      </c>
      <c r="P178" s="121">
        <v>883.93</v>
      </c>
      <c r="Q178" s="121">
        <v>1654.94</v>
      </c>
      <c r="R178" s="121">
        <v>382.66</v>
      </c>
      <c r="S178" s="121">
        <v>1099.76</v>
      </c>
      <c r="T178" s="121">
        <v>511.45</v>
      </c>
      <c r="U178" s="121">
        <v>297.69</v>
      </c>
      <c r="V178" s="121">
        <v>257.33</v>
      </c>
      <c r="W178" s="121">
        <v>450.86</v>
      </c>
      <c r="X178" s="121">
        <v>269.68</v>
      </c>
      <c r="Y178" s="121">
        <v>739.48</v>
      </c>
      <c r="Z178" s="121">
        <v>1410.11</v>
      </c>
      <c r="AA178" s="121">
        <v>1962.36</v>
      </c>
      <c r="AB178" s="121">
        <v>1565.25</v>
      </c>
      <c r="AC178" s="121">
        <v>1189.82</v>
      </c>
      <c r="AD178" s="121">
        <v>1354.8</v>
      </c>
      <c r="AE178" s="121">
        <v>1430.12</v>
      </c>
      <c r="AF178" s="126">
        <v>1191.07</v>
      </c>
      <c r="AG178" s="94">
        <f t="shared" si="65"/>
        <v>88100.64</v>
      </c>
    </row>
    <row r="179" outlineLevel="1">
      <c r="A179" s="318" t="s">
        <v>373</v>
      </c>
      <c r="B179" s="121">
        <v>485.63</v>
      </c>
      <c r="C179" s="121">
        <v>241.31</v>
      </c>
      <c r="D179" s="121">
        <v>477.75</v>
      </c>
      <c r="E179" s="121">
        <v>150.0</v>
      </c>
      <c r="F179" s="121">
        <v>320.1</v>
      </c>
      <c r="G179" s="121">
        <v>788.45</v>
      </c>
      <c r="H179" s="121">
        <v>1043.78</v>
      </c>
      <c r="I179" s="121">
        <v>722.12</v>
      </c>
      <c r="J179" s="121">
        <v>1401.33</v>
      </c>
      <c r="K179" s="121">
        <v>2639.58</v>
      </c>
      <c r="L179" s="121">
        <v>1798.4</v>
      </c>
      <c r="M179" s="121">
        <v>2933.91</v>
      </c>
      <c r="N179" s="121">
        <v>1952.26</v>
      </c>
      <c r="O179" s="121">
        <v>1199.01</v>
      </c>
      <c r="P179" s="121">
        <v>1357.79</v>
      </c>
      <c r="Q179" s="121">
        <v>1365.33</v>
      </c>
      <c r="R179" s="121">
        <v>820.26</v>
      </c>
      <c r="S179" s="121">
        <v>845.57</v>
      </c>
      <c r="T179" s="121">
        <v>916.13</v>
      </c>
      <c r="U179" s="121">
        <v>814.26</v>
      </c>
      <c r="V179" s="121">
        <v>707.01</v>
      </c>
      <c r="W179" s="121">
        <v>382.36</v>
      </c>
      <c r="X179" s="121">
        <v>461.51</v>
      </c>
      <c r="Y179" s="121">
        <v>445.05</v>
      </c>
      <c r="Z179" s="121">
        <v>1488.79</v>
      </c>
      <c r="AA179" s="121">
        <v>951.25</v>
      </c>
      <c r="AB179" s="121">
        <v>1043.61</v>
      </c>
      <c r="AC179" s="121">
        <v>1124.23</v>
      </c>
      <c r="AD179" s="121">
        <v>657.66</v>
      </c>
      <c r="AE179" s="121">
        <v>1042.04</v>
      </c>
      <c r="AF179" s="126">
        <v>829.36</v>
      </c>
      <c r="AG179" s="94">
        <f t="shared" si="65"/>
        <v>31405.84</v>
      </c>
    </row>
    <row r="180" outlineLevel="1">
      <c r="A180" s="318" t="s">
        <v>374</v>
      </c>
      <c r="B180" s="121">
        <v>2648.38</v>
      </c>
      <c r="C180" s="121">
        <v>3811.43</v>
      </c>
      <c r="D180" s="121">
        <v>5048.55</v>
      </c>
      <c r="E180" s="121">
        <v>4393.38</v>
      </c>
      <c r="F180" s="121">
        <v>3475.82</v>
      </c>
      <c r="G180" s="121">
        <v>3476.15</v>
      </c>
      <c r="H180" s="121">
        <v>3101.14</v>
      </c>
      <c r="I180" s="121">
        <v>2946.95</v>
      </c>
      <c r="J180" s="121">
        <v>3293.56</v>
      </c>
      <c r="K180" s="121">
        <v>4933.07</v>
      </c>
      <c r="L180" s="121">
        <v>3279.18</v>
      </c>
      <c r="M180" s="121">
        <v>1953.92</v>
      </c>
      <c r="N180" s="121">
        <v>2286.98</v>
      </c>
      <c r="O180" s="121">
        <v>1491.41</v>
      </c>
      <c r="P180" s="121">
        <v>1084.74</v>
      </c>
      <c r="Q180" s="121">
        <v>1231.74</v>
      </c>
      <c r="R180" s="121">
        <v>1089.88</v>
      </c>
      <c r="S180" s="121">
        <v>1123.24</v>
      </c>
      <c r="T180" s="121">
        <v>494.07</v>
      </c>
      <c r="U180" s="121">
        <v>600.49</v>
      </c>
      <c r="V180" s="121">
        <v>363.26</v>
      </c>
      <c r="W180" s="121">
        <v>542.14</v>
      </c>
      <c r="X180" s="121">
        <v>274.66</v>
      </c>
      <c r="Y180" s="121">
        <v>542.94</v>
      </c>
      <c r="Z180" s="121">
        <v>1772.74</v>
      </c>
      <c r="AA180" s="121">
        <v>2594.99</v>
      </c>
      <c r="AB180" s="121">
        <v>2111.15</v>
      </c>
      <c r="AC180" s="121">
        <v>2026.24</v>
      </c>
      <c r="AD180" s="121">
        <v>1869.51</v>
      </c>
      <c r="AE180" s="121">
        <v>1818.82</v>
      </c>
      <c r="AF180" s="126">
        <v>1501.08</v>
      </c>
      <c r="AG180" s="544">
        <v>67181.61</v>
      </c>
    </row>
    <row r="181" outlineLevel="1">
      <c r="A181" s="318" t="s">
        <v>375</v>
      </c>
      <c r="B181" s="121">
        <v>897.3</v>
      </c>
      <c r="C181" s="121">
        <v>968.93</v>
      </c>
      <c r="D181" s="121">
        <v>805.32</v>
      </c>
      <c r="E181" s="121">
        <v>776.98</v>
      </c>
      <c r="F181" s="121">
        <v>1804.93</v>
      </c>
      <c r="G181" s="121">
        <v>3068.56</v>
      </c>
      <c r="H181" s="121">
        <v>3153.75</v>
      </c>
      <c r="I181" s="121">
        <v>3630.58</v>
      </c>
      <c r="J181" s="121">
        <v>4099.53</v>
      </c>
      <c r="K181" s="121">
        <v>8053.19</v>
      </c>
      <c r="L181" s="121">
        <v>7526.03</v>
      </c>
      <c r="M181" s="121">
        <v>6761.72</v>
      </c>
      <c r="N181" s="121">
        <v>2948.8</v>
      </c>
      <c r="O181" s="121">
        <v>0.0</v>
      </c>
      <c r="P181" s="121">
        <v>0.0</v>
      </c>
      <c r="Q181" s="121">
        <v>0.0</v>
      </c>
      <c r="R181" s="121">
        <v>0.0</v>
      </c>
      <c r="S181" s="121">
        <v>0.0</v>
      </c>
      <c r="T181" s="121">
        <v>0.0</v>
      </c>
      <c r="U181" s="121">
        <v>0.0</v>
      </c>
      <c r="V181" s="121">
        <v>0.0</v>
      </c>
      <c r="W181" s="121">
        <v>0.0</v>
      </c>
      <c r="X181" s="121">
        <v>0.0</v>
      </c>
      <c r="Y181" s="121">
        <v>0.0</v>
      </c>
      <c r="Z181" s="121">
        <v>0.0</v>
      </c>
      <c r="AA181" s="121">
        <v>0.0</v>
      </c>
      <c r="AB181" s="121">
        <v>0.0</v>
      </c>
      <c r="AC181" s="121">
        <v>0.0</v>
      </c>
      <c r="AD181" s="121">
        <v>1893.25</v>
      </c>
      <c r="AE181" s="121">
        <v>1999.08</v>
      </c>
      <c r="AF181" s="126">
        <v>2303.67</v>
      </c>
      <c r="AG181" s="544">
        <v>50691.62</v>
      </c>
    </row>
    <row r="182">
      <c r="A182" s="532" t="s">
        <v>110</v>
      </c>
      <c r="B182" s="542">
        <f t="shared" ref="B182:AF182" si="66">SUM(B174:B181)</f>
        <v>12185.92</v>
      </c>
      <c r="C182" s="542">
        <f t="shared" si="66"/>
        <v>14057.62</v>
      </c>
      <c r="D182" s="542">
        <f t="shared" si="66"/>
        <v>18252.5</v>
      </c>
      <c r="E182" s="542">
        <f t="shared" si="66"/>
        <v>15839.08</v>
      </c>
      <c r="F182" s="542">
        <f t="shared" si="66"/>
        <v>15322.26</v>
      </c>
      <c r="G182" s="542">
        <f t="shared" si="66"/>
        <v>18663.93</v>
      </c>
      <c r="H182" s="542">
        <f t="shared" si="66"/>
        <v>25262.41</v>
      </c>
      <c r="I182" s="542">
        <f t="shared" si="66"/>
        <v>30767.5</v>
      </c>
      <c r="J182" s="542">
        <f t="shared" si="66"/>
        <v>31656.24</v>
      </c>
      <c r="K182" s="542">
        <f t="shared" si="66"/>
        <v>52426.5</v>
      </c>
      <c r="L182" s="542">
        <f t="shared" si="66"/>
        <v>38113.6</v>
      </c>
      <c r="M182" s="542">
        <f t="shared" si="66"/>
        <v>26101.67</v>
      </c>
      <c r="N182" s="542">
        <f t="shared" si="66"/>
        <v>20965.58</v>
      </c>
      <c r="O182" s="542">
        <f t="shared" si="66"/>
        <v>12424.83</v>
      </c>
      <c r="P182" s="542">
        <f t="shared" si="66"/>
        <v>9000.91</v>
      </c>
      <c r="Q182" s="542">
        <f t="shared" si="66"/>
        <v>10114.17</v>
      </c>
      <c r="R182" s="542">
        <f t="shared" si="66"/>
        <v>6294.74</v>
      </c>
      <c r="S182" s="542">
        <f t="shared" si="66"/>
        <v>6077.98</v>
      </c>
      <c r="T182" s="542">
        <f t="shared" si="66"/>
        <v>5679.33</v>
      </c>
      <c r="U182" s="542">
        <f t="shared" si="66"/>
        <v>5163.97</v>
      </c>
      <c r="V182" s="542">
        <f t="shared" si="66"/>
        <v>3436.82</v>
      </c>
      <c r="W182" s="542">
        <f t="shared" si="66"/>
        <v>3255.16</v>
      </c>
      <c r="X182" s="542">
        <f t="shared" si="66"/>
        <v>2080.43</v>
      </c>
      <c r="Y182" s="542">
        <f t="shared" si="66"/>
        <v>3345.24</v>
      </c>
      <c r="Z182" s="542">
        <f t="shared" si="66"/>
        <v>9338.79</v>
      </c>
      <c r="AA182" s="542">
        <f t="shared" si="66"/>
        <v>11007.77</v>
      </c>
      <c r="AB182" s="542">
        <f t="shared" si="66"/>
        <v>8344.34</v>
      </c>
      <c r="AC182" s="542">
        <f t="shared" si="66"/>
        <v>7828.2</v>
      </c>
      <c r="AD182" s="542">
        <f t="shared" si="66"/>
        <v>10632.07</v>
      </c>
      <c r="AE182" s="542">
        <f t="shared" si="66"/>
        <v>10053.73</v>
      </c>
      <c r="AF182" s="543">
        <f t="shared" si="66"/>
        <v>9616.32</v>
      </c>
      <c r="AG182" s="94">
        <f>SUM(B182:AF182)</f>
        <v>453309.61</v>
      </c>
    </row>
    <row r="183">
      <c r="A183" s="18"/>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c r="AF183" s="336"/>
      <c r="AG183" s="537"/>
    </row>
    <row r="184">
      <c r="A184" s="318" t="s">
        <v>377</v>
      </c>
      <c r="B184" s="510"/>
      <c r="C184" s="510"/>
      <c r="D184" s="510"/>
      <c r="E184" s="510"/>
      <c r="F184" s="510"/>
      <c r="G184" s="510"/>
      <c r="H184" s="510"/>
      <c r="I184" s="510"/>
      <c r="J184" s="510"/>
      <c r="K184" s="510"/>
      <c r="L184" s="510"/>
      <c r="M184" s="510"/>
      <c r="N184" s="510"/>
      <c r="O184" s="510"/>
      <c r="P184" s="510"/>
      <c r="Q184" s="510"/>
      <c r="R184" s="510"/>
      <c r="S184" s="510"/>
      <c r="T184" s="510"/>
      <c r="U184" s="510"/>
      <c r="V184" s="510"/>
      <c r="W184" s="510"/>
      <c r="X184" s="510"/>
      <c r="Y184" s="510"/>
      <c r="Z184" s="510"/>
      <c r="AA184" s="510"/>
      <c r="AB184" s="510"/>
      <c r="AC184" s="510"/>
      <c r="AD184" s="510"/>
      <c r="AE184" s="510"/>
      <c r="AF184" s="511"/>
      <c r="AG184" s="537"/>
    </row>
    <row r="185" outlineLevel="1">
      <c r="A185" s="318" t="s">
        <v>229</v>
      </c>
      <c r="B185" s="128">
        <v>149.0</v>
      </c>
      <c r="C185" s="128">
        <v>266.34</v>
      </c>
      <c r="D185" s="128">
        <v>144.0</v>
      </c>
      <c r="E185" s="128">
        <v>316.8</v>
      </c>
      <c r="F185" s="128">
        <v>240.0</v>
      </c>
      <c r="G185" s="128">
        <v>134.0</v>
      </c>
      <c r="H185" s="128">
        <v>169.8</v>
      </c>
      <c r="I185" s="128">
        <v>160.8</v>
      </c>
      <c r="J185" s="128">
        <v>229.2</v>
      </c>
      <c r="K185" s="128">
        <v>181.47</v>
      </c>
      <c r="L185" s="128">
        <v>657.6</v>
      </c>
      <c r="M185" s="128">
        <v>380.4</v>
      </c>
      <c r="N185" s="128">
        <v>240.0</v>
      </c>
      <c r="O185" s="128">
        <v>67.25</v>
      </c>
      <c r="P185" s="128">
        <v>146.3</v>
      </c>
      <c r="Q185" s="128">
        <v>85.6</v>
      </c>
      <c r="R185" s="128">
        <v>100.3</v>
      </c>
      <c r="S185" s="128">
        <v>172.28</v>
      </c>
      <c r="T185" s="545">
        <v>134.98</v>
      </c>
      <c r="U185" s="128">
        <v>27.0</v>
      </c>
      <c r="V185" s="128">
        <v>56.0</v>
      </c>
      <c r="W185" s="128">
        <v>85.0</v>
      </c>
      <c r="X185" s="128">
        <v>88.5</v>
      </c>
      <c r="Y185" s="128">
        <v>48.5</v>
      </c>
      <c r="Z185" s="128">
        <v>143.5</v>
      </c>
      <c r="AA185" s="128">
        <v>146.5</v>
      </c>
      <c r="AB185" s="128">
        <v>57.5</v>
      </c>
      <c r="AC185" s="128">
        <v>203.3</v>
      </c>
      <c r="AD185" s="128">
        <v>187.45</v>
      </c>
      <c r="AE185" s="128">
        <v>77.5</v>
      </c>
      <c r="AF185" s="129">
        <v>194.5</v>
      </c>
      <c r="AG185" s="94">
        <f t="shared" ref="AG185:AG193" si="67">SUM(B185:AF185)</f>
        <v>5291.37</v>
      </c>
    </row>
    <row r="186" outlineLevel="1">
      <c r="A186" s="318" t="s">
        <v>231</v>
      </c>
      <c r="B186" s="128">
        <v>0.0</v>
      </c>
      <c r="C186" s="128">
        <v>0.0</v>
      </c>
      <c r="D186" s="128">
        <v>0.0</v>
      </c>
      <c r="E186" s="128">
        <v>0.0</v>
      </c>
      <c r="F186" s="128">
        <v>0.0</v>
      </c>
      <c r="G186" s="128">
        <v>0.0</v>
      </c>
      <c r="H186" s="128">
        <v>0.0</v>
      </c>
      <c r="I186" s="128">
        <v>0.0</v>
      </c>
      <c r="J186" s="128">
        <v>0.0</v>
      </c>
      <c r="K186" s="128">
        <v>0.0</v>
      </c>
      <c r="L186" s="128">
        <v>0.0</v>
      </c>
      <c r="M186" s="128">
        <v>0.0</v>
      </c>
      <c r="N186" s="128">
        <v>0.0</v>
      </c>
      <c r="O186" s="128">
        <v>0.0</v>
      </c>
      <c r="P186" s="128">
        <v>0.0</v>
      </c>
      <c r="Q186" s="128">
        <v>0.0</v>
      </c>
      <c r="R186" s="128">
        <v>0.0</v>
      </c>
      <c r="S186" s="128">
        <v>0.0</v>
      </c>
      <c r="T186" s="128">
        <v>0.0</v>
      </c>
      <c r="U186" s="128">
        <v>0.0</v>
      </c>
      <c r="V186" s="128">
        <v>7.0</v>
      </c>
      <c r="W186" s="128">
        <v>70.0</v>
      </c>
      <c r="X186" s="128">
        <v>223.9</v>
      </c>
      <c r="Y186" s="128">
        <v>86.5</v>
      </c>
      <c r="Z186" s="128">
        <v>123.1</v>
      </c>
      <c r="AA186" s="128">
        <v>92.5</v>
      </c>
      <c r="AB186" s="128">
        <v>18.5</v>
      </c>
      <c r="AC186" s="128">
        <v>140.0</v>
      </c>
      <c r="AD186" s="128">
        <v>10.0</v>
      </c>
      <c r="AE186" s="128">
        <v>86.5</v>
      </c>
      <c r="AF186" s="129">
        <v>38.5</v>
      </c>
      <c r="AG186" s="94">
        <f t="shared" si="67"/>
        <v>896.5</v>
      </c>
    </row>
    <row r="187" outlineLevel="1">
      <c r="A187" s="318" t="s">
        <v>378</v>
      </c>
      <c r="B187" s="128">
        <v>72.0</v>
      </c>
      <c r="C187" s="128">
        <v>160.0</v>
      </c>
      <c r="D187" s="128">
        <v>99.0</v>
      </c>
      <c r="E187" s="128">
        <v>231.0</v>
      </c>
      <c r="F187" s="128">
        <v>33.0</v>
      </c>
      <c r="G187" s="128">
        <v>66.0</v>
      </c>
      <c r="H187" s="128">
        <v>254.05</v>
      </c>
      <c r="I187" s="128">
        <v>33.0</v>
      </c>
      <c r="J187" s="128">
        <v>160.05</v>
      </c>
      <c r="K187" s="128">
        <v>0.0</v>
      </c>
      <c r="L187" s="128">
        <v>132.0</v>
      </c>
      <c r="M187" s="128">
        <v>127.05</v>
      </c>
      <c r="N187" s="128">
        <v>99.0</v>
      </c>
      <c r="O187" s="128">
        <v>0.0</v>
      </c>
      <c r="P187" s="128">
        <v>49.0</v>
      </c>
      <c r="Q187" s="128">
        <v>0.0</v>
      </c>
      <c r="R187" s="128">
        <v>0.0</v>
      </c>
      <c r="S187" s="128">
        <v>0.0</v>
      </c>
      <c r="T187" s="128">
        <v>0.0</v>
      </c>
      <c r="U187" s="128">
        <v>0.0</v>
      </c>
      <c r="V187" s="128">
        <v>0.0</v>
      </c>
      <c r="W187" s="128">
        <v>0.0</v>
      </c>
      <c r="X187" s="128">
        <v>0.0</v>
      </c>
      <c r="Y187" s="128">
        <v>0.0</v>
      </c>
      <c r="Z187" s="128">
        <v>68.6</v>
      </c>
      <c r="AA187" s="128">
        <v>0.0</v>
      </c>
      <c r="AB187" s="128">
        <v>0.0</v>
      </c>
      <c r="AC187" s="128">
        <v>49.0</v>
      </c>
      <c r="AD187" s="128">
        <v>49.0</v>
      </c>
      <c r="AE187" s="128">
        <v>0.0</v>
      </c>
      <c r="AF187" s="129">
        <v>49.0</v>
      </c>
      <c r="AG187" s="94">
        <f t="shared" si="67"/>
        <v>1730.75</v>
      </c>
    </row>
    <row r="188" outlineLevel="1">
      <c r="A188" s="318" t="s">
        <v>379</v>
      </c>
      <c r="B188" s="128">
        <v>39.0</v>
      </c>
      <c r="C188" s="128">
        <v>0.0</v>
      </c>
      <c r="D188" s="128">
        <v>0.0</v>
      </c>
      <c r="E188" s="128">
        <v>0.0</v>
      </c>
      <c r="F188" s="128">
        <v>66.0</v>
      </c>
      <c r="G188" s="128">
        <v>0.0</v>
      </c>
      <c r="H188" s="128">
        <v>0.0</v>
      </c>
      <c r="I188" s="128">
        <v>33.0</v>
      </c>
      <c r="J188" s="128">
        <v>56.1</v>
      </c>
      <c r="K188" s="128">
        <v>0.0</v>
      </c>
      <c r="L188" s="128">
        <v>325.05</v>
      </c>
      <c r="M188" s="128">
        <v>198.0</v>
      </c>
      <c r="N188" s="128">
        <v>165.0</v>
      </c>
      <c r="O188" s="128">
        <v>52.25</v>
      </c>
      <c r="P188" s="128">
        <v>48.3</v>
      </c>
      <c r="Q188" s="128">
        <v>100.3</v>
      </c>
      <c r="R188" s="128">
        <v>51.3</v>
      </c>
      <c r="S188" s="128">
        <v>25.29</v>
      </c>
      <c r="T188" s="128">
        <v>36.99</v>
      </c>
      <c r="U188" s="128">
        <v>27.0</v>
      </c>
      <c r="V188" s="128">
        <v>7.0</v>
      </c>
      <c r="W188" s="128">
        <v>46.0</v>
      </c>
      <c r="X188" s="128">
        <v>88.5</v>
      </c>
      <c r="Y188" s="128">
        <v>48.5</v>
      </c>
      <c r="Z188" s="128">
        <v>65.5</v>
      </c>
      <c r="AA188" s="128">
        <v>68.5</v>
      </c>
      <c r="AB188" s="128">
        <v>18.5</v>
      </c>
      <c r="AC188" s="128">
        <v>20.0</v>
      </c>
      <c r="AD188" s="128">
        <v>10.0</v>
      </c>
      <c r="AE188" s="128">
        <v>136.5</v>
      </c>
      <c r="AF188" s="129">
        <v>38.5</v>
      </c>
      <c r="AG188" s="94">
        <f t="shared" si="67"/>
        <v>1771.08</v>
      </c>
    </row>
    <row r="189" outlineLevel="1">
      <c r="A189" s="318" t="s">
        <v>381</v>
      </c>
      <c r="B189" s="128">
        <v>164.0</v>
      </c>
      <c r="C189" s="128">
        <v>225.0</v>
      </c>
      <c r="D189" s="128">
        <v>150.0</v>
      </c>
      <c r="E189" s="128">
        <v>75.0</v>
      </c>
      <c r="F189" s="128">
        <v>75.0</v>
      </c>
      <c r="G189" s="128">
        <v>75.0</v>
      </c>
      <c r="H189" s="128">
        <v>176.0</v>
      </c>
      <c r="I189" s="128">
        <v>268.0</v>
      </c>
      <c r="J189" s="128">
        <v>308.0</v>
      </c>
      <c r="K189" s="128">
        <v>393.75</v>
      </c>
      <c r="L189" s="128">
        <v>300.0</v>
      </c>
      <c r="M189" s="128">
        <v>150.0</v>
      </c>
      <c r="N189" s="128">
        <v>288.75</v>
      </c>
      <c r="O189" s="128">
        <v>0.0</v>
      </c>
      <c r="P189" s="128">
        <v>0.0</v>
      </c>
      <c r="Q189" s="128">
        <v>99.0</v>
      </c>
      <c r="R189" s="128">
        <v>99.0</v>
      </c>
      <c r="S189" s="128">
        <v>99.0</v>
      </c>
      <c r="T189" s="128">
        <v>0.0</v>
      </c>
      <c r="U189" s="128">
        <v>99.0</v>
      </c>
      <c r="V189" s="128">
        <v>0.0</v>
      </c>
      <c r="W189" s="128">
        <v>89.0</v>
      </c>
      <c r="X189" s="128">
        <v>178.0</v>
      </c>
      <c r="Y189" s="128">
        <v>0.0</v>
      </c>
      <c r="Z189" s="128">
        <v>0.0</v>
      </c>
      <c r="AA189" s="128">
        <v>89.0</v>
      </c>
      <c r="AB189" s="128">
        <v>164.65</v>
      </c>
      <c r="AC189" s="128">
        <v>178.0</v>
      </c>
      <c r="AD189" s="128">
        <v>89.0</v>
      </c>
      <c r="AE189" s="128">
        <v>0.0</v>
      </c>
      <c r="AF189" s="129">
        <v>0.0</v>
      </c>
      <c r="AG189" s="94">
        <f t="shared" si="67"/>
        <v>3832.15</v>
      </c>
    </row>
    <row r="190" outlineLevel="1">
      <c r="A190" s="318" t="s">
        <v>382</v>
      </c>
      <c r="B190" s="128">
        <v>0.0</v>
      </c>
      <c r="C190" s="128">
        <v>0.0</v>
      </c>
      <c r="D190" s="128">
        <v>75.0</v>
      </c>
      <c r="E190" s="128">
        <v>0.0</v>
      </c>
      <c r="F190" s="128">
        <v>0.0</v>
      </c>
      <c r="G190" s="128">
        <v>0.0</v>
      </c>
      <c r="H190" s="128">
        <v>0.0</v>
      </c>
      <c r="I190" s="128">
        <v>0.0</v>
      </c>
      <c r="J190" s="128">
        <v>0.0</v>
      </c>
      <c r="K190" s="128">
        <v>0.0</v>
      </c>
      <c r="L190" s="128">
        <v>150.0</v>
      </c>
      <c r="M190" s="128">
        <v>52.5</v>
      </c>
      <c r="N190" s="128">
        <v>150.0</v>
      </c>
      <c r="O190" s="128">
        <v>0.0</v>
      </c>
      <c r="P190" s="128">
        <v>0.0</v>
      </c>
      <c r="Q190" s="128">
        <v>0.0</v>
      </c>
      <c r="R190" s="128">
        <v>99.0</v>
      </c>
      <c r="S190" s="128">
        <v>0.0</v>
      </c>
      <c r="T190" s="128">
        <v>99.0</v>
      </c>
      <c r="U190" s="128">
        <v>0.0</v>
      </c>
      <c r="V190" s="128">
        <v>0.0</v>
      </c>
      <c r="W190" s="128">
        <v>0.0</v>
      </c>
      <c r="X190" s="128">
        <v>0.0</v>
      </c>
      <c r="Y190" s="128">
        <v>0.0</v>
      </c>
      <c r="Z190" s="128">
        <v>0.0</v>
      </c>
      <c r="AA190" s="128">
        <v>89.0</v>
      </c>
      <c r="AB190" s="128">
        <v>0.0</v>
      </c>
      <c r="AC190" s="128">
        <v>124.6</v>
      </c>
      <c r="AD190" s="128">
        <v>0.0</v>
      </c>
      <c r="AE190" s="128">
        <v>0.0</v>
      </c>
      <c r="AF190" s="129">
        <v>0.0</v>
      </c>
      <c r="AG190" s="94">
        <f t="shared" si="67"/>
        <v>839.1</v>
      </c>
    </row>
    <row r="191" outlineLevel="1">
      <c r="A191" s="318" t="s">
        <v>383</v>
      </c>
      <c r="B191" s="128">
        <v>120.0</v>
      </c>
      <c r="C191" s="128">
        <v>336.13</v>
      </c>
      <c r="D191" s="128">
        <v>120.0</v>
      </c>
      <c r="E191" s="128">
        <v>316.0</v>
      </c>
      <c r="F191" s="128">
        <v>136.8</v>
      </c>
      <c r="G191" s="128">
        <v>120.0</v>
      </c>
      <c r="H191" s="128">
        <v>255.4</v>
      </c>
      <c r="I191" s="128">
        <v>48.0</v>
      </c>
      <c r="J191" s="128">
        <v>164.4</v>
      </c>
      <c r="K191" s="128">
        <v>140.4</v>
      </c>
      <c r="L191" s="128">
        <v>168.0</v>
      </c>
      <c r="M191" s="128">
        <v>160.8</v>
      </c>
      <c r="N191" s="128">
        <v>96.0</v>
      </c>
      <c r="O191" s="128">
        <v>20.4</v>
      </c>
      <c r="P191" s="128">
        <v>0.0</v>
      </c>
      <c r="Q191" s="128">
        <v>58.0</v>
      </c>
      <c r="R191" s="128">
        <v>58.0</v>
      </c>
      <c r="S191" s="128">
        <v>73.95</v>
      </c>
      <c r="T191" s="128">
        <v>58.0</v>
      </c>
      <c r="U191" s="128">
        <v>87.0</v>
      </c>
      <c r="V191" s="128">
        <v>49.3</v>
      </c>
      <c r="W191" s="128">
        <v>54.0</v>
      </c>
      <c r="X191" s="128">
        <v>111.0</v>
      </c>
      <c r="Y191" s="128">
        <v>24.65</v>
      </c>
      <c r="Z191" s="128">
        <v>172.55</v>
      </c>
      <c r="AA191" s="128">
        <v>53.65</v>
      </c>
      <c r="AB191" s="128">
        <v>87.0</v>
      </c>
      <c r="AC191" s="128">
        <v>181.25</v>
      </c>
      <c r="AD191" s="128">
        <v>39.0</v>
      </c>
      <c r="AE191" s="128">
        <v>39.0</v>
      </c>
      <c r="AF191" s="129">
        <v>117.0</v>
      </c>
      <c r="AG191" s="94">
        <f t="shared" si="67"/>
        <v>3465.68</v>
      </c>
    </row>
    <row r="192" outlineLevel="1">
      <c r="A192" s="318" t="s">
        <v>384</v>
      </c>
      <c r="B192" s="128">
        <v>53.0</v>
      </c>
      <c r="C192" s="128">
        <v>48.0</v>
      </c>
      <c r="D192" s="128">
        <v>0.0</v>
      </c>
      <c r="E192" s="128">
        <v>0.0</v>
      </c>
      <c r="F192" s="128">
        <v>96.0</v>
      </c>
      <c r="G192" s="128">
        <v>72.0</v>
      </c>
      <c r="H192" s="128">
        <v>0.0</v>
      </c>
      <c r="I192" s="128">
        <v>48.0</v>
      </c>
      <c r="J192" s="128">
        <v>64.8</v>
      </c>
      <c r="K192" s="128">
        <v>68.67</v>
      </c>
      <c r="L192" s="128">
        <v>380.4</v>
      </c>
      <c r="M192" s="128">
        <v>230.0</v>
      </c>
      <c r="N192" s="128">
        <v>120.0</v>
      </c>
      <c r="O192" s="128">
        <v>0.0</v>
      </c>
      <c r="P192" s="128">
        <v>0.0</v>
      </c>
      <c r="Q192" s="128">
        <v>0.0</v>
      </c>
      <c r="R192" s="128">
        <v>0.0</v>
      </c>
      <c r="S192" s="128">
        <v>0.0</v>
      </c>
      <c r="T192" s="128">
        <v>0.0</v>
      </c>
      <c r="U192" s="128">
        <v>0.0</v>
      </c>
      <c r="V192" s="128">
        <v>0.0</v>
      </c>
      <c r="W192" s="128">
        <v>0.0</v>
      </c>
      <c r="X192" s="128">
        <v>0.0</v>
      </c>
      <c r="Y192" s="128">
        <v>0.0</v>
      </c>
      <c r="Z192" s="128">
        <v>0.0</v>
      </c>
      <c r="AA192" s="128">
        <v>0.0</v>
      </c>
      <c r="AB192" s="128">
        <v>0.0</v>
      </c>
      <c r="AC192" s="128">
        <v>0.0</v>
      </c>
      <c r="AD192" s="128">
        <v>148.0</v>
      </c>
      <c r="AE192" s="128">
        <v>158.35</v>
      </c>
      <c r="AF192" s="129">
        <v>197.35</v>
      </c>
      <c r="AG192" s="94">
        <f t="shared" si="67"/>
        <v>1684.57</v>
      </c>
    </row>
    <row r="193">
      <c r="A193" s="532" t="s">
        <v>110</v>
      </c>
      <c r="B193" s="542">
        <f t="shared" ref="B193:AF193" si="68">SUM(B185:B192)</f>
        <v>597</v>
      </c>
      <c r="C193" s="542">
        <f t="shared" si="68"/>
        <v>1035.47</v>
      </c>
      <c r="D193" s="542">
        <f t="shared" si="68"/>
        <v>588</v>
      </c>
      <c r="E193" s="542">
        <f t="shared" si="68"/>
        <v>938.8</v>
      </c>
      <c r="F193" s="542">
        <f t="shared" si="68"/>
        <v>646.8</v>
      </c>
      <c r="G193" s="542">
        <f t="shared" si="68"/>
        <v>467</v>
      </c>
      <c r="H193" s="542">
        <f t="shared" si="68"/>
        <v>855.25</v>
      </c>
      <c r="I193" s="542">
        <f t="shared" si="68"/>
        <v>590.8</v>
      </c>
      <c r="J193" s="542">
        <f t="shared" si="68"/>
        <v>982.55</v>
      </c>
      <c r="K193" s="542">
        <f t="shared" si="68"/>
        <v>784.29</v>
      </c>
      <c r="L193" s="542">
        <f t="shared" si="68"/>
        <v>2113.05</v>
      </c>
      <c r="M193" s="542">
        <f t="shared" si="68"/>
        <v>1298.75</v>
      </c>
      <c r="N193" s="542">
        <f t="shared" si="68"/>
        <v>1158.75</v>
      </c>
      <c r="O193" s="542">
        <f t="shared" si="68"/>
        <v>139.9</v>
      </c>
      <c r="P193" s="542">
        <f t="shared" si="68"/>
        <v>243.6</v>
      </c>
      <c r="Q193" s="542">
        <f t="shared" si="68"/>
        <v>342.9</v>
      </c>
      <c r="R193" s="542">
        <f t="shared" si="68"/>
        <v>407.6</v>
      </c>
      <c r="S193" s="542">
        <f t="shared" si="68"/>
        <v>370.52</v>
      </c>
      <c r="T193" s="542">
        <f t="shared" si="68"/>
        <v>328.97</v>
      </c>
      <c r="U193" s="542">
        <f t="shared" si="68"/>
        <v>240</v>
      </c>
      <c r="V193" s="542">
        <f t="shared" si="68"/>
        <v>119.3</v>
      </c>
      <c r="W193" s="542">
        <f t="shared" si="68"/>
        <v>344</v>
      </c>
      <c r="X193" s="542">
        <f t="shared" si="68"/>
        <v>689.9</v>
      </c>
      <c r="Y193" s="542">
        <f t="shared" si="68"/>
        <v>208.15</v>
      </c>
      <c r="Z193" s="542">
        <f t="shared" si="68"/>
        <v>573.25</v>
      </c>
      <c r="AA193" s="542">
        <f t="shared" si="68"/>
        <v>539.15</v>
      </c>
      <c r="AB193" s="542">
        <f t="shared" si="68"/>
        <v>346.15</v>
      </c>
      <c r="AC193" s="542">
        <f t="shared" si="68"/>
        <v>896.15</v>
      </c>
      <c r="AD193" s="542">
        <f t="shared" si="68"/>
        <v>532.45</v>
      </c>
      <c r="AE193" s="542">
        <f t="shared" si="68"/>
        <v>497.85</v>
      </c>
      <c r="AF193" s="543">
        <f t="shared" si="68"/>
        <v>634.85</v>
      </c>
      <c r="AG193" s="94">
        <f t="shared" si="67"/>
        <v>19511.2</v>
      </c>
    </row>
    <row r="194">
      <c r="A194" s="18"/>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18"/>
      <c r="AG194" s="12"/>
    </row>
    <row r="195">
      <c r="A195" s="541" t="s">
        <v>385</v>
      </c>
      <c r="B195" s="546"/>
      <c r="C195" s="546"/>
      <c r="D195" s="546"/>
      <c r="E195" s="546"/>
      <c r="F195" s="546"/>
      <c r="G195" s="546"/>
      <c r="H195" s="546"/>
      <c r="I195" s="546"/>
      <c r="J195" s="546"/>
      <c r="K195" s="546"/>
      <c r="L195" s="546"/>
      <c r="M195" s="546"/>
      <c r="N195" s="546"/>
      <c r="O195" s="546"/>
      <c r="P195" s="546"/>
      <c r="Q195" s="546"/>
      <c r="R195" s="546"/>
      <c r="S195" s="546"/>
      <c r="T195" s="546"/>
      <c r="U195" s="546"/>
      <c r="V195" s="546"/>
      <c r="W195" s="546"/>
      <c r="X195" s="546"/>
      <c r="Y195" s="546"/>
      <c r="Z195" s="546"/>
      <c r="AA195" s="546"/>
      <c r="AB195" s="546"/>
      <c r="AC195" s="546"/>
      <c r="AD195" s="546"/>
      <c r="AE195" s="546"/>
      <c r="AF195" s="548"/>
      <c r="AG195" s="12"/>
    </row>
    <row r="196">
      <c r="A196" s="549" t="s">
        <v>50</v>
      </c>
      <c r="B196" s="550">
        <v>169.78</v>
      </c>
      <c r="C196" s="550">
        <v>251.92</v>
      </c>
      <c r="D196" s="550">
        <v>271.84</v>
      </c>
      <c r="E196" s="550">
        <v>53.01</v>
      </c>
      <c r="F196" s="550">
        <v>2062.16</v>
      </c>
      <c r="G196" s="550">
        <v>578.36</v>
      </c>
      <c r="H196" s="550">
        <v>359.45</v>
      </c>
      <c r="I196" s="550">
        <v>670.29</v>
      </c>
      <c r="J196" s="550">
        <v>681.03</v>
      </c>
      <c r="K196" s="550">
        <v>730.98</v>
      </c>
      <c r="L196" s="550">
        <v>871.54</v>
      </c>
      <c r="M196" s="550">
        <v>732.66</v>
      </c>
      <c r="N196" s="550">
        <v>618.16</v>
      </c>
      <c r="O196" s="550">
        <v>378.86</v>
      </c>
      <c r="P196" s="551">
        <v>463.79</v>
      </c>
      <c r="Q196" s="551">
        <v>305.37</v>
      </c>
      <c r="R196" s="551">
        <v>201.2</v>
      </c>
      <c r="S196" s="551">
        <v>324.75</v>
      </c>
      <c r="T196" s="551">
        <v>164.36</v>
      </c>
      <c r="U196" s="551">
        <v>317.54</v>
      </c>
      <c r="V196" s="551">
        <v>79.35</v>
      </c>
      <c r="W196" s="551">
        <v>91.39</v>
      </c>
      <c r="X196" s="551">
        <v>61.26</v>
      </c>
      <c r="Y196" s="551">
        <v>37.01</v>
      </c>
      <c r="Z196" s="551">
        <v>148.99</v>
      </c>
      <c r="AA196" s="551">
        <v>122.63</v>
      </c>
      <c r="AB196" s="551">
        <v>49.56</v>
      </c>
      <c r="AC196" s="551">
        <v>40.81</v>
      </c>
      <c r="AD196" s="551">
        <v>60.42</v>
      </c>
      <c r="AE196" s="551">
        <v>40.34</v>
      </c>
      <c r="AF196" s="553">
        <v>58.88</v>
      </c>
      <c r="AG196" s="94">
        <f>SUM(B196:AF196)</f>
        <v>10997.69</v>
      </c>
    </row>
    <row r="197">
      <c r="A197" s="18"/>
      <c r="B197" s="6"/>
      <c r="C197" s="6"/>
      <c r="D197" s="6"/>
      <c r="E197" s="6"/>
      <c r="F197" s="6"/>
      <c r="G197" s="6"/>
      <c r="H197" s="6"/>
      <c r="I197" s="6"/>
      <c r="J197" s="6" t="s">
        <v>263</v>
      </c>
      <c r="K197" s="6"/>
      <c r="L197" s="6"/>
      <c r="M197" s="6"/>
      <c r="N197" s="6"/>
      <c r="O197" s="6"/>
      <c r="P197" s="6"/>
      <c r="Q197" s="6"/>
      <c r="R197" s="6"/>
      <c r="S197" s="6"/>
      <c r="T197" s="6"/>
      <c r="U197" s="6"/>
      <c r="V197" s="6"/>
      <c r="W197" s="6"/>
      <c r="X197" s="6"/>
      <c r="Y197" s="6"/>
      <c r="Z197" s="6"/>
      <c r="AA197" s="6"/>
      <c r="AB197" s="6"/>
      <c r="AC197" s="6"/>
      <c r="AD197" s="6"/>
      <c r="AE197" s="6"/>
      <c r="AF197" s="18"/>
      <c r="AG197" s="12"/>
    </row>
    <row r="198">
      <c r="A198" s="554" t="s">
        <v>388</v>
      </c>
      <c r="B198" s="555"/>
      <c r="C198" s="555"/>
      <c r="D198" s="555"/>
      <c r="E198" s="555"/>
      <c r="F198" s="555"/>
      <c r="G198" s="555"/>
      <c r="H198" s="555"/>
      <c r="I198" s="556"/>
      <c r="J198" s="556"/>
      <c r="K198" s="556"/>
      <c r="L198" s="556"/>
      <c r="M198" s="556"/>
      <c r="N198" s="556"/>
      <c r="O198" s="556"/>
      <c r="P198" s="556"/>
      <c r="Q198" s="556"/>
      <c r="R198" s="556"/>
      <c r="S198" s="556"/>
      <c r="T198" s="556"/>
      <c r="U198" s="556"/>
      <c r="V198" s="556"/>
      <c r="W198" s="556"/>
      <c r="X198" s="556"/>
      <c r="Y198" s="556"/>
      <c r="Z198" s="556"/>
      <c r="AA198" s="556"/>
      <c r="AB198" s="556"/>
      <c r="AC198" s="556"/>
      <c r="AD198" s="556"/>
      <c r="AE198" s="556"/>
      <c r="AF198" s="557"/>
      <c r="AG198" s="12"/>
    </row>
    <row r="199">
      <c r="A199" s="120" t="s">
        <v>321</v>
      </c>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558"/>
      <c r="AG199" s="323"/>
    </row>
    <row r="200" outlineLevel="1">
      <c r="A200" s="120" t="s">
        <v>390</v>
      </c>
      <c r="B200" s="324">
        <v>2.0</v>
      </c>
      <c r="C200" s="324">
        <v>1.0</v>
      </c>
      <c r="D200" s="324">
        <v>4.0</v>
      </c>
      <c r="E200" s="324">
        <v>9.0</v>
      </c>
      <c r="F200" s="324">
        <v>1.0</v>
      </c>
      <c r="G200" s="324">
        <v>7.0</v>
      </c>
      <c r="H200" s="324">
        <v>5.0</v>
      </c>
      <c r="I200" s="324">
        <v>8.0</v>
      </c>
      <c r="J200" s="324">
        <v>0.0</v>
      </c>
      <c r="K200" s="324">
        <v>0.0</v>
      </c>
      <c r="L200" s="324">
        <v>5.0</v>
      </c>
      <c r="M200" s="324">
        <v>1.0</v>
      </c>
      <c r="N200" s="324">
        <v>1.0</v>
      </c>
      <c r="O200" s="324">
        <v>1.0</v>
      </c>
      <c r="P200" s="324">
        <v>0.0</v>
      </c>
      <c r="Q200" s="324">
        <v>0.0</v>
      </c>
      <c r="R200" s="324">
        <v>0.0</v>
      </c>
      <c r="S200" s="324">
        <v>2.0</v>
      </c>
      <c r="T200" s="324">
        <v>1.0</v>
      </c>
      <c r="U200" s="324">
        <v>1.0</v>
      </c>
      <c r="V200" s="324">
        <v>0.0</v>
      </c>
      <c r="W200" s="324">
        <v>0.0</v>
      </c>
      <c r="X200" s="324">
        <v>0.0</v>
      </c>
      <c r="Y200" s="324">
        <v>0.0</v>
      </c>
      <c r="Z200" s="324">
        <v>0.0</v>
      </c>
      <c r="AA200" s="324">
        <v>0.0</v>
      </c>
      <c r="AB200" s="324">
        <v>0.0</v>
      </c>
      <c r="AC200" s="324">
        <v>0.0</v>
      </c>
      <c r="AD200" s="324">
        <v>0.0</v>
      </c>
      <c r="AE200" s="324">
        <v>0.0</v>
      </c>
      <c r="AF200" s="346">
        <v>0.0</v>
      </c>
      <c r="AG200" s="204">
        <f t="shared" ref="AG200:AG203" si="69">SUM(B200:AF200)</f>
        <v>49</v>
      </c>
    </row>
    <row r="201" outlineLevel="1">
      <c r="A201" s="120" t="s">
        <v>391</v>
      </c>
      <c r="B201" s="324">
        <v>1.0</v>
      </c>
      <c r="C201" s="324">
        <v>0.0</v>
      </c>
      <c r="D201" s="324">
        <v>0.0</v>
      </c>
      <c r="E201" s="324">
        <v>0.0</v>
      </c>
      <c r="F201" s="324">
        <v>0.0</v>
      </c>
      <c r="G201" s="324">
        <v>0.0</v>
      </c>
      <c r="H201" s="324">
        <v>1.0</v>
      </c>
      <c r="I201" s="324">
        <v>0.0</v>
      </c>
      <c r="J201" s="324">
        <v>2.0</v>
      </c>
      <c r="K201" s="324">
        <v>0.0</v>
      </c>
      <c r="L201" s="324">
        <v>5.0</v>
      </c>
      <c r="M201" s="324">
        <v>2.0</v>
      </c>
      <c r="N201" s="324">
        <v>2.0</v>
      </c>
      <c r="O201" s="324">
        <v>7.0</v>
      </c>
      <c r="P201" s="324">
        <v>0.0</v>
      </c>
      <c r="Q201" s="324">
        <v>1.0</v>
      </c>
      <c r="R201" s="324">
        <v>2.0</v>
      </c>
      <c r="S201" s="324">
        <v>1.0</v>
      </c>
      <c r="T201" s="324">
        <v>1.0</v>
      </c>
      <c r="U201" s="324">
        <v>0.0</v>
      </c>
      <c r="V201" s="324">
        <v>1.0</v>
      </c>
      <c r="W201" s="324">
        <v>0.0</v>
      </c>
      <c r="X201" s="324">
        <v>0.0</v>
      </c>
      <c r="Y201" s="324">
        <v>0.0</v>
      </c>
      <c r="Z201" s="324">
        <v>0.0</v>
      </c>
      <c r="AA201" s="324">
        <v>0.0</v>
      </c>
      <c r="AB201" s="324">
        <v>2.0</v>
      </c>
      <c r="AC201" s="324">
        <v>0.0</v>
      </c>
      <c r="AD201" s="324">
        <v>0.0</v>
      </c>
      <c r="AE201" s="324">
        <v>1.0</v>
      </c>
      <c r="AF201" s="346">
        <v>0.0</v>
      </c>
      <c r="AG201" s="204">
        <f t="shared" si="69"/>
        <v>29</v>
      </c>
    </row>
    <row r="202" outlineLevel="1">
      <c r="A202" s="120" t="s">
        <v>393</v>
      </c>
      <c r="B202" s="140">
        <v>0.0</v>
      </c>
      <c r="C202" s="140">
        <v>3.0</v>
      </c>
      <c r="D202" s="140">
        <v>2.0</v>
      </c>
      <c r="E202" s="140">
        <v>12.0</v>
      </c>
      <c r="F202" s="140">
        <v>4.0</v>
      </c>
      <c r="G202" s="324">
        <v>16.0</v>
      </c>
      <c r="H202" s="324">
        <v>1.0</v>
      </c>
      <c r="I202" s="324">
        <v>2.0</v>
      </c>
      <c r="J202" s="324">
        <v>0.0</v>
      </c>
      <c r="K202" s="324">
        <v>0.0</v>
      </c>
      <c r="L202" s="324">
        <v>4.0</v>
      </c>
      <c r="M202" s="324">
        <v>5.0</v>
      </c>
      <c r="N202" s="324">
        <v>3.0</v>
      </c>
      <c r="O202" s="324">
        <v>2.0</v>
      </c>
      <c r="P202" s="324">
        <v>0.0</v>
      </c>
      <c r="Q202" s="324">
        <v>0.0</v>
      </c>
      <c r="R202" s="324">
        <v>0.0</v>
      </c>
      <c r="S202" s="324">
        <v>1.0</v>
      </c>
      <c r="T202" s="324">
        <v>0.0</v>
      </c>
      <c r="U202" s="324">
        <v>1.0</v>
      </c>
      <c r="V202" s="324">
        <v>0.0</v>
      </c>
      <c r="W202" s="324">
        <v>0.0</v>
      </c>
      <c r="X202" s="324">
        <v>1.0</v>
      </c>
      <c r="Y202" s="324">
        <v>1.0</v>
      </c>
      <c r="Z202" s="324">
        <v>0.0</v>
      </c>
      <c r="AA202" s="324">
        <v>0.0</v>
      </c>
      <c r="AB202" s="324">
        <v>3.0</v>
      </c>
      <c r="AC202" s="324">
        <v>0.0</v>
      </c>
      <c r="AD202" s="324">
        <v>0.0</v>
      </c>
      <c r="AE202" s="324">
        <v>1.0</v>
      </c>
      <c r="AF202" s="346">
        <v>0.0</v>
      </c>
      <c r="AG202" s="204">
        <f t="shared" si="69"/>
        <v>62</v>
      </c>
    </row>
    <row r="203" outlineLevel="1">
      <c r="A203" s="120" t="s">
        <v>394</v>
      </c>
      <c r="B203" s="140">
        <v>2.0</v>
      </c>
      <c r="C203" s="140">
        <v>2.0</v>
      </c>
      <c r="D203" s="140">
        <v>0.0</v>
      </c>
      <c r="E203" s="140">
        <v>4.0</v>
      </c>
      <c r="F203" s="140">
        <v>0.0</v>
      </c>
      <c r="G203" s="324">
        <v>2.0</v>
      </c>
      <c r="H203" s="324">
        <v>2.0</v>
      </c>
      <c r="I203" s="324">
        <v>3.0</v>
      </c>
      <c r="J203" s="324">
        <v>0.0</v>
      </c>
      <c r="K203" s="324">
        <v>0.0</v>
      </c>
      <c r="L203" s="324">
        <v>9.0</v>
      </c>
      <c r="M203" s="324">
        <v>3.0</v>
      </c>
      <c r="N203" s="324">
        <v>9.0</v>
      </c>
      <c r="O203" s="324">
        <v>11.0</v>
      </c>
      <c r="P203" s="324">
        <v>1.0</v>
      </c>
      <c r="Q203" s="324">
        <v>2.0</v>
      </c>
      <c r="R203" s="324">
        <v>0.0</v>
      </c>
      <c r="S203" s="324">
        <v>1.0</v>
      </c>
      <c r="T203" s="324">
        <v>3.0</v>
      </c>
      <c r="U203" s="324">
        <v>3.0</v>
      </c>
      <c r="V203" s="324">
        <v>3.0</v>
      </c>
      <c r="W203" s="324">
        <v>1.0</v>
      </c>
      <c r="X203" s="324">
        <v>0.0</v>
      </c>
      <c r="Y203" s="324">
        <v>1.0</v>
      </c>
      <c r="Z203" s="324">
        <v>0.0</v>
      </c>
      <c r="AA203" s="324">
        <v>0.0</v>
      </c>
      <c r="AB203" s="324">
        <v>1.0</v>
      </c>
      <c r="AC203" s="324">
        <v>3.0</v>
      </c>
      <c r="AD203" s="324">
        <v>0.0</v>
      </c>
      <c r="AE203" s="324">
        <v>1.0</v>
      </c>
      <c r="AF203" s="346">
        <v>0.0</v>
      </c>
      <c r="AG203" s="204">
        <f t="shared" si="69"/>
        <v>67</v>
      </c>
    </row>
    <row r="204">
      <c r="A204" s="120" t="s">
        <v>329</v>
      </c>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558"/>
      <c r="AG204" s="323"/>
    </row>
    <row r="205" outlineLevel="1">
      <c r="A205" s="120" t="s">
        <v>395</v>
      </c>
      <c r="B205" s="324">
        <v>0.0</v>
      </c>
      <c r="C205" s="324">
        <v>0.0</v>
      </c>
      <c r="D205" s="324">
        <v>0.0</v>
      </c>
      <c r="E205" s="324">
        <v>0.0</v>
      </c>
      <c r="F205" s="324">
        <v>0.0</v>
      </c>
      <c r="G205" s="324">
        <v>0.0</v>
      </c>
      <c r="H205" s="324">
        <v>0.0</v>
      </c>
      <c r="I205" s="324">
        <v>1.0</v>
      </c>
      <c r="J205" s="324">
        <v>0.0</v>
      </c>
      <c r="K205" s="324">
        <v>0.0</v>
      </c>
      <c r="L205" s="324">
        <v>0.0</v>
      </c>
      <c r="M205" s="324">
        <v>0.0</v>
      </c>
      <c r="N205" s="324">
        <v>0.0</v>
      </c>
      <c r="O205" s="324">
        <v>0.0</v>
      </c>
      <c r="P205" s="324">
        <v>0.0</v>
      </c>
      <c r="Q205" s="324">
        <v>0.0</v>
      </c>
      <c r="R205" s="324">
        <v>0.0</v>
      </c>
      <c r="S205" s="324">
        <v>0.0</v>
      </c>
      <c r="T205" s="324">
        <v>0.0</v>
      </c>
      <c r="U205" s="324">
        <v>0.0</v>
      </c>
      <c r="V205" s="324">
        <v>0.0</v>
      </c>
      <c r="W205" s="324">
        <v>0.0</v>
      </c>
      <c r="X205" s="324">
        <v>0.0</v>
      </c>
      <c r="Y205" s="324">
        <v>0.0</v>
      </c>
      <c r="Z205" s="324">
        <v>0.0</v>
      </c>
      <c r="AA205" s="324">
        <v>0.0</v>
      </c>
      <c r="AB205" s="324">
        <v>0.0</v>
      </c>
      <c r="AC205" s="324">
        <v>0.0</v>
      </c>
      <c r="AD205" s="324">
        <v>0.0</v>
      </c>
      <c r="AE205" s="324">
        <v>0.0</v>
      </c>
      <c r="AF205" s="346">
        <v>0.0</v>
      </c>
      <c r="AG205" s="204">
        <f t="shared" ref="AG205:AG210" si="70">SUM(B205:AF205)</f>
        <v>1</v>
      </c>
    </row>
    <row r="206" outlineLevel="1">
      <c r="A206" s="120" t="s">
        <v>396</v>
      </c>
      <c r="B206" s="324">
        <v>0.0</v>
      </c>
      <c r="C206" s="324">
        <v>0.0</v>
      </c>
      <c r="D206" s="324">
        <v>0.0</v>
      </c>
      <c r="E206" s="324">
        <v>0.0</v>
      </c>
      <c r="F206" s="324">
        <v>0.0</v>
      </c>
      <c r="G206" s="324">
        <v>0.0</v>
      </c>
      <c r="H206" s="324">
        <v>0.0</v>
      </c>
      <c r="I206" s="324">
        <v>0.0</v>
      </c>
      <c r="J206" s="324">
        <v>0.0</v>
      </c>
      <c r="K206" s="324">
        <v>0.0</v>
      </c>
      <c r="L206" s="324">
        <v>0.0</v>
      </c>
      <c r="M206" s="324">
        <v>0.0</v>
      </c>
      <c r="N206" s="324">
        <v>0.0</v>
      </c>
      <c r="O206" s="324">
        <v>0.0</v>
      </c>
      <c r="P206" s="324">
        <v>0.0</v>
      </c>
      <c r="Q206" s="324">
        <v>0.0</v>
      </c>
      <c r="R206" s="324">
        <v>1.0</v>
      </c>
      <c r="S206" s="324">
        <v>0.0</v>
      </c>
      <c r="T206" s="324">
        <v>0.0</v>
      </c>
      <c r="U206" s="324">
        <v>0.0</v>
      </c>
      <c r="V206" s="324">
        <v>0.0</v>
      </c>
      <c r="W206" s="324">
        <v>0.0</v>
      </c>
      <c r="X206" s="324">
        <v>0.0</v>
      </c>
      <c r="Y206" s="324">
        <v>0.0</v>
      </c>
      <c r="Z206" s="324">
        <v>0.0</v>
      </c>
      <c r="AA206" s="324">
        <v>0.0</v>
      </c>
      <c r="AB206" s="324">
        <v>0.0</v>
      </c>
      <c r="AC206" s="324">
        <v>0.0</v>
      </c>
      <c r="AD206" s="324">
        <v>0.0</v>
      </c>
      <c r="AE206" s="324">
        <v>0.0</v>
      </c>
      <c r="AF206" s="346">
        <v>0.0</v>
      </c>
      <c r="AG206" s="204">
        <f t="shared" si="70"/>
        <v>1</v>
      </c>
    </row>
    <row r="207" outlineLevel="1">
      <c r="A207" s="120" t="s">
        <v>397</v>
      </c>
      <c r="B207" s="324">
        <v>1.0</v>
      </c>
      <c r="C207" s="324">
        <v>0.0</v>
      </c>
      <c r="D207" s="324">
        <v>0.0</v>
      </c>
      <c r="E207" s="324">
        <v>0.0</v>
      </c>
      <c r="F207" s="324">
        <v>0.0</v>
      </c>
      <c r="G207" s="324">
        <v>0.0</v>
      </c>
      <c r="H207" s="324">
        <v>0.0</v>
      </c>
      <c r="I207" s="324">
        <v>0.0</v>
      </c>
      <c r="J207" s="324">
        <v>0.0</v>
      </c>
      <c r="K207" s="324">
        <v>0.0</v>
      </c>
      <c r="L207" s="324">
        <v>0.0</v>
      </c>
      <c r="M207" s="324">
        <v>0.0</v>
      </c>
      <c r="N207" s="324">
        <v>1.0</v>
      </c>
      <c r="O207" s="324">
        <v>0.0</v>
      </c>
      <c r="P207" s="324">
        <v>0.0</v>
      </c>
      <c r="Q207" s="324">
        <v>0.0</v>
      </c>
      <c r="R207" s="324">
        <v>0.0</v>
      </c>
      <c r="S207" s="324">
        <v>0.0</v>
      </c>
      <c r="T207" s="324">
        <v>2.0</v>
      </c>
      <c r="U207" s="324">
        <v>0.0</v>
      </c>
      <c r="V207" s="324">
        <v>0.0</v>
      </c>
      <c r="W207" s="324">
        <v>1.0</v>
      </c>
      <c r="X207" s="324">
        <v>0.0</v>
      </c>
      <c r="Y207" s="324">
        <v>0.0</v>
      </c>
      <c r="Z207" s="324">
        <v>0.0</v>
      </c>
      <c r="AA207" s="324">
        <v>0.0</v>
      </c>
      <c r="AB207" s="324">
        <v>0.0</v>
      </c>
      <c r="AC207" s="324">
        <v>0.0</v>
      </c>
      <c r="AD207" s="324">
        <v>0.0</v>
      </c>
      <c r="AE207" s="324">
        <v>0.0</v>
      </c>
      <c r="AF207" s="346">
        <v>0.0</v>
      </c>
      <c r="AG207" s="204">
        <f t="shared" si="70"/>
        <v>5</v>
      </c>
    </row>
    <row r="208" outlineLevel="1">
      <c r="A208" s="120" t="s">
        <v>398</v>
      </c>
      <c r="B208" s="324">
        <v>0.0</v>
      </c>
      <c r="C208" s="324">
        <v>0.0</v>
      </c>
      <c r="D208" s="324">
        <v>0.0</v>
      </c>
      <c r="E208" s="324">
        <v>0.0</v>
      </c>
      <c r="F208" s="324">
        <v>0.0</v>
      </c>
      <c r="G208" s="324">
        <v>0.0</v>
      </c>
      <c r="H208" s="324">
        <v>0.0</v>
      </c>
      <c r="I208" s="324">
        <v>0.0</v>
      </c>
      <c r="J208" s="324">
        <v>0.0</v>
      </c>
      <c r="K208" s="324">
        <v>0.0</v>
      </c>
      <c r="L208" s="324">
        <v>0.0</v>
      </c>
      <c r="M208" s="324">
        <v>0.0</v>
      </c>
      <c r="N208" s="324">
        <v>0.0</v>
      </c>
      <c r="O208" s="324">
        <v>0.0</v>
      </c>
      <c r="P208" s="324">
        <v>0.0</v>
      </c>
      <c r="Q208" s="324">
        <v>0.0</v>
      </c>
      <c r="R208" s="324">
        <v>0.0</v>
      </c>
      <c r="S208" s="324">
        <v>0.0</v>
      </c>
      <c r="T208" s="324">
        <v>1.0</v>
      </c>
      <c r="U208" s="324">
        <v>0.0</v>
      </c>
      <c r="V208" s="324">
        <v>0.0</v>
      </c>
      <c r="W208" s="324">
        <v>0.0</v>
      </c>
      <c r="X208" s="324">
        <v>0.0</v>
      </c>
      <c r="Y208" s="324">
        <v>1.0</v>
      </c>
      <c r="Z208" s="324">
        <v>0.0</v>
      </c>
      <c r="AA208" s="324">
        <v>0.0</v>
      </c>
      <c r="AB208" s="324">
        <v>0.0</v>
      </c>
      <c r="AC208" s="324">
        <v>0.0</v>
      </c>
      <c r="AD208" s="324">
        <v>0.0</v>
      </c>
      <c r="AE208" s="324">
        <v>0.0</v>
      </c>
      <c r="AF208" s="346">
        <v>0.0</v>
      </c>
      <c r="AG208" s="204">
        <f t="shared" si="70"/>
        <v>2</v>
      </c>
    </row>
    <row r="209">
      <c r="A209" s="297" t="s">
        <v>224</v>
      </c>
      <c r="B209" s="573">
        <f t="shared" ref="B209:AF209" si="71">SUM(B200,B201,B205,B206)</f>
        <v>3</v>
      </c>
      <c r="C209" s="573">
        <f t="shared" si="71"/>
        <v>1</v>
      </c>
      <c r="D209" s="573">
        <f t="shared" si="71"/>
        <v>4</v>
      </c>
      <c r="E209" s="573">
        <f t="shared" si="71"/>
        <v>9</v>
      </c>
      <c r="F209" s="573">
        <f t="shared" si="71"/>
        <v>1</v>
      </c>
      <c r="G209" s="573">
        <f t="shared" si="71"/>
        <v>7</v>
      </c>
      <c r="H209" s="573">
        <f t="shared" si="71"/>
        <v>6</v>
      </c>
      <c r="I209" s="573">
        <f t="shared" si="71"/>
        <v>9</v>
      </c>
      <c r="J209" s="573">
        <f t="shared" si="71"/>
        <v>2</v>
      </c>
      <c r="K209" s="573">
        <f t="shared" si="71"/>
        <v>0</v>
      </c>
      <c r="L209" s="573">
        <f t="shared" si="71"/>
        <v>10</v>
      </c>
      <c r="M209" s="573">
        <f t="shared" si="71"/>
        <v>3</v>
      </c>
      <c r="N209" s="573">
        <f t="shared" si="71"/>
        <v>3</v>
      </c>
      <c r="O209" s="573">
        <f t="shared" si="71"/>
        <v>8</v>
      </c>
      <c r="P209" s="573">
        <f t="shared" si="71"/>
        <v>0</v>
      </c>
      <c r="Q209" s="573">
        <f t="shared" si="71"/>
        <v>1</v>
      </c>
      <c r="R209" s="573">
        <f t="shared" si="71"/>
        <v>3</v>
      </c>
      <c r="S209" s="573">
        <f t="shared" si="71"/>
        <v>3</v>
      </c>
      <c r="T209" s="573">
        <f t="shared" si="71"/>
        <v>2</v>
      </c>
      <c r="U209" s="573">
        <f t="shared" si="71"/>
        <v>1</v>
      </c>
      <c r="V209" s="573">
        <f t="shared" si="71"/>
        <v>1</v>
      </c>
      <c r="W209" s="573">
        <f t="shared" si="71"/>
        <v>0</v>
      </c>
      <c r="X209" s="573">
        <f t="shared" si="71"/>
        <v>0</v>
      </c>
      <c r="Y209" s="573">
        <f t="shared" si="71"/>
        <v>0</v>
      </c>
      <c r="Z209" s="573">
        <f t="shared" si="71"/>
        <v>0</v>
      </c>
      <c r="AA209" s="573">
        <f t="shared" si="71"/>
        <v>0</v>
      </c>
      <c r="AB209" s="573">
        <f t="shared" si="71"/>
        <v>2</v>
      </c>
      <c r="AC209" s="573">
        <f t="shared" si="71"/>
        <v>0</v>
      </c>
      <c r="AD209" s="573">
        <f t="shared" si="71"/>
        <v>0</v>
      </c>
      <c r="AE209" s="573">
        <f t="shared" si="71"/>
        <v>1</v>
      </c>
      <c r="AF209" s="586">
        <f t="shared" si="71"/>
        <v>0</v>
      </c>
      <c r="AG209" s="204">
        <f t="shared" si="70"/>
        <v>80</v>
      </c>
    </row>
    <row r="210">
      <c r="A210" s="297" t="s">
        <v>225</v>
      </c>
      <c r="B210" s="573">
        <f t="shared" ref="B210:AF210" si="72">SUM(B202,B203,B207,B208)</f>
        <v>3</v>
      </c>
      <c r="C210" s="573">
        <f t="shared" si="72"/>
        <v>5</v>
      </c>
      <c r="D210" s="573">
        <f t="shared" si="72"/>
        <v>2</v>
      </c>
      <c r="E210" s="573">
        <f t="shared" si="72"/>
        <v>16</v>
      </c>
      <c r="F210" s="573">
        <f t="shared" si="72"/>
        <v>4</v>
      </c>
      <c r="G210" s="573">
        <f t="shared" si="72"/>
        <v>18</v>
      </c>
      <c r="H210" s="573">
        <f t="shared" si="72"/>
        <v>3</v>
      </c>
      <c r="I210" s="573">
        <f t="shared" si="72"/>
        <v>5</v>
      </c>
      <c r="J210" s="573">
        <f t="shared" si="72"/>
        <v>0</v>
      </c>
      <c r="K210" s="573">
        <f t="shared" si="72"/>
        <v>0</v>
      </c>
      <c r="L210" s="573">
        <f t="shared" si="72"/>
        <v>13</v>
      </c>
      <c r="M210" s="573">
        <f t="shared" si="72"/>
        <v>8</v>
      </c>
      <c r="N210" s="573">
        <f t="shared" si="72"/>
        <v>13</v>
      </c>
      <c r="O210" s="573">
        <f t="shared" si="72"/>
        <v>13</v>
      </c>
      <c r="P210" s="573">
        <f t="shared" si="72"/>
        <v>1</v>
      </c>
      <c r="Q210" s="573">
        <f t="shared" si="72"/>
        <v>2</v>
      </c>
      <c r="R210" s="573">
        <f t="shared" si="72"/>
        <v>0</v>
      </c>
      <c r="S210" s="573">
        <f t="shared" si="72"/>
        <v>2</v>
      </c>
      <c r="T210" s="573">
        <f t="shared" si="72"/>
        <v>6</v>
      </c>
      <c r="U210" s="573">
        <f t="shared" si="72"/>
        <v>4</v>
      </c>
      <c r="V210" s="573">
        <f t="shared" si="72"/>
        <v>3</v>
      </c>
      <c r="W210" s="573">
        <f t="shared" si="72"/>
        <v>2</v>
      </c>
      <c r="X210" s="573">
        <f t="shared" si="72"/>
        <v>1</v>
      </c>
      <c r="Y210" s="573">
        <f t="shared" si="72"/>
        <v>3</v>
      </c>
      <c r="Z210" s="573">
        <f t="shared" si="72"/>
        <v>0</v>
      </c>
      <c r="AA210" s="573">
        <f t="shared" si="72"/>
        <v>0</v>
      </c>
      <c r="AB210" s="573">
        <f t="shared" si="72"/>
        <v>4</v>
      </c>
      <c r="AC210" s="573">
        <f t="shared" si="72"/>
        <v>3</v>
      </c>
      <c r="AD210" s="573">
        <f t="shared" si="72"/>
        <v>0</v>
      </c>
      <c r="AE210" s="573">
        <f t="shared" si="72"/>
        <v>2</v>
      </c>
      <c r="AF210" s="586">
        <f t="shared" si="72"/>
        <v>0</v>
      </c>
      <c r="AG210" s="204">
        <f t="shared" si="70"/>
        <v>136</v>
      </c>
    </row>
    <row r="211">
      <c r="A211" s="18"/>
      <c r="B211" s="165"/>
      <c r="C211" s="165"/>
      <c r="D211" s="165"/>
      <c r="E211" s="165"/>
      <c r="F211" s="165"/>
      <c r="G211" s="165"/>
      <c r="H211" s="165"/>
      <c r="I211" s="6"/>
      <c r="J211" s="6"/>
      <c r="K211" s="6"/>
      <c r="L211" s="6"/>
      <c r="M211" s="6"/>
      <c r="N211" s="6"/>
      <c r="O211" s="6"/>
      <c r="P211" s="6"/>
      <c r="Q211" s="6"/>
      <c r="R211" s="6"/>
      <c r="S211" s="6"/>
      <c r="T211" s="6"/>
      <c r="U211" s="6"/>
      <c r="V211" s="6"/>
      <c r="W211" s="6"/>
      <c r="X211" s="6"/>
      <c r="Y211" s="6"/>
      <c r="Z211" s="6"/>
      <c r="AA211" s="6"/>
      <c r="AB211" s="6"/>
      <c r="AC211" s="6"/>
      <c r="AD211" s="6"/>
      <c r="AE211" s="6"/>
      <c r="AF211" s="18"/>
      <c r="AG211" s="323"/>
    </row>
    <row r="212">
      <c r="A212" s="120" t="s">
        <v>338</v>
      </c>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558"/>
      <c r="AG212" s="323"/>
    </row>
    <row r="213" outlineLevel="1">
      <c r="A213" s="120" t="s">
        <v>229</v>
      </c>
      <c r="B213" s="324">
        <v>0.0</v>
      </c>
      <c r="C213" s="324">
        <v>2.0</v>
      </c>
      <c r="D213" s="324">
        <v>2.0</v>
      </c>
      <c r="E213" s="324">
        <v>6.0</v>
      </c>
      <c r="F213" s="324">
        <v>0.0</v>
      </c>
      <c r="G213" s="324">
        <v>2.0</v>
      </c>
      <c r="H213" s="324">
        <v>0.0</v>
      </c>
      <c r="I213" s="324">
        <v>2.0</v>
      </c>
      <c r="J213" s="324">
        <v>0.0</v>
      </c>
      <c r="K213" s="324">
        <v>0.0</v>
      </c>
      <c r="L213" s="324">
        <v>3.0</v>
      </c>
      <c r="M213" s="324">
        <v>4.0</v>
      </c>
      <c r="N213" s="324">
        <v>2.0</v>
      </c>
      <c r="O213" s="324">
        <v>3.0</v>
      </c>
      <c r="P213" s="324">
        <v>0.0</v>
      </c>
      <c r="Q213" s="324">
        <v>1.0</v>
      </c>
      <c r="R213" s="324">
        <v>0.0</v>
      </c>
      <c r="S213" s="324">
        <v>1.0</v>
      </c>
      <c r="T213" s="324">
        <v>1.0</v>
      </c>
      <c r="U213" s="324">
        <v>1.0</v>
      </c>
      <c r="V213" s="324">
        <v>2.0</v>
      </c>
      <c r="W213" s="324">
        <v>0.0</v>
      </c>
      <c r="X213" s="324">
        <v>0.0</v>
      </c>
      <c r="Y213" s="324">
        <v>1.0</v>
      </c>
      <c r="Z213" s="324">
        <v>0.0</v>
      </c>
      <c r="AA213" s="324">
        <v>0.0</v>
      </c>
      <c r="AB213" s="324">
        <v>2.0</v>
      </c>
      <c r="AC213" s="324">
        <v>2.0</v>
      </c>
      <c r="AD213" s="324">
        <v>0.0</v>
      </c>
      <c r="AE213" s="324">
        <v>1.0</v>
      </c>
      <c r="AF213" s="346">
        <v>0.0</v>
      </c>
      <c r="AG213" s="204">
        <f t="shared" ref="AG213:AG221" si="73">SUM(B213:AF213)</f>
        <v>38</v>
      </c>
    </row>
    <row r="214" outlineLevel="1">
      <c r="A214" s="120" t="s">
        <v>231</v>
      </c>
      <c r="B214" s="324">
        <v>2.0</v>
      </c>
      <c r="C214" s="324">
        <v>2.0</v>
      </c>
      <c r="D214" s="324">
        <v>3.0</v>
      </c>
      <c r="E214" s="324">
        <v>7.0</v>
      </c>
      <c r="F214" s="324">
        <v>0.0</v>
      </c>
      <c r="G214" s="324">
        <v>6.0</v>
      </c>
      <c r="H214" s="324">
        <v>0.0</v>
      </c>
      <c r="I214" s="324">
        <v>2.0</v>
      </c>
      <c r="J214" s="324">
        <v>0.0</v>
      </c>
      <c r="K214" s="324">
        <v>0.0</v>
      </c>
      <c r="L214" s="324">
        <v>1.0</v>
      </c>
      <c r="M214" s="324">
        <v>0.0</v>
      </c>
      <c r="N214" s="324">
        <v>0.0</v>
      </c>
      <c r="O214" s="324">
        <v>1.0</v>
      </c>
      <c r="P214" s="324">
        <v>0.0</v>
      </c>
      <c r="Q214" s="324">
        <v>0.0</v>
      </c>
      <c r="R214" s="324">
        <v>0.0</v>
      </c>
      <c r="S214" s="324">
        <v>2.0</v>
      </c>
      <c r="T214" s="324">
        <v>0.0</v>
      </c>
      <c r="U214" s="324">
        <v>0.0</v>
      </c>
      <c r="V214" s="324">
        <v>0.0</v>
      </c>
      <c r="W214" s="324">
        <v>0.0</v>
      </c>
      <c r="X214" s="324">
        <v>0.0</v>
      </c>
      <c r="Y214" s="324">
        <v>1.0</v>
      </c>
      <c r="Z214" s="324">
        <v>0.0</v>
      </c>
      <c r="AA214" s="324">
        <v>0.0</v>
      </c>
      <c r="AB214" s="324">
        <v>0.0</v>
      </c>
      <c r="AC214" s="324">
        <v>0.0</v>
      </c>
      <c r="AD214" s="324">
        <v>0.0</v>
      </c>
      <c r="AE214" s="324">
        <v>2.0</v>
      </c>
      <c r="AF214" s="346">
        <v>0.0</v>
      </c>
      <c r="AG214" s="204">
        <f t="shared" si="73"/>
        <v>29</v>
      </c>
    </row>
    <row r="215" outlineLevel="1">
      <c r="A215" s="120" t="s">
        <v>399</v>
      </c>
      <c r="B215" s="324">
        <v>0.0</v>
      </c>
      <c r="C215" s="324">
        <v>0.0</v>
      </c>
      <c r="D215" s="324">
        <v>1.0</v>
      </c>
      <c r="E215" s="324">
        <v>1.0</v>
      </c>
      <c r="F215" s="324">
        <v>0.0</v>
      </c>
      <c r="G215" s="324">
        <v>1.0</v>
      </c>
      <c r="H215" s="324">
        <v>0.0</v>
      </c>
      <c r="I215" s="324">
        <v>0.0</v>
      </c>
      <c r="J215" s="324">
        <v>0.0</v>
      </c>
      <c r="K215" s="324">
        <v>0.0</v>
      </c>
      <c r="L215" s="324">
        <v>2.0</v>
      </c>
      <c r="M215" s="324">
        <v>2.0</v>
      </c>
      <c r="N215" s="324">
        <v>0.0</v>
      </c>
      <c r="O215" s="324">
        <v>0.0</v>
      </c>
      <c r="P215" s="324">
        <v>0.0</v>
      </c>
      <c r="Q215" s="324">
        <v>0.0</v>
      </c>
      <c r="R215" s="324">
        <v>0.0</v>
      </c>
      <c r="S215" s="324">
        <v>0.0</v>
      </c>
      <c r="T215" s="324">
        <v>0.0</v>
      </c>
      <c r="U215" s="324">
        <v>1.0</v>
      </c>
      <c r="V215" s="324">
        <v>0.0</v>
      </c>
      <c r="W215" s="324">
        <v>0.0</v>
      </c>
      <c r="X215" s="324">
        <v>0.0</v>
      </c>
      <c r="Y215" s="324">
        <v>0.0</v>
      </c>
      <c r="Z215" s="324">
        <v>0.0</v>
      </c>
      <c r="AA215" s="324">
        <v>0.0</v>
      </c>
      <c r="AB215" s="324">
        <v>1.0</v>
      </c>
      <c r="AC215" s="324">
        <v>0.0</v>
      </c>
      <c r="AD215" s="324">
        <v>0.0</v>
      </c>
      <c r="AE215" s="324">
        <v>0.0</v>
      </c>
      <c r="AF215" s="346">
        <v>0.0</v>
      </c>
      <c r="AG215" s="204">
        <f t="shared" si="73"/>
        <v>9</v>
      </c>
    </row>
    <row r="216" outlineLevel="1">
      <c r="A216" s="120" t="s">
        <v>401</v>
      </c>
      <c r="B216" s="324">
        <v>0.0</v>
      </c>
      <c r="C216" s="324">
        <v>0.0</v>
      </c>
      <c r="D216" s="324">
        <v>0.0</v>
      </c>
      <c r="E216" s="324">
        <v>0.0</v>
      </c>
      <c r="F216" s="324">
        <v>0.0</v>
      </c>
      <c r="G216" s="324">
        <v>0.0</v>
      </c>
      <c r="H216" s="324">
        <v>0.0</v>
      </c>
      <c r="I216" s="324">
        <v>0.0</v>
      </c>
      <c r="J216" s="324">
        <v>0.0</v>
      </c>
      <c r="K216" s="324">
        <v>0.0</v>
      </c>
      <c r="L216" s="324">
        <v>1.0</v>
      </c>
      <c r="M216" s="324">
        <v>2.0</v>
      </c>
      <c r="N216" s="324">
        <v>1.0</v>
      </c>
      <c r="O216" s="324">
        <v>1.0</v>
      </c>
      <c r="P216" s="324">
        <v>0.0</v>
      </c>
      <c r="Q216" s="324">
        <v>1.0</v>
      </c>
      <c r="R216" s="324">
        <v>0.0</v>
      </c>
      <c r="S216" s="324">
        <v>1.0</v>
      </c>
      <c r="T216" s="324">
        <v>1.0</v>
      </c>
      <c r="U216" s="324">
        <v>0.0</v>
      </c>
      <c r="V216" s="324">
        <v>2.0</v>
      </c>
      <c r="W216" s="324">
        <v>0.0</v>
      </c>
      <c r="X216" s="324">
        <v>0.0</v>
      </c>
      <c r="Y216" s="324">
        <v>1.0</v>
      </c>
      <c r="Z216" s="324">
        <v>0.0</v>
      </c>
      <c r="AA216" s="324">
        <v>0.0</v>
      </c>
      <c r="AB216" s="324">
        <v>0.0</v>
      </c>
      <c r="AC216" s="324">
        <v>1.0</v>
      </c>
      <c r="AD216" s="324">
        <v>0.0</v>
      </c>
      <c r="AE216" s="324">
        <v>1.0</v>
      </c>
      <c r="AF216" s="346">
        <v>0.0</v>
      </c>
      <c r="AG216" s="204">
        <f t="shared" si="73"/>
        <v>13</v>
      </c>
    </row>
    <row r="217" outlineLevel="1">
      <c r="A217" s="120" t="s">
        <v>402</v>
      </c>
      <c r="B217" s="324">
        <v>0.0</v>
      </c>
      <c r="C217" s="324">
        <v>0.0</v>
      </c>
      <c r="D217" s="324">
        <v>2.0</v>
      </c>
      <c r="E217" s="324">
        <v>0.0</v>
      </c>
      <c r="F217" s="324">
        <v>0.0</v>
      </c>
      <c r="G217" s="324">
        <v>0.0</v>
      </c>
      <c r="H217" s="324">
        <v>1.0</v>
      </c>
      <c r="I217" s="324">
        <v>3.0</v>
      </c>
      <c r="J217" s="324">
        <v>0.0</v>
      </c>
      <c r="K217" s="324">
        <v>0.0</v>
      </c>
      <c r="L217" s="324">
        <v>5.0</v>
      </c>
      <c r="M217" s="324">
        <v>1.0</v>
      </c>
      <c r="N217" s="324">
        <v>0.0</v>
      </c>
      <c r="O217" s="324">
        <v>0.0</v>
      </c>
      <c r="P217" s="324">
        <v>0.0</v>
      </c>
      <c r="Q217" s="324">
        <v>0.0</v>
      </c>
      <c r="R217" s="324">
        <v>1.0</v>
      </c>
      <c r="S217" s="324">
        <v>1.0</v>
      </c>
      <c r="T217" s="324">
        <v>0.0</v>
      </c>
      <c r="U217" s="324">
        <v>1.0</v>
      </c>
      <c r="V217" s="324">
        <v>0.0</v>
      </c>
      <c r="W217" s="324">
        <v>0.0</v>
      </c>
      <c r="X217" s="324">
        <v>0.0</v>
      </c>
      <c r="Y217" s="324">
        <v>0.0</v>
      </c>
      <c r="Z217" s="324">
        <v>0.0</v>
      </c>
      <c r="AA217" s="324">
        <v>0.0</v>
      </c>
      <c r="AB217" s="324">
        <v>0.0</v>
      </c>
      <c r="AC217" s="324">
        <v>0.0</v>
      </c>
      <c r="AD217" s="324">
        <v>0.0</v>
      </c>
      <c r="AE217" s="324">
        <v>0.0</v>
      </c>
      <c r="AF217" s="346">
        <v>0.0</v>
      </c>
      <c r="AG217" s="204">
        <f t="shared" si="73"/>
        <v>15</v>
      </c>
    </row>
    <row r="218" outlineLevel="1">
      <c r="A218" s="120" t="s">
        <v>403</v>
      </c>
      <c r="B218" s="324">
        <v>0.0</v>
      </c>
      <c r="C218" s="324">
        <v>0.0</v>
      </c>
      <c r="D218" s="324">
        <v>0.0</v>
      </c>
      <c r="E218" s="324">
        <v>0.0</v>
      </c>
      <c r="F218" s="324">
        <v>0.0</v>
      </c>
      <c r="G218" s="324">
        <v>0.0</v>
      </c>
      <c r="H218" s="324">
        <v>0.0</v>
      </c>
      <c r="I218" s="324">
        <v>0.0</v>
      </c>
      <c r="J218" s="324">
        <v>0.0</v>
      </c>
      <c r="K218" s="324">
        <v>0.0</v>
      </c>
      <c r="L218" s="324">
        <v>0.0</v>
      </c>
      <c r="M218" s="324">
        <v>0.0</v>
      </c>
      <c r="N218" s="324">
        <v>0.0</v>
      </c>
      <c r="O218" s="324">
        <v>1.0</v>
      </c>
      <c r="P218" s="324">
        <v>0.0</v>
      </c>
      <c r="Q218" s="324">
        <v>0.0</v>
      </c>
      <c r="R218" s="324">
        <v>0.0</v>
      </c>
      <c r="S218" s="324">
        <v>0.0</v>
      </c>
      <c r="T218" s="324">
        <v>0.0</v>
      </c>
      <c r="U218" s="324">
        <v>0.0</v>
      </c>
      <c r="V218" s="324">
        <v>0.0</v>
      </c>
      <c r="W218" s="324">
        <v>0.0</v>
      </c>
      <c r="X218" s="324">
        <v>0.0</v>
      </c>
      <c r="Y218" s="324">
        <v>0.0</v>
      </c>
      <c r="Z218" s="324">
        <v>0.0</v>
      </c>
      <c r="AA218" s="324">
        <v>0.0</v>
      </c>
      <c r="AB218" s="324">
        <v>0.0</v>
      </c>
      <c r="AC218" s="324">
        <v>0.0</v>
      </c>
      <c r="AD218" s="324">
        <v>0.0</v>
      </c>
      <c r="AE218" s="324">
        <v>0.0</v>
      </c>
      <c r="AF218" s="346">
        <v>0.0</v>
      </c>
      <c r="AG218" s="204">
        <f t="shared" si="73"/>
        <v>1</v>
      </c>
    </row>
    <row r="219" outlineLevel="1">
      <c r="A219" s="120" t="s">
        <v>404</v>
      </c>
      <c r="B219" s="324">
        <v>0.0</v>
      </c>
      <c r="C219" s="324">
        <v>0.0</v>
      </c>
      <c r="D219" s="324">
        <v>1.0</v>
      </c>
      <c r="E219" s="324">
        <v>4.0</v>
      </c>
      <c r="F219" s="324">
        <v>0.0</v>
      </c>
      <c r="G219" s="324">
        <v>7.0</v>
      </c>
      <c r="H219" s="324">
        <v>0.0</v>
      </c>
      <c r="I219" s="324">
        <v>3.0</v>
      </c>
      <c r="J219" s="324">
        <v>0.0</v>
      </c>
      <c r="K219" s="324">
        <v>0.0</v>
      </c>
      <c r="L219" s="324">
        <v>3.0</v>
      </c>
      <c r="M219" s="324">
        <v>2.0</v>
      </c>
      <c r="N219" s="324">
        <v>2.0</v>
      </c>
      <c r="O219" s="324">
        <v>1.0</v>
      </c>
      <c r="P219" s="324">
        <v>0.0</v>
      </c>
      <c r="Q219" s="324">
        <v>0.0</v>
      </c>
      <c r="R219" s="324">
        <v>0.0</v>
      </c>
      <c r="S219" s="324">
        <v>0.0</v>
      </c>
      <c r="T219" s="324">
        <v>0.0</v>
      </c>
      <c r="U219" s="324">
        <v>1.0</v>
      </c>
      <c r="V219" s="324">
        <v>1.0</v>
      </c>
      <c r="W219" s="324">
        <v>0.0</v>
      </c>
      <c r="X219" s="324">
        <v>1.0</v>
      </c>
      <c r="Y219" s="324">
        <v>0.0</v>
      </c>
      <c r="Z219" s="324">
        <v>0.0</v>
      </c>
      <c r="AA219" s="324">
        <v>0.0</v>
      </c>
      <c r="AB219" s="324">
        <v>2.0</v>
      </c>
      <c r="AC219" s="324">
        <v>2.0</v>
      </c>
      <c r="AD219" s="324">
        <v>0.0</v>
      </c>
      <c r="AE219" s="324">
        <v>0.0</v>
      </c>
      <c r="AF219" s="346">
        <v>0.0</v>
      </c>
      <c r="AG219" s="204">
        <f t="shared" si="73"/>
        <v>30</v>
      </c>
    </row>
    <row r="220" outlineLevel="1">
      <c r="A220" s="120" t="s">
        <v>405</v>
      </c>
      <c r="B220" s="324">
        <v>0.0</v>
      </c>
      <c r="C220" s="324">
        <v>0.0</v>
      </c>
      <c r="D220" s="324">
        <v>0.0</v>
      </c>
      <c r="E220" s="324">
        <v>0.0</v>
      </c>
      <c r="F220" s="324">
        <v>0.0</v>
      </c>
      <c r="G220" s="324">
        <v>0.0</v>
      </c>
      <c r="H220" s="324">
        <v>1.0</v>
      </c>
      <c r="I220" s="324">
        <v>3.0</v>
      </c>
      <c r="J220" s="324">
        <v>1.0</v>
      </c>
      <c r="K220" s="324">
        <v>0.0</v>
      </c>
      <c r="L220" s="324">
        <v>2.0</v>
      </c>
      <c r="M220" s="324">
        <v>1.0</v>
      </c>
      <c r="N220" s="324">
        <v>2.0</v>
      </c>
      <c r="O220" s="324">
        <v>2.0</v>
      </c>
      <c r="P220" s="324">
        <v>0.0</v>
      </c>
      <c r="Q220" s="324">
        <v>0.0</v>
      </c>
      <c r="R220" s="324">
        <v>0.0</v>
      </c>
      <c r="S220" s="324">
        <v>1.0</v>
      </c>
      <c r="T220" s="324">
        <v>0.0</v>
      </c>
      <c r="U220" s="324">
        <v>0.0</v>
      </c>
      <c r="V220" s="324">
        <v>0.0</v>
      </c>
      <c r="W220" s="324">
        <v>0.0</v>
      </c>
      <c r="X220" s="324">
        <v>0.0</v>
      </c>
      <c r="Y220" s="324">
        <v>0.0</v>
      </c>
      <c r="Z220" s="324">
        <v>0.0</v>
      </c>
      <c r="AA220" s="324">
        <v>0.0</v>
      </c>
      <c r="AB220" s="324">
        <v>0.0</v>
      </c>
      <c r="AC220" s="324">
        <v>0.0</v>
      </c>
      <c r="AD220" s="324">
        <v>0.0</v>
      </c>
      <c r="AE220" s="324">
        <v>0.0</v>
      </c>
      <c r="AF220" s="346">
        <v>0.0</v>
      </c>
      <c r="AG220" s="204">
        <f t="shared" si="73"/>
        <v>13</v>
      </c>
    </row>
    <row r="221">
      <c r="A221" s="297" t="s">
        <v>110</v>
      </c>
      <c r="B221" s="573">
        <f t="shared" ref="B221:AF221" si="74">SUM(B213:B220)</f>
        <v>2</v>
      </c>
      <c r="C221" s="573">
        <f t="shared" si="74"/>
        <v>4</v>
      </c>
      <c r="D221" s="573">
        <f t="shared" si="74"/>
        <v>9</v>
      </c>
      <c r="E221" s="573">
        <f t="shared" si="74"/>
        <v>18</v>
      </c>
      <c r="F221" s="573">
        <f t="shared" si="74"/>
        <v>0</v>
      </c>
      <c r="G221" s="573">
        <f t="shared" si="74"/>
        <v>16</v>
      </c>
      <c r="H221" s="573">
        <f t="shared" si="74"/>
        <v>2</v>
      </c>
      <c r="I221" s="573">
        <f t="shared" si="74"/>
        <v>13</v>
      </c>
      <c r="J221" s="573">
        <f t="shared" si="74"/>
        <v>1</v>
      </c>
      <c r="K221" s="573">
        <f t="shared" si="74"/>
        <v>0</v>
      </c>
      <c r="L221" s="573">
        <f t="shared" si="74"/>
        <v>17</v>
      </c>
      <c r="M221" s="573">
        <f t="shared" si="74"/>
        <v>12</v>
      </c>
      <c r="N221" s="573">
        <f t="shared" si="74"/>
        <v>7</v>
      </c>
      <c r="O221" s="573">
        <f t="shared" si="74"/>
        <v>9</v>
      </c>
      <c r="P221" s="573">
        <f t="shared" si="74"/>
        <v>0</v>
      </c>
      <c r="Q221" s="573">
        <f t="shared" si="74"/>
        <v>2</v>
      </c>
      <c r="R221" s="573">
        <f t="shared" si="74"/>
        <v>1</v>
      </c>
      <c r="S221" s="573">
        <f t="shared" si="74"/>
        <v>6</v>
      </c>
      <c r="T221" s="573">
        <f t="shared" si="74"/>
        <v>2</v>
      </c>
      <c r="U221" s="573">
        <f t="shared" si="74"/>
        <v>4</v>
      </c>
      <c r="V221" s="573">
        <f t="shared" si="74"/>
        <v>5</v>
      </c>
      <c r="W221" s="573">
        <f t="shared" si="74"/>
        <v>0</v>
      </c>
      <c r="X221" s="573">
        <f t="shared" si="74"/>
        <v>1</v>
      </c>
      <c r="Y221" s="573">
        <f t="shared" si="74"/>
        <v>3</v>
      </c>
      <c r="Z221" s="573">
        <f t="shared" si="74"/>
        <v>0</v>
      </c>
      <c r="AA221" s="573">
        <f t="shared" si="74"/>
        <v>0</v>
      </c>
      <c r="AB221" s="573">
        <f t="shared" si="74"/>
        <v>5</v>
      </c>
      <c r="AC221" s="573">
        <f t="shared" si="74"/>
        <v>5</v>
      </c>
      <c r="AD221" s="573">
        <f t="shared" si="74"/>
        <v>0</v>
      </c>
      <c r="AE221" s="573">
        <f t="shared" si="74"/>
        <v>4</v>
      </c>
      <c r="AF221" s="586">
        <f t="shared" si="74"/>
        <v>0</v>
      </c>
      <c r="AG221" s="204">
        <f t="shared" si="73"/>
        <v>148</v>
      </c>
    </row>
    <row r="222">
      <c r="A222" s="18"/>
      <c r="B222" s="165"/>
      <c r="C222" s="165"/>
      <c r="D222" s="165"/>
      <c r="E222" s="165"/>
      <c r="F222" s="165"/>
      <c r="G222" s="165"/>
      <c r="H222" s="165"/>
      <c r="I222" s="6"/>
      <c r="J222" s="6"/>
      <c r="K222" s="6"/>
      <c r="L222" s="6"/>
      <c r="M222" s="6"/>
      <c r="N222" s="6"/>
      <c r="O222" s="6"/>
      <c r="P222" s="6"/>
      <c r="Q222" s="6"/>
      <c r="R222" s="6"/>
      <c r="S222" s="6"/>
      <c r="T222" s="6"/>
      <c r="U222" s="6"/>
      <c r="V222" s="6"/>
      <c r="W222" s="6"/>
      <c r="X222" s="6"/>
      <c r="Y222" s="6"/>
      <c r="Z222" s="6"/>
      <c r="AA222" s="6"/>
      <c r="AB222" s="6"/>
      <c r="AC222" s="6"/>
      <c r="AD222" s="6"/>
      <c r="AE222" s="6"/>
      <c r="AF222" s="18"/>
      <c r="AG222" s="323"/>
    </row>
    <row r="223">
      <c r="A223" s="120" t="s">
        <v>407</v>
      </c>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558"/>
      <c r="AG223" s="323"/>
    </row>
    <row r="224" outlineLevel="1">
      <c r="A224" s="120" t="s">
        <v>229</v>
      </c>
      <c r="B224" s="324">
        <v>1.0</v>
      </c>
      <c r="C224" s="324">
        <v>0.0</v>
      </c>
      <c r="D224" s="324">
        <v>0.0</v>
      </c>
      <c r="E224" s="324">
        <v>0.0</v>
      </c>
      <c r="F224" s="324">
        <v>0.0</v>
      </c>
      <c r="G224" s="324">
        <v>0.0</v>
      </c>
      <c r="H224" s="324">
        <v>0.0</v>
      </c>
      <c r="I224" s="324">
        <v>0.0</v>
      </c>
      <c r="J224" s="324">
        <v>0.0</v>
      </c>
      <c r="K224" s="324">
        <v>0.0</v>
      </c>
      <c r="L224" s="324">
        <v>0.0</v>
      </c>
      <c r="M224" s="324">
        <v>0.0</v>
      </c>
      <c r="N224" s="324">
        <v>0.0</v>
      </c>
      <c r="O224" s="324">
        <v>0.0</v>
      </c>
      <c r="P224" s="324">
        <v>0.0</v>
      </c>
      <c r="Q224" s="324">
        <v>0.0</v>
      </c>
      <c r="R224" s="324">
        <v>0.0</v>
      </c>
      <c r="S224" s="324">
        <v>0.0</v>
      </c>
      <c r="T224" s="324">
        <v>1.0</v>
      </c>
      <c r="U224" s="324">
        <v>0.0</v>
      </c>
      <c r="V224" s="324">
        <v>0.0</v>
      </c>
      <c r="W224" s="324">
        <v>0.0</v>
      </c>
      <c r="X224" s="324">
        <v>0.0</v>
      </c>
      <c r="Y224" s="324">
        <v>1.0</v>
      </c>
      <c r="Z224" s="324">
        <v>0.0</v>
      </c>
      <c r="AA224" s="324">
        <v>0.0</v>
      </c>
      <c r="AB224" s="324">
        <v>0.0</v>
      </c>
      <c r="AC224" s="324">
        <v>0.0</v>
      </c>
      <c r="AD224" s="324">
        <v>0.0</v>
      </c>
      <c r="AE224" s="324">
        <v>0.0</v>
      </c>
      <c r="AF224" s="324">
        <v>0.0</v>
      </c>
      <c r="AG224" s="204">
        <f t="shared" ref="AG224:AG232" si="75">SUM(B224:AF224)</f>
        <v>3</v>
      </c>
    </row>
    <row r="225" outlineLevel="1">
      <c r="A225" s="120" t="s">
        <v>231</v>
      </c>
      <c r="B225" s="324">
        <v>2.0</v>
      </c>
      <c r="C225" s="324">
        <v>0.0</v>
      </c>
      <c r="D225" s="324">
        <v>0.0</v>
      </c>
      <c r="E225" s="324">
        <v>0.0</v>
      </c>
      <c r="F225" s="324">
        <v>0.0</v>
      </c>
      <c r="G225" s="324">
        <v>0.0</v>
      </c>
      <c r="H225" s="324">
        <v>0.0</v>
      </c>
      <c r="I225" s="324">
        <v>0.0</v>
      </c>
      <c r="J225" s="324">
        <v>0.0</v>
      </c>
      <c r="K225" s="324">
        <v>0.0</v>
      </c>
      <c r="L225" s="324">
        <v>0.0</v>
      </c>
      <c r="M225" s="324">
        <v>0.0</v>
      </c>
      <c r="N225" s="324">
        <v>0.0</v>
      </c>
      <c r="O225" s="324">
        <v>0.0</v>
      </c>
      <c r="P225" s="324">
        <v>0.0</v>
      </c>
      <c r="Q225" s="324">
        <v>0.0</v>
      </c>
      <c r="R225" s="324">
        <v>0.0</v>
      </c>
      <c r="S225" s="324">
        <v>0.0</v>
      </c>
      <c r="T225" s="324">
        <v>2.0</v>
      </c>
      <c r="U225" s="324">
        <v>0.0</v>
      </c>
      <c r="V225" s="324">
        <v>0.0</v>
      </c>
      <c r="W225" s="324">
        <v>0.0</v>
      </c>
      <c r="X225" s="324">
        <v>0.0</v>
      </c>
      <c r="Y225" s="324">
        <v>1.0</v>
      </c>
      <c r="Z225" s="324">
        <v>0.0</v>
      </c>
      <c r="AA225" s="324">
        <v>0.0</v>
      </c>
      <c r="AB225" s="324">
        <v>0.0</v>
      </c>
      <c r="AC225" s="324">
        <v>0.0</v>
      </c>
      <c r="AD225" s="324">
        <v>0.0</v>
      </c>
      <c r="AE225" s="324">
        <v>0.0</v>
      </c>
      <c r="AF225" s="324">
        <v>0.0</v>
      </c>
      <c r="AG225" s="204">
        <f t="shared" si="75"/>
        <v>5</v>
      </c>
    </row>
    <row r="226" outlineLevel="1">
      <c r="A226" s="120" t="s">
        <v>409</v>
      </c>
      <c r="B226" s="324">
        <v>1.0</v>
      </c>
      <c r="C226" s="324">
        <v>0.0</v>
      </c>
      <c r="D226" s="324">
        <v>0.0</v>
      </c>
      <c r="E226" s="324">
        <v>0.0</v>
      </c>
      <c r="F226" s="324">
        <v>0.0</v>
      </c>
      <c r="G226" s="324">
        <v>0.0</v>
      </c>
      <c r="H226" s="324">
        <v>0.0</v>
      </c>
      <c r="I226" s="324">
        <v>0.0</v>
      </c>
      <c r="J226" s="324">
        <v>0.0</v>
      </c>
      <c r="K226" s="324">
        <v>0.0</v>
      </c>
      <c r="L226" s="324">
        <v>0.0</v>
      </c>
      <c r="M226" s="324">
        <v>0.0</v>
      </c>
      <c r="N226" s="324">
        <v>0.0</v>
      </c>
      <c r="O226" s="324">
        <v>0.0</v>
      </c>
      <c r="P226" s="324">
        <v>0.0</v>
      </c>
      <c r="Q226" s="324">
        <v>0.0</v>
      </c>
      <c r="R226" s="324">
        <v>0.0</v>
      </c>
      <c r="S226" s="324">
        <v>0.0</v>
      </c>
      <c r="T226" s="324">
        <v>0.0</v>
      </c>
      <c r="U226" s="324">
        <v>0.0</v>
      </c>
      <c r="V226" s="324">
        <v>0.0</v>
      </c>
      <c r="W226" s="324">
        <v>1.0</v>
      </c>
      <c r="X226" s="324">
        <v>0.0</v>
      </c>
      <c r="Y226" s="324">
        <v>0.0</v>
      </c>
      <c r="Z226" s="324">
        <v>0.0</v>
      </c>
      <c r="AA226" s="324">
        <v>0.0</v>
      </c>
      <c r="AB226" s="324">
        <v>0.0</v>
      </c>
      <c r="AC226" s="324">
        <v>0.0</v>
      </c>
      <c r="AD226" s="324">
        <v>0.0</v>
      </c>
      <c r="AE226" s="324">
        <v>0.0</v>
      </c>
      <c r="AF226" s="324">
        <v>0.0</v>
      </c>
      <c r="AG226" s="204">
        <f t="shared" si="75"/>
        <v>2</v>
      </c>
    </row>
    <row r="227" outlineLevel="1">
      <c r="A227" s="120" t="s">
        <v>410</v>
      </c>
      <c r="B227" s="324">
        <v>0.0</v>
      </c>
      <c r="C227" s="324">
        <v>0.0</v>
      </c>
      <c r="D227" s="324">
        <v>0.0</v>
      </c>
      <c r="E227" s="324">
        <v>0.0</v>
      </c>
      <c r="F227" s="324">
        <v>0.0</v>
      </c>
      <c r="G227" s="324">
        <v>0.0</v>
      </c>
      <c r="H227" s="324">
        <v>0.0</v>
      </c>
      <c r="I227" s="324">
        <v>0.0</v>
      </c>
      <c r="J227" s="324">
        <v>0.0</v>
      </c>
      <c r="K227" s="324">
        <v>0.0</v>
      </c>
      <c r="L227" s="324">
        <v>0.0</v>
      </c>
      <c r="M227" s="324">
        <v>0.0</v>
      </c>
      <c r="N227" s="324">
        <v>0.0</v>
      </c>
      <c r="O227" s="324">
        <v>0.0</v>
      </c>
      <c r="P227" s="324">
        <v>0.0</v>
      </c>
      <c r="Q227" s="324">
        <v>0.0</v>
      </c>
      <c r="R227" s="324">
        <v>0.0</v>
      </c>
      <c r="S227" s="324">
        <v>0.0</v>
      </c>
      <c r="T227" s="324">
        <v>1.0</v>
      </c>
      <c r="U227" s="324">
        <v>0.0</v>
      </c>
      <c r="V227" s="324">
        <v>0.0</v>
      </c>
      <c r="W227" s="324">
        <v>0.0</v>
      </c>
      <c r="X227" s="324">
        <v>0.0</v>
      </c>
      <c r="Y227" s="324">
        <v>1.0</v>
      </c>
      <c r="Z227" s="324">
        <v>0.0</v>
      </c>
      <c r="AA227" s="324">
        <v>0.0</v>
      </c>
      <c r="AB227" s="324">
        <v>0.0</v>
      </c>
      <c r="AC227" s="324">
        <v>0.0</v>
      </c>
      <c r="AD227" s="324">
        <v>0.0</v>
      </c>
      <c r="AE227" s="324">
        <v>0.0</v>
      </c>
      <c r="AF227" s="324">
        <v>0.0</v>
      </c>
      <c r="AG227" s="204">
        <f t="shared" si="75"/>
        <v>2</v>
      </c>
    </row>
    <row r="228" outlineLevel="1">
      <c r="A228" s="120" t="s">
        <v>411</v>
      </c>
      <c r="B228" s="324">
        <v>2.0</v>
      </c>
      <c r="C228" s="324">
        <v>0.0</v>
      </c>
      <c r="D228" s="324">
        <v>0.0</v>
      </c>
      <c r="E228" s="324">
        <v>0.0</v>
      </c>
      <c r="F228" s="324">
        <v>0.0</v>
      </c>
      <c r="G228" s="324">
        <v>0.0</v>
      </c>
      <c r="H228" s="324">
        <v>0.0</v>
      </c>
      <c r="I228" s="324">
        <v>1.0</v>
      </c>
      <c r="J228" s="324">
        <v>0.0</v>
      </c>
      <c r="K228" s="324">
        <v>0.0</v>
      </c>
      <c r="L228" s="324">
        <v>0.0</v>
      </c>
      <c r="M228" s="324">
        <v>0.0</v>
      </c>
      <c r="N228" s="324">
        <v>0.0</v>
      </c>
      <c r="O228" s="324">
        <v>0.0</v>
      </c>
      <c r="P228" s="324">
        <v>0.0</v>
      </c>
      <c r="Q228" s="324">
        <v>0.0</v>
      </c>
      <c r="R228" s="324">
        <v>0.0</v>
      </c>
      <c r="S228" s="324">
        <v>0.0</v>
      </c>
      <c r="T228" s="324">
        <v>0.0</v>
      </c>
      <c r="U228" s="324">
        <v>0.0</v>
      </c>
      <c r="V228" s="324">
        <v>0.0</v>
      </c>
      <c r="W228" s="324">
        <v>0.0</v>
      </c>
      <c r="X228" s="324">
        <v>0.0</v>
      </c>
      <c r="Y228" s="324">
        <v>0.0</v>
      </c>
      <c r="Z228" s="324">
        <v>0.0</v>
      </c>
      <c r="AA228" s="324">
        <v>0.0</v>
      </c>
      <c r="AB228" s="324">
        <v>0.0</v>
      </c>
      <c r="AC228" s="324">
        <v>0.0</v>
      </c>
      <c r="AD228" s="324">
        <v>0.0</v>
      </c>
      <c r="AE228" s="324">
        <v>0.0</v>
      </c>
      <c r="AF228" s="324">
        <v>0.0</v>
      </c>
      <c r="AG228" s="204">
        <f t="shared" si="75"/>
        <v>3</v>
      </c>
    </row>
    <row r="229" outlineLevel="1">
      <c r="A229" s="120" t="s">
        <v>412</v>
      </c>
      <c r="B229" s="324">
        <v>0.0</v>
      </c>
      <c r="C229" s="324">
        <v>0.0</v>
      </c>
      <c r="D229" s="324">
        <v>0.0</v>
      </c>
      <c r="E229" s="324">
        <v>0.0</v>
      </c>
      <c r="F229" s="324">
        <v>0.0</v>
      </c>
      <c r="G229" s="324">
        <v>0.0</v>
      </c>
      <c r="H229" s="324">
        <v>0.0</v>
      </c>
      <c r="I229" s="324">
        <v>0.0</v>
      </c>
      <c r="J229" s="324">
        <v>0.0</v>
      </c>
      <c r="K229" s="324">
        <v>0.0</v>
      </c>
      <c r="L229" s="324">
        <v>0.0</v>
      </c>
      <c r="M229" s="324">
        <v>0.0</v>
      </c>
      <c r="N229" s="324">
        <v>0.0</v>
      </c>
      <c r="O229" s="324">
        <v>0.0</v>
      </c>
      <c r="P229" s="324">
        <v>0.0</v>
      </c>
      <c r="Q229" s="324">
        <v>0.0</v>
      </c>
      <c r="R229" s="324">
        <v>0.0</v>
      </c>
      <c r="S229" s="324">
        <v>0.0</v>
      </c>
      <c r="T229" s="324">
        <v>0.0</v>
      </c>
      <c r="U229" s="324">
        <v>0.0</v>
      </c>
      <c r="V229" s="324">
        <v>0.0</v>
      </c>
      <c r="W229" s="324">
        <v>0.0</v>
      </c>
      <c r="X229" s="324">
        <v>0.0</v>
      </c>
      <c r="Y229" s="324">
        <v>0.0</v>
      </c>
      <c r="Z229" s="324">
        <v>0.0</v>
      </c>
      <c r="AA229" s="324">
        <v>0.0</v>
      </c>
      <c r="AB229" s="324">
        <v>0.0</v>
      </c>
      <c r="AC229" s="324">
        <v>0.0</v>
      </c>
      <c r="AD229" s="324">
        <v>0.0</v>
      </c>
      <c r="AE229" s="324">
        <v>0.0</v>
      </c>
      <c r="AF229" s="324">
        <v>0.0</v>
      </c>
      <c r="AG229" s="204">
        <f t="shared" si="75"/>
        <v>0</v>
      </c>
    </row>
    <row r="230" outlineLevel="1">
      <c r="A230" s="120" t="s">
        <v>413</v>
      </c>
      <c r="B230" s="324">
        <v>1.0</v>
      </c>
      <c r="C230" s="324">
        <v>0.0</v>
      </c>
      <c r="D230" s="324">
        <v>0.0</v>
      </c>
      <c r="E230" s="324">
        <v>0.0</v>
      </c>
      <c r="F230" s="324">
        <v>0.0</v>
      </c>
      <c r="G230" s="324">
        <v>0.0</v>
      </c>
      <c r="H230" s="324">
        <v>0.0</v>
      </c>
      <c r="I230" s="324">
        <v>1.0</v>
      </c>
      <c r="J230" s="324">
        <v>0.0</v>
      </c>
      <c r="K230" s="324">
        <v>0.0</v>
      </c>
      <c r="L230" s="324">
        <v>0.0</v>
      </c>
      <c r="M230" s="324">
        <v>0.0</v>
      </c>
      <c r="N230" s="324">
        <v>1.0</v>
      </c>
      <c r="O230" s="324">
        <v>0.0</v>
      </c>
      <c r="P230" s="324">
        <v>0.0</v>
      </c>
      <c r="Q230" s="324">
        <v>0.0</v>
      </c>
      <c r="R230" s="324">
        <v>0.0</v>
      </c>
      <c r="S230" s="324">
        <v>0.0</v>
      </c>
      <c r="T230" s="324">
        <v>1.0</v>
      </c>
      <c r="U230" s="324">
        <v>0.0</v>
      </c>
      <c r="V230" s="324">
        <v>0.0</v>
      </c>
      <c r="W230" s="324">
        <v>0.0</v>
      </c>
      <c r="X230" s="324">
        <v>0.0</v>
      </c>
      <c r="Y230" s="324">
        <v>0.0</v>
      </c>
      <c r="Z230" s="324">
        <v>0.0</v>
      </c>
      <c r="AA230" s="324">
        <v>0.0</v>
      </c>
      <c r="AB230" s="324">
        <v>0.0</v>
      </c>
      <c r="AC230" s="324">
        <v>0.0</v>
      </c>
      <c r="AD230" s="324">
        <v>0.0</v>
      </c>
      <c r="AE230" s="324">
        <v>0.0</v>
      </c>
      <c r="AF230" s="324">
        <v>0.0</v>
      </c>
      <c r="AG230" s="204">
        <f t="shared" si="75"/>
        <v>4</v>
      </c>
    </row>
    <row r="231" outlineLevel="1">
      <c r="A231" s="120" t="s">
        <v>414</v>
      </c>
      <c r="B231" s="324">
        <v>0.0</v>
      </c>
      <c r="C231" s="324">
        <v>0.0</v>
      </c>
      <c r="D231" s="324">
        <v>0.0</v>
      </c>
      <c r="E231" s="324">
        <v>0.0</v>
      </c>
      <c r="F231" s="324">
        <v>0.0</v>
      </c>
      <c r="G231" s="324">
        <v>0.0</v>
      </c>
      <c r="H231" s="324">
        <v>0.0</v>
      </c>
      <c r="I231" s="324">
        <v>0.0</v>
      </c>
      <c r="J231" s="324">
        <v>0.0</v>
      </c>
      <c r="K231" s="324">
        <v>0.0</v>
      </c>
      <c r="L231" s="324">
        <v>0.0</v>
      </c>
      <c r="M231" s="324">
        <v>0.0</v>
      </c>
      <c r="N231" s="324">
        <v>0.0</v>
      </c>
      <c r="O231" s="324">
        <v>0.0</v>
      </c>
      <c r="P231" s="324">
        <v>0.0</v>
      </c>
      <c r="Q231" s="324">
        <v>0.0</v>
      </c>
      <c r="R231" s="324">
        <v>0.0</v>
      </c>
      <c r="S231" s="324">
        <v>0.0</v>
      </c>
      <c r="T231" s="324">
        <v>1.0</v>
      </c>
      <c r="U231" s="324">
        <v>0.0</v>
      </c>
      <c r="V231" s="324">
        <v>0.0</v>
      </c>
      <c r="W231" s="324">
        <v>0.0</v>
      </c>
      <c r="X231" s="324">
        <v>0.0</v>
      </c>
      <c r="Y231" s="324">
        <v>0.0</v>
      </c>
      <c r="Z231" s="324">
        <v>0.0</v>
      </c>
      <c r="AA231" s="324">
        <v>0.0</v>
      </c>
      <c r="AB231" s="324">
        <v>0.0</v>
      </c>
      <c r="AC231" s="324">
        <v>0.0</v>
      </c>
      <c r="AD231" s="324">
        <v>0.0</v>
      </c>
      <c r="AE231" s="324">
        <v>0.0</v>
      </c>
      <c r="AF231" s="324">
        <v>0.0</v>
      </c>
      <c r="AG231" s="204">
        <f t="shared" si="75"/>
        <v>1</v>
      </c>
    </row>
    <row r="232">
      <c r="A232" s="297" t="s">
        <v>110</v>
      </c>
      <c r="B232" s="573">
        <f t="shared" ref="B232:AF232" si="76">SUM(B224:B231)</f>
        <v>7</v>
      </c>
      <c r="C232" s="573">
        <f t="shared" si="76"/>
        <v>0</v>
      </c>
      <c r="D232" s="573">
        <f t="shared" si="76"/>
        <v>0</v>
      </c>
      <c r="E232" s="573">
        <f t="shared" si="76"/>
        <v>0</v>
      </c>
      <c r="F232" s="573">
        <f t="shared" si="76"/>
        <v>0</v>
      </c>
      <c r="G232" s="573">
        <f t="shared" si="76"/>
        <v>0</v>
      </c>
      <c r="H232" s="573">
        <f t="shared" si="76"/>
        <v>0</v>
      </c>
      <c r="I232" s="573">
        <f t="shared" si="76"/>
        <v>2</v>
      </c>
      <c r="J232" s="573">
        <f t="shared" si="76"/>
        <v>0</v>
      </c>
      <c r="K232" s="573">
        <f t="shared" si="76"/>
        <v>0</v>
      </c>
      <c r="L232" s="573">
        <f t="shared" si="76"/>
        <v>0</v>
      </c>
      <c r="M232" s="573">
        <f t="shared" si="76"/>
        <v>0</v>
      </c>
      <c r="N232" s="573">
        <f t="shared" si="76"/>
        <v>1</v>
      </c>
      <c r="O232" s="573">
        <f t="shared" si="76"/>
        <v>0</v>
      </c>
      <c r="P232" s="573">
        <f t="shared" si="76"/>
        <v>0</v>
      </c>
      <c r="Q232" s="573">
        <f t="shared" si="76"/>
        <v>0</v>
      </c>
      <c r="R232" s="573">
        <f t="shared" si="76"/>
        <v>0</v>
      </c>
      <c r="S232" s="573">
        <f t="shared" si="76"/>
        <v>0</v>
      </c>
      <c r="T232" s="573">
        <f t="shared" si="76"/>
        <v>6</v>
      </c>
      <c r="U232" s="573">
        <f t="shared" si="76"/>
        <v>0</v>
      </c>
      <c r="V232" s="573">
        <f t="shared" si="76"/>
        <v>0</v>
      </c>
      <c r="W232" s="573">
        <f t="shared" si="76"/>
        <v>1</v>
      </c>
      <c r="X232" s="573">
        <f t="shared" si="76"/>
        <v>0</v>
      </c>
      <c r="Y232" s="573">
        <f t="shared" si="76"/>
        <v>3</v>
      </c>
      <c r="Z232" s="573">
        <f t="shared" si="76"/>
        <v>0</v>
      </c>
      <c r="AA232" s="573">
        <f t="shared" si="76"/>
        <v>0</v>
      </c>
      <c r="AB232" s="573">
        <f t="shared" si="76"/>
        <v>0</v>
      </c>
      <c r="AC232" s="573">
        <f t="shared" si="76"/>
        <v>0</v>
      </c>
      <c r="AD232" s="573">
        <f t="shared" si="76"/>
        <v>0</v>
      </c>
      <c r="AE232" s="573">
        <f t="shared" si="76"/>
        <v>0</v>
      </c>
      <c r="AF232" s="586">
        <f t="shared" si="76"/>
        <v>0</v>
      </c>
      <c r="AG232" s="204">
        <f t="shared" si="75"/>
        <v>20</v>
      </c>
    </row>
    <row r="233">
      <c r="A233" s="18"/>
      <c r="B233" s="165"/>
      <c r="C233" s="165"/>
      <c r="D233" s="165"/>
      <c r="E233" s="165"/>
      <c r="F233" s="165"/>
      <c r="G233" s="165"/>
      <c r="H233" s="165"/>
      <c r="I233" s="6"/>
      <c r="J233" s="6"/>
      <c r="K233" s="6"/>
      <c r="L233" s="6"/>
      <c r="M233" s="6"/>
      <c r="N233" s="6"/>
      <c r="O233" s="6"/>
      <c r="P233" s="6"/>
      <c r="Q233" s="6"/>
      <c r="R233" s="6"/>
      <c r="S233" s="6"/>
      <c r="T233" s="6"/>
      <c r="U233" s="6"/>
      <c r="V233" s="6"/>
      <c r="W233" s="6"/>
      <c r="X233" s="6"/>
      <c r="Y233" s="6"/>
      <c r="Z233" s="6"/>
      <c r="AA233" s="6"/>
      <c r="AB233" s="6"/>
      <c r="AC233" s="6"/>
      <c r="AD233" s="6"/>
      <c r="AE233" s="6"/>
      <c r="AF233" s="18"/>
      <c r="AG233" s="323"/>
    </row>
    <row r="234">
      <c r="A234" s="23" t="s">
        <v>415</v>
      </c>
      <c r="B234" s="165"/>
      <c r="C234" s="165"/>
      <c r="D234" s="165"/>
      <c r="E234" s="165"/>
      <c r="F234" s="165"/>
      <c r="G234" s="230"/>
      <c r="H234" s="165"/>
      <c r="I234" s="6"/>
      <c r="J234" s="6"/>
      <c r="K234" s="6"/>
      <c r="L234" s="6"/>
      <c r="M234" s="6"/>
      <c r="N234" s="6"/>
      <c r="O234" s="6"/>
      <c r="P234" s="6"/>
      <c r="Q234" s="6"/>
      <c r="R234" s="6"/>
      <c r="S234" s="6"/>
      <c r="T234" s="6"/>
      <c r="U234" s="6"/>
      <c r="V234" s="6"/>
      <c r="W234" s="6"/>
      <c r="X234" s="6"/>
      <c r="Y234" s="6"/>
      <c r="Z234" s="6"/>
      <c r="AA234" s="6"/>
      <c r="AB234" s="6"/>
      <c r="AC234" s="6"/>
      <c r="AD234" s="6"/>
      <c r="AE234" s="6"/>
      <c r="AF234" s="18"/>
      <c r="AG234" s="12"/>
    </row>
    <row r="235">
      <c r="A235" s="120" t="s">
        <v>416</v>
      </c>
      <c r="B235" s="128">
        <v>1241.38</v>
      </c>
      <c r="C235" s="128">
        <v>1654.57</v>
      </c>
      <c r="D235" s="128">
        <v>1629.97</v>
      </c>
      <c r="E235" s="128">
        <v>6370.81</v>
      </c>
      <c r="F235" s="128">
        <v>1175.56</v>
      </c>
      <c r="G235" s="128">
        <v>6241.84</v>
      </c>
      <c r="H235" s="128">
        <v>2391.08</v>
      </c>
      <c r="I235" s="128">
        <v>3444.07</v>
      </c>
      <c r="J235" s="128">
        <v>562.68</v>
      </c>
      <c r="K235" s="128">
        <v>0.0</v>
      </c>
      <c r="L235" s="128">
        <v>6562.91</v>
      </c>
      <c r="M235" s="128">
        <v>3528.92</v>
      </c>
      <c r="N235" s="128">
        <v>4454.39</v>
      </c>
      <c r="O235" s="128">
        <v>6550.99</v>
      </c>
      <c r="P235" s="128">
        <v>274.32</v>
      </c>
      <c r="Q235" s="128">
        <v>945.35</v>
      </c>
      <c r="R235" s="128">
        <v>743.99</v>
      </c>
      <c r="S235" s="128">
        <v>1392.8799999999999</v>
      </c>
      <c r="T235" s="128">
        <v>1606.33</v>
      </c>
      <c r="U235" s="128">
        <v>1637.43</v>
      </c>
      <c r="V235" s="128">
        <v>1353.26</v>
      </c>
      <c r="W235" s="128">
        <v>270.82</v>
      </c>
      <c r="X235" s="128">
        <v>415.04</v>
      </c>
      <c r="Y235" s="128">
        <v>649.29</v>
      </c>
      <c r="Z235" s="128">
        <v>0.0</v>
      </c>
      <c r="AA235" s="128">
        <v>0.0</v>
      </c>
      <c r="AB235" s="128">
        <v>1553.35</v>
      </c>
      <c r="AC235" s="128">
        <v>1248.59</v>
      </c>
      <c r="AD235" s="128">
        <v>0.0</v>
      </c>
      <c r="AE235" s="128">
        <v>838.89</v>
      </c>
      <c r="AF235" s="129">
        <v>0.0</v>
      </c>
      <c r="AG235" s="94">
        <f t="shared" ref="AG235:AG236" si="78">SUM(B235:AF235)</f>
        <v>58738.71</v>
      </c>
    </row>
    <row r="236">
      <c r="A236" s="134" t="s">
        <v>417</v>
      </c>
      <c r="B236" s="135">
        <f t="shared" ref="B236:AF236" si="77">SUM(B235)</f>
        <v>1241.38</v>
      </c>
      <c r="C236" s="135">
        <f t="shared" si="77"/>
        <v>1654.57</v>
      </c>
      <c r="D236" s="135">
        <f t="shared" si="77"/>
        <v>1629.97</v>
      </c>
      <c r="E236" s="135">
        <f t="shared" si="77"/>
        <v>6370.81</v>
      </c>
      <c r="F236" s="135">
        <f t="shared" si="77"/>
        <v>1175.56</v>
      </c>
      <c r="G236" s="135">
        <f t="shared" si="77"/>
        <v>6241.84</v>
      </c>
      <c r="H236" s="135">
        <f t="shared" si="77"/>
        <v>2391.08</v>
      </c>
      <c r="I236" s="135">
        <f t="shared" si="77"/>
        <v>3444.07</v>
      </c>
      <c r="J236" s="135">
        <f t="shared" si="77"/>
        <v>562.68</v>
      </c>
      <c r="K236" s="135">
        <f t="shared" si="77"/>
        <v>0</v>
      </c>
      <c r="L236" s="135">
        <f t="shared" si="77"/>
        <v>6562.91</v>
      </c>
      <c r="M236" s="135">
        <f t="shared" si="77"/>
        <v>3528.92</v>
      </c>
      <c r="N236" s="135">
        <f t="shared" si="77"/>
        <v>4454.39</v>
      </c>
      <c r="O236" s="135">
        <f t="shared" si="77"/>
        <v>6550.99</v>
      </c>
      <c r="P236" s="135">
        <f t="shared" si="77"/>
        <v>274.32</v>
      </c>
      <c r="Q236" s="135">
        <f t="shared" si="77"/>
        <v>945.35</v>
      </c>
      <c r="R236" s="135">
        <f t="shared" si="77"/>
        <v>743.99</v>
      </c>
      <c r="S236" s="135">
        <f t="shared" si="77"/>
        <v>1392.88</v>
      </c>
      <c r="T236" s="135">
        <f t="shared" si="77"/>
        <v>1606.33</v>
      </c>
      <c r="U236" s="135">
        <f t="shared" si="77"/>
        <v>1637.43</v>
      </c>
      <c r="V236" s="135">
        <f t="shared" si="77"/>
        <v>1353.26</v>
      </c>
      <c r="W236" s="135">
        <f t="shared" si="77"/>
        <v>270.82</v>
      </c>
      <c r="X236" s="135">
        <f t="shared" si="77"/>
        <v>415.04</v>
      </c>
      <c r="Y236" s="135">
        <f t="shared" si="77"/>
        <v>649.29</v>
      </c>
      <c r="Z236" s="135">
        <f t="shared" si="77"/>
        <v>0</v>
      </c>
      <c r="AA236" s="135">
        <f t="shared" si="77"/>
        <v>0</v>
      </c>
      <c r="AB236" s="135">
        <f t="shared" si="77"/>
        <v>1553.35</v>
      </c>
      <c r="AC236" s="135">
        <f t="shared" si="77"/>
        <v>1248.59</v>
      </c>
      <c r="AD236" s="135">
        <f t="shared" si="77"/>
        <v>0</v>
      </c>
      <c r="AE236" s="135">
        <f t="shared" si="77"/>
        <v>838.89</v>
      </c>
      <c r="AF236" s="136">
        <f t="shared" si="77"/>
        <v>0</v>
      </c>
      <c r="AG236" s="94">
        <f t="shared" si="78"/>
        <v>58738.71</v>
      </c>
    </row>
    <row r="237">
      <c r="A237" s="18"/>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18"/>
      <c r="AG237" s="537"/>
    </row>
    <row r="238">
      <c r="A238" s="120" t="s">
        <v>418</v>
      </c>
      <c r="B238" s="128">
        <v>752.0</v>
      </c>
      <c r="C238" s="128">
        <v>0.0</v>
      </c>
      <c r="D238" s="128">
        <v>0.0</v>
      </c>
      <c r="E238" s="128">
        <v>0.0</v>
      </c>
      <c r="F238" s="128">
        <v>0.0</v>
      </c>
      <c r="G238" s="128">
        <v>0.0</v>
      </c>
      <c r="H238" s="128">
        <v>0.0</v>
      </c>
      <c r="I238" s="128">
        <v>323.68</v>
      </c>
      <c r="J238" s="128">
        <v>0.0</v>
      </c>
      <c r="K238" s="128">
        <v>0.0</v>
      </c>
      <c r="L238" s="128">
        <v>0.0</v>
      </c>
      <c r="M238" s="128">
        <v>0.0</v>
      </c>
      <c r="N238" s="128">
        <v>291.28</v>
      </c>
      <c r="O238" s="128">
        <v>0.0</v>
      </c>
      <c r="P238" s="128">
        <v>0.0</v>
      </c>
      <c r="Q238" s="128">
        <v>0.0</v>
      </c>
      <c r="R238" s="128">
        <v>275.1</v>
      </c>
      <c r="S238" s="128">
        <v>0.0</v>
      </c>
      <c r="T238" s="128">
        <f>542+307.4</f>
        <v>849.4</v>
      </c>
      <c r="U238" s="128">
        <v>0.0</v>
      </c>
      <c r="V238" s="128">
        <v>0.0</v>
      </c>
      <c r="W238" s="128">
        <v>268.0</v>
      </c>
      <c r="X238" s="128">
        <v>0.0</v>
      </c>
      <c r="Y238" s="128">
        <v>364.0</v>
      </c>
      <c r="Z238" s="128">
        <v>0.0</v>
      </c>
      <c r="AA238" s="128">
        <v>0.0</v>
      </c>
      <c r="AB238" s="128">
        <v>0.0</v>
      </c>
      <c r="AC238" s="128">
        <v>0.0</v>
      </c>
      <c r="AD238" s="128">
        <v>0.0</v>
      </c>
      <c r="AE238" s="128">
        <v>0.0</v>
      </c>
      <c r="AF238" s="128">
        <v>0.0</v>
      </c>
      <c r="AG238" s="94">
        <f t="shared" ref="AG238:AG241" si="79">SUM(B238:AF238)</f>
        <v>3123.46</v>
      </c>
    </row>
    <row r="239">
      <c r="A239" s="120" t="s">
        <v>419</v>
      </c>
      <c r="B239" s="128">
        <v>35.0</v>
      </c>
      <c r="C239" s="128">
        <v>0.0</v>
      </c>
      <c r="D239" s="128">
        <v>0.0</v>
      </c>
      <c r="E239" s="128">
        <v>0.0</v>
      </c>
      <c r="F239" s="128">
        <v>0.0</v>
      </c>
      <c r="G239" s="128">
        <v>0.0</v>
      </c>
      <c r="H239" s="128">
        <v>0.0</v>
      </c>
      <c r="I239" s="128">
        <v>15.0</v>
      </c>
      <c r="J239" s="128">
        <v>0.0</v>
      </c>
      <c r="K239" s="128">
        <v>0.0</v>
      </c>
      <c r="L239" s="128">
        <v>0.0</v>
      </c>
      <c r="M239" s="128">
        <v>0.0</v>
      </c>
      <c r="N239" s="128">
        <v>15.0</v>
      </c>
      <c r="O239" s="128">
        <v>0.0</v>
      </c>
      <c r="P239" s="128">
        <v>0.0</v>
      </c>
      <c r="Q239" s="128">
        <v>0.0</v>
      </c>
      <c r="R239" s="128">
        <v>45.0</v>
      </c>
      <c r="S239" s="128">
        <v>0.0</v>
      </c>
      <c r="T239" s="128">
        <f>70+15</f>
        <v>85</v>
      </c>
      <c r="U239" s="128">
        <v>0.0</v>
      </c>
      <c r="V239" s="128">
        <v>0.0</v>
      </c>
      <c r="W239" s="128">
        <v>35.0</v>
      </c>
      <c r="X239" s="128">
        <v>0.0</v>
      </c>
      <c r="Y239" s="128">
        <v>35.0</v>
      </c>
      <c r="Z239" s="128">
        <v>0.0</v>
      </c>
      <c r="AA239" s="128">
        <v>0.0</v>
      </c>
      <c r="AB239" s="128">
        <v>0.0</v>
      </c>
      <c r="AC239" s="128">
        <v>0.0</v>
      </c>
      <c r="AD239" s="128">
        <v>0.0</v>
      </c>
      <c r="AE239" s="128">
        <v>0.0</v>
      </c>
      <c r="AF239" s="128">
        <v>0.0</v>
      </c>
      <c r="AG239" s="94">
        <f t="shared" si="79"/>
        <v>265</v>
      </c>
    </row>
    <row r="240">
      <c r="A240" s="120" t="s">
        <v>420</v>
      </c>
      <c r="B240" s="63">
        <f t="shared" ref="B240:C240" si="80">B238*0.22</f>
        <v>165.44</v>
      </c>
      <c r="C240" s="63">
        <f t="shared" si="80"/>
        <v>0</v>
      </c>
      <c r="D240" s="63">
        <v>0.0</v>
      </c>
      <c r="E240" s="63">
        <f t="shared" ref="E240:AF240" si="81">E238*0.22</f>
        <v>0</v>
      </c>
      <c r="F240" s="63">
        <f t="shared" si="81"/>
        <v>0</v>
      </c>
      <c r="G240" s="63">
        <f t="shared" si="81"/>
        <v>0</v>
      </c>
      <c r="H240" s="63">
        <f t="shared" si="81"/>
        <v>0</v>
      </c>
      <c r="I240" s="63">
        <f t="shared" si="81"/>
        <v>71.2096</v>
      </c>
      <c r="J240" s="63">
        <f t="shared" si="81"/>
        <v>0</v>
      </c>
      <c r="K240" s="63">
        <f t="shared" si="81"/>
        <v>0</v>
      </c>
      <c r="L240" s="63">
        <f t="shared" si="81"/>
        <v>0</v>
      </c>
      <c r="M240" s="63">
        <f t="shared" si="81"/>
        <v>0</v>
      </c>
      <c r="N240" s="63">
        <f t="shared" si="81"/>
        <v>64.0816</v>
      </c>
      <c r="O240" s="63">
        <f t="shared" si="81"/>
        <v>0</v>
      </c>
      <c r="P240" s="63">
        <f t="shared" si="81"/>
        <v>0</v>
      </c>
      <c r="Q240" s="63">
        <f t="shared" si="81"/>
        <v>0</v>
      </c>
      <c r="R240" s="63">
        <f t="shared" si="81"/>
        <v>60.522</v>
      </c>
      <c r="S240" s="63">
        <f t="shared" si="81"/>
        <v>0</v>
      </c>
      <c r="T240" s="63">
        <f t="shared" si="81"/>
        <v>186.868</v>
      </c>
      <c r="U240" s="63">
        <f t="shared" si="81"/>
        <v>0</v>
      </c>
      <c r="V240" s="63">
        <f t="shared" si="81"/>
        <v>0</v>
      </c>
      <c r="W240" s="63">
        <f t="shared" si="81"/>
        <v>58.96</v>
      </c>
      <c r="X240" s="63">
        <f t="shared" si="81"/>
        <v>0</v>
      </c>
      <c r="Y240" s="63">
        <f t="shared" si="81"/>
        <v>80.08</v>
      </c>
      <c r="Z240" s="63">
        <f t="shared" si="81"/>
        <v>0</v>
      </c>
      <c r="AA240" s="63">
        <f t="shared" si="81"/>
        <v>0</v>
      </c>
      <c r="AB240" s="63">
        <f t="shared" si="81"/>
        <v>0</v>
      </c>
      <c r="AC240" s="63">
        <f t="shared" si="81"/>
        <v>0</v>
      </c>
      <c r="AD240" s="63">
        <f t="shared" si="81"/>
        <v>0</v>
      </c>
      <c r="AE240" s="63">
        <f t="shared" si="81"/>
        <v>0</v>
      </c>
      <c r="AF240" s="77">
        <f t="shared" si="81"/>
        <v>0</v>
      </c>
      <c r="AG240" s="94">
        <f t="shared" si="79"/>
        <v>687.1612</v>
      </c>
    </row>
    <row r="241">
      <c r="A241" s="134" t="s">
        <v>421</v>
      </c>
      <c r="B241" s="135">
        <f t="shared" ref="B241:AF241" si="82">B238+B239</f>
        <v>787</v>
      </c>
      <c r="C241" s="135">
        <f t="shared" si="82"/>
        <v>0</v>
      </c>
      <c r="D241" s="135">
        <f t="shared" si="82"/>
        <v>0</v>
      </c>
      <c r="E241" s="135">
        <f t="shared" si="82"/>
        <v>0</v>
      </c>
      <c r="F241" s="135">
        <f t="shared" si="82"/>
        <v>0</v>
      </c>
      <c r="G241" s="135">
        <f t="shared" si="82"/>
        <v>0</v>
      </c>
      <c r="H241" s="135">
        <f t="shared" si="82"/>
        <v>0</v>
      </c>
      <c r="I241" s="135">
        <f t="shared" si="82"/>
        <v>338.68</v>
      </c>
      <c r="J241" s="135">
        <f t="shared" si="82"/>
        <v>0</v>
      </c>
      <c r="K241" s="135">
        <f t="shared" si="82"/>
        <v>0</v>
      </c>
      <c r="L241" s="135">
        <f t="shared" si="82"/>
        <v>0</v>
      </c>
      <c r="M241" s="135">
        <f t="shared" si="82"/>
        <v>0</v>
      </c>
      <c r="N241" s="135">
        <f t="shared" si="82"/>
        <v>306.28</v>
      </c>
      <c r="O241" s="135">
        <f t="shared" si="82"/>
        <v>0</v>
      </c>
      <c r="P241" s="135">
        <f t="shared" si="82"/>
        <v>0</v>
      </c>
      <c r="Q241" s="135">
        <f t="shared" si="82"/>
        <v>0</v>
      </c>
      <c r="R241" s="135">
        <f t="shared" si="82"/>
        <v>320.1</v>
      </c>
      <c r="S241" s="135">
        <f t="shared" si="82"/>
        <v>0</v>
      </c>
      <c r="T241" s="135">
        <f t="shared" si="82"/>
        <v>934.4</v>
      </c>
      <c r="U241" s="135">
        <f t="shared" si="82"/>
        <v>0</v>
      </c>
      <c r="V241" s="135">
        <f t="shared" si="82"/>
        <v>0</v>
      </c>
      <c r="W241" s="135">
        <f t="shared" si="82"/>
        <v>303</v>
      </c>
      <c r="X241" s="135">
        <f t="shared" si="82"/>
        <v>0</v>
      </c>
      <c r="Y241" s="135">
        <f t="shared" si="82"/>
        <v>399</v>
      </c>
      <c r="Z241" s="135">
        <f t="shared" si="82"/>
        <v>0</v>
      </c>
      <c r="AA241" s="135">
        <f t="shared" si="82"/>
        <v>0</v>
      </c>
      <c r="AB241" s="135">
        <f t="shared" si="82"/>
        <v>0</v>
      </c>
      <c r="AC241" s="135">
        <f t="shared" si="82"/>
        <v>0</v>
      </c>
      <c r="AD241" s="135">
        <f t="shared" si="82"/>
        <v>0</v>
      </c>
      <c r="AE241" s="135">
        <f t="shared" si="82"/>
        <v>0</v>
      </c>
      <c r="AF241" s="136">
        <f t="shared" si="82"/>
        <v>0</v>
      </c>
      <c r="AG241" s="94">
        <f t="shared" si="79"/>
        <v>3388.46</v>
      </c>
    </row>
    <row r="242">
      <c r="A242" s="18"/>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18"/>
      <c r="AG242" s="12"/>
    </row>
    <row r="243">
      <c r="A243" s="18"/>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18"/>
      <c r="AG243" s="12"/>
    </row>
    <row r="244">
      <c r="A244" s="554" t="s">
        <v>422</v>
      </c>
      <c r="B244" s="556"/>
      <c r="C244" s="556"/>
      <c r="D244" s="556"/>
      <c r="E244" s="556"/>
      <c r="F244" s="556"/>
      <c r="G244" s="556"/>
      <c r="H244" s="556"/>
      <c r="I244" s="556"/>
      <c r="J244" s="556"/>
      <c r="K244" s="556"/>
      <c r="L244" s="556"/>
      <c r="M244" s="556"/>
      <c r="N244" s="556"/>
      <c r="O244" s="556"/>
      <c r="P244" s="556"/>
      <c r="Q244" s="556"/>
      <c r="R244" s="556"/>
      <c r="S244" s="556"/>
      <c r="T244" s="556"/>
      <c r="U244" s="556"/>
      <c r="V244" s="556"/>
      <c r="W244" s="556"/>
      <c r="X244" s="556"/>
      <c r="Y244" s="556"/>
      <c r="Z244" s="556"/>
      <c r="AA244" s="556"/>
      <c r="AB244" s="556"/>
      <c r="AC244" s="556"/>
      <c r="AD244" s="556"/>
      <c r="AE244" s="556"/>
      <c r="AF244" s="557"/>
      <c r="AG244" s="12"/>
    </row>
    <row r="245">
      <c r="A245" s="120" t="s">
        <v>321</v>
      </c>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558"/>
      <c r="AG245" s="323"/>
    </row>
    <row r="246" outlineLevel="1">
      <c r="A246" s="120" t="s">
        <v>423</v>
      </c>
      <c r="B246" s="324">
        <v>0.0</v>
      </c>
      <c r="C246" s="324">
        <v>0.0</v>
      </c>
      <c r="D246" s="324">
        <v>0.0</v>
      </c>
      <c r="E246" s="324">
        <v>0.0</v>
      </c>
      <c r="F246" s="324">
        <v>0.0</v>
      </c>
      <c r="G246" s="324">
        <v>8.0</v>
      </c>
      <c r="H246" s="324">
        <v>1.0</v>
      </c>
      <c r="I246" s="324">
        <v>0.0</v>
      </c>
      <c r="J246" s="324">
        <v>0.0</v>
      </c>
      <c r="K246" s="324">
        <v>1.0</v>
      </c>
      <c r="L246" s="324">
        <v>1.0</v>
      </c>
      <c r="M246" s="324">
        <v>0.0</v>
      </c>
      <c r="N246" s="324">
        <v>1.0</v>
      </c>
      <c r="O246" s="324">
        <v>2.0</v>
      </c>
      <c r="P246" s="324">
        <v>0.0</v>
      </c>
      <c r="Q246" s="324">
        <v>1.0</v>
      </c>
      <c r="R246" s="324">
        <v>0.0</v>
      </c>
      <c r="S246" s="324">
        <v>1.0</v>
      </c>
      <c r="T246" s="324">
        <v>0.0</v>
      </c>
      <c r="U246" s="324">
        <v>2.0</v>
      </c>
      <c r="V246" s="324">
        <v>7.0</v>
      </c>
      <c r="W246" s="324">
        <v>1.0</v>
      </c>
      <c r="X246" s="324">
        <v>0.0</v>
      </c>
      <c r="Y246" s="324">
        <v>0.0</v>
      </c>
      <c r="Z246" s="324">
        <v>0.0</v>
      </c>
      <c r="AA246" s="324">
        <v>0.0</v>
      </c>
      <c r="AB246" s="324">
        <v>2.0</v>
      </c>
      <c r="AC246" s="324">
        <v>4.0</v>
      </c>
      <c r="AD246" s="324">
        <v>1.0</v>
      </c>
      <c r="AE246" s="324">
        <v>0.0</v>
      </c>
      <c r="AF246" s="346">
        <v>0.0</v>
      </c>
      <c r="AG246" s="204">
        <f t="shared" ref="AG246:AG249" si="83">SUM(B246:AF246)</f>
        <v>33</v>
      </c>
    </row>
    <row r="247" outlineLevel="1">
      <c r="A247" s="120" t="s">
        <v>424</v>
      </c>
      <c r="B247" s="324">
        <v>0.0</v>
      </c>
      <c r="C247" s="324">
        <v>0.0</v>
      </c>
      <c r="D247" s="324">
        <v>0.0</v>
      </c>
      <c r="E247" s="324">
        <v>0.0</v>
      </c>
      <c r="F247" s="324">
        <v>0.0</v>
      </c>
      <c r="G247" s="324">
        <v>0.0</v>
      </c>
      <c r="H247" s="324">
        <v>0.0</v>
      </c>
      <c r="I247" s="324">
        <v>0.0</v>
      </c>
      <c r="J247" s="324">
        <v>0.0</v>
      </c>
      <c r="K247" s="324">
        <v>0.0</v>
      </c>
      <c r="L247" s="324">
        <v>0.0</v>
      </c>
      <c r="M247" s="324">
        <v>0.0</v>
      </c>
      <c r="N247" s="324">
        <v>0.0</v>
      </c>
      <c r="O247" s="324">
        <v>0.0</v>
      </c>
      <c r="P247" s="324">
        <v>0.0</v>
      </c>
      <c r="Q247" s="324">
        <v>0.0</v>
      </c>
      <c r="R247" s="324">
        <v>0.0</v>
      </c>
      <c r="S247" s="324">
        <v>0.0</v>
      </c>
      <c r="T247" s="324">
        <v>0.0</v>
      </c>
      <c r="U247" s="324">
        <v>0.0</v>
      </c>
      <c r="V247" s="324">
        <v>0.0</v>
      </c>
      <c r="W247" s="324">
        <v>0.0</v>
      </c>
      <c r="X247" s="324">
        <v>0.0</v>
      </c>
      <c r="Y247" s="324">
        <v>0.0</v>
      </c>
      <c r="Z247" s="324">
        <v>0.0</v>
      </c>
      <c r="AA247" s="324">
        <v>0.0</v>
      </c>
      <c r="AB247" s="324">
        <v>0.0</v>
      </c>
      <c r="AC247" s="324">
        <v>1.0</v>
      </c>
      <c r="AD247" s="324">
        <v>1.0</v>
      </c>
      <c r="AE247" s="324">
        <v>0.0</v>
      </c>
      <c r="AF247" s="346">
        <v>0.0</v>
      </c>
      <c r="AG247" s="204">
        <f t="shared" si="83"/>
        <v>2</v>
      </c>
    </row>
    <row r="248" outlineLevel="1">
      <c r="A248" s="120" t="s">
        <v>425</v>
      </c>
      <c r="B248" s="324">
        <v>2.0</v>
      </c>
      <c r="C248" s="140">
        <v>0.0</v>
      </c>
      <c r="D248" s="140">
        <v>0.0</v>
      </c>
      <c r="E248" s="324">
        <v>0.0</v>
      </c>
      <c r="F248" s="324">
        <v>2.0</v>
      </c>
      <c r="G248" s="324">
        <v>9.0</v>
      </c>
      <c r="H248" s="324">
        <v>2.0</v>
      </c>
      <c r="I248" s="324">
        <v>0.0</v>
      </c>
      <c r="J248" s="324">
        <v>1.0</v>
      </c>
      <c r="K248" s="324">
        <v>1.0</v>
      </c>
      <c r="L248" s="324">
        <v>4.0</v>
      </c>
      <c r="M248" s="324">
        <v>0.0</v>
      </c>
      <c r="N248" s="324">
        <v>0.0</v>
      </c>
      <c r="O248" s="324">
        <v>4.0</v>
      </c>
      <c r="P248" s="324">
        <v>0.0</v>
      </c>
      <c r="Q248" s="324">
        <v>2.0</v>
      </c>
      <c r="R248" s="324">
        <v>4.0</v>
      </c>
      <c r="S248" s="324">
        <v>1.0</v>
      </c>
      <c r="T248" s="324">
        <v>1.0</v>
      </c>
      <c r="U248" s="324">
        <v>1.0</v>
      </c>
      <c r="V248" s="324">
        <v>32.0</v>
      </c>
      <c r="W248" s="324">
        <v>0.0</v>
      </c>
      <c r="X248" s="324">
        <v>0.0</v>
      </c>
      <c r="Y248" s="324">
        <v>3.0</v>
      </c>
      <c r="Z248" s="324">
        <v>0.0</v>
      </c>
      <c r="AA248" s="324">
        <v>1.0</v>
      </c>
      <c r="AB248" s="324">
        <v>8.0</v>
      </c>
      <c r="AC248" s="324">
        <v>6.0</v>
      </c>
      <c r="AD248" s="324">
        <v>0.0</v>
      </c>
      <c r="AE248" s="324">
        <v>0.0</v>
      </c>
      <c r="AF248" s="346">
        <v>0.0</v>
      </c>
      <c r="AG248" s="204">
        <f t="shared" si="83"/>
        <v>84</v>
      </c>
    </row>
    <row r="249" outlineLevel="1">
      <c r="A249" s="120" t="s">
        <v>426</v>
      </c>
      <c r="B249" s="324">
        <v>0.0</v>
      </c>
      <c r="C249" s="140">
        <v>0.0</v>
      </c>
      <c r="D249" s="140">
        <v>0.0</v>
      </c>
      <c r="E249" s="324">
        <v>0.0</v>
      </c>
      <c r="F249" s="324">
        <v>0.0</v>
      </c>
      <c r="G249" s="324">
        <v>4.0</v>
      </c>
      <c r="H249" s="324">
        <v>2.0</v>
      </c>
      <c r="I249" s="324">
        <v>0.0</v>
      </c>
      <c r="J249" s="324">
        <v>0.0</v>
      </c>
      <c r="K249" s="324">
        <v>0.0</v>
      </c>
      <c r="L249" s="324">
        <v>0.0</v>
      </c>
      <c r="M249" s="324">
        <v>0.0</v>
      </c>
      <c r="N249" s="324">
        <v>0.0</v>
      </c>
      <c r="O249" s="324">
        <v>3.0</v>
      </c>
      <c r="P249" s="324">
        <v>0.0</v>
      </c>
      <c r="Q249" s="324">
        <v>0.0</v>
      </c>
      <c r="R249" s="324">
        <v>1.0</v>
      </c>
      <c r="S249" s="324">
        <v>0.0</v>
      </c>
      <c r="T249" s="324">
        <v>1.0</v>
      </c>
      <c r="U249" s="324">
        <v>0.0</v>
      </c>
      <c r="V249" s="324">
        <v>6.0</v>
      </c>
      <c r="W249" s="324">
        <v>0.0</v>
      </c>
      <c r="X249" s="324">
        <v>0.0</v>
      </c>
      <c r="Y249" s="324">
        <v>0.0</v>
      </c>
      <c r="Z249" s="324">
        <v>0.0</v>
      </c>
      <c r="AA249" s="324">
        <v>0.0</v>
      </c>
      <c r="AB249" s="324">
        <v>1.0</v>
      </c>
      <c r="AC249" s="324">
        <v>1.0</v>
      </c>
      <c r="AD249" s="324">
        <v>0.0</v>
      </c>
      <c r="AE249" s="324">
        <v>0.0</v>
      </c>
      <c r="AF249" s="324">
        <v>0.0</v>
      </c>
      <c r="AG249" s="204">
        <f t="shared" si="83"/>
        <v>19</v>
      </c>
    </row>
    <row r="250">
      <c r="A250" s="120" t="s">
        <v>329</v>
      </c>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23"/>
    </row>
    <row r="251" outlineLevel="1">
      <c r="A251" s="120" t="s">
        <v>427</v>
      </c>
      <c r="B251" s="324">
        <v>0.0</v>
      </c>
      <c r="C251" s="324">
        <v>0.0</v>
      </c>
      <c r="D251" s="324">
        <v>0.0</v>
      </c>
      <c r="E251" s="324">
        <v>0.0</v>
      </c>
      <c r="F251" s="324">
        <v>0.0</v>
      </c>
      <c r="G251" s="324">
        <v>0.0</v>
      </c>
      <c r="H251" s="324">
        <v>0.0</v>
      </c>
      <c r="I251" s="324">
        <v>0.0</v>
      </c>
      <c r="J251" s="324">
        <v>0.0</v>
      </c>
      <c r="K251" s="324">
        <v>0.0</v>
      </c>
      <c r="L251" s="324">
        <v>0.0</v>
      </c>
      <c r="M251" s="324">
        <v>0.0</v>
      </c>
      <c r="N251" s="324">
        <v>0.0</v>
      </c>
      <c r="O251" s="324">
        <v>0.0</v>
      </c>
      <c r="P251" s="324">
        <v>0.0</v>
      </c>
      <c r="Q251" s="324">
        <v>0.0</v>
      </c>
      <c r="R251" s="324">
        <v>0.0</v>
      </c>
      <c r="S251" s="324">
        <v>0.0</v>
      </c>
      <c r="T251" s="324">
        <v>0.0</v>
      </c>
      <c r="U251" s="324">
        <v>0.0</v>
      </c>
      <c r="V251" s="324">
        <v>2.0</v>
      </c>
      <c r="W251" s="324">
        <v>0.0</v>
      </c>
      <c r="X251" s="324">
        <v>0.0</v>
      </c>
      <c r="Y251" s="324">
        <v>0.0</v>
      </c>
      <c r="Z251" s="324">
        <v>0.0</v>
      </c>
      <c r="AA251" s="324">
        <v>0.0</v>
      </c>
      <c r="AB251" s="324">
        <v>0.0</v>
      </c>
      <c r="AC251" s="324">
        <v>0.0</v>
      </c>
      <c r="AD251" s="324">
        <v>0.0</v>
      </c>
      <c r="AE251" s="324">
        <v>0.0</v>
      </c>
      <c r="AF251" s="324">
        <v>0.0</v>
      </c>
      <c r="AG251" s="204">
        <f t="shared" ref="AG251:AG256" si="84">SUM(B251:AF251)</f>
        <v>2</v>
      </c>
    </row>
    <row r="252" outlineLevel="1">
      <c r="A252" s="120" t="s">
        <v>428</v>
      </c>
      <c r="B252" s="324">
        <v>0.0</v>
      </c>
      <c r="C252" s="324">
        <v>0.0</v>
      </c>
      <c r="D252" s="324">
        <v>0.0</v>
      </c>
      <c r="E252" s="324">
        <v>0.0</v>
      </c>
      <c r="F252" s="324">
        <v>0.0</v>
      </c>
      <c r="G252" s="324">
        <v>0.0</v>
      </c>
      <c r="H252" s="324">
        <v>0.0</v>
      </c>
      <c r="I252" s="324">
        <v>0.0</v>
      </c>
      <c r="J252" s="324">
        <v>0.0</v>
      </c>
      <c r="K252" s="324">
        <v>0.0</v>
      </c>
      <c r="L252" s="324">
        <v>0.0</v>
      </c>
      <c r="M252" s="324">
        <v>0.0</v>
      </c>
      <c r="N252" s="324">
        <v>0.0</v>
      </c>
      <c r="O252" s="324">
        <v>0.0</v>
      </c>
      <c r="P252" s="324">
        <v>0.0</v>
      </c>
      <c r="Q252" s="324">
        <v>0.0</v>
      </c>
      <c r="R252" s="324">
        <v>0.0</v>
      </c>
      <c r="S252" s="324">
        <v>0.0</v>
      </c>
      <c r="T252" s="324">
        <v>0.0</v>
      </c>
      <c r="U252" s="324">
        <v>0.0</v>
      </c>
      <c r="V252" s="324">
        <v>0.0</v>
      </c>
      <c r="W252" s="324">
        <v>0.0</v>
      </c>
      <c r="X252" s="324">
        <v>0.0</v>
      </c>
      <c r="Y252" s="324">
        <v>0.0</v>
      </c>
      <c r="Z252" s="324">
        <v>0.0</v>
      </c>
      <c r="AA252" s="324">
        <v>0.0</v>
      </c>
      <c r="AB252" s="324">
        <v>0.0</v>
      </c>
      <c r="AC252" s="324">
        <v>0.0</v>
      </c>
      <c r="AD252" s="324">
        <v>0.0</v>
      </c>
      <c r="AE252" s="324">
        <v>0.0</v>
      </c>
      <c r="AF252" s="324">
        <v>0.0</v>
      </c>
      <c r="AG252" s="204">
        <f t="shared" si="84"/>
        <v>0</v>
      </c>
    </row>
    <row r="253" outlineLevel="1">
      <c r="A253" s="120" t="s">
        <v>429</v>
      </c>
      <c r="B253" s="324">
        <v>0.0</v>
      </c>
      <c r="C253" s="140">
        <v>0.0</v>
      </c>
      <c r="D253" s="140">
        <v>1.0</v>
      </c>
      <c r="E253" s="324">
        <v>0.0</v>
      </c>
      <c r="F253" s="324">
        <v>0.0</v>
      </c>
      <c r="G253" s="324">
        <v>0.0</v>
      </c>
      <c r="H253" s="324">
        <v>0.0</v>
      </c>
      <c r="I253" s="324">
        <v>0.0</v>
      </c>
      <c r="J253" s="324">
        <v>0.0</v>
      </c>
      <c r="K253" s="324">
        <v>0.0</v>
      </c>
      <c r="L253" s="324">
        <v>0.0</v>
      </c>
      <c r="M253" s="324">
        <v>0.0</v>
      </c>
      <c r="N253" s="324">
        <v>0.0</v>
      </c>
      <c r="O253" s="324">
        <v>0.0</v>
      </c>
      <c r="P253" s="324">
        <v>0.0</v>
      </c>
      <c r="Q253" s="324">
        <v>0.0</v>
      </c>
      <c r="R253" s="324">
        <v>0.0</v>
      </c>
      <c r="S253" s="324">
        <v>0.0</v>
      </c>
      <c r="T253" s="324">
        <v>0.0</v>
      </c>
      <c r="U253" s="324">
        <v>0.0</v>
      </c>
      <c r="V253" s="324">
        <v>0.0</v>
      </c>
      <c r="W253" s="324">
        <v>0.0</v>
      </c>
      <c r="X253" s="324">
        <v>0.0</v>
      </c>
      <c r="Y253" s="324">
        <v>0.0</v>
      </c>
      <c r="Z253" s="324">
        <v>0.0</v>
      </c>
      <c r="AA253" s="324">
        <v>0.0</v>
      </c>
      <c r="AB253" s="324">
        <v>0.0</v>
      </c>
      <c r="AC253" s="324">
        <v>0.0</v>
      </c>
      <c r="AD253" s="324">
        <v>0.0</v>
      </c>
      <c r="AE253" s="324">
        <v>0.0</v>
      </c>
      <c r="AF253" s="324">
        <v>0.0</v>
      </c>
      <c r="AG253" s="204">
        <f t="shared" si="84"/>
        <v>1</v>
      </c>
    </row>
    <row r="254" outlineLevel="1">
      <c r="A254" s="120" t="s">
        <v>430</v>
      </c>
      <c r="B254" s="324">
        <v>0.0</v>
      </c>
      <c r="C254" s="140">
        <v>0.0</v>
      </c>
      <c r="D254" s="140">
        <v>0.0</v>
      </c>
      <c r="E254" s="324">
        <v>0.0</v>
      </c>
      <c r="F254" s="324">
        <v>0.0</v>
      </c>
      <c r="G254" s="324">
        <v>0.0</v>
      </c>
      <c r="H254" s="324">
        <v>0.0</v>
      </c>
      <c r="I254" s="324">
        <v>0.0</v>
      </c>
      <c r="J254" s="324">
        <v>0.0</v>
      </c>
      <c r="K254" s="324">
        <v>0.0</v>
      </c>
      <c r="L254" s="324">
        <v>0.0</v>
      </c>
      <c r="M254" s="324">
        <v>0.0</v>
      </c>
      <c r="N254" s="324">
        <v>0.0</v>
      </c>
      <c r="O254" s="324">
        <v>0.0</v>
      </c>
      <c r="P254" s="324">
        <v>0.0</v>
      </c>
      <c r="Q254" s="324">
        <v>0.0</v>
      </c>
      <c r="R254" s="324">
        <v>1.0</v>
      </c>
      <c r="S254" s="324">
        <v>0.0</v>
      </c>
      <c r="T254" s="324">
        <v>0.0</v>
      </c>
      <c r="U254" s="324">
        <v>0.0</v>
      </c>
      <c r="V254" s="324">
        <v>0.0</v>
      </c>
      <c r="W254" s="324">
        <v>0.0</v>
      </c>
      <c r="X254" s="324">
        <v>0.0</v>
      </c>
      <c r="Y254" s="324">
        <v>0.0</v>
      </c>
      <c r="Z254" s="324">
        <v>0.0</v>
      </c>
      <c r="AA254" s="324">
        <v>0.0</v>
      </c>
      <c r="AB254" s="324">
        <v>0.0</v>
      </c>
      <c r="AC254" s="324">
        <v>0.0</v>
      </c>
      <c r="AD254" s="324">
        <v>0.0</v>
      </c>
      <c r="AE254" s="324">
        <v>0.0</v>
      </c>
      <c r="AF254" s="324">
        <v>0.0</v>
      </c>
      <c r="AG254" s="204">
        <f t="shared" si="84"/>
        <v>1</v>
      </c>
    </row>
    <row r="255">
      <c r="A255" s="297" t="s">
        <v>224</v>
      </c>
      <c r="B255" s="573">
        <f t="shared" ref="B255:AF255" si="85">SUM(B246,B247,B251,B252,)</f>
        <v>0</v>
      </c>
      <c r="C255" s="573">
        <f t="shared" si="85"/>
        <v>0</v>
      </c>
      <c r="D255" s="573">
        <f t="shared" si="85"/>
        <v>0</v>
      </c>
      <c r="E255" s="573">
        <f t="shared" si="85"/>
        <v>0</v>
      </c>
      <c r="F255" s="573">
        <f t="shared" si="85"/>
        <v>0</v>
      </c>
      <c r="G255" s="573">
        <f t="shared" si="85"/>
        <v>8</v>
      </c>
      <c r="H255" s="573">
        <f t="shared" si="85"/>
        <v>1</v>
      </c>
      <c r="I255" s="573">
        <f t="shared" si="85"/>
        <v>0</v>
      </c>
      <c r="J255" s="573">
        <f t="shared" si="85"/>
        <v>0</v>
      </c>
      <c r="K255" s="573">
        <f t="shared" si="85"/>
        <v>1</v>
      </c>
      <c r="L255" s="573">
        <f t="shared" si="85"/>
        <v>1</v>
      </c>
      <c r="M255" s="573">
        <f t="shared" si="85"/>
        <v>0</v>
      </c>
      <c r="N255" s="573">
        <f t="shared" si="85"/>
        <v>1</v>
      </c>
      <c r="O255" s="573">
        <f t="shared" si="85"/>
        <v>2</v>
      </c>
      <c r="P255" s="573">
        <f t="shared" si="85"/>
        <v>0</v>
      </c>
      <c r="Q255" s="573">
        <f t="shared" si="85"/>
        <v>1</v>
      </c>
      <c r="R255" s="573">
        <f t="shared" si="85"/>
        <v>0</v>
      </c>
      <c r="S255" s="573">
        <f t="shared" si="85"/>
        <v>1</v>
      </c>
      <c r="T255" s="573">
        <f t="shared" si="85"/>
        <v>0</v>
      </c>
      <c r="U255" s="573">
        <f t="shared" si="85"/>
        <v>2</v>
      </c>
      <c r="V255" s="573">
        <f t="shared" si="85"/>
        <v>9</v>
      </c>
      <c r="W255" s="573">
        <f t="shared" si="85"/>
        <v>1</v>
      </c>
      <c r="X255" s="573">
        <f t="shared" si="85"/>
        <v>0</v>
      </c>
      <c r="Y255" s="573">
        <f t="shared" si="85"/>
        <v>0</v>
      </c>
      <c r="Z255" s="573">
        <f t="shared" si="85"/>
        <v>0</v>
      </c>
      <c r="AA255" s="573">
        <f t="shared" si="85"/>
        <v>0</v>
      </c>
      <c r="AB255" s="573">
        <f t="shared" si="85"/>
        <v>2</v>
      </c>
      <c r="AC255" s="573">
        <f t="shared" si="85"/>
        <v>5</v>
      </c>
      <c r="AD255" s="573">
        <f t="shared" si="85"/>
        <v>2</v>
      </c>
      <c r="AE255" s="573">
        <f t="shared" si="85"/>
        <v>0</v>
      </c>
      <c r="AF255" s="586">
        <f t="shared" si="85"/>
        <v>0</v>
      </c>
      <c r="AG255" s="204">
        <f t="shared" si="84"/>
        <v>37</v>
      </c>
    </row>
    <row r="256">
      <c r="A256" s="297" t="s">
        <v>225</v>
      </c>
      <c r="B256" s="573">
        <f t="shared" ref="B256:AF256" si="86">SUM(B248,B249,B253,B254,)</f>
        <v>2</v>
      </c>
      <c r="C256" s="573">
        <f t="shared" si="86"/>
        <v>0</v>
      </c>
      <c r="D256" s="573">
        <f t="shared" si="86"/>
        <v>1</v>
      </c>
      <c r="E256" s="573">
        <f t="shared" si="86"/>
        <v>0</v>
      </c>
      <c r="F256" s="573">
        <f t="shared" si="86"/>
        <v>2</v>
      </c>
      <c r="G256" s="573">
        <f t="shared" si="86"/>
        <v>13</v>
      </c>
      <c r="H256" s="573">
        <f t="shared" si="86"/>
        <v>4</v>
      </c>
      <c r="I256" s="573">
        <f t="shared" si="86"/>
        <v>0</v>
      </c>
      <c r="J256" s="573">
        <f t="shared" si="86"/>
        <v>1</v>
      </c>
      <c r="K256" s="573">
        <f t="shared" si="86"/>
        <v>1</v>
      </c>
      <c r="L256" s="573">
        <f t="shared" si="86"/>
        <v>4</v>
      </c>
      <c r="M256" s="573">
        <f t="shared" si="86"/>
        <v>0</v>
      </c>
      <c r="N256" s="573">
        <f t="shared" si="86"/>
        <v>0</v>
      </c>
      <c r="O256" s="573">
        <f t="shared" si="86"/>
        <v>7</v>
      </c>
      <c r="P256" s="573">
        <f t="shared" si="86"/>
        <v>0</v>
      </c>
      <c r="Q256" s="573">
        <f t="shared" si="86"/>
        <v>2</v>
      </c>
      <c r="R256" s="573">
        <f t="shared" si="86"/>
        <v>6</v>
      </c>
      <c r="S256" s="573">
        <f t="shared" si="86"/>
        <v>1</v>
      </c>
      <c r="T256" s="573">
        <f t="shared" si="86"/>
        <v>2</v>
      </c>
      <c r="U256" s="573">
        <f t="shared" si="86"/>
        <v>1</v>
      </c>
      <c r="V256" s="573">
        <f t="shared" si="86"/>
        <v>38</v>
      </c>
      <c r="W256" s="573">
        <f t="shared" si="86"/>
        <v>0</v>
      </c>
      <c r="X256" s="573">
        <f t="shared" si="86"/>
        <v>0</v>
      </c>
      <c r="Y256" s="573">
        <f t="shared" si="86"/>
        <v>3</v>
      </c>
      <c r="Z256" s="573">
        <f t="shared" si="86"/>
        <v>0</v>
      </c>
      <c r="AA256" s="573">
        <f t="shared" si="86"/>
        <v>1</v>
      </c>
      <c r="AB256" s="573">
        <f t="shared" si="86"/>
        <v>9</v>
      </c>
      <c r="AC256" s="573">
        <f t="shared" si="86"/>
        <v>7</v>
      </c>
      <c r="AD256" s="573">
        <f t="shared" si="86"/>
        <v>0</v>
      </c>
      <c r="AE256" s="573">
        <f t="shared" si="86"/>
        <v>0</v>
      </c>
      <c r="AF256" s="586">
        <f t="shared" si="86"/>
        <v>0</v>
      </c>
      <c r="AG256" s="204">
        <f t="shared" si="84"/>
        <v>105</v>
      </c>
    </row>
    <row r="257">
      <c r="A257" s="18"/>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18"/>
      <c r="AG257" s="12"/>
    </row>
    <row r="258">
      <c r="A258" s="120" t="s">
        <v>338</v>
      </c>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558"/>
      <c r="AG258" s="323"/>
    </row>
    <row r="259" outlineLevel="1">
      <c r="A259" s="120" t="s">
        <v>229</v>
      </c>
      <c r="B259" s="324">
        <v>0.0</v>
      </c>
      <c r="C259" s="324">
        <v>0.0</v>
      </c>
      <c r="D259" s="324">
        <v>0.0</v>
      </c>
      <c r="E259" s="324">
        <v>0.0</v>
      </c>
      <c r="F259" s="324">
        <v>0.0</v>
      </c>
      <c r="G259" s="324">
        <v>3.0</v>
      </c>
      <c r="H259" s="324">
        <v>1.0</v>
      </c>
      <c r="I259" s="324">
        <v>0.0</v>
      </c>
      <c r="J259" s="324">
        <v>0.0</v>
      </c>
      <c r="K259" s="324">
        <v>0.0</v>
      </c>
      <c r="L259" s="324">
        <v>1.0</v>
      </c>
      <c r="M259" s="324">
        <v>0.0</v>
      </c>
      <c r="N259" s="324">
        <v>0.0</v>
      </c>
      <c r="O259" s="324">
        <v>2.0</v>
      </c>
      <c r="P259" s="324">
        <v>0.0</v>
      </c>
      <c r="Q259" s="324">
        <v>1.0</v>
      </c>
      <c r="R259" s="324">
        <v>2.0</v>
      </c>
      <c r="S259" s="324">
        <v>2.0</v>
      </c>
      <c r="T259" s="324">
        <v>0.0</v>
      </c>
      <c r="U259" s="324">
        <v>0.0</v>
      </c>
      <c r="V259" s="324">
        <v>9.0</v>
      </c>
      <c r="W259" s="324">
        <v>1.0</v>
      </c>
      <c r="X259" s="324">
        <v>1.0</v>
      </c>
      <c r="Y259" s="324">
        <v>1.0</v>
      </c>
      <c r="Z259" s="324">
        <v>0.0</v>
      </c>
      <c r="AA259" s="324">
        <v>0.0</v>
      </c>
      <c r="AB259" s="324">
        <v>8.0</v>
      </c>
      <c r="AC259" s="324">
        <v>6.0</v>
      </c>
      <c r="AD259" s="324">
        <v>0.0</v>
      </c>
      <c r="AE259" s="324">
        <v>1.0</v>
      </c>
      <c r="AF259" s="346">
        <v>1.0</v>
      </c>
      <c r="AG259" s="204">
        <f t="shared" ref="AG259:AG267" si="87">SUM(B259:AF259)</f>
        <v>40</v>
      </c>
    </row>
    <row r="260" outlineLevel="1">
      <c r="A260" s="120" t="s">
        <v>231</v>
      </c>
      <c r="B260" s="324">
        <v>1.0</v>
      </c>
      <c r="C260" s="324">
        <v>0.0</v>
      </c>
      <c r="D260" s="324">
        <v>0.0</v>
      </c>
      <c r="E260" s="324">
        <v>0.0</v>
      </c>
      <c r="F260" s="324">
        <v>1.0</v>
      </c>
      <c r="G260" s="324">
        <v>11.0</v>
      </c>
      <c r="H260" s="324">
        <v>3.0</v>
      </c>
      <c r="I260" s="324">
        <v>0.0</v>
      </c>
      <c r="J260" s="324">
        <v>1.0</v>
      </c>
      <c r="K260" s="324">
        <v>2.0</v>
      </c>
      <c r="L260" s="324">
        <v>2.0</v>
      </c>
      <c r="M260" s="324">
        <v>0.0</v>
      </c>
      <c r="N260" s="324">
        <v>1.0</v>
      </c>
      <c r="O260" s="324">
        <v>4.0</v>
      </c>
      <c r="P260" s="324">
        <v>0.0</v>
      </c>
      <c r="Q260" s="324">
        <v>2.0</v>
      </c>
      <c r="R260" s="324">
        <v>3.0</v>
      </c>
      <c r="S260" s="324">
        <v>1.0</v>
      </c>
      <c r="T260" s="324">
        <v>1.0</v>
      </c>
      <c r="U260" s="324">
        <v>3.0</v>
      </c>
      <c r="V260" s="324">
        <v>20.0</v>
      </c>
      <c r="W260" s="324">
        <v>1.0</v>
      </c>
      <c r="X260" s="324">
        <v>0.0</v>
      </c>
      <c r="Y260" s="324">
        <v>4.0</v>
      </c>
      <c r="Z260" s="324">
        <v>0.0</v>
      </c>
      <c r="AA260" s="324">
        <v>0.0</v>
      </c>
      <c r="AB260" s="324">
        <v>5.0</v>
      </c>
      <c r="AC260" s="324">
        <v>6.0</v>
      </c>
      <c r="AD260" s="324">
        <v>1.0</v>
      </c>
      <c r="AE260" s="324">
        <v>0.0</v>
      </c>
      <c r="AF260" s="346">
        <v>0.0</v>
      </c>
      <c r="AG260" s="204">
        <f t="shared" si="87"/>
        <v>73</v>
      </c>
    </row>
    <row r="261" outlineLevel="1">
      <c r="A261" s="120" t="s">
        <v>431</v>
      </c>
      <c r="B261" s="324">
        <v>0.0</v>
      </c>
      <c r="C261" s="324">
        <v>0.0</v>
      </c>
      <c r="D261" s="324">
        <v>0.0</v>
      </c>
      <c r="E261" s="324">
        <v>0.0</v>
      </c>
      <c r="F261" s="324">
        <v>0.0</v>
      </c>
      <c r="G261" s="324">
        <v>0.0</v>
      </c>
      <c r="H261" s="324">
        <v>1.0</v>
      </c>
      <c r="I261" s="324">
        <v>0.0</v>
      </c>
      <c r="J261" s="324">
        <v>0.0</v>
      </c>
      <c r="K261" s="324">
        <v>0.0</v>
      </c>
      <c r="L261" s="324">
        <v>0.0</v>
      </c>
      <c r="M261" s="324">
        <v>0.0</v>
      </c>
      <c r="N261" s="324">
        <v>0.0</v>
      </c>
      <c r="O261" s="324">
        <v>0.0</v>
      </c>
      <c r="P261" s="324">
        <v>0.0</v>
      </c>
      <c r="Q261" s="324">
        <v>0.0</v>
      </c>
      <c r="R261" s="324">
        <v>0.0</v>
      </c>
      <c r="S261" s="324">
        <v>0.0</v>
      </c>
      <c r="T261" s="324">
        <v>2.0</v>
      </c>
      <c r="U261" s="324">
        <v>0.0</v>
      </c>
      <c r="V261" s="324">
        <v>3.0</v>
      </c>
      <c r="W261" s="324">
        <v>0.0</v>
      </c>
      <c r="X261" s="324">
        <v>0.0</v>
      </c>
      <c r="Y261" s="324">
        <v>1.0</v>
      </c>
      <c r="Z261" s="324">
        <v>0.0</v>
      </c>
      <c r="AA261" s="324">
        <v>0.0</v>
      </c>
      <c r="AB261" s="324">
        <v>1.0</v>
      </c>
      <c r="AC261" s="324">
        <v>0.0</v>
      </c>
      <c r="AD261" s="324">
        <v>0.0</v>
      </c>
      <c r="AE261" s="324">
        <v>0.0</v>
      </c>
      <c r="AF261" s="346">
        <v>0.0</v>
      </c>
      <c r="AG261" s="204">
        <f t="shared" si="87"/>
        <v>8</v>
      </c>
    </row>
    <row r="262" outlineLevel="1">
      <c r="A262" s="120" t="s">
        <v>432</v>
      </c>
      <c r="B262" s="324">
        <v>0.0</v>
      </c>
      <c r="C262" s="324">
        <v>0.0</v>
      </c>
      <c r="D262" s="324">
        <v>0.0</v>
      </c>
      <c r="E262" s="324">
        <v>0.0</v>
      </c>
      <c r="F262" s="324">
        <v>0.0</v>
      </c>
      <c r="G262" s="324">
        <v>1.0</v>
      </c>
      <c r="H262" s="324">
        <v>0.0</v>
      </c>
      <c r="I262" s="324">
        <v>0.0</v>
      </c>
      <c r="J262" s="324">
        <v>0.0</v>
      </c>
      <c r="K262" s="324">
        <v>0.0</v>
      </c>
      <c r="L262" s="324">
        <v>0.0</v>
      </c>
      <c r="M262" s="324">
        <v>0.0</v>
      </c>
      <c r="N262" s="324">
        <v>0.0</v>
      </c>
      <c r="O262" s="324">
        <v>1.0</v>
      </c>
      <c r="P262" s="324">
        <v>0.0</v>
      </c>
      <c r="Q262" s="324">
        <v>0.0</v>
      </c>
      <c r="R262" s="324">
        <v>0.0</v>
      </c>
      <c r="S262" s="324">
        <v>0.0</v>
      </c>
      <c r="T262" s="324">
        <v>0.0</v>
      </c>
      <c r="U262" s="324">
        <v>0.0</v>
      </c>
      <c r="V262" s="324">
        <v>0.0</v>
      </c>
      <c r="W262" s="324">
        <v>0.0</v>
      </c>
      <c r="X262" s="324">
        <v>0.0</v>
      </c>
      <c r="Y262" s="324">
        <v>0.0</v>
      </c>
      <c r="Z262" s="324">
        <v>0.0</v>
      </c>
      <c r="AA262" s="324">
        <v>0.0</v>
      </c>
      <c r="AB262" s="324">
        <v>0.0</v>
      </c>
      <c r="AC262" s="324">
        <v>1.0</v>
      </c>
      <c r="AD262" s="324">
        <v>0.0</v>
      </c>
      <c r="AE262" s="324">
        <v>0.0</v>
      </c>
      <c r="AF262" s="346">
        <v>1.0</v>
      </c>
      <c r="AG262" s="204">
        <f t="shared" si="87"/>
        <v>4</v>
      </c>
    </row>
    <row r="263" outlineLevel="1">
      <c r="A263" s="120" t="s">
        <v>433</v>
      </c>
      <c r="B263" s="324">
        <v>0.0</v>
      </c>
      <c r="C263" s="324">
        <v>0.0</v>
      </c>
      <c r="D263" s="324">
        <v>0.0</v>
      </c>
      <c r="E263" s="324">
        <v>0.0</v>
      </c>
      <c r="F263" s="324">
        <v>1.0</v>
      </c>
      <c r="G263" s="324">
        <v>1.0</v>
      </c>
      <c r="H263" s="324">
        <v>0.0</v>
      </c>
      <c r="I263" s="324">
        <v>0.0</v>
      </c>
      <c r="J263" s="324">
        <v>0.0</v>
      </c>
      <c r="K263" s="324">
        <v>0.0</v>
      </c>
      <c r="L263" s="324">
        <v>1.0</v>
      </c>
      <c r="M263" s="324">
        <v>0.0</v>
      </c>
      <c r="N263" s="324">
        <v>1.0</v>
      </c>
      <c r="O263" s="324">
        <v>0.0</v>
      </c>
      <c r="P263" s="324">
        <v>0.0</v>
      </c>
      <c r="Q263" s="324">
        <v>0.0</v>
      </c>
      <c r="R263" s="324">
        <v>0.0</v>
      </c>
      <c r="S263" s="324">
        <v>0.0</v>
      </c>
      <c r="T263" s="324">
        <v>0.0</v>
      </c>
      <c r="U263" s="324">
        <v>1.0</v>
      </c>
      <c r="V263" s="324">
        <v>0.0</v>
      </c>
      <c r="W263" s="324">
        <v>0.0</v>
      </c>
      <c r="X263" s="324">
        <v>0.0</v>
      </c>
      <c r="Y263" s="324">
        <v>0.0</v>
      </c>
      <c r="Z263" s="324">
        <v>0.0</v>
      </c>
      <c r="AA263" s="324">
        <v>0.0</v>
      </c>
      <c r="AB263" s="324">
        <v>0.0</v>
      </c>
      <c r="AC263" s="324">
        <v>1.0</v>
      </c>
      <c r="AD263" s="324">
        <v>0.0</v>
      </c>
      <c r="AE263" s="324">
        <v>0.0</v>
      </c>
      <c r="AF263" s="346">
        <v>0.0</v>
      </c>
      <c r="AG263" s="204">
        <f t="shared" si="87"/>
        <v>6</v>
      </c>
    </row>
    <row r="264" outlineLevel="1">
      <c r="A264" s="120" t="s">
        <v>434</v>
      </c>
      <c r="B264" s="324">
        <v>0.0</v>
      </c>
      <c r="C264" s="324">
        <v>0.0</v>
      </c>
      <c r="D264" s="324">
        <v>0.0</v>
      </c>
      <c r="E264" s="324">
        <v>0.0</v>
      </c>
      <c r="F264" s="324">
        <v>0.0</v>
      </c>
      <c r="G264" s="324">
        <v>0.0</v>
      </c>
      <c r="H264" s="324">
        <v>0.0</v>
      </c>
      <c r="I264" s="324">
        <v>0.0</v>
      </c>
      <c r="J264" s="324">
        <v>0.0</v>
      </c>
      <c r="K264" s="324">
        <v>0.0</v>
      </c>
      <c r="L264" s="324">
        <v>0.0</v>
      </c>
      <c r="M264" s="324">
        <v>0.0</v>
      </c>
      <c r="N264" s="324">
        <v>0.0</v>
      </c>
      <c r="O264" s="324">
        <v>0.0</v>
      </c>
      <c r="P264" s="324">
        <v>0.0</v>
      </c>
      <c r="Q264" s="324">
        <v>0.0</v>
      </c>
      <c r="R264" s="324">
        <v>0.0</v>
      </c>
      <c r="S264" s="324">
        <v>0.0</v>
      </c>
      <c r="T264" s="324">
        <v>0.0</v>
      </c>
      <c r="U264" s="324">
        <v>0.0</v>
      </c>
      <c r="V264" s="324">
        <v>0.0</v>
      </c>
      <c r="W264" s="324">
        <v>0.0</v>
      </c>
      <c r="X264" s="324">
        <v>0.0</v>
      </c>
      <c r="Y264" s="324">
        <v>0.0</v>
      </c>
      <c r="Z264" s="324">
        <v>0.0</v>
      </c>
      <c r="AA264" s="324">
        <v>0.0</v>
      </c>
      <c r="AB264" s="324">
        <v>0.0</v>
      </c>
      <c r="AC264" s="324">
        <v>0.0</v>
      </c>
      <c r="AD264" s="324">
        <v>0.0</v>
      </c>
      <c r="AE264" s="324">
        <v>1.0</v>
      </c>
      <c r="AF264" s="346">
        <v>0.0</v>
      </c>
      <c r="AG264" s="204">
        <f t="shared" si="87"/>
        <v>1</v>
      </c>
    </row>
    <row r="265" outlineLevel="1">
      <c r="A265" s="120" t="s">
        <v>436</v>
      </c>
      <c r="B265" s="324">
        <v>1.0</v>
      </c>
      <c r="C265" s="324">
        <v>0.0</v>
      </c>
      <c r="D265" s="324">
        <v>0.0</v>
      </c>
      <c r="E265" s="324">
        <v>0.0</v>
      </c>
      <c r="F265" s="324">
        <v>0.0</v>
      </c>
      <c r="G265" s="324">
        <v>2.0</v>
      </c>
      <c r="H265" s="324">
        <v>3.0</v>
      </c>
      <c r="I265" s="324">
        <v>0.0</v>
      </c>
      <c r="J265" s="324">
        <v>0.0</v>
      </c>
      <c r="K265" s="324">
        <v>0.0</v>
      </c>
      <c r="L265" s="324">
        <v>0.0</v>
      </c>
      <c r="M265" s="324">
        <v>0.0</v>
      </c>
      <c r="N265" s="324">
        <v>0.0</v>
      </c>
      <c r="O265" s="324">
        <v>2.0</v>
      </c>
      <c r="P265" s="324">
        <v>0.0</v>
      </c>
      <c r="Q265" s="324">
        <v>0.0</v>
      </c>
      <c r="R265" s="324">
        <v>0.0</v>
      </c>
      <c r="S265" s="324">
        <v>1.0</v>
      </c>
      <c r="T265" s="324">
        <v>1.0</v>
      </c>
      <c r="U265" s="324">
        <v>0.0</v>
      </c>
      <c r="V265" s="324">
        <v>4.0</v>
      </c>
      <c r="W265" s="324">
        <v>0.0</v>
      </c>
      <c r="X265" s="324">
        <v>0.0</v>
      </c>
      <c r="Y265" s="324">
        <v>2.0</v>
      </c>
      <c r="Z265" s="324">
        <v>0.0</v>
      </c>
      <c r="AA265" s="324">
        <v>0.0</v>
      </c>
      <c r="AB265" s="324">
        <v>0.0</v>
      </c>
      <c r="AC265" s="324">
        <v>0.0</v>
      </c>
      <c r="AD265" s="324">
        <v>1.0</v>
      </c>
      <c r="AE265" s="324">
        <v>1.0</v>
      </c>
      <c r="AF265" s="346">
        <v>0.0</v>
      </c>
      <c r="AG265" s="204">
        <f t="shared" si="87"/>
        <v>18</v>
      </c>
    </row>
    <row r="266" outlineLevel="1">
      <c r="A266" s="120" t="s">
        <v>437</v>
      </c>
      <c r="B266" s="324">
        <v>0.0</v>
      </c>
      <c r="C266" s="324">
        <v>0.0</v>
      </c>
      <c r="D266" s="324">
        <v>0.0</v>
      </c>
      <c r="E266" s="324">
        <v>0.0</v>
      </c>
      <c r="F266" s="324">
        <v>0.0</v>
      </c>
      <c r="G266" s="324">
        <v>2.0</v>
      </c>
      <c r="H266" s="324">
        <v>2.0</v>
      </c>
      <c r="I266" s="324">
        <v>0.0</v>
      </c>
      <c r="J266" s="324">
        <v>0.0</v>
      </c>
      <c r="K266" s="324">
        <v>0.0</v>
      </c>
      <c r="L266" s="324">
        <v>0.0</v>
      </c>
      <c r="M266" s="324">
        <v>0.0</v>
      </c>
      <c r="N266" s="324">
        <v>0.0</v>
      </c>
      <c r="O266" s="324">
        <v>1.0</v>
      </c>
      <c r="P266" s="324">
        <v>0.0</v>
      </c>
      <c r="Q266" s="324">
        <v>0.0</v>
      </c>
      <c r="R266" s="324">
        <v>1.0</v>
      </c>
      <c r="S266" s="324">
        <v>0.0</v>
      </c>
      <c r="T266" s="324">
        <v>1.0</v>
      </c>
      <c r="U266" s="324">
        <v>0.0</v>
      </c>
      <c r="V266" s="324">
        <v>2.0</v>
      </c>
      <c r="W266" s="324">
        <v>0.0</v>
      </c>
      <c r="X266" s="324">
        <v>0.0</v>
      </c>
      <c r="Y266" s="324">
        <v>0.0</v>
      </c>
      <c r="Z266" s="324">
        <v>0.0</v>
      </c>
      <c r="AA266" s="324">
        <v>0.0</v>
      </c>
      <c r="AB266" s="324">
        <v>2.0</v>
      </c>
      <c r="AC266" s="324">
        <v>1.0</v>
      </c>
      <c r="AD266" s="324">
        <v>0.0</v>
      </c>
      <c r="AE266" s="324">
        <v>0.0</v>
      </c>
      <c r="AF266" s="346">
        <v>0.0</v>
      </c>
      <c r="AG266" s="204">
        <f t="shared" si="87"/>
        <v>12</v>
      </c>
    </row>
    <row r="267">
      <c r="A267" s="297" t="s">
        <v>110</v>
      </c>
      <c r="B267" s="573">
        <f t="shared" ref="B267:AF267" si="88">SUM(B259:B266)</f>
        <v>2</v>
      </c>
      <c r="C267" s="573">
        <f t="shared" si="88"/>
        <v>0</v>
      </c>
      <c r="D267" s="573">
        <f t="shared" si="88"/>
        <v>0</v>
      </c>
      <c r="E267" s="573">
        <f t="shared" si="88"/>
        <v>0</v>
      </c>
      <c r="F267" s="573">
        <f t="shared" si="88"/>
        <v>2</v>
      </c>
      <c r="G267" s="573">
        <f t="shared" si="88"/>
        <v>20</v>
      </c>
      <c r="H267" s="573">
        <f t="shared" si="88"/>
        <v>10</v>
      </c>
      <c r="I267" s="573">
        <f t="shared" si="88"/>
        <v>0</v>
      </c>
      <c r="J267" s="573">
        <f t="shared" si="88"/>
        <v>1</v>
      </c>
      <c r="K267" s="573">
        <f t="shared" si="88"/>
        <v>2</v>
      </c>
      <c r="L267" s="573">
        <f t="shared" si="88"/>
        <v>4</v>
      </c>
      <c r="M267" s="573">
        <f t="shared" si="88"/>
        <v>0</v>
      </c>
      <c r="N267" s="573">
        <f t="shared" si="88"/>
        <v>2</v>
      </c>
      <c r="O267" s="573">
        <f t="shared" si="88"/>
        <v>10</v>
      </c>
      <c r="P267" s="573">
        <f t="shared" si="88"/>
        <v>0</v>
      </c>
      <c r="Q267" s="573">
        <f t="shared" si="88"/>
        <v>3</v>
      </c>
      <c r="R267" s="573">
        <f t="shared" si="88"/>
        <v>6</v>
      </c>
      <c r="S267" s="573">
        <f t="shared" si="88"/>
        <v>4</v>
      </c>
      <c r="T267" s="573">
        <f t="shared" si="88"/>
        <v>5</v>
      </c>
      <c r="U267" s="573">
        <f t="shared" si="88"/>
        <v>4</v>
      </c>
      <c r="V267" s="573">
        <f t="shared" si="88"/>
        <v>38</v>
      </c>
      <c r="W267" s="573">
        <f t="shared" si="88"/>
        <v>2</v>
      </c>
      <c r="X267" s="573">
        <f t="shared" si="88"/>
        <v>1</v>
      </c>
      <c r="Y267" s="573">
        <f t="shared" si="88"/>
        <v>8</v>
      </c>
      <c r="Z267" s="573">
        <f t="shared" si="88"/>
        <v>0</v>
      </c>
      <c r="AA267" s="573">
        <f t="shared" si="88"/>
        <v>0</v>
      </c>
      <c r="AB267" s="573">
        <f t="shared" si="88"/>
        <v>16</v>
      </c>
      <c r="AC267" s="573">
        <f t="shared" si="88"/>
        <v>15</v>
      </c>
      <c r="AD267" s="573">
        <f t="shared" si="88"/>
        <v>2</v>
      </c>
      <c r="AE267" s="573">
        <f t="shared" si="88"/>
        <v>3</v>
      </c>
      <c r="AF267" s="586">
        <f t="shared" si="88"/>
        <v>2</v>
      </c>
      <c r="AG267" s="204">
        <f t="shared" si="87"/>
        <v>162</v>
      </c>
    </row>
    <row r="268">
      <c r="A268" s="18"/>
      <c r="B268" s="6"/>
      <c r="C268" s="6"/>
      <c r="D268" s="6"/>
      <c r="E268" s="6"/>
      <c r="F268" s="6"/>
      <c r="G268" s="6"/>
      <c r="H268" s="6"/>
      <c r="I268" s="6"/>
      <c r="J268" s="6"/>
      <c r="K268" s="6"/>
      <c r="L268" s="6"/>
      <c r="M268" s="6"/>
      <c r="N268" s="6"/>
      <c r="O268" s="6"/>
      <c r="P268" s="6"/>
      <c r="Q268" s="6"/>
      <c r="R268" s="6"/>
      <c r="S268" s="6"/>
      <c r="T268" s="6"/>
      <c r="U268" s="6"/>
      <c r="V268" s="6"/>
      <c r="W268" s="6"/>
      <c r="X268" s="6"/>
      <c r="Y268" s="6"/>
      <c r="Z268" s="491" t="s">
        <v>263</v>
      </c>
      <c r="AA268" s="6"/>
      <c r="AB268" s="6"/>
      <c r="AC268" s="6"/>
      <c r="AD268" s="6"/>
      <c r="AE268" s="6"/>
      <c r="AF268" s="18"/>
      <c r="AG268" s="12"/>
    </row>
    <row r="269">
      <c r="A269" s="120" t="s">
        <v>407</v>
      </c>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558"/>
      <c r="AG269" s="323"/>
    </row>
    <row r="270" outlineLevel="1">
      <c r="A270" s="120" t="s">
        <v>229</v>
      </c>
      <c r="B270" s="324">
        <v>0.0</v>
      </c>
      <c r="C270" s="324">
        <v>0.0</v>
      </c>
      <c r="D270" s="324">
        <v>1.0</v>
      </c>
      <c r="E270" s="324">
        <v>0.0</v>
      </c>
      <c r="F270" s="324">
        <v>0.0</v>
      </c>
      <c r="G270" s="324">
        <v>0.0</v>
      </c>
      <c r="H270" s="324">
        <v>0.0</v>
      </c>
      <c r="I270" s="324">
        <v>0.0</v>
      </c>
      <c r="J270" s="324">
        <v>0.0</v>
      </c>
      <c r="K270" s="324">
        <v>0.0</v>
      </c>
      <c r="L270" s="324">
        <v>0.0</v>
      </c>
      <c r="M270" s="324">
        <v>0.0</v>
      </c>
      <c r="N270" s="324">
        <v>0.0</v>
      </c>
      <c r="O270" s="324">
        <v>0.0</v>
      </c>
      <c r="P270" s="324">
        <v>0.0</v>
      </c>
      <c r="Q270" s="324">
        <v>0.0</v>
      </c>
      <c r="R270" s="324">
        <v>0.0</v>
      </c>
      <c r="S270" s="324">
        <v>0.0</v>
      </c>
      <c r="T270" s="324">
        <v>0.0</v>
      </c>
      <c r="U270" s="324">
        <v>0.0</v>
      </c>
      <c r="V270" s="324">
        <v>0.0</v>
      </c>
      <c r="W270" s="324">
        <v>0.0</v>
      </c>
      <c r="X270" s="324">
        <v>0.0</v>
      </c>
      <c r="Y270" s="324">
        <v>0.0</v>
      </c>
      <c r="Z270" s="324">
        <v>0.0</v>
      </c>
      <c r="AA270" s="324">
        <v>0.0</v>
      </c>
      <c r="AB270" s="324">
        <v>0.0</v>
      </c>
      <c r="AC270" s="324">
        <v>0.0</v>
      </c>
      <c r="AD270" s="324">
        <v>0.0</v>
      </c>
      <c r="AE270" s="324">
        <v>0.0</v>
      </c>
      <c r="AF270" s="324">
        <v>0.0</v>
      </c>
      <c r="AG270" s="204">
        <f t="shared" ref="AG270:AG278" si="89">SUM(B270:AF270)</f>
        <v>1</v>
      </c>
    </row>
    <row r="271" outlineLevel="1">
      <c r="A271" s="120" t="s">
        <v>231</v>
      </c>
      <c r="B271" s="324">
        <v>0.0</v>
      </c>
      <c r="C271" s="324">
        <v>0.0</v>
      </c>
      <c r="D271" s="324">
        <v>1.0</v>
      </c>
      <c r="E271" s="324">
        <v>0.0</v>
      </c>
      <c r="F271" s="324">
        <v>0.0</v>
      </c>
      <c r="G271" s="324">
        <v>0.0</v>
      </c>
      <c r="H271" s="324">
        <v>0.0</v>
      </c>
      <c r="I271" s="324">
        <v>0.0</v>
      </c>
      <c r="J271" s="324">
        <v>0.0</v>
      </c>
      <c r="K271" s="324">
        <v>0.0</v>
      </c>
      <c r="L271" s="324">
        <v>0.0</v>
      </c>
      <c r="M271" s="324">
        <v>0.0</v>
      </c>
      <c r="N271" s="324">
        <v>0.0</v>
      </c>
      <c r="O271" s="324">
        <v>0.0</v>
      </c>
      <c r="P271" s="324">
        <v>0.0</v>
      </c>
      <c r="Q271" s="324">
        <v>0.0</v>
      </c>
      <c r="R271" s="324">
        <v>0.0</v>
      </c>
      <c r="S271" s="324">
        <v>0.0</v>
      </c>
      <c r="T271" s="324">
        <v>0.0</v>
      </c>
      <c r="U271" s="324">
        <v>0.0</v>
      </c>
      <c r="V271" s="324">
        <v>1.0</v>
      </c>
      <c r="W271" s="324">
        <v>0.0</v>
      </c>
      <c r="X271" s="324">
        <v>0.0</v>
      </c>
      <c r="Y271" s="324">
        <v>0.0</v>
      </c>
      <c r="Z271" s="324">
        <v>0.0</v>
      </c>
      <c r="AA271" s="324">
        <v>0.0</v>
      </c>
      <c r="AB271" s="324">
        <v>0.0</v>
      </c>
      <c r="AC271" s="324">
        <v>0.0</v>
      </c>
      <c r="AD271" s="324">
        <v>0.0</v>
      </c>
      <c r="AE271" s="324">
        <v>0.0</v>
      </c>
      <c r="AF271" s="324">
        <v>0.0</v>
      </c>
      <c r="AG271" s="204">
        <f t="shared" si="89"/>
        <v>2</v>
      </c>
    </row>
    <row r="272" outlineLevel="1">
      <c r="A272" s="120" t="s">
        <v>440</v>
      </c>
      <c r="B272" s="324">
        <v>0.0</v>
      </c>
      <c r="C272" s="324">
        <v>0.0</v>
      </c>
      <c r="D272" s="324">
        <v>1.0</v>
      </c>
      <c r="E272" s="324">
        <v>0.0</v>
      </c>
      <c r="F272" s="324">
        <v>0.0</v>
      </c>
      <c r="G272" s="324">
        <v>0.0</v>
      </c>
      <c r="H272" s="324">
        <v>0.0</v>
      </c>
      <c r="I272" s="324">
        <v>0.0</v>
      </c>
      <c r="J272" s="324">
        <v>0.0</v>
      </c>
      <c r="K272" s="324">
        <v>0.0</v>
      </c>
      <c r="L272" s="324">
        <v>0.0</v>
      </c>
      <c r="M272" s="324">
        <v>0.0</v>
      </c>
      <c r="N272" s="324">
        <v>0.0</v>
      </c>
      <c r="O272" s="324">
        <v>0.0</v>
      </c>
      <c r="P272" s="324">
        <v>0.0</v>
      </c>
      <c r="Q272" s="324">
        <v>0.0</v>
      </c>
      <c r="R272" s="324">
        <v>0.0</v>
      </c>
      <c r="S272" s="324">
        <v>0.0</v>
      </c>
      <c r="T272" s="324">
        <v>0.0</v>
      </c>
      <c r="U272" s="324">
        <v>0.0</v>
      </c>
      <c r="V272" s="324">
        <v>0.0</v>
      </c>
      <c r="W272" s="324">
        <v>0.0</v>
      </c>
      <c r="X272" s="324">
        <v>0.0</v>
      </c>
      <c r="Y272" s="324">
        <v>0.0</v>
      </c>
      <c r="Z272" s="324">
        <v>0.0</v>
      </c>
      <c r="AA272" s="324">
        <v>0.0</v>
      </c>
      <c r="AB272" s="324">
        <v>0.0</v>
      </c>
      <c r="AC272" s="324">
        <v>0.0</v>
      </c>
      <c r="AD272" s="324">
        <v>0.0</v>
      </c>
      <c r="AE272" s="324">
        <v>0.0</v>
      </c>
      <c r="AF272" s="324">
        <v>0.0</v>
      </c>
      <c r="AG272" s="204">
        <f t="shared" si="89"/>
        <v>1</v>
      </c>
    </row>
    <row r="273" outlineLevel="1">
      <c r="A273" s="120" t="s">
        <v>441</v>
      </c>
      <c r="B273" s="324">
        <v>0.0</v>
      </c>
      <c r="C273" s="324">
        <v>0.0</v>
      </c>
      <c r="D273" s="324">
        <v>0.0</v>
      </c>
      <c r="E273" s="324">
        <v>0.0</v>
      </c>
      <c r="F273" s="324">
        <v>0.0</v>
      </c>
      <c r="G273" s="324">
        <v>0.0</v>
      </c>
      <c r="H273" s="324">
        <v>0.0</v>
      </c>
      <c r="I273" s="324">
        <v>0.0</v>
      </c>
      <c r="J273" s="324">
        <v>0.0</v>
      </c>
      <c r="K273" s="324">
        <v>0.0</v>
      </c>
      <c r="L273" s="324">
        <v>0.0</v>
      </c>
      <c r="M273" s="324">
        <v>0.0</v>
      </c>
      <c r="N273" s="324">
        <v>0.0</v>
      </c>
      <c r="O273" s="324">
        <v>0.0</v>
      </c>
      <c r="P273" s="324">
        <v>0.0</v>
      </c>
      <c r="Q273" s="324">
        <v>0.0</v>
      </c>
      <c r="R273" s="324">
        <v>0.0</v>
      </c>
      <c r="S273" s="324">
        <v>0.0</v>
      </c>
      <c r="T273" s="324">
        <v>0.0</v>
      </c>
      <c r="U273" s="324">
        <v>0.0</v>
      </c>
      <c r="V273" s="324">
        <v>0.0</v>
      </c>
      <c r="W273" s="324">
        <v>0.0</v>
      </c>
      <c r="X273" s="324">
        <v>0.0</v>
      </c>
      <c r="Y273" s="324">
        <v>0.0</v>
      </c>
      <c r="Z273" s="324">
        <v>0.0</v>
      </c>
      <c r="AA273" s="324">
        <v>0.0</v>
      </c>
      <c r="AB273" s="324">
        <v>0.0</v>
      </c>
      <c r="AC273" s="324">
        <v>0.0</v>
      </c>
      <c r="AD273" s="324">
        <v>0.0</v>
      </c>
      <c r="AE273" s="324">
        <v>0.0</v>
      </c>
      <c r="AF273" s="324">
        <v>0.0</v>
      </c>
      <c r="AG273" s="204">
        <f t="shared" si="89"/>
        <v>0</v>
      </c>
    </row>
    <row r="274" outlineLevel="1">
      <c r="A274" s="120" t="s">
        <v>443</v>
      </c>
      <c r="B274" s="324">
        <v>0.0</v>
      </c>
      <c r="C274" s="324">
        <v>0.0</v>
      </c>
      <c r="D274" s="324">
        <v>0.0</v>
      </c>
      <c r="E274" s="324">
        <v>0.0</v>
      </c>
      <c r="F274" s="324">
        <v>0.0</v>
      </c>
      <c r="G274" s="324">
        <v>0.0</v>
      </c>
      <c r="H274" s="324">
        <v>0.0</v>
      </c>
      <c r="I274" s="324">
        <v>0.0</v>
      </c>
      <c r="J274" s="324">
        <v>0.0</v>
      </c>
      <c r="K274" s="324">
        <v>0.0</v>
      </c>
      <c r="L274" s="324">
        <v>0.0</v>
      </c>
      <c r="M274" s="324">
        <v>0.0</v>
      </c>
      <c r="N274" s="324">
        <v>0.0</v>
      </c>
      <c r="O274" s="324">
        <v>0.0</v>
      </c>
      <c r="P274" s="324">
        <v>0.0</v>
      </c>
      <c r="Q274" s="324">
        <v>0.0</v>
      </c>
      <c r="R274" s="324">
        <v>0.0</v>
      </c>
      <c r="S274" s="324">
        <v>0.0</v>
      </c>
      <c r="T274" s="324">
        <v>0.0</v>
      </c>
      <c r="U274" s="324">
        <v>0.0</v>
      </c>
      <c r="V274" s="324">
        <v>0.0</v>
      </c>
      <c r="W274" s="324">
        <v>0.0</v>
      </c>
      <c r="X274" s="324">
        <v>0.0</v>
      </c>
      <c r="Y274" s="324">
        <v>0.0</v>
      </c>
      <c r="Z274" s="324">
        <v>0.0</v>
      </c>
      <c r="AA274" s="324">
        <v>0.0</v>
      </c>
      <c r="AB274" s="324">
        <v>0.0</v>
      </c>
      <c r="AC274" s="324">
        <v>0.0</v>
      </c>
      <c r="AD274" s="324">
        <v>0.0</v>
      </c>
      <c r="AE274" s="324">
        <v>0.0</v>
      </c>
      <c r="AF274" s="324">
        <v>0.0</v>
      </c>
      <c r="AG274" s="204">
        <f t="shared" si="89"/>
        <v>0</v>
      </c>
    </row>
    <row r="275" outlineLevel="1">
      <c r="A275" s="120" t="s">
        <v>444</v>
      </c>
      <c r="B275" s="324">
        <v>0.0</v>
      </c>
      <c r="C275" s="324">
        <v>0.0</v>
      </c>
      <c r="D275" s="324">
        <v>0.0</v>
      </c>
      <c r="E275" s="324">
        <v>0.0</v>
      </c>
      <c r="F275" s="324">
        <v>0.0</v>
      </c>
      <c r="G275" s="324">
        <v>0.0</v>
      </c>
      <c r="H275" s="324">
        <v>0.0</v>
      </c>
      <c r="I275" s="324">
        <v>0.0</v>
      </c>
      <c r="J275" s="324">
        <v>0.0</v>
      </c>
      <c r="K275" s="324">
        <v>0.0</v>
      </c>
      <c r="L275" s="324">
        <v>0.0</v>
      </c>
      <c r="M275" s="324">
        <v>0.0</v>
      </c>
      <c r="N275" s="324">
        <v>0.0</v>
      </c>
      <c r="O275" s="324">
        <v>0.0</v>
      </c>
      <c r="P275" s="324">
        <v>0.0</v>
      </c>
      <c r="Q275" s="324">
        <v>0.0</v>
      </c>
      <c r="R275" s="324">
        <v>0.0</v>
      </c>
      <c r="S275" s="324">
        <v>0.0</v>
      </c>
      <c r="T275" s="324">
        <v>0.0</v>
      </c>
      <c r="U275" s="324">
        <v>0.0</v>
      </c>
      <c r="V275" s="324">
        <v>0.0</v>
      </c>
      <c r="W275" s="324">
        <v>0.0</v>
      </c>
      <c r="X275" s="324">
        <v>0.0</v>
      </c>
      <c r="Y275" s="324">
        <v>0.0</v>
      </c>
      <c r="Z275" s="324">
        <v>0.0</v>
      </c>
      <c r="AA275" s="324">
        <v>0.0</v>
      </c>
      <c r="AB275" s="324">
        <v>0.0</v>
      </c>
      <c r="AC275" s="324">
        <v>0.0</v>
      </c>
      <c r="AD275" s="324">
        <v>0.0</v>
      </c>
      <c r="AE275" s="324">
        <v>0.0</v>
      </c>
      <c r="AF275" s="324">
        <v>0.0</v>
      </c>
      <c r="AG275" s="204">
        <f t="shared" si="89"/>
        <v>0</v>
      </c>
    </row>
    <row r="276" outlineLevel="1">
      <c r="A276" s="120" t="s">
        <v>445</v>
      </c>
      <c r="B276" s="324">
        <v>0.0</v>
      </c>
      <c r="C276" s="324">
        <v>0.0</v>
      </c>
      <c r="D276" s="324">
        <v>1.0</v>
      </c>
      <c r="E276" s="324">
        <v>0.0</v>
      </c>
      <c r="F276" s="324">
        <v>0.0</v>
      </c>
      <c r="G276" s="324">
        <v>0.0</v>
      </c>
      <c r="H276" s="324">
        <v>0.0</v>
      </c>
      <c r="I276" s="324">
        <v>0.0</v>
      </c>
      <c r="J276" s="324">
        <v>0.0</v>
      </c>
      <c r="K276" s="324">
        <v>0.0</v>
      </c>
      <c r="L276" s="324">
        <v>0.0</v>
      </c>
      <c r="M276" s="324">
        <v>0.0</v>
      </c>
      <c r="N276" s="324">
        <v>0.0</v>
      </c>
      <c r="O276" s="324">
        <v>0.0</v>
      </c>
      <c r="P276" s="324">
        <v>0.0</v>
      </c>
      <c r="Q276" s="324">
        <v>0.0</v>
      </c>
      <c r="R276" s="324">
        <v>0.0</v>
      </c>
      <c r="S276" s="324">
        <v>0.0</v>
      </c>
      <c r="T276" s="324">
        <v>0.0</v>
      </c>
      <c r="U276" s="324">
        <v>0.0</v>
      </c>
      <c r="V276" s="324">
        <v>0.0</v>
      </c>
      <c r="W276" s="324">
        <v>0.0</v>
      </c>
      <c r="X276" s="324">
        <v>0.0</v>
      </c>
      <c r="Y276" s="324">
        <v>0.0</v>
      </c>
      <c r="Z276" s="324">
        <v>0.0</v>
      </c>
      <c r="AA276" s="324">
        <v>0.0</v>
      </c>
      <c r="AB276" s="324">
        <v>0.0</v>
      </c>
      <c r="AC276" s="324">
        <v>0.0</v>
      </c>
      <c r="AD276" s="324">
        <v>0.0</v>
      </c>
      <c r="AE276" s="324">
        <v>0.0</v>
      </c>
      <c r="AF276" s="324">
        <v>0.0</v>
      </c>
      <c r="AG276" s="204">
        <f t="shared" si="89"/>
        <v>1</v>
      </c>
    </row>
    <row r="277" outlineLevel="1">
      <c r="A277" s="120" t="s">
        <v>446</v>
      </c>
      <c r="B277" s="324">
        <v>0.0</v>
      </c>
      <c r="C277" s="324">
        <v>0.0</v>
      </c>
      <c r="D277" s="324">
        <v>0.0</v>
      </c>
      <c r="E277" s="324">
        <v>0.0</v>
      </c>
      <c r="F277" s="324">
        <v>0.0</v>
      </c>
      <c r="G277" s="324">
        <v>0.0</v>
      </c>
      <c r="H277" s="324">
        <v>0.0</v>
      </c>
      <c r="I277" s="324">
        <v>0.0</v>
      </c>
      <c r="J277" s="324">
        <v>0.0</v>
      </c>
      <c r="K277" s="324">
        <v>0.0</v>
      </c>
      <c r="L277" s="324">
        <v>0.0</v>
      </c>
      <c r="M277" s="324">
        <v>0.0</v>
      </c>
      <c r="N277" s="324">
        <v>0.0</v>
      </c>
      <c r="O277" s="324">
        <v>0.0</v>
      </c>
      <c r="P277" s="324">
        <v>0.0</v>
      </c>
      <c r="Q277" s="324">
        <v>0.0</v>
      </c>
      <c r="R277" s="324">
        <v>0.0</v>
      </c>
      <c r="S277" s="324">
        <v>0.0</v>
      </c>
      <c r="T277" s="324">
        <v>0.0</v>
      </c>
      <c r="U277" s="324">
        <v>0.0</v>
      </c>
      <c r="V277" s="324">
        <v>0.0</v>
      </c>
      <c r="W277" s="324">
        <v>0.0</v>
      </c>
      <c r="X277" s="324">
        <v>0.0</v>
      </c>
      <c r="Y277" s="324">
        <v>0.0</v>
      </c>
      <c r="Z277" s="324">
        <v>0.0</v>
      </c>
      <c r="AA277" s="324">
        <v>0.0</v>
      </c>
      <c r="AB277" s="324">
        <v>0.0</v>
      </c>
      <c r="AC277" s="324">
        <v>0.0</v>
      </c>
      <c r="AD277" s="324">
        <v>0.0</v>
      </c>
      <c r="AE277" s="324">
        <v>0.0</v>
      </c>
      <c r="AF277" s="324">
        <v>0.0</v>
      </c>
      <c r="AG277" s="204">
        <f t="shared" si="89"/>
        <v>0</v>
      </c>
    </row>
    <row r="278">
      <c r="A278" s="297" t="s">
        <v>110</v>
      </c>
      <c r="B278" s="573">
        <f t="shared" ref="B278:AF278" si="90">SUM(B270:B277)</f>
        <v>0</v>
      </c>
      <c r="C278" s="573">
        <f t="shared" si="90"/>
        <v>0</v>
      </c>
      <c r="D278" s="573">
        <f t="shared" si="90"/>
        <v>4</v>
      </c>
      <c r="E278" s="573">
        <f t="shared" si="90"/>
        <v>0</v>
      </c>
      <c r="F278" s="573">
        <f t="shared" si="90"/>
        <v>0</v>
      </c>
      <c r="G278" s="573">
        <f t="shared" si="90"/>
        <v>0</v>
      </c>
      <c r="H278" s="573">
        <f t="shared" si="90"/>
        <v>0</v>
      </c>
      <c r="I278" s="573">
        <f t="shared" si="90"/>
        <v>0</v>
      </c>
      <c r="J278" s="573">
        <f t="shared" si="90"/>
        <v>0</v>
      </c>
      <c r="K278" s="573">
        <f t="shared" si="90"/>
        <v>0</v>
      </c>
      <c r="L278" s="573">
        <f t="shared" si="90"/>
        <v>0</v>
      </c>
      <c r="M278" s="573">
        <f t="shared" si="90"/>
        <v>0</v>
      </c>
      <c r="N278" s="573">
        <f t="shared" si="90"/>
        <v>0</v>
      </c>
      <c r="O278" s="573">
        <f t="shared" si="90"/>
        <v>0</v>
      </c>
      <c r="P278" s="573">
        <f t="shared" si="90"/>
        <v>0</v>
      </c>
      <c r="Q278" s="573">
        <f t="shared" si="90"/>
        <v>0</v>
      </c>
      <c r="R278" s="573">
        <f t="shared" si="90"/>
        <v>0</v>
      </c>
      <c r="S278" s="573">
        <f t="shared" si="90"/>
        <v>0</v>
      </c>
      <c r="T278" s="573">
        <f t="shared" si="90"/>
        <v>0</v>
      </c>
      <c r="U278" s="573">
        <f t="shared" si="90"/>
        <v>0</v>
      </c>
      <c r="V278" s="573">
        <f t="shared" si="90"/>
        <v>1</v>
      </c>
      <c r="W278" s="573">
        <f t="shared" si="90"/>
        <v>0</v>
      </c>
      <c r="X278" s="573">
        <f t="shared" si="90"/>
        <v>0</v>
      </c>
      <c r="Y278" s="573">
        <f t="shared" si="90"/>
        <v>0</v>
      </c>
      <c r="Z278" s="573">
        <f t="shared" si="90"/>
        <v>0</v>
      </c>
      <c r="AA278" s="573">
        <f t="shared" si="90"/>
        <v>0</v>
      </c>
      <c r="AB278" s="573">
        <f t="shared" si="90"/>
        <v>0</v>
      </c>
      <c r="AC278" s="573">
        <f t="shared" si="90"/>
        <v>0</v>
      </c>
      <c r="AD278" s="573">
        <f t="shared" si="90"/>
        <v>0</v>
      </c>
      <c r="AE278" s="573">
        <f t="shared" si="90"/>
        <v>0</v>
      </c>
      <c r="AF278" s="586">
        <f t="shared" si="90"/>
        <v>0</v>
      </c>
      <c r="AG278" s="204">
        <f t="shared" si="89"/>
        <v>5</v>
      </c>
    </row>
    <row r="279">
      <c r="A279" s="18"/>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18"/>
      <c r="AG279" s="12"/>
    </row>
    <row r="280">
      <c r="A280" s="120" t="s">
        <v>447</v>
      </c>
      <c r="B280" s="324">
        <v>2.0</v>
      </c>
      <c r="C280" s="324">
        <v>0.0</v>
      </c>
      <c r="D280" s="324">
        <v>0.0</v>
      </c>
      <c r="E280" s="324">
        <v>0.0</v>
      </c>
      <c r="F280" s="324">
        <v>3.0</v>
      </c>
      <c r="G280" s="324">
        <v>21.0</v>
      </c>
      <c r="H280" s="324">
        <v>5.0</v>
      </c>
      <c r="I280" s="324">
        <v>0.0</v>
      </c>
      <c r="J280" s="324">
        <v>1.0</v>
      </c>
      <c r="K280" s="324">
        <v>2.0</v>
      </c>
      <c r="L280" s="324">
        <v>5.0</v>
      </c>
      <c r="M280" s="324">
        <v>0.0</v>
      </c>
      <c r="N280" s="324">
        <v>2.0</v>
      </c>
      <c r="O280" s="324">
        <v>9.0</v>
      </c>
      <c r="P280" s="324">
        <v>0.0</v>
      </c>
      <c r="Q280" s="324">
        <v>3.0</v>
      </c>
      <c r="R280" s="324">
        <v>5.0</v>
      </c>
      <c r="S280" s="324">
        <v>3.0</v>
      </c>
      <c r="T280" s="324">
        <v>4.0</v>
      </c>
      <c r="U280" s="324">
        <v>4.0</v>
      </c>
      <c r="V280" s="324">
        <v>41.0</v>
      </c>
      <c r="W280" s="324">
        <v>2.0</v>
      </c>
      <c r="X280" s="324">
        <v>1.0</v>
      </c>
      <c r="Y280" s="324">
        <v>3.0</v>
      </c>
      <c r="Z280" s="324">
        <v>0.0</v>
      </c>
      <c r="AA280" s="324">
        <v>1.0</v>
      </c>
      <c r="AB280" s="324">
        <v>17.0</v>
      </c>
      <c r="AC280" s="324">
        <v>16.0</v>
      </c>
      <c r="AD280" s="324">
        <v>3.0</v>
      </c>
      <c r="AE280" s="324">
        <v>3.0</v>
      </c>
      <c r="AF280" s="346">
        <v>1.0</v>
      </c>
      <c r="AG280" s="204">
        <f t="shared" ref="AG280:AG282" si="91">SUM(B280:AF280)</f>
        <v>157</v>
      </c>
    </row>
    <row r="281">
      <c r="A281" s="120" t="s">
        <v>449</v>
      </c>
      <c r="B281" s="324">
        <v>0.0</v>
      </c>
      <c r="C281" s="324">
        <v>0.0</v>
      </c>
      <c r="D281" s="324">
        <v>1.0</v>
      </c>
      <c r="E281" s="324">
        <v>0.0</v>
      </c>
      <c r="F281" s="324">
        <v>0.0</v>
      </c>
      <c r="G281" s="324">
        <v>0.0</v>
      </c>
      <c r="H281" s="324">
        <v>0.0</v>
      </c>
      <c r="I281" s="324">
        <v>0.0</v>
      </c>
      <c r="J281" s="324">
        <v>0.0</v>
      </c>
      <c r="K281" s="324">
        <v>0.0</v>
      </c>
      <c r="L281" s="324">
        <v>0.0</v>
      </c>
      <c r="M281" s="324">
        <v>0.0</v>
      </c>
      <c r="N281" s="324">
        <v>0.0</v>
      </c>
      <c r="O281" s="324">
        <v>0.0</v>
      </c>
      <c r="P281" s="324">
        <v>0.0</v>
      </c>
      <c r="Q281" s="324">
        <v>0.0</v>
      </c>
      <c r="R281" s="324">
        <v>1.0</v>
      </c>
      <c r="S281" s="324">
        <v>0.0</v>
      </c>
      <c r="T281" s="324">
        <v>0.0</v>
      </c>
      <c r="U281" s="324">
        <v>0.0</v>
      </c>
      <c r="V281" s="324">
        <v>2.0</v>
      </c>
      <c r="W281" s="324">
        <v>0.0</v>
      </c>
      <c r="X281" s="324">
        <v>0.0</v>
      </c>
      <c r="Y281" s="324">
        <v>0.0</v>
      </c>
      <c r="Z281" s="324">
        <v>0.0</v>
      </c>
      <c r="AA281" s="324">
        <v>0.0</v>
      </c>
      <c r="AB281" s="324">
        <v>0.0</v>
      </c>
      <c r="AC281" s="324">
        <v>0.0</v>
      </c>
      <c r="AD281" s="324">
        <v>0.0</v>
      </c>
      <c r="AE281" s="324">
        <v>0.0</v>
      </c>
      <c r="AF281" s="346">
        <v>0.0</v>
      </c>
      <c r="AG281" s="204">
        <f t="shared" si="91"/>
        <v>4</v>
      </c>
    </row>
    <row r="282">
      <c r="A282" s="134" t="s">
        <v>50</v>
      </c>
      <c r="B282" s="573">
        <f t="shared" ref="B282:AF282" si="92">SUM(B280:B281)</f>
        <v>2</v>
      </c>
      <c r="C282" s="573">
        <f t="shared" si="92"/>
        <v>0</v>
      </c>
      <c r="D282" s="573">
        <f t="shared" si="92"/>
        <v>1</v>
      </c>
      <c r="E282" s="573">
        <f t="shared" si="92"/>
        <v>0</v>
      </c>
      <c r="F282" s="573">
        <f t="shared" si="92"/>
        <v>3</v>
      </c>
      <c r="G282" s="573">
        <f t="shared" si="92"/>
        <v>21</v>
      </c>
      <c r="H282" s="573">
        <f t="shared" si="92"/>
        <v>5</v>
      </c>
      <c r="I282" s="573">
        <f t="shared" si="92"/>
        <v>0</v>
      </c>
      <c r="J282" s="573">
        <f t="shared" si="92"/>
        <v>1</v>
      </c>
      <c r="K282" s="573">
        <f t="shared" si="92"/>
        <v>2</v>
      </c>
      <c r="L282" s="573">
        <f t="shared" si="92"/>
        <v>5</v>
      </c>
      <c r="M282" s="573">
        <f t="shared" si="92"/>
        <v>0</v>
      </c>
      <c r="N282" s="573">
        <f t="shared" si="92"/>
        <v>2</v>
      </c>
      <c r="O282" s="573">
        <f t="shared" si="92"/>
        <v>9</v>
      </c>
      <c r="P282" s="573">
        <f t="shared" si="92"/>
        <v>0</v>
      </c>
      <c r="Q282" s="573">
        <f t="shared" si="92"/>
        <v>3</v>
      </c>
      <c r="R282" s="573">
        <f t="shared" si="92"/>
        <v>6</v>
      </c>
      <c r="S282" s="573">
        <f t="shared" si="92"/>
        <v>3</v>
      </c>
      <c r="T282" s="573">
        <f t="shared" si="92"/>
        <v>4</v>
      </c>
      <c r="U282" s="573">
        <f t="shared" si="92"/>
        <v>4</v>
      </c>
      <c r="V282" s="573">
        <f t="shared" si="92"/>
        <v>43</v>
      </c>
      <c r="W282" s="573">
        <f t="shared" si="92"/>
        <v>2</v>
      </c>
      <c r="X282" s="573">
        <f t="shared" si="92"/>
        <v>1</v>
      </c>
      <c r="Y282" s="573">
        <f t="shared" si="92"/>
        <v>3</v>
      </c>
      <c r="Z282" s="573">
        <f t="shared" si="92"/>
        <v>0</v>
      </c>
      <c r="AA282" s="573">
        <f t="shared" si="92"/>
        <v>1</v>
      </c>
      <c r="AB282" s="573">
        <f t="shared" si="92"/>
        <v>17</v>
      </c>
      <c r="AC282" s="573">
        <f t="shared" si="92"/>
        <v>16</v>
      </c>
      <c r="AD282" s="573">
        <f t="shared" si="92"/>
        <v>3</v>
      </c>
      <c r="AE282" s="573">
        <f t="shared" si="92"/>
        <v>3</v>
      </c>
      <c r="AF282" s="586">
        <f t="shared" si="92"/>
        <v>1</v>
      </c>
      <c r="AG282" s="204">
        <f t="shared" si="91"/>
        <v>161</v>
      </c>
    </row>
    <row r="283">
      <c r="A283" s="18"/>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18"/>
      <c r="AG283" s="12"/>
    </row>
    <row r="284">
      <c r="A284" s="23" t="s">
        <v>450</v>
      </c>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18"/>
      <c r="AG284" s="12"/>
    </row>
    <row r="285">
      <c r="A285" s="120" t="s">
        <v>416</v>
      </c>
      <c r="B285" s="128">
        <v>509.47</v>
      </c>
      <c r="C285" s="128">
        <v>0.0</v>
      </c>
      <c r="D285" s="128">
        <v>0.0</v>
      </c>
      <c r="E285" s="128">
        <v>0.0</v>
      </c>
      <c r="F285" s="128">
        <v>700.35</v>
      </c>
      <c r="G285" s="128">
        <v>5065.72</v>
      </c>
      <c r="H285" s="128">
        <v>1290.67</v>
      </c>
      <c r="I285" s="128">
        <v>0.0</v>
      </c>
      <c r="J285" s="128">
        <v>237.44</v>
      </c>
      <c r="K285" s="128">
        <v>439.38</v>
      </c>
      <c r="L285" s="128">
        <v>1206.75</v>
      </c>
      <c r="M285" s="128">
        <v>0.0</v>
      </c>
      <c r="N285" s="128">
        <v>283.11</v>
      </c>
      <c r="O285" s="128">
        <v>2211.39</v>
      </c>
      <c r="P285" s="128">
        <v>0.0</v>
      </c>
      <c r="Q285" s="128">
        <v>647.0</v>
      </c>
      <c r="R285" s="128">
        <v>1376.21</v>
      </c>
      <c r="S285" s="128">
        <v>563.99</v>
      </c>
      <c r="T285" s="128">
        <v>693.74</v>
      </c>
      <c r="U285" s="128">
        <v>740.81</v>
      </c>
      <c r="V285" s="128">
        <v>10680.38</v>
      </c>
      <c r="W285" s="128">
        <v>225.78</v>
      </c>
      <c r="X285" s="128">
        <v>21.92</v>
      </c>
      <c r="Y285" s="128">
        <v>886.06</v>
      </c>
      <c r="Z285" s="128">
        <v>0.0</v>
      </c>
      <c r="AA285" s="128">
        <v>225.72</v>
      </c>
      <c r="AB285" s="128">
        <v>3032.31</v>
      </c>
      <c r="AC285" s="128">
        <v>2886.89</v>
      </c>
      <c r="AD285" s="128">
        <v>507.04</v>
      </c>
      <c r="AE285" s="128">
        <v>208.38</v>
      </c>
      <c r="AF285" s="129">
        <v>89.29</v>
      </c>
      <c r="AG285" s="94">
        <f t="shared" ref="AG285:AG286" si="94">SUM(B285:AF285)</f>
        <v>34729.8</v>
      </c>
    </row>
    <row r="286">
      <c r="A286" s="134" t="s">
        <v>417</v>
      </c>
      <c r="B286" s="135">
        <f t="shared" ref="B286:AF286" si="93">sum(B285)</f>
        <v>509.47</v>
      </c>
      <c r="C286" s="135">
        <f t="shared" si="93"/>
        <v>0</v>
      </c>
      <c r="D286" s="135">
        <f t="shared" si="93"/>
        <v>0</v>
      </c>
      <c r="E286" s="135">
        <f t="shared" si="93"/>
        <v>0</v>
      </c>
      <c r="F286" s="135">
        <f t="shared" si="93"/>
        <v>700.35</v>
      </c>
      <c r="G286" s="135">
        <f t="shared" si="93"/>
        <v>5065.72</v>
      </c>
      <c r="H286" s="135">
        <f t="shared" si="93"/>
        <v>1290.67</v>
      </c>
      <c r="I286" s="135">
        <f t="shared" si="93"/>
        <v>0</v>
      </c>
      <c r="J286" s="135">
        <f t="shared" si="93"/>
        <v>237.44</v>
      </c>
      <c r="K286" s="135">
        <f t="shared" si="93"/>
        <v>439.38</v>
      </c>
      <c r="L286" s="135">
        <f t="shared" si="93"/>
        <v>1206.75</v>
      </c>
      <c r="M286" s="135">
        <f t="shared" si="93"/>
        <v>0</v>
      </c>
      <c r="N286" s="135">
        <f t="shared" si="93"/>
        <v>283.11</v>
      </c>
      <c r="O286" s="135">
        <f t="shared" si="93"/>
        <v>2211.39</v>
      </c>
      <c r="P286" s="135">
        <f t="shared" si="93"/>
        <v>0</v>
      </c>
      <c r="Q286" s="135">
        <f t="shared" si="93"/>
        <v>647</v>
      </c>
      <c r="R286" s="135">
        <f t="shared" si="93"/>
        <v>1376.21</v>
      </c>
      <c r="S286" s="135">
        <f t="shared" si="93"/>
        <v>563.99</v>
      </c>
      <c r="T286" s="135">
        <f t="shared" si="93"/>
        <v>693.74</v>
      </c>
      <c r="U286" s="135">
        <f t="shared" si="93"/>
        <v>740.81</v>
      </c>
      <c r="V286" s="135">
        <f t="shared" si="93"/>
        <v>10680.38</v>
      </c>
      <c r="W286" s="135">
        <f t="shared" si="93"/>
        <v>225.78</v>
      </c>
      <c r="X286" s="135">
        <f t="shared" si="93"/>
        <v>21.92</v>
      </c>
      <c r="Y286" s="135">
        <f t="shared" si="93"/>
        <v>886.06</v>
      </c>
      <c r="Z286" s="135">
        <f t="shared" si="93"/>
        <v>0</v>
      </c>
      <c r="AA286" s="135">
        <f t="shared" si="93"/>
        <v>225.72</v>
      </c>
      <c r="AB286" s="135">
        <f t="shared" si="93"/>
        <v>3032.31</v>
      </c>
      <c r="AC286" s="135">
        <f t="shared" si="93"/>
        <v>2886.89</v>
      </c>
      <c r="AD286" s="135">
        <f t="shared" si="93"/>
        <v>507.04</v>
      </c>
      <c r="AE286" s="135">
        <f t="shared" si="93"/>
        <v>208.38</v>
      </c>
      <c r="AF286" s="136">
        <f t="shared" si="93"/>
        <v>89.29</v>
      </c>
      <c r="AG286" s="94">
        <f t="shared" si="94"/>
        <v>34729.8</v>
      </c>
    </row>
    <row r="287">
      <c r="A287" s="18"/>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18"/>
      <c r="AG287" s="12"/>
    </row>
    <row r="288">
      <c r="A288" s="120" t="s">
        <v>418</v>
      </c>
      <c r="B288" s="128">
        <v>0.0</v>
      </c>
      <c r="C288" s="128">
        <v>0.0</v>
      </c>
      <c r="D288" s="128">
        <v>330.0</v>
      </c>
      <c r="E288" s="128">
        <v>0.0</v>
      </c>
      <c r="F288" s="128">
        <v>0.0</v>
      </c>
      <c r="G288" s="128">
        <v>0.0</v>
      </c>
      <c r="H288" s="128">
        <v>0.0</v>
      </c>
      <c r="I288" s="128">
        <v>0.0</v>
      </c>
      <c r="J288" s="128">
        <v>0.0</v>
      </c>
      <c r="K288" s="128">
        <v>0.0</v>
      </c>
      <c r="L288" s="128">
        <v>0.0</v>
      </c>
      <c r="M288" s="128">
        <v>0.0</v>
      </c>
      <c r="N288" s="128">
        <v>0.0</v>
      </c>
      <c r="O288" s="128">
        <v>0.0</v>
      </c>
      <c r="P288" s="128">
        <v>0.0</v>
      </c>
      <c r="Q288" s="128">
        <v>0.0</v>
      </c>
      <c r="R288" s="128">
        <v>244.0</v>
      </c>
      <c r="S288" s="128">
        <v>0.0</v>
      </c>
      <c r="T288" s="128">
        <v>0.0</v>
      </c>
      <c r="U288" s="128">
        <v>0.0</v>
      </c>
      <c r="V288" s="128">
        <v>322.3</v>
      </c>
      <c r="W288" s="128">
        <v>0.0</v>
      </c>
      <c r="X288" s="128">
        <v>0.0</v>
      </c>
      <c r="Y288" s="128">
        <v>0.0</v>
      </c>
      <c r="Z288" s="128">
        <v>0.0</v>
      </c>
      <c r="AA288" s="128">
        <v>0.0</v>
      </c>
      <c r="AB288" s="128">
        <v>0.0</v>
      </c>
      <c r="AC288" s="128">
        <v>0.0</v>
      </c>
      <c r="AD288" s="128">
        <v>0.0</v>
      </c>
      <c r="AE288" s="128">
        <v>0.0</v>
      </c>
      <c r="AF288" s="128">
        <v>0.0</v>
      </c>
      <c r="AG288" s="94">
        <f t="shared" ref="AG288:AG291" si="95">SUM(B288:AF288)</f>
        <v>896.3</v>
      </c>
    </row>
    <row r="289">
      <c r="A289" s="120" t="s">
        <v>419</v>
      </c>
      <c r="B289" s="128">
        <v>0.0</v>
      </c>
      <c r="C289" s="128">
        <v>0.0</v>
      </c>
      <c r="D289" s="128">
        <v>15.0</v>
      </c>
      <c r="E289" s="128">
        <v>0.0</v>
      </c>
      <c r="F289" s="128">
        <v>0.0</v>
      </c>
      <c r="G289" s="128">
        <v>0.0</v>
      </c>
      <c r="H289" s="128">
        <v>0.0</v>
      </c>
      <c r="I289" s="128">
        <v>0.0</v>
      </c>
      <c r="J289" s="128">
        <v>0.0</v>
      </c>
      <c r="K289" s="128">
        <v>0.0</v>
      </c>
      <c r="L289" s="128">
        <v>0.0</v>
      </c>
      <c r="M289" s="128">
        <v>0.0</v>
      </c>
      <c r="N289" s="128">
        <v>0.0</v>
      </c>
      <c r="O289" s="128">
        <v>0.0</v>
      </c>
      <c r="P289" s="128">
        <v>0.0</v>
      </c>
      <c r="Q289" s="128">
        <v>0.0</v>
      </c>
      <c r="R289" s="128">
        <v>35.0</v>
      </c>
      <c r="S289" s="128">
        <v>0.0</v>
      </c>
      <c r="T289" s="128">
        <v>0.0</v>
      </c>
      <c r="U289" s="128">
        <v>0.0</v>
      </c>
      <c r="V289" s="128">
        <v>35.0</v>
      </c>
      <c r="W289" s="128">
        <v>0.0</v>
      </c>
      <c r="X289" s="128">
        <v>0.0</v>
      </c>
      <c r="Y289" s="128">
        <v>0.0</v>
      </c>
      <c r="Z289" s="128">
        <v>0.0</v>
      </c>
      <c r="AA289" s="128">
        <v>0.0</v>
      </c>
      <c r="AB289" s="128">
        <v>0.0</v>
      </c>
      <c r="AC289" s="128">
        <v>0.0</v>
      </c>
      <c r="AD289" s="128">
        <v>0.0</v>
      </c>
      <c r="AE289" s="128">
        <v>0.0</v>
      </c>
      <c r="AF289" s="128">
        <v>0.0</v>
      </c>
      <c r="AG289" s="94">
        <f t="shared" si="95"/>
        <v>85</v>
      </c>
    </row>
    <row r="290">
      <c r="A290" s="120" t="s">
        <v>420</v>
      </c>
      <c r="B290" s="63">
        <f t="shared" ref="B290:AF290" si="96">B288*0.22</f>
        <v>0</v>
      </c>
      <c r="C290" s="63">
        <f t="shared" si="96"/>
        <v>0</v>
      </c>
      <c r="D290" s="63">
        <f t="shared" si="96"/>
        <v>72.6</v>
      </c>
      <c r="E290" s="63">
        <f t="shared" si="96"/>
        <v>0</v>
      </c>
      <c r="F290" s="63">
        <f t="shared" si="96"/>
        <v>0</v>
      </c>
      <c r="G290" s="63">
        <f t="shared" si="96"/>
        <v>0</v>
      </c>
      <c r="H290" s="63">
        <f t="shared" si="96"/>
        <v>0</v>
      </c>
      <c r="I290" s="63">
        <f t="shared" si="96"/>
        <v>0</v>
      </c>
      <c r="J290" s="63">
        <f t="shared" si="96"/>
        <v>0</v>
      </c>
      <c r="K290" s="63">
        <f t="shared" si="96"/>
        <v>0</v>
      </c>
      <c r="L290" s="63">
        <f t="shared" si="96"/>
        <v>0</v>
      </c>
      <c r="M290" s="63">
        <f t="shared" si="96"/>
        <v>0</v>
      </c>
      <c r="N290" s="63">
        <f t="shared" si="96"/>
        <v>0</v>
      </c>
      <c r="O290" s="63">
        <f t="shared" si="96"/>
        <v>0</v>
      </c>
      <c r="P290" s="63">
        <f t="shared" si="96"/>
        <v>0</v>
      </c>
      <c r="Q290" s="63">
        <f t="shared" si="96"/>
        <v>0</v>
      </c>
      <c r="R290" s="63">
        <f t="shared" si="96"/>
        <v>53.68</v>
      </c>
      <c r="S290" s="63">
        <f t="shared" si="96"/>
        <v>0</v>
      </c>
      <c r="T290" s="63">
        <f t="shared" si="96"/>
        <v>0</v>
      </c>
      <c r="U290" s="63">
        <f t="shared" si="96"/>
        <v>0</v>
      </c>
      <c r="V290" s="63">
        <f t="shared" si="96"/>
        <v>70.906</v>
      </c>
      <c r="W290" s="63">
        <f t="shared" si="96"/>
        <v>0</v>
      </c>
      <c r="X290" s="63">
        <f t="shared" si="96"/>
        <v>0</v>
      </c>
      <c r="Y290" s="63">
        <f t="shared" si="96"/>
        <v>0</v>
      </c>
      <c r="Z290" s="63">
        <f t="shared" si="96"/>
        <v>0</v>
      </c>
      <c r="AA290" s="63">
        <f t="shared" si="96"/>
        <v>0</v>
      </c>
      <c r="AB290" s="63">
        <f t="shared" si="96"/>
        <v>0</v>
      </c>
      <c r="AC290" s="63">
        <f t="shared" si="96"/>
        <v>0</v>
      </c>
      <c r="AD290" s="63">
        <f t="shared" si="96"/>
        <v>0</v>
      </c>
      <c r="AE290" s="63">
        <f t="shared" si="96"/>
        <v>0</v>
      </c>
      <c r="AF290" s="77">
        <f t="shared" si="96"/>
        <v>0</v>
      </c>
      <c r="AG290" s="94">
        <f t="shared" si="95"/>
        <v>197.186</v>
      </c>
    </row>
    <row r="291">
      <c r="A291" s="134" t="s">
        <v>421</v>
      </c>
      <c r="B291" s="135">
        <f t="shared" ref="B291:AF291" si="97">SUM(B288+B289)</f>
        <v>0</v>
      </c>
      <c r="C291" s="135">
        <f t="shared" si="97"/>
        <v>0</v>
      </c>
      <c r="D291" s="135">
        <f t="shared" si="97"/>
        <v>345</v>
      </c>
      <c r="E291" s="135">
        <f t="shared" si="97"/>
        <v>0</v>
      </c>
      <c r="F291" s="135">
        <f t="shared" si="97"/>
        <v>0</v>
      </c>
      <c r="G291" s="135">
        <f t="shared" si="97"/>
        <v>0</v>
      </c>
      <c r="H291" s="135">
        <f t="shared" si="97"/>
        <v>0</v>
      </c>
      <c r="I291" s="135">
        <f t="shared" si="97"/>
        <v>0</v>
      </c>
      <c r="J291" s="135">
        <f t="shared" si="97"/>
        <v>0</v>
      </c>
      <c r="K291" s="135">
        <f t="shared" si="97"/>
        <v>0</v>
      </c>
      <c r="L291" s="135">
        <f t="shared" si="97"/>
        <v>0</v>
      </c>
      <c r="M291" s="135">
        <f t="shared" si="97"/>
        <v>0</v>
      </c>
      <c r="N291" s="135">
        <f t="shared" si="97"/>
        <v>0</v>
      </c>
      <c r="O291" s="135">
        <f t="shared" si="97"/>
        <v>0</v>
      </c>
      <c r="P291" s="135">
        <f t="shared" si="97"/>
        <v>0</v>
      </c>
      <c r="Q291" s="135">
        <f t="shared" si="97"/>
        <v>0</v>
      </c>
      <c r="R291" s="135">
        <f t="shared" si="97"/>
        <v>279</v>
      </c>
      <c r="S291" s="135">
        <f t="shared" si="97"/>
        <v>0</v>
      </c>
      <c r="T291" s="135">
        <f t="shared" si="97"/>
        <v>0</v>
      </c>
      <c r="U291" s="135">
        <f t="shared" si="97"/>
        <v>0</v>
      </c>
      <c r="V291" s="135">
        <f t="shared" si="97"/>
        <v>357.3</v>
      </c>
      <c r="W291" s="135">
        <f t="shared" si="97"/>
        <v>0</v>
      </c>
      <c r="X291" s="135">
        <f t="shared" si="97"/>
        <v>0</v>
      </c>
      <c r="Y291" s="135">
        <f t="shared" si="97"/>
        <v>0</v>
      </c>
      <c r="Z291" s="135">
        <f t="shared" si="97"/>
        <v>0</v>
      </c>
      <c r="AA291" s="135">
        <f t="shared" si="97"/>
        <v>0</v>
      </c>
      <c r="AB291" s="135">
        <f t="shared" si="97"/>
        <v>0</v>
      </c>
      <c r="AC291" s="135">
        <f t="shared" si="97"/>
        <v>0</v>
      </c>
      <c r="AD291" s="135">
        <f t="shared" si="97"/>
        <v>0</v>
      </c>
      <c r="AE291" s="135">
        <f t="shared" si="97"/>
        <v>0</v>
      </c>
      <c r="AF291" s="136">
        <f t="shared" si="97"/>
        <v>0</v>
      </c>
      <c r="AG291" s="94">
        <f t="shared" si="95"/>
        <v>981.3</v>
      </c>
    </row>
    <row r="292">
      <c r="A292" s="18"/>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18"/>
      <c r="AG292" s="12"/>
    </row>
    <row r="293">
      <c r="A293" s="18"/>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18"/>
      <c r="AG293" s="12"/>
    </row>
    <row r="294">
      <c r="A294" s="23" t="s">
        <v>453</v>
      </c>
      <c r="B294" s="556"/>
      <c r="C294" s="556"/>
      <c r="D294" s="556"/>
      <c r="E294" s="556"/>
      <c r="F294" s="556"/>
      <c r="G294" s="556"/>
      <c r="H294" s="556"/>
      <c r="I294" s="556"/>
      <c r="J294" s="556"/>
      <c r="K294" s="556"/>
      <c r="L294" s="556"/>
      <c r="M294" s="556"/>
      <c r="N294" s="556"/>
      <c r="O294" s="556"/>
      <c r="P294" s="556"/>
      <c r="Q294" s="556"/>
      <c r="R294" s="556"/>
      <c r="S294" s="556"/>
      <c r="T294" s="556"/>
      <c r="U294" s="556"/>
      <c r="V294" s="556"/>
      <c r="W294" s="556"/>
      <c r="X294" s="556"/>
      <c r="Y294" s="556"/>
      <c r="Z294" s="556"/>
      <c r="AA294" s="556"/>
      <c r="AB294" s="556"/>
      <c r="AC294" s="556"/>
      <c r="AD294" s="556"/>
      <c r="AE294" s="556"/>
      <c r="AF294" s="557"/>
      <c r="AG294" s="12"/>
    </row>
    <row r="295">
      <c r="A295" s="120" t="s">
        <v>321</v>
      </c>
      <c r="B295" s="618"/>
      <c r="C295" s="618"/>
      <c r="D295" s="618"/>
      <c r="E295" s="618"/>
      <c r="F295" s="618"/>
      <c r="G295" s="618"/>
      <c r="H295" s="618"/>
      <c r="I295" s="618"/>
      <c r="J295" s="618"/>
      <c r="K295" s="618"/>
      <c r="L295" s="618"/>
      <c r="M295" s="618"/>
      <c r="N295" s="618"/>
      <c r="O295" s="618"/>
      <c r="P295" s="618"/>
      <c r="Q295" s="618"/>
      <c r="R295" s="618"/>
      <c r="S295" s="618"/>
      <c r="T295" s="618"/>
      <c r="U295" s="618"/>
      <c r="V295" s="618"/>
      <c r="W295" s="618"/>
      <c r="X295" s="618"/>
      <c r="Y295" s="618"/>
      <c r="Z295" s="618"/>
      <c r="AA295" s="618"/>
      <c r="AB295" s="618"/>
      <c r="AC295" s="618"/>
      <c r="AD295" s="618"/>
      <c r="AE295" s="618"/>
      <c r="AF295" s="619"/>
      <c r="AG295" s="323"/>
    </row>
    <row r="296" outlineLevel="1">
      <c r="A296" s="120" t="s">
        <v>454</v>
      </c>
      <c r="B296" s="153">
        <v>0.0</v>
      </c>
      <c r="C296" s="153">
        <v>0.0</v>
      </c>
      <c r="D296" s="153">
        <v>0.0</v>
      </c>
      <c r="E296" s="153">
        <v>0.0</v>
      </c>
      <c r="F296" s="153">
        <v>0.0</v>
      </c>
      <c r="G296" s="153">
        <v>0.0</v>
      </c>
      <c r="H296" s="153">
        <v>0.0</v>
      </c>
      <c r="I296" s="153">
        <v>0.0</v>
      </c>
      <c r="J296" s="153">
        <v>12.0</v>
      </c>
      <c r="K296" s="153">
        <v>0.0</v>
      </c>
      <c r="L296" s="153">
        <v>0.0</v>
      </c>
      <c r="M296" s="153">
        <v>5.0</v>
      </c>
      <c r="N296" s="153">
        <v>0.0</v>
      </c>
      <c r="O296" s="153">
        <v>0.0</v>
      </c>
      <c r="P296" s="153">
        <v>0.0</v>
      </c>
      <c r="Q296" s="153">
        <v>0.0</v>
      </c>
      <c r="R296" s="153">
        <v>0.0</v>
      </c>
      <c r="S296" s="153">
        <v>1.0</v>
      </c>
      <c r="T296" s="153">
        <v>3.0</v>
      </c>
      <c r="U296" s="153">
        <v>1.0</v>
      </c>
      <c r="V296" s="153">
        <v>0.0</v>
      </c>
      <c r="W296" s="153">
        <v>2.0</v>
      </c>
      <c r="X296" s="153">
        <v>0.0</v>
      </c>
      <c r="Y296" s="153">
        <v>0.0</v>
      </c>
      <c r="Z296" s="153">
        <v>0.0</v>
      </c>
      <c r="AA296" s="153">
        <v>0.0</v>
      </c>
      <c r="AB296" s="153">
        <v>0.0</v>
      </c>
      <c r="AC296" s="153">
        <v>0.0</v>
      </c>
      <c r="AD296" s="153">
        <v>0.0</v>
      </c>
      <c r="AE296" s="153">
        <v>0.0</v>
      </c>
      <c r="AF296" s="153">
        <v>0.0</v>
      </c>
      <c r="AG296" s="204">
        <f t="shared" ref="AG296:AG299" si="98">SUM(B296:AF296)</f>
        <v>24</v>
      </c>
    </row>
    <row r="297" outlineLevel="1">
      <c r="A297" s="120" t="s">
        <v>455</v>
      </c>
      <c r="B297" s="153">
        <v>0.0</v>
      </c>
      <c r="C297" s="153">
        <v>0.0</v>
      </c>
      <c r="D297" s="153">
        <v>0.0</v>
      </c>
      <c r="E297" s="153">
        <v>0.0</v>
      </c>
      <c r="F297" s="153">
        <v>0.0</v>
      </c>
      <c r="G297" s="153">
        <v>0.0</v>
      </c>
      <c r="H297" s="153">
        <v>0.0</v>
      </c>
      <c r="I297" s="153">
        <v>0.0</v>
      </c>
      <c r="J297" s="153">
        <v>2.0</v>
      </c>
      <c r="K297" s="153">
        <v>0.0</v>
      </c>
      <c r="L297" s="153">
        <v>1.0</v>
      </c>
      <c r="M297" s="153">
        <v>0.0</v>
      </c>
      <c r="N297" s="153">
        <v>0.0</v>
      </c>
      <c r="O297" s="153">
        <v>0.0</v>
      </c>
      <c r="P297" s="153">
        <v>0.0</v>
      </c>
      <c r="Q297" s="153">
        <v>0.0</v>
      </c>
      <c r="R297" s="153">
        <v>0.0</v>
      </c>
      <c r="S297" s="153">
        <v>0.0</v>
      </c>
      <c r="T297" s="153">
        <v>1.0</v>
      </c>
      <c r="U297" s="153">
        <v>0.0</v>
      </c>
      <c r="V297" s="153">
        <v>1.0</v>
      </c>
      <c r="W297" s="153">
        <v>1.0</v>
      </c>
      <c r="X297" s="153">
        <v>0.0</v>
      </c>
      <c r="Y297" s="153">
        <v>0.0</v>
      </c>
      <c r="Z297" s="153">
        <v>0.0</v>
      </c>
      <c r="AA297" s="153">
        <v>1.0</v>
      </c>
      <c r="AB297" s="153">
        <v>0.0</v>
      </c>
      <c r="AC297" s="153">
        <v>0.0</v>
      </c>
      <c r="AD297" s="153">
        <v>3.0</v>
      </c>
      <c r="AE297" s="153">
        <v>0.0</v>
      </c>
      <c r="AF297" s="153">
        <v>0.0</v>
      </c>
      <c r="AG297" s="204">
        <f t="shared" si="98"/>
        <v>10</v>
      </c>
    </row>
    <row r="298" outlineLevel="1">
      <c r="A298" s="120" t="s">
        <v>456</v>
      </c>
      <c r="B298" s="153">
        <v>0.0</v>
      </c>
      <c r="C298" s="153">
        <v>0.0</v>
      </c>
      <c r="D298" s="153">
        <v>0.0</v>
      </c>
      <c r="E298" s="153">
        <v>0.0</v>
      </c>
      <c r="F298" s="153">
        <v>0.0</v>
      </c>
      <c r="G298" s="153">
        <v>0.0</v>
      </c>
      <c r="H298" s="153">
        <v>0.0</v>
      </c>
      <c r="I298" s="153">
        <v>0.0</v>
      </c>
      <c r="J298" s="153">
        <v>0.0</v>
      </c>
      <c r="K298" s="153">
        <v>0.0</v>
      </c>
      <c r="L298" s="153">
        <v>0.0</v>
      </c>
      <c r="M298" s="153">
        <v>1.0</v>
      </c>
      <c r="N298" s="153">
        <v>1.0</v>
      </c>
      <c r="O298" s="153">
        <v>0.0</v>
      </c>
      <c r="P298" s="153">
        <v>1.0</v>
      </c>
      <c r="Q298" s="153">
        <v>0.0</v>
      </c>
      <c r="R298" s="153">
        <v>0.0</v>
      </c>
      <c r="S298" s="153">
        <v>0.0</v>
      </c>
      <c r="T298" s="153">
        <v>11.0</v>
      </c>
      <c r="U298" s="153">
        <v>5.0</v>
      </c>
      <c r="V298" s="153">
        <v>0.0</v>
      </c>
      <c r="W298" s="153">
        <v>3.0</v>
      </c>
      <c r="X298" s="153">
        <v>0.0</v>
      </c>
      <c r="Y298" s="153">
        <v>0.0</v>
      </c>
      <c r="Z298" s="153">
        <v>0.0</v>
      </c>
      <c r="AA298" s="153">
        <v>1.0</v>
      </c>
      <c r="AB298" s="153">
        <v>0.0</v>
      </c>
      <c r="AC298" s="153">
        <v>0.0</v>
      </c>
      <c r="AD298" s="153">
        <v>3.0</v>
      </c>
      <c r="AE298" s="153">
        <v>0.0</v>
      </c>
      <c r="AF298" s="153">
        <v>0.0</v>
      </c>
      <c r="AG298" s="204">
        <f t="shared" si="98"/>
        <v>26</v>
      </c>
    </row>
    <row r="299" outlineLevel="1">
      <c r="A299" s="120" t="s">
        <v>457</v>
      </c>
      <c r="B299" s="153">
        <v>0.0</v>
      </c>
      <c r="C299" s="153">
        <v>0.0</v>
      </c>
      <c r="D299" s="153">
        <v>0.0</v>
      </c>
      <c r="E299" s="153">
        <v>0.0</v>
      </c>
      <c r="F299" s="153">
        <v>1.0</v>
      </c>
      <c r="G299" s="153">
        <v>0.0</v>
      </c>
      <c r="H299" s="153">
        <v>0.0</v>
      </c>
      <c r="I299" s="153">
        <v>0.0</v>
      </c>
      <c r="J299" s="153">
        <v>0.0</v>
      </c>
      <c r="K299" s="153">
        <v>0.0</v>
      </c>
      <c r="L299" s="153">
        <v>1.0</v>
      </c>
      <c r="M299" s="153">
        <v>0.0</v>
      </c>
      <c r="N299" s="153">
        <v>0.0</v>
      </c>
      <c r="O299" s="153">
        <v>0.0</v>
      </c>
      <c r="P299" s="153">
        <v>1.0</v>
      </c>
      <c r="Q299" s="153">
        <v>0.0</v>
      </c>
      <c r="R299" s="153">
        <v>0.0</v>
      </c>
      <c r="S299" s="153">
        <v>0.0</v>
      </c>
      <c r="T299" s="153">
        <v>2.0</v>
      </c>
      <c r="U299" s="153">
        <v>2.0</v>
      </c>
      <c r="V299" s="153">
        <v>0.0</v>
      </c>
      <c r="W299" s="153">
        <v>2.0</v>
      </c>
      <c r="X299" s="153">
        <v>0.0</v>
      </c>
      <c r="Y299" s="153">
        <v>0.0</v>
      </c>
      <c r="Z299" s="153">
        <v>0.0</v>
      </c>
      <c r="AA299" s="153">
        <v>0.0</v>
      </c>
      <c r="AB299" s="153">
        <v>0.0</v>
      </c>
      <c r="AC299" s="153">
        <v>0.0</v>
      </c>
      <c r="AD299" s="153">
        <v>1.0</v>
      </c>
      <c r="AE299" s="153">
        <v>0.0</v>
      </c>
      <c r="AF299" s="153">
        <v>0.0</v>
      </c>
      <c r="AG299" s="204">
        <f t="shared" si="98"/>
        <v>10</v>
      </c>
    </row>
    <row r="300">
      <c r="A300" s="120" t="s">
        <v>458</v>
      </c>
      <c r="B300" s="618"/>
      <c r="C300" s="618"/>
      <c r="D300" s="618"/>
      <c r="E300" s="618"/>
      <c r="F300" s="618"/>
      <c r="G300" s="618"/>
      <c r="H300" s="618"/>
      <c r="I300" s="618"/>
      <c r="J300" s="618"/>
      <c r="K300" s="618"/>
      <c r="L300" s="618"/>
      <c r="M300" s="618"/>
      <c r="N300" s="618"/>
      <c r="O300" s="618"/>
      <c r="P300" s="618"/>
      <c r="Q300" s="618"/>
      <c r="R300" s="618"/>
      <c r="S300" s="618"/>
      <c r="T300" s="618"/>
      <c r="U300" s="618"/>
      <c r="V300" s="618"/>
      <c r="W300" s="618"/>
      <c r="X300" s="618"/>
      <c r="Y300" s="618"/>
      <c r="Z300" s="618"/>
      <c r="AA300" s="618"/>
      <c r="AB300" s="618"/>
      <c r="AC300" s="618"/>
      <c r="AD300" s="618"/>
      <c r="AE300" s="618"/>
      <c r="AF300" s="619"/>
      <c r="AG300" s="323"/>
    </row>
    <row r="301" outlineLevel="1">
      <c r="A301" s="120" t="s">
        <v>459</v>
      </c>
      <c r="B301" s="620">
        <v>0.0</v>
      </c>
      <c r="C301" s="621">
        <v>0.0</v>
      </c>
      <c r="D301" s="621">
        <v>0.0</v>
      </c>
      <c r="E301" s="621">
        <v>0.0</v>
      </c>
      <c r="F301" s="621">
        <v>0.0</v>
      </c>
      <c r="G301" s="621">
        <v>0.0</v>
      </c>
      <c r="H301" s="621">
        <v>0.0</v>
      </c>
      <c r="I301" s="621">
        <v>0.0</v>
      </c>
      <c r="J301" s="621">
        <v>0.0</v>
      </c>
      <c r="K301" s="621">
        <v>0.0</v>
      </c>
      <c r="L301" s="621">
        <v>0.0</v>
      </c>
      <c r="M301" s="621">
        <v>0.0</v>
      </c>
      <c r="N301" s="621">
        <v>0.0</v>
      </c>
      <c r="O301" s="621">
        <v>0.0</v>
      </c>
      <c r="P301" s="621">
        <v>0.0</v>
      </c>
      <c r="Q301" s="621">
        <v>0.0</v>
      </c>
      <c r="R301" s="621">
        <v>0.0</v>
      </c>
      <c r="S301" s="621">
        <v>0.0</v>
      </c>
      <c r="T301" s="621">
        <v>0.0</v>
      </c>
      <c r="U301" s="621">
        <v>0.0</v>
      </c>
      <c r="V301" s="621">
        <v>0.0</v>
      </c>
      <c r="W301" s="621">
        <v>0.0</v>
      </c>
      <c r="X301" s="621">
        <v>0.0</v>
      </c>
      <c r="Y301" s="621">
        <v>0.0</v>
      </c>
      <c r="Z301" s="621">
        <v>0.0</v>
      </c>
      <c r="AA301" s="621">
        <v>0.0</v>
      </c>
      <c r="AB301" s="621">
        <v>0.0</v>
      </c>
      <c r="AC301" s="621">
        <v>0.0</v>
      </c>
      <c r="AD301" s="621">
        <v>0.0</v>
      </c>
      <c r="AE301" s="621">
        <v>0.0</v>
      </c>
      <c r="AF301" s="621">
        <v>0.0</v>
      </c>
      <c r="AG301" s="204">
        <f t="shared" ref="AG301:AG303" si="99">SUM(B301:AF301)</f>
        <v>0</v>
      </c>
    </row>
    <row r="302" outlineLevel="1">
      <c r="A302" s="120" t="s">
        <v>460</v>
      </c>
      <c r="B302" s="620">
        <v>0.0</v>
      </c>
      <c r="C302" s="621">
        <v>0.0</v>
      </c>
      <c r="D302" s="621">
        <v>0.0</v>
      </c>
      <c r="E302" s="621">
        <v>0.0</v>
      </c>
      <c r="F302" s="621">
        <v>0.0</v>
      </c>
      <c r="G302" s="621">
        <v>0.0</v>
      </c>
      <c r="H302" s="621">
        <v>0.0</v>
      </c>
      <c r="I302" s="621">
        <v>0.0</v>
      </c>
      <c r="J302" s="621">
        <v>0.0</v>
      </c>
      <c r="K302" s="621">
        <v>0.0</v>
      </c>
      <c r="L302" s="621">
        <v>0.0</v>
      </c>
      <c r="M302" s="621">
        <v>0.0</v>
      </c>
      <c r="N302" s="621">
        <v>0.0</v>
      </c>
      <c r="O302" s="621">
        <v>0.0</v>
      </c>
      <c r="P302" s="621">
        <v>0.0</v>
      </c>
      <c r="Q302" s="621">
        <v>0.0</v>
      </c>
      <c r="R302" s="621">
        <v>0.0</v>
      </c>
      <c r="S302" s="621">
        <v>0.0</v>
      </c>
      <c r="T302" s="621">
        <v>0.0</v>
      </c>
      <c r="U302" s="621">
        <v>0.0</v>
      </c>
      <c r="V302" s="621">
        <v>0.0</v>
      </c>
      <c r="W302" s="621">
        <v>0.0</v>
      </c>
      <c r="X302" s="621">
        <v>0.0</v>
      </c>
      <c r="Y302" s="621">
        <v>0.0</v>
      </c>
      <c r="Z302" s="621">
        <v>0.0</v>
      </c>
      <c r="AA302" s="621">
        <v>0.0</v>
      </c>
      <c r="AB302" s="621">
        <v>0.0</v>
      </c>
      <c r="AC302" s="621">
        <v>0.0</v>
      </c>
      <c r="AD302" s="621">
        <v>0.0</v>
      </c>
      <c r="AE302" s="621">
        <v>0.0</v>
      </c>
      <c r="AF302" s="621">
        <v>0.0</v>
      </c>
      <c r="AG302" s="204">
        <f t="shared" si="99"/>
        <v>0</v>
      </c>
    </row>
    <row r="303" outlineLevel="1">
      <c r="A303" s="120" t="s">
        <v>461</v>
      </c>
      <c r="B303" s="620">
        <v>0.0</v>
      </c>
      <c r="C303" s="621">
        <v>0.0</v>
      </c>
      <c r="D303" s="621">
        <v>0.0</v>
      </c>
      <c r="E303" s="621">
        <v>0.0</v>
      </c>
      <c r="F303" s="621">
        <v>0.0</v>
      </c>
      <c r="G303" s="621">
        <v>0.0</v>
      </c>
      <c r="H303" s="621">
        <v>0.0</v>
      </c>
      <c r="I303" s="621">
        <v>0.0</v>
      </c>
      <c r="J303" s="621">
        <v>0.0</v>
      </c>
      <c r="K303" s="621">
        <v>0.0</v>
      </c>
      <c r="L303" s="621">
        <v>0.0</v>
      </c>
      <c r="M303" s="621">
        <v>0.0</v>
      </c>
      <c r="N303" s="621">
        <v>0.0</v>
      </c>
      <c r="O303" s="621">
        <v>0.0</v>
      </c>
      <c r="P303" s="621">
        <v>0.0</v>
      </c>
      <c r="Q303" s="621">
        <v>0.0</v>
      </c>
      <c r="R303" s="621">
        <v>0.0</v>
      </c>
      <c r="S303" s="621">
        <v>0.0</v>
      </c>
      <c r="T303" s="621">
        <v>0.0</v>
      </c>
      <c r="U303" s="621">
        <v>0.0</v>
      </c>
      <c r="V303" s="621">
        <v>0.0</v>
      </c>
      <c r="W303" s="621">
        <v>0.0</v>
      </c>
      <c r="X303" s="621">
        <v>0.0</v>
      </c>
      <c r="Y303" s="621">
        <v>0.0</v>
      </c>
      <c r="Z303" s="621">
        <v>0.0</v>
      </c>
      <c r="AA303" s="621">
        <v>0.0</v>
      </c>
      <c r="AB303" s="621">
        <v>0.0</v>
      </c>
      <c r="AC303" s="621">
        <v>0.0</v>
      </c>
      <c r="AD303" s="621">
        <v>0.0</v>
      </c>
      <c r="AE303" s="621">
        <v>0.0</v>
      </c>
      <c r="AF303" s="621">
        <v>0.0</v>
      </c>
      <c r="AG303" s="204">
        <f t="shared" si="99"/>
        <v>0</v>
      </c>
    </row>
    <row r="304">
      <c r="A304" s="120" t="s">
        <v>329</v>
      </c>
      <c r="B304" s="618"/>
      <c r="C304" s="618"/>
      <c r="D304" s="618"/>
      <c r="E304" s="618"/>
      <c r="F304" s="618"/>
      <c r="G304" s="618"/>
      <c r="H304" s="618"/>
      <c r="I304" s="618"/>
      <c r="J304" s="618"/>
      <c r="K304" s="618"/>
      <c r="L304" s="618"/>
      <c r="M304" s="618"/>
      <c r="N304" s="618"/>
      <c r="O304" s="618"/>
      <c r="P304" s="618"/>
      <c r="Q304" s="618"/>
      <c r="R304" s="618"/>
      <c r="S304" s="618"/>
      <c r="T304" s="618"/>
      <c r="U304" s="618"/>
      <c r="V304" s="618"/>
      <c r="W304" s="618"/>
      <c r="X304" s="618"/>
      <c r="Y304" s="618"/>
      <c r="Z304" s="618"/>
      <c r="AA304" s="618"/>
      <c r="AB304" s="618"/>
      <c r="AC304" s="618"/>
      <c r="AD304" s="618"/>
      <c r="AE304" s="618"/>
      <c r="AF304" s="619"/>
      <c r="AG304" s="323"/>
    </row>
    <row r="305" outlineLevel="1">
      <c r="A305" s="120" t="s">
        <v>462</v>
      </c>
      <c r="B305" s="153">
        <v>1.0</v>
      </c>
      <c r="C305" s="153">
        <v>0.0</v>
      </c>
      <c r="D305" s="153">
        <v>0.0</v>
      </c>
      <c r="E305" s="153">
        <v>0.0</v>
      </c>
      <c r="F305" s="153">
        <v>0.0</v>
      </c>
      <c r="G305" s="153">
        <v>0.0</v>
      </c>
      <c r="H305" s="153">
        <v>0.0</v>
      </c>
      <c r="I305" s="153">
        <v>0.0</v>
      </c>
      <c r="J305" s="153">
        <v>0.0</v>
      </c>
      <c r="K305" s="153">
        <v>0.0</v>
      </c>
      <c r="L305" s="153">
        <v>0.0</v>
      </c>
      <c r="M305" s="153">
        <v>0.0</v>
      </c>
      <c r="N305" s="153">
        <v>0.0</v>
      </c>
      <c r="O305" s="153">
        <v>0.0</v>
      </c>
      <c r="P305" s="153">
        <v>0.0</v>
      </c>
      <c r="Q305" s="153">
        <v>0.0</v>
      </c>
      <c r="R305" s="153">
        <v>0.0</v>
      </c>
      <c r="S305" s="153">
        <v>0.0</v>
      </c>
      <c r="T305" s="153">
        <v>0.0</v>
      </c>
      <c r="U305" s="153">
        <v>1.0</v>
      </c>
      <c r="V305" s="153">
        <v>0.0</v>
      </c>
      <c r="W305" s="153">
        <v>0.0</v>
      </c>
      <c r="X305" s="153">
        <v>0.0</v>
      </c>
      <c r="Y305" s="153">
        <v>0.0</v>
      </c>
      <c r="Z305" s="153">
        <v>0.0</v>
      </c>
      <c r="AA305" s="153">
        <v>0.0</v>
      </c>
      <c r="AB305" s="153">
        <v>0.0</v>
      </c>
      <c r="AC305" s="153">
        <v>0.0</v>
      </c>
      <c r="AD305" s="153">
        <v>0.0</v>
      </c>
      <c r="AE305" s="153">
        <v>0.0</v>
      </c>
      <c r="AF305" s="153">
        <v>0.0</v>
      </c>
      <c r="AG305" s="204">
        <f t="shared" ref="AG305:AG308" si="100">SUM(B305:AF305)</f>
        <v>2</v>
      </c>
    </row>
    <row r="306" outlineLevel="1">
      <c r="A306" s="120" t="s">
        <v>463</v>
      </c>
      <c r="B306" s="153">
        <v>0.0</v>
      </c>
      <c r="C306" s="153">
        <v>0.0</v>
      </c>
      <c r="D306" s="153">
        <v>0.0</v>
      </c>
      <c r="E306" s="153">
        <v>0.0</v>
      </c>
      <c r="F306" s="153">
        <v>0.0</v>
      </c>
      <c r="G306" s="153">
        <v>0.0</v>
      </c>
      <c r="H306" s="153">
        <v>0.0</v>
      </c>
      <c r="I306" s="153">
        <v>0.0</v>
      </c>
      <c r="J306" s="153">
        <v>0.0</v>
      </c>
      <c r="K306" s="153">
        <v>0.0</v>
      </c>
      <c r="L306" s="153">
        <v>0.0</v>
      </c>
      <c r="M306" s="153">
        <v>0.0</v>
      </c>
      <c r="N306" s="153">
        <v>0.0</v>
      </c>
      <c r="O306" s="153">
        <v>0.0</v>
      </c>
      <c r="P306" s="153">
        <v>0.0</v>
      </c>
      <c r="Q306" s="153">
        <v>0.0</v>
      </c>
      <c r="R306" s="153">
        <v>0.0</v>
      </c>
      <c r="S306" s="153">
        <v>0.0</v>
      </c>
      <c r="T306" s="153">
        <v>0.0</v>
      </c>
      <c r="U306" s="153">
        <v>1.0</v>
      </c>
      <c r="V306" s="153">
        <v>0.0</v>
      </c>
      <c r="W306" s="153">
        <v>0.0</v>
      </c>
      <c r="X306" s="153">
        <v>0.0</v>
      </c>
      <c r="Y306" s="153">
        <v>0.0</v>
      </c>
      <c r="Z306" s="153">
        <v>0.0</v>
      </c>
      <c r="AA306" s="153">
        <v>0.0</v>
      </c>
      <c r="AB306" s="153">
        <v>0.0</v>
      </c>
      <c r="AC306" s="153">
        <v>0.0</v>
      </c>
      <c r="AD306" s="153">
        <v>0.0</v>
      </c>
      <c r="AE306" s="153">
        <v>0.0</v>
      </c>
      <c r="AF306" s="153">
        <v>0.0</v>
      </c>
      <c r="AG306" s="204">
        <f t="shared" si="100"/>
        <v>1</v>
      </c>
    </row>
    <row r="307" outlineLevel="1">
      <c r="A307" s="120" t="s">
        <v>464</v>
      </c>
      <c r="B307" s="153">
        <v>0.0</v>
      </c>
      <c r="C307" s="153">
        <v>0.0</v>
      </c>
      <c r="D307" s="153">
        <v>0.0</v>
      </c>
      <c r="E307" s="153">
        <v>0.0</v>
      </c>
      <c r="F307" s="153">
        <v>0.0</v>
      </c>
      <c r="G307" s="153">
        <v>0.0</v>
      </c>
      <c r="H307" s="153">
        <v>0.0</v>
      </c>
      <c r="I307" s="153">
        <v>0.0</v>
      </c>
      <c r="J307" s="153">
        <v>0.0</v>
      </c>
      <c r="K307" s="153">
        <v>0.0</v>
      </c>
      <c r="L307" s="153">
        <v>0.0</v>
      </c>
      <c r="M307" s="153">
        <v>0.0</v>
      </c>
      <c r="N307" s="153">
        <v>0.0</v>
      </c>
      <c r="O307" s="153">
        <v>0.0</v>
      </c>
      <c r="P307" s="153">
        <v>0.0</v>
      </c>
      <c r="Q307" s="153">
        <v>0.0</v>
      </c>
      <c r="R307" s="153">
        <v>0.0</v>
      </c>
      <c r="S307" s="153">
        <v>0.0</v>
      </c>
      <c r="T307" s="153">
        <v>0.0</v>
      </c>
      <c r="U307" s="153">
        <v>1.0</v>
      </c>
      <c r="V307" s="153">
        <v>0.0</v>
      </c>
      <c r="W307" s="153">
        <v>0.0</v>
      </c>
      <c r="X307" s="153">
        <v>0.0</v>
      </c>
      <c r="Y307" s="153">
        <v>0.0</v>
      </c>
      <c r="Z307" s="153">
        <v>0.0</v>
      </c>
      <c r="AA307" s="153">
        <v>0.0</v>
      </c>
      <c r="AB307" s="153">
        <v>0.0</v>
      </c>
      <c r="AC307" s="153">
        <v>0.0</v>
      </c>
      <c r="AD307" s="153">
        <v>0.0</v>
      </c>
      <c r="AE307" s="153">
        <v>0.0</v>
      </c>
      <c r="AF307" s="153">
        <v>0.0</v>
      </c>
      <c r="AG307" s="204">
        <f t="shared" si="100"/>
        <v>1</v>
      </c>
    </row>
    <row r="308" outlineLevel="1">
      <c r="A308" s="120" t="s">
        <v>465</v>
      </c>
      <c r="B308" s="153">
        <v>0.0</v>
      </c>
      <c r="C308" s="153">
        <v>0.0</v>
      </c>
      <c r="D308" s="153">
        <v>0.0</v>
      </c>
      <c r="E308" s="153">
        <v>0.0</v>
      </c>
      <c r="F308" s="153">
        <v>0.0</v>
      </c>
      <c r="G308" s="153">
        <v>0.0</v>
      </c>
      <c r="H308" s="153">
        <v>0.0</v>
      </c>
      <c r="I308" s="153">
        <v>0.0</v>
      </c>
      <c r="J308" s="153">
        <v>0.0</v>
      </c>
      <c r="K308" s="153">
        <v>0.0</v>
      </c>
      <c r="L308" s="153">
        <v>0.0</v>
      </c>
      <c r="M308" s="153">
        <v>0.0</v>
      </c>
      <c r="N308" s="153">
        <v>0.0</v>
      </c>
      <c r="O308" s="153">
        <v>0.0</v>
      </c>
      <c r="P308" s="153">
        <v>0.0</v>
      </c>
      <c r="Q308" s="153">
        <v>0.0</v>
      </c>
      <c r="R308" s="153">
        <v>0.0</v>
      </c>
      <c r="S308" s="153">
        <v>0.0</v>
      </c>
      <c r="T308" s="153">
        <v>0.0</v>
      </c>
      <c r="U308" s="153">
        <v>0.0</v>
      </c>
      <c r="V308" s="153">
        <v>0.0</v>
      </c>
      <c r="W308" s="153">
        <v>0.0</v>
      </c>
      <c r="X308" s="153">
        <v>0.0</v>
      </c>
      <c r="Y308" s="153">
        <v>0.0</v>
      </c>
      <c r="Z308" s="153">
        <v>0.0</v>
      </c>
      <c r="AA308" s="153">
        <v>0.0</v>
      </c>
      <c r="AB308" s="153">
        <v>0.0</v>
      </c>
      <c r="AC308" s="153">
        <v>0.0</v>
      </c>
      <c r="AD308" s="153">
        <v>0.0</v>
      </c>
      <c r="AE308" s="153">
        <v>0.0</v>
      </c>
      <c r="AF308" s="153">
        <v>0.0</v>
      </c>
      <c r="AG308" s="204">
        <f t="shared" si="100"/>
        <v>0</v>
      </c>
    </row>
    <row r="309">
      <c r="A309" s="120" t="s">
        <v>466</v>
      </c>
      <c r="B309" s="622"/>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558"/>
      <c r="AG309" s="323"/>
    </row>
    <row r="310" outlineLevel="1">
      <c r="A310" s="120" t="s">
        <v>467</v>
      </c>
      <c r="B310" s="620">
        <v>0.0</v>
      </c>
      <c r="C310" s="621">
        <v>0.0</v>
      </c>
      <c r="D310" s="621">
        <v>0.0</v>
      </c>
      <c r="E310" s="621">
        <v>0.0</v>
      </c>
      <c r="F310" s="621">
        <v>0.0</v>
      </c>
      <c r="G310" s="621">
        <v>0.0</v>
      </c>
      <c r="H310" s="621">
        <v>0.0</v>
      </c>
      <c r="I310" s="621">
        <v>0.0</v>
      </c>
      <c r="J310" s="621">
        <v>0.0</v>
      </c>
      <c r="K310" s="621">
        <v>0.0</v>
      </c>
      <c r="L310" s="621">
        <v>0.0</v>
      </c>
      <c r="M310" s="621">
        <v>0.0</v>
      </c>
      <c r="N310" s="621">
        <v>0.0</v>
      </c>
      <c r="O310" s="621">
        <v>0.0</v>
      </c>
      <c r="P310" s="621">
        <v>0.0</v>
      </c>
      <c r="Q310" s="621">
        <v>0.0</v>
      </c>
      <c r="R310" s="621">
        <v>0.0</v>
      </c>
      <c r="S310" s="621">
        <v>0.0</v>
      </c>
      <c r="T310" s="621">
        <v>0.0</v>
      </c>
      <c r="U310" s="621">
        <v>0.0</v>
      </c>
      <c r="V310" s="621">
        <v>0.0</v>
      </c>
      <c r="W310" s="621">
        <v>0.0</v>
      </c>
      <c r="X310" s="621">
        <v>0.0</v>
      </c>
      <c r="Y310" s="621">
        <v>0.0</v>
      </c>
      <c r="Z310" s="621">
        <v>0.0</v>
      </c>
      <c r="AA310" s="621">
        <v>0.0</v>
      </c>
      <c r="AB310" s="621">
        <v>0.0</v>
      </c>
      <c r="AC310" s="621">
        <v>0.0</v>
      </c>
      <c r="AD310" s="621">
        <v>0.0</v>
      </c>
      <c r="AE310" s="621">
        <v>0.0</v>
      </c>
      <c r="AF310" s="621">
        <v>0.0</v>
      </c>
      <c r="AG310" s="204">
        <f t="shared" ref="AG310:AG314" si="101">SUM(B310:AF310)</f>
        <v>0</v>
      </c>
    </row>
    <row r="311" outlineLevel="1">
      <c r="A311" s="120" t="s">
        <v>468</v>
      </c>
      <c r="B311" s="620">
        <v>0.0</v>
      </c>
      <c r="C311" s="621">
        <v>0.0</v>
      </c>
      <c r="D311" s="621">
        <v>0.0</v>
      </c>
      <c r="E311" s="621">
        <v>0.0</v>
      </c>
      <c r="F311" s="621">
        <v>0.0</v>
      </c>
      <c r="G311" s="621">
        <v>0.0</v>
      </c>
      <c r="H311" s="621">
        <v>0.0</v>
      </c>
      <c r="I311" s="621">
        <v>0.0</v>
      </c>
      <c r="J311" s="621">
        <v>0.0</v>
      </c>
      <c r="K311" s="621">
        <v>0.0</v>
      </c>
      <c r="L311" s="621">
        <v>0.0</v>
      </c>
      <c r="M311" s="621">
        <v>0.0</v>
      </c>
      <c r="N311" s="621">
        <v>0.0</v>
      </c>
      <c r="O311" s="621">
        <v>0.0</v>
      </c>
      <c r="P311" s="621">
        <v>0.0</v>
      </c>
      <c r="Q311" s="621">
        <v>0.0</v>
      </c>
      <c r="R311" s="621">
        <v>0.0</v>
      </c>
      <c r="S311" s="621">
        <v>0.0</v>
      </c>
      <c r="T311" s="621">
        <v>0.0</v>
      </c>
      <c r="U311" s="621">
        <v>0.0</v>
      </c>
      <c r="V311" s="621">
        <v>0.0</v>
      </c>
      <c r="W311" s="621">
        <v>0.0</v>
      </c>
      <c r="X311" s="621">
        <v>0.0</v>
      </c>
      <c r="Y311" s="621">
        <v>0.0</v>
      </c>
      <c r="Z311" s="621">
        <v>0.0</v>
      </c>
      <c r="AA311" s="621">
        <v>0.0</v>
      </c>
      <c r="AB311" s="621">
        <v>0.0</v>
      </c>
      <c r="AC311" s="621">
        <v>0.0</v>
      </c>
      <c r="AD311" s="621">
        <v>0.0</v>
      </c>
      <c r="AE311" s="621">
        <v>0.0</v>
      </c>
      <c r="AF311" s="621">
        <v>0.0</v>
      </c>
      <c r="AG311" s="204">
        <f t="shared" si="101"/>
        <v>0</v>
      </c>
    </row>
    <row r="312" outlineLevel="1">
      <c r="A312" s="120" t="s">
        <v>461</v>
      </c>
      <c r="B312" s="620">
        <v>0.0</v>
      </c>
      <c r="C312" s="621">
        <v>0.0</v>
      </c>
      <c r="D312" s="621">
        <v>0.0</v>
      </c>
      <c r="E312" s="621">
        <v>0.0</v>
      </c>
      <c r="F312" s="621">
        <v>0.0</v>
      </c>
      <c r="G312" s="621">
        <v>0.0</v>
      </c>
      <c r="H312" s="621">
        <v>0.0</v>
      </c>
      <c r="I312" s="621">
        <v>0.0</v>
      </c>
      <c r="J312" s="621">
        <v>0.0</v>
      </c>
      <c r="K312" s="621">
        <v>0.0</v>
      </c>
      <c r="L312" s="621">
        <v>0.0</v>
      </c>
      <c r="M312" s="621">
        <v>0.0</v>
      </c>
      <c r="N312" s="621">
        <v>0.0</v>
      </c>
      <c r="O312" s="621">
        <v>0.0</v>
      </c>
      <c r="P312" s="621">
        <v>0.0</v>
      </c>
      <c r="Q312" s="621">
        <v>0.0</v>
      </c>
      <c r="R312" s="621">
        <v>0.0</v>
      </c>
      <c r="S312" s="621">
        <v>0.0</v>
      </c>
      <c r="T312" s="621">
        <v>0.0</v>
      </c>
      <c r="U312" s="621">
        <v>0.0</v>
      </c>
      <c r="V312" s="621">
        <v>0.0</v>
      </c>
      <c r="W312" s="621">
        <v>0.0</v>
      </c>
      <c r="X312" s="621">
        <v>0.0</v>
      </c>
      <c r="Y312" s="621">
        <v>0.0</v>
      </c>
      <c r="Z312" s="621">
        <v>0.0</v>
      </c>
      <c r="AA312" s="621">
        <v>0.0</v>
      </c>
      <c r="AB312" s="621">
        <v>0.0</v>
      </c>
      <c r="AC312" s="621">
        <v>0.0</v>
      </c>
      <c r="AD312" s="621">
        <v>0.0</v>
      </c>
      <c r="AE312" s="621">
        <v>0.0</v>
      </c>
      <c r="AF312" s="621">
        <v>0.0</v>
      </c>
      <c r="AG312" s="204">
        <f t="shared" si="101"/>
        <v>0</v>
      </c>
    </row>
    <row r="313">
      <c r="A313" s="297" t="s">
        <v>224</v>
      </c>
      <c r="B313" s="573">
        <f t="shared" ref="B313:AF313" si="102">B296+B297+B305+B306</f>
        <v>1</v>
      </c>
      <c r="C313" s="573">
        <f t="shared" si="102"/>
        <v>0</v>
      </c>
      <c r="D313" s="573">
        <f t="shared" si="102"/>
        <v>0</v>
      </c>
      <c r="E313" s="573">
        <f t="shared" si="102"/>
        <v>0</v>
      </c>
      <c r="F313" s="573">
        <f t="shared" si="102"/>
        <v>0</v>
      </c>
      <c r="G313" s="573">
        <f t="shared" si="102"/>
        <v>0</v>
      </c>
      <c r="H313" s="573">
        <f t="shared" si="102"/>
        <v>0</v>
      </c>
      <c r="I313" s="573">
        <f t="shared" si="102"/>
        <v>0</v>
      </c>
      <c r="J313" s="573">
        <f t="shared" si="102"/>
        <v>14</v>
      </c>
      <c r="K313" s="573">
        <f t="shared" si="102"/>
        <v>0</v>
      </c>
      <c r="L313" s="573">
        <f t="shared" si="102"/>
        <v>1</v>
      </c>
      <c r="M313" s="573">
        <f t="shared" si="102"/>
        <v>5</v>
      </c>
      <c r="N313" s="573">
        <f t="shared" si="102"/>
        <v>0</v>
      </c>
      <c r="O313" s="573">
        <f t="shared" si="102"/>
        <v>0</v>
      </c>
      <c r="P313" s="573">
        <f t="shared" si="102"/>
        <v>0</v>
      </c>
      <c r="Q313" s="573">
        <f t="shared" si="102"/>
        <v>0</v>
      </c>
      <c r="R313" s="573">
        <f t="shared" si="102"/>
        <v>0</v>
      </c>
      <c r="S313" s="573">
        <f t="shared" si="102"/>
        <v>1</v>
      </c>
      <c r="T313" s="573">
        <f t="shared" si="102"/>
        <v>4</v>
      </c>
      <c r="U313" s="573">
        <f t="shared" si="102"/>
        <v>3</v>
      </c>
      <c r="V313" s="573">
        <f t="shared" si="102"/>
        <v>1</v>
      </c>
      <c r="W313" s="573">
        <f t="shared" si="102"/>
        <v>3</v>
      </c>
      <c r="X313" s="573">
        <f t="shared" si="102"/>
        <v>0</v>
      </c>
      <c r="Y313" s="573">
        <f t="shared" si="102"/>
        <v>0</v>
      </c>
      <c r="Z313" s="573">
        <f t="shared" si="102"/>
        <v>0</v>
      </c>
      <c r="AA313" s="573">
        <f t="shared" si="102"/>
        <v>1</v>
      </c>
      <c r="AB313" s="573">
        <f t="shared" si="102"/>
        <v>0</v>
      </c>
      <c r="AC313" s="573">
        <f t="shared" si="102"/>
        <v>0</v>
      </c>
      <c r="AD313" s="573">
        <f t="shared" si="102"/>
        <v>3</v>
      </c>
      <c r="AE313" s="573">
        <f t="shared" si="102"/>
        <v>0</v>
      </c>
      <c r="AF313" s="586">
        <f t="shared" si="102"/>
        <v>0</v>
      </c>
      <c r="AG313" s="204">
        <f t="shared" si="101"/>
        <v>37</v>
      </c>
    </row>
    <row r="314">
      <c r="A314" s="297" t="s">
        <v>225</v>
      </c>
      <c r="B314" s="573">
        <f t="shared" ref="B314:AF314" si="103">+B298+B299+B307+B308</f>
        <v>0</v>
      </c>
      <c r="C314" s="573">
        <f t="shared" si="103"/>
        <v>0</v>
      </c>
      <c r="D314" s="573">
        <f t="shared" si="103"/>
        <v>0</v>
      </c>
      <c r="E314" s="573">
        <f t="shared" si="103"/>
        <v>0</v>
      </c>
      <c r="F314" s="573">
        <f t="shared" si="103"/>
        <v>1</v>
      </c>
      <c r="G314" s="573">
        <f t="shared" si="103"/>
        <v>0</v>
      </c>
      <c r="H314" s="573">
        <f t="shared" si="103"/>
        <v>0</v>
      </c>
      <c r="I314" s="573">
        <f t="shared" si="103"/>
        <v>0</v>
      </c>
      <c r="J314" s="573">
        <f t="shared" si="103"/>
        <v>0</v>
      </c>
      <c r="K314" s="573">
        <f t="shared" si="103"/>
        <v>0</v>
      </c>
      <c r="L314" s="573">
        <f t="shared" si="103"/>
        <v>1</v>
      </c>
      <c r="M314" s="573">
        <f t="shared" si="103"/>
        <v>1</v>
      </c>
      <c r="N314" s="573">
        <f t="shared" si="103"/>
        <v>1</v>
      </c>
      <c r="O314" s="573">
        <f t="shared" si="103"/>
        <v>0</v>
      </c>
      <c r="P314" s="573">
        <f t="shared" si="103"/>
        <v>2</v>
      </c>
      <c r="Q314" s="573">
        <f t="shared" si="103"/>
        <v>0</v>
      </c>
      <c r="R314" s="573">
        <f t="shared" si="103"/>
        <v>0</v>
      </c>
      <c r="S314" s="573">
        <f t="shared" si="103"/>
        <v>0</v>
      </c>
      <c r="T314" s="573">
        <f t="shared" si="103"/>
        <v>13</v>
      </c>
      <c r="U314" s="573">
        <f t="shared" si="103"/>
        <v>8</v>
      </c>
      <c r="V314" s="573">
        <f t="shared" si="103"/>
        <v>0</v>
      </c>
      <c r="W314" s="573">
        <f t="shared" si="103"/>
        <v>5</v>
      </c>
      <c r="X314" s="573">
        <f t="shared" si="103"/>
        <v>0</v>
      </c>
      <c r="Y314" s="573">
        <f t="shared" si="103"/>
        <v>0</v>
      </c>
      <c r="Z314" s="573">
        <f t="shared" si="103"/>
        <v>0</v>
      </c>
      <c r="AA314" s="573">
        <f t="shared" si="103"/>
        <v>1</v>
      </c>
      <c r="AB314" s="573">
        <f t="shared" si="103"/>
        <v>0</v>
      </c>
      <c r="AC314" s="573">
        <f t="shared" si="103"/>
        <v>0</v>
      </c>
      <c r="AD314" s="573">
        <f t="shared" si="103"/>
        <v>4</v>
      </c>
      <c r="AE314" s="573">
        <f t="shared" si="103"/>
        <v>0</v>
      </c>
      <c r="AF314" s="586">
        <f t="shared" si="103"/>
        <v>0</v>
      </c>
      <c r="AG314" s="204">
        <f t="shared" si="101"/>
        <v>37</v>
      </c>
    </row>
    <row r="315">
      <c r="A315" s="18"/>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18"/>
      <c r="AG315" s="12"/>
    </row>
    <row r="316">
      <c r="A316" s="120" t="s">
        <v>338</v>
      </c>
      <c r="B316" s="618"/>
      <c r="C316" s="618"/>
      <c r="D316" s="618"/>
      <c r="E316" s="618"/>
      <c r="F316" s="618"/>
      <c r="G316" s="618"/>
      <c r="H316" s="618"/>
      <c r="I316" s="618"/>
      <c r="J316" s="618"/>
      <c r="K316" s="618"/>
      <c r="L316" s="618"/>
      <c r="M316" s="618"/>
      <c r="N316" s="618"/>
      <c r="O316" s="618"/>
      <c r="P316" s="618"/>
      <c r="Q316" s="618"/>
      <c r="R316" s="618"/>
      <c r="S316" s="618"/>
      <c r="T316" s="618"/>
      <c r="U316" s="618"/>
      <c r="V316" s="618"/>
      <c r="W316" s="618"/>
      <c r="X316" s="618"/>
      <c r="Y316" s="618"/>
      <c r="Z316" s="618"/>
      <c r="AA316" s="618"/>
      <c r="AB316" s="618"/>
      <c r="AC316" s="618"/>
      <c r="AD316" s="618"/>
      <c r="AE316" s="618"/>
      <c r="AF316" s="619"/>
      <c r="AG316" s="323"/>
    </row>
    <row r="317" outlineLevel="1">
      <c r="A317" s="120" t="s">
        <v>229</v>
      </c>
      <c r="B317" s="153">
        <v>0.0</v>
      </c>
      <c r="C317" s="153">
        <v>0.0</v>
      </c>
      <c r="D317" s="153">
        <v>0.0</v>
      </c>
      <c r="E317" s="153">
        <v>0.0</v>
      </c>
      <c r="F317" s="153">
        <v>1.0</v>
      </c>
      <c r="G317" s="153">
        <v>0.0</v>
      </c>
      <c r="H317" s="153">
        <v>0.0</v>
      </c>
      <c r="I317" s="153">
        <v>0.0</v>
      </c>
      <c r="J317" s="153">
        <v>3.0</v>
      </c>
      <c r="K317" s="153">
        <v>0.0</v>
      </c>
      <c r="L317" s="153">
        <v>0.0</v>
      </c>
      <c r="M317" s="153">
        <v>1.0</v>
      </c>
      <c r="N317" s="153">
        <v>0.0</v>
      </c>
      <c r="O317" s="153">
        <v>0.0</v>
      </c>
      <c r="P317" s="153">
        <v>0.0</v>
      </c>
      <c r="Q317" s="153">
        <v>0.0</v>
      </c>
      <c r="R317" s="153">
        <v>0.0</v>
      </c>
      <c r="S317" s="153">
        <v>0.0</v>
      </c>
      <c r="T317" s="153">
        <v>4.0</v>
      </c>
      <c r="U317" s="153">
        <v>3.0</v>
      </c>
      <c r="V317" s="153">
        <v>0.0</v>
      </c>
      <c r="W317" s="153">
        <v>0.0</v>
      </c>
      <c r="X317" s="153">
        <v>0.0</v>
      </c>
      <c r="Y317" s="153">
        <v>0.0</v>
      </c>
      <c r="Z317" s="153">
        <v>0.0</v>
      </c>
      <c r="AA317" s="153">
        <v>0.0</v>
      </c>
      <c r="AB317" s="153">
        <v>0.0</v>
      </c>
      <c r="AC317" s="153">
        <v>0.0</v>
      </c>
      <c r="AD317" s="153">
        <v>0.0</v>
      </c>
      <c r="AE317" s="153">
        <v>0.0</v>
      </c>
      <c r="AF317" s="153">
        <v>0.0</v>
      </c>
      <c r="AG317" s="204">
        <f t="shared" ref="AG317:AG325" si="104">SUM(B317:AF317)</f>
        <v>12</v>
      </c>
    </row>
    <row r="318" outlineLevel="1">
      <c r="A318" s="120" t="s">
        <v>231</v>
      </c>
      <c r="B318" s="153">
        <v>0.0</v>
      </c>
      <c r="C318" s="153">
        <v>0.0</v>
      </c>
      <c r="D318" s="153">
        <v>0.0</v>
      </c>
      <c r="E318" s="153">
        <v>0.0</v>
      </c>
      <c r="F318" s="153">
        <v>0.0</v>
      </c>
      <c r="G318" s="153">
        <v>0.0</v>
      </c>
      <c r="H318" s="153">
        <v>2.0</v>
      </c>
      <c r="I318" s="153">
        <v>0.0</v>
      </c>
      <c r="J318" s="153">
        <v>12.0</v>
      </c>
      <c r="K318" s="153">
        <v>0.0</v>
      </c>
      <c r="L318" s="153">
        <v>0.0</v>
      </c>
      <c r="M318" s="153">
        <v>3.0</v>
      </c>
      <c r="N318" s="153">
        <v>0.0</v>
      </c>
      <c r="O318" s="153">
        <v>0.0</v>
      </c>
      <c r="P318" s="153">
        <v>1.0</v>
      </c>
      <c r="Q318" s="153">
        <v>0.0</v>
      </c>
      <c r="R318" s="153">
        <v>0.0</v>
      </c>
      <c r="S318" s="153">
        <v>0.0</v>
      </c>
      <c r="T318" s="153">
        <v>11.0</v>
      </c>
      <c r="U318" s="153">
        <v>5.0</v>
      </c>
      <c r="V318" s="153">
        <v>0.0</v>
      </c>
      <c r="W318" s="153">
        <v>2.0</v>
      </c>
      <c r="X318" s="153">
        <v>0.0</v>
      </c>
      <c r="Y318" s="153">
        <v>0.0</v>
      </c>
      <c r="Z318" s="153">
        <v>0.0</v>
      </c>
      <c r="AA318" s="153">
        <v>1.0</v>
      </c>
      <c r="AB318" s="153">
        <v>0.0</v>
      </c>
      <c r="AC318" s="153">
        <v>0.0</v>
      </c>
      <c r="AD318" s="153">
        <v>1.0</v>
      </c>
      <c r="AE318" s="153">
        <v>0.0</v>
      </c>
      <c r="AF318" s="153">
        <v>0.0</v>
      </c>
      <c r="AG318" s="204">
        <f t="shared" si="104"/>
        <v>38</v>
      </c>
    </row>
    <row r="319" outlineLevel="1">
      <c r="A319" s="120" t="s">
        <v>469</v>
      </c>
      <c r="B319" s="153">
        <v>0.0</v>
      </c>
      <c r="C319" s="153">
        <v>0.0</v>
      </c>
      <c r="D319" s="153">
        <v>0.0</v>
      </c>
      <c r="E319" s="153">
        <v>0.0</v>
      </c>
      <c r="F319" s="153">
        <v>0.0</v>
      </c>
      <c r="G319" s="153">
        <v>0.0</v>
      </c>
      <c r="H319" s="153">
        <v>1.0</v>
      </c>
      <c r="I319" s="153">
        <v>0.0</v>
      </c>
      <c r="J319" s="153">
        <v>2.0</v>
      </c>
      <c r="K319" s="153">
        <v>0.0</v>
      </c>
      <c r="L319" s="153">
        <v>0.0</v>
      </c>
      <c r="M319" s="153">
        <v>1.0</v>
      </c>
      <c r="N319" s="153">
        <v>0.0</v>
      </c>
      <c r="O319" s="153">
        <v>0.0</v>
      </c>
      <c r="P319" s="153">
        <v>0.0</v>
      </c>
      <c r="Q319" s="153">
        <v>0.0</v>
      </c>
      <c r="R319" s="153">
        <v>0.0</v>
      </c>
      <c r="S319" s="153">
        <v>0.0</v>
      </c>
      <c r="T319" s="153">
        <v>3.0</v>
      </c>
      <c r="U319" s="153">
        <v>3.0</v>
      </c>
      <c r="V319" s="153">
        <v>0.0</v>
      </c>
      <c r="W319" s="153">
        <v>0.0</v>
      </c>
      <c r="X319" s="153">
        <v>0.0</v>
      </c>
      <c r="Y319" s="153">
        <v>0.0</v>
      </c>
      <c r="Z319" s="153">
        <v>0.0</v>
      </c>
      <c r="AA319" s="153">
        <v>1.0</v>
      </c>
      <c r="AB319" s="153">
        <v>0.0</v>
      </c>
      <c r="AC319" s="153">
        <v>0.0</v>
      </c>
      <c r="AD319" s="153">
        <v>1.0</v>
      </c>
      <c r="AE319" s="153">
        <v>0.0</v>
      </c>
      <c r="AF319" s="153">
        <v>0.0</v>
      </c>
      <c r="AG319" s="204">
        <f t="shared" si="104"/>
        <v>12</v>
      </c>
    </row>
    <row r="320" outlineLevel="1">
      <c r="A320" s="120" t="s">
        <v>470</v>
      </c>
      <c r="B320" s="153">
        <v>0.0</v>
      </c>
      <c r="C320" s="153">
        <v>0.0</v>
      </c>
      <c r="D320" s="153">
        <v>0.0</v>
      </c>
      <c r="E320" s="153">
        <v>0.0</v>
      </c>
      <c r="F320" s="153">
        <v>0.0</v>
      </c>
      <c r="G320" s="153">
        <v>0.0</v>
      </c>
      <c r="H320" s="153">
        <v>0.0</v>
      </c>
      <c r="I320" s="153">
        <v>0.0</v>
      </c>
      <c r="J320" s="153">
        <v>0.0</v>
      </c>
      <c r="K320" s="153">
        <v>0.0</v>
      </c>
      <c r="L320" s="153">
        <v>0.0</v>
      </c>
      <c r="M320" s="153">
        <v>0.0</v>
      </c>
      <c r="N320" s="153">
        <v>0.0</v>
      </c>
      <c r="O320" s="153">
        <v>0.0</v>
      </c>
      <c r="P320" s="153">
        <v>0.0</v>
      </c>
      <c r="Q320" s="153">
        <v>0.0</v>
      </c>
      <c r="R320" s="153">
        <v>0.0</v>
      </c>
      <c r="S320" s="153">
        <v>0.0</v>
      </c>
      <c r="T320" s="153">
        <v>0.0</v>
      </c>
      <c r="U320" s="153">
        <v>0.0</v>
      </c>
      <c r="V320" s="153">
        <v>0.0</v>
      </c>
      <c r="W320" s="153">
        <v>0.0</v>
      </c>
      <c r="X320" s="153">
        <v>0.0</v>
      </c>
      <c r="Y320" s="153">
        <v>0.0</v>
      </c>
      <c r="Z320" s="153">
        <v>0.0</v>
      </c>
      <c r="AA320" s="153">
        <v>0.0</v>
      </c>
      <c r="AB320" s="153">
        <v>0.0</v>
      </c>
      <c r="AC320" s="153">
        <v>0.0</v>
      </c>
      <c r="AD320" s="153">
        <v>0.0</v>
      </c>
      <c r="AE320" s="153">
        <v>0.0</v>
      </c>
      <c r="AF320" s="153">
        <v>0.0</v>
      </c>
      <c r="AG320" s="204">
        <f t="shared" si="104"/>
        <v>0</v>
      </c>
    </row>
    <row r="321" outlineLevel="1">
      <c r="A321" s="120" t="s">
        <v>471</v>
      </c>
      <c r="B321" s="153">
        <v>0.0</v>
      </c>
      <c r="C321" s="153">
        <v>0.0</v>
      </c>
      <c r="D321" s="153">
        <v>0.0</v>
      </c>
      <c r="E321" s="153">
        <v>0.0</v>
      </c>
      <c r="F321" s="153">
        <v>1.0</v>
      </c>
      <c r="G321" s="153">
        <v>0.0</v>
      </c>
      <c r="H321" s="153">
        <v>5.0</v>
      </c>
      <c r="I321" s="153">
        <v>1.0</v>
      </c>
      <c r="J321" s="153">
        <v>7.0</v>
      </c>
      <c r="K321" s="153">
        <v>0.0</v>
      </c>
      <c r="L321" s="153">
        <v>0.0</v>
      </c>
      <c r="M321" s="153">
        <v>5.0</v>
      </c>
      <c r="N321" s="153">
        <v>0.0</v>
      </c>
      <c r="O321" s="153">
        <v>0.0</v>
      </c>
      <c r="P321" s="153">
        <v>0.0</v>
      </c>
      <c r="Q321" s="153">
        <v>0.0</v>
      </c>
      <c r="R321" s="153">
        <v>0.0</v>
      </c>
      <c r="S321" s="153">
        <v>0.0</v>
      </c>
      <c r="T321" s="153">
        <v>0.0</v>
      </c>
      <c r="U321" s="153">
        <v>0.0</v>
      </c>
      <c r="V321" s="153">
        <v>0.0</v>
      </c>
      <c r="W321" s="153">
        <v>3.0</v>
      </c>
      <c r="X321" s="153">
        <v>0.0</v>
      </c>
      <c r="Y321" s="153">
        <v>0.0</v>
      </c>
      <c r="Z321" s="153">
        <v>0.0</v>
      </c>
      <c r="AA321" s="153">
        <v>0.0</v>
      </c>
      <c r="AB321" s="153">
        <v>0.0</v>
      </c>
      <c r="AC321" s="153">
        <v>0.0</v>
      </c>
      <c r="AD321" s="153">
        <v>0.0</v>
      </c>
      <c r="AE321" s="153">
        <v>0.0</v>
      </c>
      <c r="AF321" s="153">
        <v>0.0</v>
      </c>
      <c r="AG321" s="204">
        <f t="shared" si="104"/>
        <v>22</v>
      </c>
    </row>
    <row r="322" outlineLevel="1">
      <c r="A322" s="120" t="s">
        <v>472</v>
      </c>
      <c r="B322" s="153">
        <v>0.0</v>
      </c>
      <c r="C322" s="153">
        <v>0.0</v>
      </c>
      <c r="D322" s="153">
        <v>0.0</v>
      </c>
      <c r="E322" s="153">
        <v>0.0</v>
      </c>
      <c r="F322" s="153">
        <v>0.0</v>
      </c>
      <c r="G322" s="153">
        <v>0.0</v>
      </c>
      <c r="H322" s="153">
        <v>0.0</v>
      </c>
      <c r="I322" s="153">
        <v>0.0</v>
      </c>
      <c r="J322" s="153">
        <v>0.0</v>
      </c>
      <c r="K322" s="153">
        <v>0.0</v>
      </c>
      <c r="L322" s="153">
        <v>0.0</v>
      </c>
      <c r="M322" s="153">
        <v>0.0</v>
      </c>
      <c r="N322" s="153">
        <v>0.0</v>
      </c>
      <c r="O322" s="153">
        <v>0.0</v>
      </c>
      <c r="P322" s="153">
        <v>0.0</v>
      </c>
      <c r="Q322" s="153">
        <v>0.0</v>
      </c>
      <c r="R322" s="153">
        <v>0.0</v>
      </c>
      <c r="S322" s="153">
        <v>0.0</v>
      </c>
      <c r="T322" s="153">
        <v>0.0</v>
      </c>
      <c r="U322" s="153">
        <v>0.0</v>
      </c>
      <c r="V322" s="153">
        <v>1.0</v>
      </c>
      <c r="W322" s="153">
        <v>0.0</v>
      </c>
      <c r="X322" s="153">
        <v>0.0</v>
      </c>
      <c r="Y322" s="153">
        <v>0.0</v>
      </c>
      <c r="Z322" s="153">
        <v>0.0</v>
      </c>
      <c r="AA322" s="153">
        <v>0.0</v>
      </c>
      <c r="AB322" s="153">
        <v>0.0</v>
      </c>
      <c r="AC322" s="153">
        <v>0.0</v>
      </c>
      <c r="AD322" s="153">
        <v>0.0</v>
      </c>
      <c r="AE322" s="153">
        <v>0.0</v>
      </c>
      <c r="AF322" s="153">
        <v>0.0</v>
      </c>
      <c r="AG322" s="204">
        <f t="shared" si="104"/>
        <v>1</v>
      </c>
    </row>
    <row r="323" outlineLevel="1">
      <c r="A323" s="120" t="s">
        <v>473</v>
      </c>
      <c r="B323" s="153">
        <v>0.0</v>
      </c>
      <c r="C323" s="153">
        <v>0.0</v>
      </c>
      <c r="D323" s="153">
        <v>0.0</v>
      </c>
      <c r="E323" s="153">
        <v>0.0</v>
      </c>
      <c r="F323" s="153">
        <v>0.0</v>
      </c>
      <c r="G323" s="153">
        <v>0.0</v>
      </c>
      <c r="H323" s="153">
        <v>0.0</v>
      </c>
      <c r="I323" s="153">
        <v>0.0</v>
      </c>
      <c r="J323" s="153">
        <v>3.0</v>
      </c>
      <c r="K323" s="153">
        <v>0.0</v>
      </c>
      <c r="L323" s="153">
        <v>0.0</v>
      </c>
      <c r="M323" s="153">
        <v>2.0</v>
      </c>
      <c r="N323" s="153">
        <v>0.0</v>
      </c>
      <c r="O323" s="153">
        <v>0.0</v>
      </c>
      <c r="P323" s="153">
        <v>0.0</v>
      </c>
      <c r="Q323" s="153">
        <v>0.0</v>
      </c>
      <c r="R323" s="153">
        <v>0.0</v>
      </c>
      <c r="S323" s="153">
        <v>0.0</v>
      </c>
      <c r="T323" s="153">
        <v>3.0</v>
      </c>
      <c r="U323" s="153">
        <v>4.0</v>
      </c>
      <c r="V323" s="153">
        <v>0.0</v>
      </c>
      <c r="W323" s="153">
        <v>1.0</v>
      </c>
      <c r="X323" s="153">
        <v>0.0</v>
      </c>
      <c r="Y323" s="153">
        <v>0.0</v>
      </c>
      <c r="Z323" s="153">
        <v>0.0</v>
      </c>
      <c r="AA323" s="153">
        <v>0.0</v>
      </c>
      <c r="AB323" s="153">
        <v>0.0</v>
      </c>
      <c r="AC323" s="153">
        <v>0.0</v>
      </c>
      <c r="AD323" s="153">
        <v>2.0</v>
      </c>
      <c r="AE323" s="153">
        <v>0.0</v>
      </c>
      <c r="AF323" s="153">
        <v>0.0</v>
      </c>
      <c r="AG323" s="204">
        <f t="shared" si="104"/>
        <v>15</v>
      </c>
    </row>
    <row r="324" outlineLevel="1">
      <c r="A324" s="120" t="s">
        <v>474</v>
      </c>
      <c r="B324" s="153">
        <v>0.0</v>
      </c>
      <c r="C324" s="153">
        <v>0.0</v>
      </c>
      <c r="D324" s="153">
        <v>0.0</v>
      </c>
      <c r="E324" s="153">
        <v>0.0</v>
      </c>
      <c r="F324" s="153">
        <v>1.0</v>
      </c>
      <c r="G324" s="153">
        <v>0.0</v>
      </c>
      <c r="H324" s="153">
        <v>0.0</v>
      </c>
      <c r="I324" s="153">
        <v>0.0</v>
      </c>
      <c r="J324" s="153">
        <v>0.0</v>
      </c>
      <c r="K324" s="153">
        <v>0.0</v>
      </c>
      <c r="L324" s="153">
        <v>0.0</v>
      </c>
      <c r="M324" s="153">
        <v>0.0</v>
      </c>
      <c r="N324" s="153">
        <v>0.0</v>
      </c>
      <c r="O324" s="153">
        <v>0.0</v>
      </c>
      <c r="P324" s="153">
        <v>0.0</v>
      </c>
      <c r="Q324" s="153">
        <v>0.0</v>
      </c>
      <c r="R324" s="153">
        <v>0.0</v>
      </c>
      <c r="S324" s="153">
        <v>0.0</v>
      </c>
      <c r="T324" s="153">
        <v>0.0</v>
      </c>
      <c r="U324" s="153">
        <v>0.0</v>
      </c>
      <c r="V324" s="153">
        <v>0.0</v>
      </c>
      <c r="W324" s="153">
        <v>0.0</v>
      </c>
      <c r="X324" s="153">
        <v>0.0</v>
      </c>
      <c r="Y324" s="153">
        <v>0.0</v>
      </c>
      <c r="Z324" s="153">
        <v>0.0</v>
      </c>
      <c r="AA324" s="153">
        <v>0.0</v>
      </c>
      <c r="AB324" s="153">
        <v>1.0</v>
      </c>
      <c r="AC324" s="153">
        <v>0.0</v>
      </c>
      <c r="AD324" s="153">
        <v>0.0</v>
      </c>
      <c r="AE324" s="153">
        <v>0.0</v>
      </c>
      <c r="AF324" s="153">
        <v>0.0</v>
      </c>
      <c r="AG324" s="204">
        <f t="shared" si="104"/>
        <v>2</v>
      </c>
    </row>
    <row r="325">
      <c r="A325" s="297" t="s">
        <v>110</v>
      </c>
      <c r="B325" s="573">
        <f t="shared" ref="B325:AF325" si="105">SUM(B317:B324)</f>
        <v>0</v>
      </c>
      <c r="C325" s="573">
        <f t="shared" si="105"/>
        <v>0</v>
      </c>
      <c r="D325" s="573">
        <f t="shared" si="105"/>
        <v>0</v>
      </c>
      <c r="E325" s="573">
        <f t="shared" si="105"/>
        <v>0</v>
      </c>
      <c r="F325" s="573">
        <f t="shared" si="105"/>
        <v>3</v>
      </c>
      <c r="G325" s="573">
        <f t="shared" si="105"/>
        <v>0</v>
      </c>
      <c r="H325" s="573">
        <f t="shared" si="105"/>
        <v>8</v>
      </c>
      <c r="I325" s="573">
        <f t="shared" si="105"/>
        <v>1</v>
      </c>
      <c r="J325" s="573">
        <f t="shared" si="105"/>
        <v>27</v>
      </c>
      <c r="K325" s="573">
        <f t="shared" si="105"/>
        <v>0</v>
      </c>
      <c r="L325" s="573">
        <f t="shared" si="105"/>
        <v>0</v>
      </c>
      <c r="M325" s="573">
        <f t="shared" si="105"/>
        <v>12</v>
      </c>
      <c r="N325" s="573">
        <f t="shared" si="105"/>
        <v>0</v>
      </c>
      <c r="O325" s="573">
        <f t="shared" si="105"/>
        <v>0</v>
      </c>
      <c r="P325" s="573">
        <f t="shared" si="105"/>
        <v>1</v>
      </c>
      <c r="Q325" s="573">
        <f t="shared" si="105"/>
        <v>0</v>
      </c>
      <c r="R325" s="573">
        <f t="shared" si="105"/>
        <v>0</v>
      </c>
      <c r="S325" s="573">
        <f t="shared" si="105"/>
        <v>0</v>
      </c>
      <c r="T325" s="573">
        <f t="shared" si="105"/>
        <v>21</v>
      </c>
      <c r="U325" s="573">
        <f t="shared" si="105"/>
        <v>15</v>
      </c>
      <c r="V325" s="573">
        <f t="shared" si="105"/>
        <v>1</v>
      </c>
      <c r="W325" s="573">
        <f t="shared" si="105"/>
        <v>6</v>
      </c>
      <c r="X325" s="573">
        <f t="shared" si="105"/>
        <v>0</v>
      </c>
      <c r="Y325" s="573">
        <f t="shared" si="105"/>
        <v>0</v>
      </c>
      <c r="Z325" s="573">
        <f t="shared" si="105"/>
        <v>0</v>
      </c>
      <c r="AA325" s="573">
        <f t="shared" si="105"/>
        <v>2</v>
      </c>
      <c r="AB325" s="573">
        <f t="shared" si="105"/>
        <v>1</v>
      </c>
      <c r="AC325" s="573">
        <f t="shared" si="105"/>
        <v>0</v>
      </c>
      <c r="AD325" s="573">
        <f t="shared" si="105"/>
        <v>4</v>
      </c>
      <c r="AE325" s="573">
        <f t="shared" si="105"/>
        <v>0</v>
      </c>
      <c r="AF325" s="586">
        <f t="shared" si="105"/>
        <v>0</v>
      </c>
      <c r="AG325" s="204">
        <f t="shared" si="104"/>
        <v>102</v>
      </c>
    </row>
    <row r="326">
      <c r="A326" s="18"/>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c r="AF326" s="506"/>
      <c r="AG326" s="323"/>
    </row>
    <row r="327">
      <c r="A327" s="120" t="s">
        <v>407</v>
      </c>
      <c r="B327" s="618"/>
      <c r="C327" s="618"/>
      <c r="D327" s="618"/>
      <c r="E327" s="618"/>
      <c r="F327" s="618"/>
      <c r="G327" s="618"/>
      <c r="H327" s="618"/>
      <c r="I327" s="618"/>
      <c r="J327" s="618"/>
      <c r="K327" s="618"/>
      <c r="L327" s="618"/>
      <c r="M327" s="618"/>
      <c r="N327" s="618"/>
      <c r="O327" s="618"/>
      <c r="P327" s="618"/>
      <c r="Q327" s="618"/>
      <c r="R327" s="618"/>
      <c r="S327" s="618"/>
      <c r="T327" s="618"/>
      <c r="U327" s="618"/>
      <c r="V327" s="618"/>
      <c r="W327" s="618"/>
      <c r="X327" s="618"/>
      <c r="Y327" s="618"/>
      <c r="Z327" s="618"/>
      <c r="AA327" s="618"/>
      <c r="AB327" s="618"/>
      <c r="AC327" s="618"/>
      <c r="AD327" s="618"/>
      <c r="AE327" s="618"/>
      <c r="AF327" s="619"/>
      <c r="AG327" s="323"/>
    </row>
    <row r="328" outlineLevel="1">
      <c r="A328" s="120" t="s">
        <v>229</v>
      </c>
      <c r="B328" s="153">
        <v>0.0</v>
      </c>
      <c r="C328" s="153">
        <v>0.0</v>
      </c>
      <c r="D328" s="153">
        <v>0.0</v>
      </c>
      <c r="E328" s="153">
        <v>0.0</v>
      </c>
      <c r="F328" s="153">
        <v>0.0</v>
      </c>
      <c r="G328" s="153">
        <v>0.0</v>
      </c>
      <c r="H328" s="153">
        <v>0.0</v>
      </c>
      <c r="I328" s="153">
        <v>0.0</v>
      </c>
      <c r="J328" s="153">
        <v>0.0</v>
      </c>
      <c r="K328" s="153">
        <v>0.0</v>
      </c>
      <c r="L328" s="153">
        <v>0.0</v>
      </c>
      <c r="M328" s="153">
        <v>0.0</v>
      </c>
      <c r="N328" s="153">
        <v>0.0</v>
      </c>
      <c r="O328" s="153">
        <v>0.0</v>
      </c>
      <c r="P328" s="153">
        <v>0.0</v>
      </c>
      <c r="Q328" s="153">
        <v>0.0</v>
      </c>
      <c r="R328" s="153">
        <v>0.0</v>
      </c>
      <c r="S328" s="153">
        <v>0.0</v>
      </c>
      <c r="T328" s="153">
        <v>0.0</v>
      </c>
      <c r="U328" s="153">
        <v>0.0</v>
      </c>
      <c r="V328" s="153">
        <v>0.0</v>
      </c>
      <c r="W328" s="153">
        <v>0.0</v>
      </c>
      <c r="X328" s="153">
        <v>0.0</v>
      </c>
      <c r="Y328" s="153">
        <v>0.0</v>
      </c>
      <c r="Z328" s="153">
        <v>0.0</v>
      </c>
      <c r="AA328" s="153">
        <v>0.0</v>
      </c>
      <c r="AB328" s="153">
        <v>0.0</v>
      </c>
      <c r="AC328" s="153">
        <v>0.0</v>
      </c>
      <c r="AD328" s="153">
        <v>0.0</v>
      </c>
      <c r="AE328" s="153">
        <v>0.0</v>
      </c>
      <c r="AF328" s="153">
        <v>0.0</v>
      </c>
      <c r="AG328" s="204">
        <f t="shared" ref="AG328:AG336" si="106">SUM(B328:AF328)</f>
        <v>0</v>
      </c>
    </row>
    <row r="329" outlineLevel="1">
      <c r="A329" s="120" t="s">
        <v>231</v>
      </c>
      <c r="B329" s="153">
        <v>0.0</v>
      </c>
      <c r="C329" s="153">
        <v>0.0</v>
      </c>
      <c r="D329" s="153">
        <v>0.0</v>
      </c>
      <c r="E329" s="153">
        <v>0.0</v>
      </c>
      <c r="F329" s="153">
        <v>0.0</v>
      </c>
      <c r="G329" s="153">
        <v>0.0</v>
      </c>
      <c r="H329" s="153">
        <v>0.0</v>
      </c>
      <c r="I329" s="153">
        <v>0.0</v>
      </c>
      <c r="J329" s="153">
        <v>0.0</v>
      </c>
      <c r="K329" s="153">
        <v>0.0</v>
      </c>
      <c r="L329" s="153">
        <v>0.0</v>
      </c>
      <c r="M329" s="153">
        <v>0.0</v>
      </c>
      <c r="N329" s="153">
        <v>0.0</v>
      </c>
      <c r="O329" s="153">
        <v>0.0</v>
      </c>
      <c r="P329" s="153">
        <v>0.0</v>
      </c>
      <c r="Q329" s="153">
        <v>0.0</v>
      </c>
      <c r="R329" s="153">
        <v>0.0</v>
      </c>
      <c r="S329" s="153">
        <v>0.0</v>
      </c>
      <c r="T329" s="153">
        <v>0.0</v>
      </c>
      <c r="U329" s="153">
        <v>1.0</v>
      </c>
      <c r="V329" s="153">
        <v>0.0</v>
      </c>
      <c r="W329" s="153">
        <v>0.0</v>
      </c>
      <c r="X329" s="153">
        <v>0.0</v>
      </c>
      <c r="Y329" s="153">
        <v>0.0</v>
      </c>
      <c r="Z329" s="153">
        <v>0.0</v>
      </c>
      <c r="AA329" s="153">
        <v>0.0</v>
      </c>
      <c r="AB329" s="153">
        <v>0.0</v>
      </c>
      <c r="AC329" s="153">
        <v>0.0</v>
      </c>
      <c r="AD329" s="153">
        <v>0.0</v>
      </c>
      <c r="AE329" s="153">
        <v>0.0</v>
      </c>
      <c r="AF329" s="153">
        <v>0.0</v>
      </c>
      <c r="AG329" s="204">
        <f t="shared" si="106"/>
        <v>1</v>
      </c>
    </row>
    <row r="330" outlineLevel="1">
      <c r="A330" s="120" t="s">
        <v>475</v>
      </c>
      <c r="B330" s="153">
        <v>0.0</v>
      </c>
      <c r="C330" s="153">
        <v>0.0</v>
      </c>
      <c r="D330" s="153">
        <v>0.0</v>
      </c>
      <c r="E330" s="153">
        <v>0.0</v>
      </c>
      <c r="F330" s="153">
        <v>0.0</v>
      </c>
      <c r="G330" s="153">
        <v>0.0</v>
      </c>
      <c r="H330" s="153">
        <v>0.0</v>
      </c>
      <c r="I330" s="153">
        <v>0.0</v>
      </c>
      <c r="J330" s="153">
        <v>0.0</v>
      </c>
      <c r="K330" s="153">
        <v>0.0</v>
      </c>
      <c r="L330" s="153">
        <v>0.0</v>
      </c>
      <c r="M330" s="153">
        <v>0.0</v>
      </c>
      <c r="N330" s="153">
        <v>0.0</v>
      </c>
      <c r="O330" s="153">
        <v>0.0</v>
      </c>
      <c r="P330" s="153">
        <v>0.0</v>
      </c>
      <c r="Q330" s="153">
        <v>0.0</v>
      </c>
      <c r="R330" s="153">
        <v>0.0</v>
      </c>
      <c r="S330" s="153">
        <v>0.0</v>
      </c>
      <c r="T330" s="153">
        <v>0.0</v>
      </c>
      <c r="U330" s="153">
        <v>1.0</v>
      </c>
      <c r="V330" s="153">
        <v>0.0</v>
      </c>
      <c r="W330" s="153">
        <v>0.0</v>
      </c>
      <c r="X330" s="153">
        <v>0.0</v>
      </c>
      <c r="Y330" s="153">
        <v>0.0</v>
      </c>
      <c r="Z330" s="153">
        <v>0.0</v>
      </c>
      <c r="AA330" s="153">
        <v>0.0</v>
      </c>
      <c r="AB330" s="153">
        <v>0.0</v>
      </c>
      <c r="AC330" s="153">
        <v>0.0</v>
      </c>
      <c r="AD330" s="153">
        <v>0.0</v>
      </c>
      <c r="AE330" s="153">
        <v>0.0</v>
      </c>
      <c r="AF330" s="153">
        <v>0.0</v>
      </c>
      <c r="AG330" s="204">
        <f t="shared" si="106"/>
        <v>1</v>
      </c>
    </row>
    <row r="331" outlineLevel="1">
      <c r="A331" s="120" t="s">
        <v>476</v>
      </c>
      <c r="B331" s="153">
        <v>0.0</v>
      </c>
      <c r="C331" s="153">
        <v>0.0</v>
      </c>
      <c r="D331" s="153">
        <v>0.0</v>
      </c>
      <c r="E331" s="153">
        <v>0.0</v>
      </c>
      <c r="F331" s="153">
        <v>0.0</v>
      </c>
      <c r="G331" s="153">
        <v>0.0</v>
      </c>
      <c r="H331" s="153">
        <v>0.0</v>
      </c>
      <c r="I331" s="153">
        <v>0.0</v>
      </c>
      <c r="J331" s="153">
        <v>0.0</v>
      </c>
      <c r="K331" s="153">
        <v>0.0</v>
      </c>
      <c r="L331" s="153">
        <v>0.0</v>
      </c>
      <c r="M331" s="153">
        <v>0.0</v>
      </c>
      <c r="N331" s="153">
        <v>0.0</v>
      </c>
      <c r="O331" s="153">
        <v>0.0</v>
      </c>
      <c r="P331" s="153">
        <v>0.0</v>
      </c>
      <c r="Q331" s="153">
        <v>0.0</v>
      </c>
      <c r="R331" s="153">
        <v>0.0</v>
      </c>
      <c r="S331" s="153">
        <v>0.0</v>
      </c>
      <c r="T331" s="153">
        <v>0.0</v>
      </c>
      <c r="U331" s="153">
        <v>0.0</v>
      </c>
      <c r="V331" s="153">
        <v>0.0</v>
      </c>
      <c r="W331" s="153">
        <v>0.0</v>
      </c>
      <c r="X331" s="153">
        <v>0.0</v>
      </c>
      <c r="Y331" s="153">
        <v>0.0</v>
      </c>
      <c r="Z331" s="153">
        <v>0.0</v>
      </c>
      <c r="AA331" s="153">
        <v>0.0</v>
      </c>
      <c r="AB331" s="153">
        <v>0.0</v>
      </c>
      <c r="AC331" s="153">
        <v>0.0</v>
      </c>
      <c r="AD331" s="153">
        <v>0.0</v>
      </c>
      <c r="AE331" s="153">
        <v>0.0</v>
      </c>
      <c r="AF331" s="153">
        <v>0.0</v>
      </c>
      <c r="AG331" s="204">
        <f t="shared" si="106"/>
        <v>0</v>
      </c>
    </row>
    <row r="332" outlineLevel="1">
      <c r="A332" s="120" t="s">
        <v>477</v>
      </c>
      <c r="B332" s="153">
        <v>0.0</v>
      </c>
      <c r="C332" s="153">
        <v>0.0</v>
      </c>
      <c r="D332" s="153">
        <v>0.0</v>
      </c>
      <c r="E332" s="153">
        <v>3.0</v>
      </c>
      <c r="F332" s="153">
        <v>0.0</v>
      </c>
      <c r="G332" s="153">
        <v>0.0</v>
      </c>
      <c r="H332" s="153">
        <v>0.0</v>
      </c>
      <c r="I332" s="153">
        <v>0.0</v>
      </c>
      <c r="J332" s="153">
        <v>0.0</v>
      </c>
      <c r="K332" s="153">
        <v>0.0</v>
      </c>
      <c r="L332" s="153">
        <v>0.0</v>
      </c>
      <c r="M332" s="153">
        <v>0.0</v>
      </c>
      <c r="N332" s="153">
        <v>0.0</v>
      </c>
      <c r="O332" s="153">
        <v>0.0</v>
      </c>
      <c r="P332" s="153">
        <v>0.0</v>
      </c>
      <c r="Q332" s="153">
        <v>0.0</v>
      </c>
      <c r="R332" s="153">
        <v>0.0</v>
      </c>
      <c r="S332" s="153">
        <v>0.0</v>
      </c>
      <c r="T332" s="153">
        <v>0.0</v>
      </c>
      <c r="U332" s="153">
        <v>0.0</v>
      </c>
      <c r="V332" s="153">
        <v>0.0</v>
      </c>
      <c r="W332" s="153">
        <v>0.0</v>
      </c>
      <c r="X332" s="153">
        <v>0.0</v>
      </c>
      <c r="Y332" s="153">
        <v>0.0</v>
      </c>
      <c r="Z332" s="153">
        <v>0.0</v>
      </c>
      <c r="AA332" s="153">
        <v>0.0</v>
      </c>
      <c r="AB332" s="153">
        <v>0.0</v>
      </c>
      <c r="AC332" s="153">
        <v>0.0</v>
      </c>
      <c r="AD332" s="153">
        <v>0.0</v>
      </c>
      <c r="AE332" s="153">
        <v>0.0</v>
      </c>
      <c r="AF332" s="153">
        <v>0.0</v>
      </c>
      <c r="AG332" s="204">
        <f t="shared" si="106"/>
        <v>3</v>
      </c>
    </row>
    <row r="333" outlineLevel="1">
      <c r="A333" s="120" t="s">
        <v>478</v>
      </c>
      <c r="B333" s="153">
        <v>0.0</v>
      </c>
      <c r="C333" s="153">
        <v>0.0</v>
      </c>
      <c r="D333" s="153">
        <v>0.0</v>
      </c>
      <c r="E333" s="153">
        <v>0.0</v>
      </c>
      <c r="F333" s="153">
        <v>0.0</v>
      </c>
      <c r="G333" s="153">
        <v>0.0</v>
      </c>
      <c r="H333" s="153">
        <v>0.0</v>
      </c>
      <c r="I333" s="153">
        <v>0.0</v>
      </c>
      <c r="J333" s="153">
        <v>0.0</v>
      </c>
      <c r="K333" s="153">
        <v>0.0</v>
      </c>
      <c r="L333" s="153">
        <v>0.0</v>
      </c>
      <c r="M333" s="153">
        <v>0.0</v>
      </c>
      <c r="N333" s="153">
        <v>0.0</v>
      </c>
      <c r="O333" s="153">
        <v>0.0</v>
      </c>
      <c r="P333" s="153">
        <v>0.0</v>
      </c>
      <c r="Q333" s="153">
        <v>0.0</v>
      </c>
      <c r="R333" s="153">
        <v>0.0</v>
      </c>
      <c r="S333" s="153">
        <v>0.0</v>
      </c>
      <c r="T333" s="153">
        <v>0.0</v>
      </c>
      <c r="U333" s="153">
        <v>0.0</v>
      </c>
      <c r="V333" s="153">
        <v>0.0</v>
      </c>
      <c r="W333" s="153">
        <v>1.0</v>
      </c>
      <c r="X333" s="153">
        <v>0.0</v>
      </c>
      <c r="Y333" s="153">
        <v>0.0</v>
      </c>
      <c r="Z333" s="153">
        <v>0.0</v>
      </c>
      <c r="AA333" s="153">
        <v>0.0</v>
      </c>
      <c r="AB333" s="153">
        <v>0.0</v>
      </c>
      <c r="AC333" s="153">
        <v>0.0</v>
      </c>
      <c r="AD333" s="153">
        <v>0.0</v>
      </c>
      <c r="AE333" s="153">
        <v>0.0</v>
      </c>
      <c r="AF333" s="153">
        <v>0.0</v>
      </c>
      <c r="AG333" s="204">
        <f t="shared" si="106"/>
        <v>1</v>
      </c>
    </row>
    <row r="334" outlineLevel="1">
      <c r="A334" s="120" t="s">
        <v>479</v>
      </c>
      <c r="B334" s="153">
        <v>0.0</v>
      </c>
      <c r="C334" s="153">
        <v>0.0</v>
      </c>
      <c r="D334" s="153">
        <v>0.0</v>
      </c>
      <c r="E334" s="153">
        <v>0.0</v>
      </c>
      <c r="F334" s="153">
        <v>0.0</v>
      </c>
      <c r="G334" s="153">
        <v>0.0</v>
      </c>
      <c r="H334" s="153">
        <v>0.0</v>
      </c>
      <c r="I334" s="153">
        <v>0.0</v>
      </c>
      <c r="J334" s="153">
        <v>0.0</v>
      </c>
      <c r="K334" s="153">
        <v>0.0</v>
      </c>
      <c r="L334" s="153">
        <v>0.0</v>
      </c>
      <c r="M334" s="153">
        <v>0.0</v>
      </c>
      <c r="N334" s="153">
        <v>0.0</v>
      </c>
      <c r="O334" s="153">
        <v>0.0</v>
      </c>
      <c r="P334" s="153">
        <v>0.0</v>
      </c>
      <c r="Q334" s="153">
        <v>0.0</v>
      </c>
      <c r="R334" s="153">
        <v>0.0</v>
      </c>
      <c r="S334" s="153">
        <v>0.0</v>
      </c>
      <c r="T334" s="153">
        <v>0.0</v>
      </c>
      <c r="U334" s="153">
        <v>0.0</v>
      </c>
      <c r="V334" s="153">
        <v>0.0</v>
      </c>
      <c r="W334" s="153">
        <v>0.0</v>
      </c>
      <c r="X334" s="153">
        <v>0.0</v>
      </c>
      <c r="Y334" s="153">
        <v>0.0</v>
      </c>
      <c r="Z334" s="153">
        <v>0.0</v>
      </c>
      <c r="AA334" s="153">
        <v>0.0</v>
      </c>
      <c r="AB334" s="153">
        <v>0.0</v>
      </c>
      <c r="AC334" s="153">
        <v>0.0</v>
      </c>
      <c r="AD334" s="153">
        <v>0.0</v>
      </c>
      <c r="AE334" s="153">
        <v>0.0</v>
      </c>
      <c r="AF334" s="153">
        <v>0.0</v>
      </c>
      <c r="AG334" s="204">
        <f t="shared" si="106"/>
        <v>0</v>
      </c>
    </row>
    <row r="335" outlineLevel="1">
      <c r="A335" s="120" t="s">
        <v>480</v>
      </c>
      <c r="B335" s="153">
        <v>0.0</v>
      </c>
      <c r="C335" s="153">
        <v>0.0</v>
      </c>
      <c r="D335" s="153">
        <v>0.0</v>
      </c>
      <c r="E335" s="153">
        <v>0.0</v>
      </c>
      <c r="F335" s="153">
        <v>0.0</v>
      </c>
      <c r="G335" s="153">
        <v>0.0</v>
      </c>
      <c r="H335" s="153">
        <v>0.0</v>
      </c>
      <c r="I335" s="153">
        <v>0.0</v>
      </c>
      <c r="J335" s="153">
        <v>0.0</v>
      </c>
      <c r="K335" s="153">
        <v>0.0</v>
      </c>
      <c r="L335" s="153">
        <v>0.0</v>
      </c>
      <c r="M335" s="153">
        <v>0.0</v>
      </c>
      <c r="N335" s="153">
        <v>0.0</v>
      </c>
      <c r="O335" s="153">
        <v>0.0</v>
      </c>
      <c r="P335" s="153">
        <v>0.0</v>
      </c>
      <c r="Q335" s="153">
        <v>0.0</v>
      </c>
      <c r="R335" s="153">
        <v>0.0</v>
      </c>
      <c r="S335" s="153">
        <v>0.0</v>
      </c>
      <c r="T335" s="153">
        <v>0.0</v>
      </c>
      <c r="U335" s="153">
        <v>0.0</v>
      </c>
      <c r="V335" s="153">
        <v>0.0</v>
      </c>
      <c r="W335" s="153">
        <v>0.0</v>
      </c>
      <c r="X335" s="153">
        <v>0.0</v>
      </c>
      <c r="Y335" s="153">
        <v>0.0</v>
      </c>
      <c r="Z335" s="153">
        <v>0.0</v>
      </c>
      <c r="AA335" s="153">
        <v>0.0</v>
      </c>
      <c r="AB335" s="153">
        <v>0.0</v>
      </c>
      <c r="AC335" s="153">
        <v>0.0</v>
      </c>
      <c r="AD335" s="153">
        <v>0.0</v>
      </c>
      <c r="AE335" s="153">
        <v>0.0</v>
      </c>
      <c r="AF335" s="153">
        <v>0.0</v>
      </c>
      <c r="AG335" s="204">
        <f t="shared" si="106"/>
        <v>0</v>
      </c>
    </row>
    <row r="336">
      <c r="A336" s="297" t="s">
        <v>110</v>
      </c>
      <c r="B336" s="573">
        <f t="shared" ref="B336:AF336" si="107">SUM(B328:B335)</f>
        <v>0</v>
      </c>
      <c r="C336" s="573">
        <f t="shared" si="107"/>
        <v>0</v>
      </c>
      <c r="D336" s="573">
        <f t="shared" si="107"/>
        <v>0</v>
      </c>
      <c r="E336" s="573">
        <f t="shared" si="107"/>
        <v>3</v>
      </c>
      <c r="F336" s="573">
        <f t="shared" si="107"/>
        <v>0</v>
      </c>
      <c r="G336" s="573">
        <f t="shared" si="107"/>
        <v>0</v>
      </c>
      <c r="H336" s="573">
        <f t="shared" si="107"/>
        <v>0</v>
      </c>
      <c r="I336" s="573">
        <f t="shared" si="107"/>
        <v>0</v>
      </c>
      <c r="J336" s="573">
        <f t="shared" si="107"/>
        <v>0</v>
      </c>
      <c r="K336" s="573">
        <f t="shared" si="107"/>
        <v>0</v>
      </c>
      <c r="L336" s="573">
        <f t="shared" si="107"/>
        <v>0</v>
      </c>
      <c r="M336" s="573">
        <f t="shared" si="107"/>
        <v>0</v>
      </c>
      <c r="N336" s="573">
        <f t="shared" si="107"/>
        <v>0</v>
      </c>
      <c r="O336" s="573">
        <f t="shared" si="107"/>
        <v>0</v>
      </c>
      <c r="P336" s="573">
        <f t="shared" si="107"/>
        <v>0</v>
      </c>
      <c r="Q336" s="573">
        <f t="shared" si="107"/>
        <v>0</v>
      </c>
      <c r="R336" s="573">
        <f t="shared" si="107"/>
        <v>0</v>
      </c>
      <c r="S336" s="573">
        <f t="shared" si="107"/>
        <v>0</v>
      </c>
      <c r="T336" s="573">
        <f t="shared" si="107"/>
        <v>0</v>
      </c>
      <c r="U336" s="573">
        <f t="shared" si="107"/>
        <v>2</v>
      </c>
      <c r="V336" s="573">
        <f t="shared" si="107"/>
        <v>0</v>
      </c>
      <c r="W336" s="573">
        <f t="shared" si="107"/>
        <v>1</v>
      </c>
      <c r="X336" s="573">
        <f t="shared" si="107"/>
        <v>0</v>
      </c>
      <c r="Y336" s="573">
        <f t="shared" si="107"/>
        <v>0</v>
      </c>
      <c r="Z336" s="573">
        <f t="shared" si="107"/>
        <v>0</v>
      </c>
      <c r="AA336" s="573">
        <f t="shared" si="107"/>
        <v>0</v>
      </c>
      <c r="AB336" s="573">
        <f t="shared" si="107"/>
        <v>0</v>
      </c>
      <c r="AC336" s="573">
        <f t="shared" si="107"/>
        <v>0</v>
      </c>
      <c r="AD336" s="573">
        <f t="shared" si="107"/>
        <v>0</v>
      </c>
      <c r="AE336" s="573">
        <f t="shared" si="107"/>
        <v>0</v>
      </c>
      <c r="AF336" s="586">
        <f t="shared" si="107"/>
        <v>0</v>
      </c>
      <c r="AG336" s="204">
        <f t="shared" si="106"/>
        <v>6</v>
      </c>
    </row>
    <row r="337">
      <c r="A337" s="506"/>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506"/>
      <c r="AG337" s="323"/>
    </row>
    <row r="338">
      <c r="A338" s="623" t="s">
        <v>481</v>
      </c>
      <c r="B338" s="624">
        <v>0.0</v>
      </c>
      <c r="C338" s="624">
        <v>0.0</v>
      </c>
      <c r="D338" s="624">
        <v>0.0</v>
      </c>
      <c r="E338" s="624">
        <v>0.0</v>
      </c>
      <c r="F338" s="624">
        <v>4.0</v>
      </c>
      <c r="G338" s="624">
        <v>0.0</v>
      </c>
      <c r="H338" s="624">
        <v>9.0</v>
      </c>
      <c r="I338" s="624">
        <v>1.0</v>
      </c>
      <c r="J338" s="624">
        <v>17.0</v>
      </c>
      <c r="K338" s="624">
        <v>0.0</v>
      </c>
      <c r="L338" s="624">
        <v>1.0</v>
      </c>
      <c r="M338" s="624">
        <v>5.0</v>
      </c>
      <c r="N338" s="624">
        <v>0.0</v>
      </c>
      <c r="O338" s="624">
        <v>1.0</v>
      </c>
      <c r="P338" s="624">
        <v>2.0</v>
      </c>
      <c r="Q338" s="624">
        <v>0.0</v>
      </c>
      <c r="R338" s="624">
        <v>0.0</v>
      </c>
      <c r="S338" s="624">
        <v>1.0</v>
      </c>
      <c r="T338" s="624">
        <v>18.0</v>
      </c>
      <c r="U338" s="624">
        <v>8.0</v>
      </c>
      <c r="V338" s="624">
        <v>0.0</v>
      </c>
      <c r="W338" s="624">
        <v>10.0</v>
      </c>
      <c r="X338" s="624">
        <v>0.0</v>
      </c>
      <c r="Y338" s="624">
        <v>0.0</v>
      </c>
      <c r="Z338" s="624">
        <v>0.0</v>
      </c>
      <c r="AA338" s="624">
        <v>2.0</v>
      </c>
      <c r="AB338" s="624">
        <v>1.0</v>
      </c>
      <c r="AC338" s="624">
        <v>0.0</v>
      </c>
      <c r="AD338" s="624">
        <v>0.0</v>
      </c>
      <c r="AE338" s="624">
        <v>0.0</v>
      </c>
      <c r="AF338" s="624">
        <v>0.0</v>
      </c>
      <c r="AG338" s="204">
        <f t="shared" ref="AG338:AG339" si="108">SUM(B338:AF338)</f>
        <v>80</v>
      </c>
    </row>
    <row r="339">
      <c r="A339" s="623" t="s">
        <v>483</v>
      </c>
      <c r="B339" s="624">
        <v>1.0</v>
      </c>
      <c r="C339" s="624">
        <v>0.0</v>
      </c>
      <c r="D339" s="624">
        <v>0.0</v>
      </c>
      <c r="E339" s="624">
        <v>3.0</v>
      </c>
      <c r="F339" s="624">
        <v>0.0</v>
      </c>
      <c r="G339" s="624">
        <v>0.0</v>
      </c>
      <c r="H339" s="624">
        <v>0.0</v>
      </c>
      <c r="I339" s="624">
        <v>0.0</v>
      </c>
      <c r="J339" s="624">
        <v>0.0</v>
      </c>
      <c r="K339" s="624">
        <v>0.0</v>
      </c>
      <c r="L339" s="624">
        <v>0.0</v>
      </c>
      <c r="M339" s="624">
        <v>3.0</v>
      </c>
      <c r="N339" s="624">
        <v>0.0</v>
      </c>
      <c r="O339" s="624">
        <v>0.0</v>
      </c>
      <c r="P339" s="624">
        <v>0.0</v>
      </c>
      <c r="Q339" s="624">
        <v>0.0</v>
      </c>
      <c r="R339" s="624">
        <v>0.0</v>
      </c>
      <c r="S339" s="624">
        <v>0.0</v>
      </c>
      <c r="T339" s="624">
        <v>0.0</v>
      </c>
      <c r="U339" s="624">
        <v>4.0</v>
      </c>
      <c r="V339" s="624">
        <v>0.0</v>
      </c>
      <c r="W339" s="624">
        <v>1.0</v>
      </c>
      <c r="X339" s="624">
        <v>0.0</v>
      </c>
      <c r="Y339" s="624">
        <v>0.0</v>
      </c>
      <c r="Z339" s="624">
        <v>0.0</v>
      </c>
      <c r="AA339" s="624">
        <v>0.0</v>
      </c>
      <c r="AB339" s="624">
        <v>0.0</v>
      </c>
      <c r="AC339" s="624">
        <v>0.0</v>
      </c>
      <c r="AD339" s="624">
        <v>0.0</v>
      </c>
      <c r="AE339" s="624">
        <v>0.0</v>
      </c>
      <c r="AF339" s="624">
        <v>0.0</v>
      </c>
      <c r="AG339" s="204">
        <f t="shared" si="108"/>
        <v>12</v>
      </c>
    </row>
    <row r="340">
      <c r="A340" s="18"/>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18"/>
      <c r="AG340" s="12"/>
    </row>
    <row r="341">
      <c r="A341" s="23" t="s">
        <v>484</v>
      </c>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18"/>
      <c r="AG341" s="12"/>
    </row>
    <row r="342">
      <c r="A342" s="134" t="s">
        <v>485</v>
      </c>
      <c r="B342" s="624">
        <v>0.0</v>
      </c>
      <c r="C342" s="624">
        <v>0.0</v>
      </c>
      <c r="D342" s="624">
        <v>0.0</v>
      </c>
      <c r="E342" s="624">
        <v>0.0</v>
      </c>
      <c r="F342" s="624">
        <v>0.0</v>
      </c>
      <c r="G342" s="624">
        <v>0.0</v>
      </c>
      <c r="H342" s="624">
        <v>0.0</v>
      </c>
      <c r="I342" s="624">
        <v>0.0</v>
      </c>
      <c r="J342" s="624">
        <v>0.0</v>
      </c>
      <c r="K342" s="624">
        <v>0.0</v>
      </c>
      <c r="L342" s="624">
        <v>0.0</v>
      </c>
      <c r="M342" s="624">
        <v>0.0</v>
      </c>
      <c r="N342" s="624">
        <v>0.0</v>
      </c>
      <c r="O342" s="624">
        <v>0.0</v>
      </c>
      <c r="P342" s="624">
        <v>0.0</v>
      </c>
      <c r="Q342" s="624">
        <v>0.0</v>
      </c>
      <c r="R342" s="624">
        <v>0.0</v>
      </c>
      <c r="S342" s="624">
        <v>0.0</v>
      </c>
      <c r="T342" s="624">
        <v>0.0</v>
      </c>
      <c r="U342" s="624">
        <v>0.0</v>
      </c>
      <c r="V342" s="624">
        <v>0.0</v>
      </c>
      <c r="W342" s="624">
        <v>0.0</v>
      </c>
      <c r="X342" s="624">
        <v>0.0</v>
      </c>
      <c r="Y342" s="624">
        <v>0.0</v>
      </c>
      <c r="Z342" s="624">
        <v>0.0</v>
      </c>
      <c r="AA342" s="624">
        <v>0.0</v>
      </c>
      <c r="AB342" s="624">
        <v>0.0</v>
      </c>
      <c r="AC342" s="624">
        <v>0.0</v>
      </c>
      <c r="AD342" s="624">
        <v>0.0</v>
      </c>
      <c r="AE342" s="624">
        <v>0.0</v>
      </c>
      <c r="AF342" s="624">
        <v>0.0</v>
      </c>
      <c r="AG342" s="204">
        <f t="shared" ref="AG342:AG343" si="109">SUM(B342:AF342)</f>
        <v>0</v>
      </c>
    </row>
    <row r="343">
      <c r="A343" s="134" t="s">
        <v>486</v>
      </c>
      <c r="B343" s="624">
        <v>0.0</v>
      </c>
      <c r="C343" s="624">
        <v>0.0</v>
      </c>
      <c r="D343" s="624">
        <v>0.0</v>
      </c>
      <c r="E343" s="624">
        <v>0.0</v>
      </c>
      <c r="F343" s="624">
        <v>0.0</v>
      </c>
      <c r="G343" s="624">
        <v>0.0</v>
      </c>
      <c r="H343" s="624">
        <v>0.0</v>
      </c>
      <c r="I343" s="624">
        <v>0.0</v>
      </c>
      <c r="J343" s="624">
        <v>0.0</v>
      </c>
      <c r="K343" s="624">
        <v>0.0</v>
      </c>
      <c r="L343" s="624">
        <v>0.0</v>
      </c>
      <c r="M343" s="624">
        <v>0.0</v>
      </c>
      <c r="N343" s="624">
        <v>0.0</v>
      </c>
      <c r="O343" s="624">
        <v>0.0</v>
      </c>
      <c r="P343" s="624">
        <v>0.0</v>
      </c>
      <c r="Q343" s="624">
        <v>0.0</v>
      </c>
      <c r="R343" s="624">
        <v>0.0</v>
      </c>
      <c r="S343" s="624">
        <v>0.0</v>
      </c>
      <c r="T343" s="624">
        <v>0.0</v>
      </c>
      <c r="U343" s="624">
        <v>0.0</v>
      </c>
      <c r="V343" s="624">
        <v>0.0</v>
      </c>
      <c r="W343" s="624">
        <v>0.0</v>
      </c>
      <c r="X343" s="624">
        <v>0.0</v>
      </c>
      <c r="Y343" s="624">
        <v>0.0</v>
      </c>
      <c r="Z343" s="624">
        <v>0.0</v>
      </c>
      <c r="AA343" s="624">
        <v>0.0</v>
      </c>
      <c r="AB343" s="624">
        <v>0.0</v>
      </c>
      <c r="AC343" s="624">
        <v>0.0</v>
      </c>
      <c r="AD343" s="624">
        <v>0.0</v>
      </c>
      <c r="AE343" s="624">
        <v>0.0</v>
      </c>
      <c r="AF343" s="624">
        <v>0.0</v>
      </c>
      <c r="AG343" s="204">
        <f t="shared" si="109"/>
        <v>0</v>
      </c>
    </row>
    <row r="344">
      <c r="A344" s="18"/>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18"/>
      <c r="AG344" s="12"/>
    </row>
    <row r="345">
      <c r="A345" s="23" t="s">
        <v>325</v>
      </c>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18"/>
      <c r="AG345" s="12"/>
    </row>
    <row r="346">
      <c r="A346" s="297" t="s">
        <v>487</v>
      </c>
      <c r="B346" s="625">
        <v>0.0</v>
      </c>
      <c r="C346" s="625">
        <v>0.0</v>
      </c>
      <c r="D346" s="625">
        <v>0.0</v>
      </c>
      <c r="E346" s="625">
        <v>0.0</v>
      </c>
      <c r="F346" s="625">
        <v>0.0</v>
      </c>
      <c r="G346" s="625">
        <v>0.0</v>
      </c>
      <c r="H346" s="625">
        <v>0.0</v>
      </c>
      <c r="I346" s="625">
        <v>0.0</v>
      </c>
      <c r="J346" s="625">
        <v>0.0</v>
      </c>
      <c r="K346" s="625">
        <v>0.0</v>
      </c>
      <c r="L346" s="625">
        <v>0.0</v>
      </c>
      <c r="M346" s="625">
        <v>0.0</v>
      </c>
      <c r="N346" s="625">
        <v>1.0</v>
      </c>
      <c r="O346" s="625">
        <v>0.0</v>
      </c>
      <c r="P346" s="625">
        <v>0.0</v>
      </c>
      <c r="Q346" s="625">
        <v>0.0</v>
      </c>
      <c r="R346" s="625">
        <v>0.0</v>
      </c>
      <c r="S346" s="625">
        <v>1.0</v>
      </c>
      <c r="T346" s="625">
        <v>1.0</v>
      </c>
      <c r="U346" s="625">
        <v>0.0</v>
      </c>
      <c r="V346" s="625">
        <v>0.0</v>
      </c>
      <c r="W346" s="625">
        <v>0.0</v>
      </c>
      <c r="X346" s="625">
        <v>0.0</v>
      </c>
      <c r="Y346" s="625">
        <v>0.0</v>
      </c>
      <c r="Z346" s="625">
        <v>0.0</v>
      </c>
      <c r="AA346" s="625">
        <v>1.0</v>
      </c>
      <c r="AB346" s="625">
        <v>0.0</v>
      </c>
      <c r="AC346" s="625">
        <v>0.0</v>
      </c>
      <c r="AD346" s="625">
        <v>0.0</v>
      </c>
      <c r="AE346" s="625">
        <v>0.0</v>
      </c>
      <c r="AF346" s="626">
        <v>0.0</v>
      </c>
      <c r="AG346" s="627">
        <f>SUM(B346:AF346)</f>
        <v>4</v>
      </c>
    </row>
    <row r="347">
      <c r="A347" s="18"/>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18"/>
      <c r="AG347" s="12"/>
    </row>
    <row r="348">
      <c r="A348" s="628" t="s">
        <v>331</v>
      </c>
      <c r="B348" s="629"/>
      <c r="C348" s="629"/>
      <c r="D348" s="629"/>
      <c r="E348" s="629"/>
      <c r="F348" s="629"/>
      <c r="G348" s="629"/>
      <c r="H348" s="629"/>
      <c r="I348" s="629"/>
      <c r="J348" s="629"/>
      <c r="K348" s="629"/>
      <c r="L348" s="629"/>
      <c r="M348" s="629"/>
      <c r="N348" s="629"/>
      <c r="O348" s="629"/>
      <c r="P348" s="629"/>
      <c r="Q348" s="629"/>
      <c r="R348" s="629"/>
      <c r="S348" s="629"/>
      <c r="T348" s="629"/>
      <c r="U348" s="629"/>
      <c r="V348" s="629"/>
      <c r="W348" s="629"/>
      <c r="X348" s="629"/>
      <c r="Y348" s="629"/>
      <c r="Z348" s="629"/>
      <c r="AA348" s="629"/>
      <c r="AB348" s="629"/>
      <c r="AC348" s="629"/>
      <c r="AD348" s="629"/>
      <c r="AE348" s="629"/>
      <c r="AF348" s="630"/>
      <c r="AG348" s="631"/>
    </row>
    <row r="349">
      <c r="A349" s="632" t="s">
        <v>332</v>
      </c>
      <c r="B349" s="633">
        <f t="shared" ref="B349:AF349" si="110">SUM(B25:B29)</f>
        <v>27535.02126</v>
      </c>
      <c r="C349" s="633">
        <f t="shared" si="110"/>
        <v>37627.29</v>
      </c>
      <c r="D349" s="634">
        <f t="shared" si="110"/>
        <v>59445.53817</v>
      </c>
      <c r="E349" s="635">
        <f t="shared" si="110"/>
        <v>70892.27313</v>
      </c>
      <c r="F349" s="636">
        <f t="shared" si="110"/>
        <v>65989.59391</v>
      </c>
      <c r="G349" s="637">
        <f t="shared" si="110"/>
        <v>74876.65114</v>
      </c>
      <c r="H349" s="638">
        <f t="shared" si="110"/>
        <v>85729.62295</v>
      </c>
      <c r="I349" s="639">
        <f t="shared" si="110"/>
        <v>81512.21113</v>
      </c>
      <c r="J349" s="640">
        <f t="shared" si="110"/>
        <v>73433.68807</v>
      </c>
      <c r="K349" s="641">
        <f t="shared" si="110"/>
        <v>84781.33494</v>
      </c>
      <c r="L349" s="642">
        <f t="shared" si="110"/>
        <v>87283.60516</v>
      </c>
      <c r="M349" s="643">
        <f t="shared" si="110"/>
        <v>88190.62188</v>
      </c>
      <c r="N349" s="517">
        <f t="shared" si="110"/>
        <v>77824.46664</v>
      </c>
      <c r="O349" s="644">
        <f t="shared" si="110"/>
        <v>62402.9299</v>
      </c>
      <c r="P349" s="160">
        <f t="shared" si="110"/>
        <v>56188.07883</v>
      </c>
      <c r="Q349" s="160">
        <f t="shared" si="110"/>
        <v>45139.91909</v>
      </c>
      <c r="R349" s="160">
        <f t="shared" si="110"/>
        <v>40456.99872</v>
      </c>
      <c r="S349" s="160">
        <f t="shared" si="110"/>
        <v>37003.46113</v>
      </c>
      <c r="T349" s="160">
        <f t="shared" si="110"/>
        <v>37605.84672</v>
      </c>
      <c r="U349" s="160">
        <f t="shared" si="110"/>
        <v>34896.03614</v>
      </c>
      <c r="V349" s="160">
        <f t="shared" si="110"/>
        <v>29166.79447</v>
      </c>
      <c r="W349" s="160">
        <f t="shared" si="110"/>
        <v>17290.27261</v>
      </c>
      <c r="X349" s="160">
        <f t="shared" si="110"/>
        <v>10486.22739</v>
      </c>
      <c r="Y349" s="160">
        <f t="shared" si="110"/>
        <v>10654.46913</v>
      </c>
      <c r="Z349" s="160">
        <f t="shared" si="110"/>
        <v>12393.66401</v>
      </c>
      <c r="AA349" s="160">
        <f t="shared" si="110"/>
        <v>8908.969828</v>
      </c>
      <c r="AB349" s="160">
        <f t="shared" si="110"/>
        <v>7702.0997</v>
      </c>
      <c r="AC349" s="160">
        <f t="shared" si="110"/>
        <v>7505.373335</v>
      </c>
      <c r="AD349" s="160">
        <f t="shared" si="110"/>
        <v>7885.938105</v>
      </c>
      <c r="AE349" s="160">
        <f t="shared" si="110"/>
        <v>8528.012465</v>
      </c>
      <c r="AF349" s="162">
        <f t="shared" si="110"/>
        <v>8150.58437</v>
      </c>
      <c r="AG349" s="99">
        <f t="shared" ref="AG349:AG367" si="112">SUM(B349:AF349)</f>
        <v>1357487.594</v>
      </c>
    </row>
    <row r="350">
      <c r="A350" s="645" t="s">
        <v>488</v>
      </c>
      <c r="B350" s="612">
        <f t="shared" ref="B350:AF350" si="111">B30</f>
        <v>0</v>
      </c>
      <c r="C350" s="612">
        <f t="shared" si="111"/>
        <v>0</v>
      </c>
      <c r="D350" s="612">
        <f t="shared" si="111"/>
        <v>69.5</v>
      </c>
      <c r="E350" s="612">
        <f t="shared" si="111"/>
        <v>110.85</v>
      </c>
      <c r="F350" s="612">
        <f t="shared" si="111"/>
        <v>35.97</v>
      </c>
      <c r="G350" s="612">
        <f t="shared" si="111"/>
        <v>0</v>
      </c>
      <c r="H350" s="612">
        <f t="shared" si="111"/>
        <v>0</v>
      </c>
      <c r="I350" s="612">
        <f t="shared" si="111"/>
        <v>0</v>
      </c>
      <c r="J350" s="612">
        <f t="shared" si="111"/>
        <v>0</v>
      </c>
      <c r="K350" s="612">
        <f t="shared" si="111"/>
        <v>57.59</v>
      </c>
      <c r="L350" s="612">
        <f t="shared" si="111"/>
        <v>0</v>
      </c>
      <c r="M350" s="612">
        <f t="shared" si="111"/>
        <v>109.98</v>
      </c>
      <c r="N350" s="612">
        <f t="shared" si="111"/>
        <v>92.5</v>
      </c>
      <c r="O350" s="612">
        <f t="shared" si="111"/>
        <v>68.5</v>
      </c>
      <c r="P350" s="646">
        <f t="shared" si="111"/>
        <v>0</v>
      </c>
      <c r="Q350" s="646">
        <f t="shared" si="111"/>
        <v>79.64</v>
      </c>
      <c r="R350" s="646">
        <f t="shared" si="111"/>
        <v>0</v>
      </c>
      <c r="S350" s="646">
        <f t="shared" si="111"/>
        <v>0</v>
      </c>
      <c r="T350" s="646">
        <f t="shared" si="111"/>
        <v>57.66</v>
      </c>
      <c r="U350" s="646">
        <f t="shared" si="111"/>
        <v>0</v>
      </c>
      <c r="V350" s="646">
        <f t="shared" si="111"/>
        <v>0</v>
      </c>
      <c r="W350" s="646">
        <f t="shared" si="111"/>
        <v>0</v>
      </c>
      <c r="X350" s="646">
        <f t="shared" si="111"/>
        <v>0</v>
      </c>
      <c r="Y350" s="646">
        <f t="shared" si="111"/>
        <v>0</v>
      </c>
      <c r="Z350" s="646">
        <f t="shared" si="111"/>
        <v>0</v>
      </c>
      <c r="AA350" s="646">
        <f t="shared" si="111"/>
        <v>0</v>
      </c>
      <c r="AB350" s="646">
        <f t="shared" si="111"/>
        <v>0</v>
      </c>
      <c r="AC350" s="646">
        <f t="shared" si="111"/>
        <v>64.83</v>
      </c>
      <c r="AD350" s="646">
        <f t="shared" si="111"/>
        <v>0</v>
      </c>
      <c r="AE350" s="646">
        <f t="shared" si="111"/>
        <v>0</v>
      </c>
      <c r="AF350" s="647">
        <f t="shared" si="111"/>
        <v>93.85</v>
      </c>
      <c r="AG350" s="158">
        <f t="shared" si="112"/>
        <v>840.87</v>
      </c>
    </row>
    <row r="351">
      <c r="A351" s="632" t="s">
        <v>489</v>
      </c>
      <c r="B351" s="89">
        <f>(B53+B54)*'Data - P&amp;L'!$C$3</f>
        <v>17119.3</v>
      </c>
      <c r="C351" s="89">
        <f>(C53+C54)*'Data - P&amp;L'!$C$3</f>
        <v>21116.7</v>
      </c>
      <c r="D351" s="89">
        <f>(D53+D54)*'Data - P&amp;L'!$C$3</f>
        <v>29111.5</v>
      </c>
      <c r="E351" s="89">
        <f>(E53+E54)*'Data - P&amp;L'!$C$3</f>
        <v>29719.8</v>
      </c>
      <c r="F351" s="89">
        <f>(F53+F54)*'Data - P&amp;L'!$C$3</f>
        <v>27112.8</v>
      </c>
      <c r="G351" s="89">
        <f>(G53+G54)*'Data - P&amp;L'!$C$3</f>
        <v>32239.9</v>
      </c>
      <c r="H351" s="89">
        <f>(H53+H54)*'Data - P&amp;L'!$C$3</f>
        <v>49011.6</v>
      </c>
      <c r="I351" s="89">
        <f>(I53+I54)*'Data - P&amp;L'!$C$3</f>
        <v>58223</v>
      </c>
      <c r="J351" s="89">
        <f>(J53+J54)*'Data - P&amp;L'!$C$3</f>
        <v>55963.6</v>
      </c>
      <c r="K351" s="89">
        <f>(K53+K54)*'Data - P&amp;L'!$C$3</f>
        <v>76732.7</v>
      </c>
      <c r="L351" s="89">
        <f>(L53+L54)*'Data - P&amp;L'!$C$3</f>
        <v>53704.2</v>
      </c>
      <c r="M351" s="89">
        <f>(M53+M54)*'Data - P&amp;L'!$C$3</f>
        <v>40408.5</v>
      </c>
      <c r="N351" s="89">
        <f>(N53+N54)*'Data - P&amp;L'!$C$3</f>
        <v>36063.5</v>
      </c>
      <c r="O351" s="89">
        <f>(O53+O54)*'Data - P&amp;L'!$C$3</f>
        <v>24853.4</v>
      </c>
      <c r="P351" s="89">
        <f>(P53+P54)*'Data - P&amp;L'!$C$3</f>
        <v>18335.9</v>
      </c>
      <c r="Q351" s="89">
        <f>(Q53+Q54)*'Data - P&amp;L'!$C$3</f>
        <v>13730.2</v>
      </c>
      <c r="R351" s="89">
        <f>(R53+R54)*'Data - P&amp;L'!$C$3</f>
        <v>11818.4</v>
      </c>
      <c r="S351" s="89">
        <f>(S53+S54)*'Data - P&amp;L'!$C$3</f>
        <v>13121.9</v>
      </c>
      <c r="T351" s="89">
        <f>(T53+T54)*'Data - P&amp;L'!$C$3</f>
        <v>13121.9</v>
      </c>
      <c r="U351" s="89">
        <f>(U53+U54)*'Data - P&amp;L'!$C$3</f>
        <v>10688.7</v>
      </c>
      <c r="V351" s="89">
        <f>(V53+V54)*'Data - P&amp;L'!$C$3</f>
        <v>5127.1</v>
      </c>
      <c r="W351" s="89">
        <f>(W53+W54)*'Data - P&amp;L'!$C$3</f>
        <v>3910.5</v>
      </c>
      <c r="X351" s="89">
        <f>(X53+X54)*'Data - P&amp;L'!$C$3</f>
        <v>2780.8</v>
      </c>
      <c r="Y351" s="89">
        <f>(Y53+Y54)*'Data - P&amp;L'!$C$3</f>
        <v>2693.9</v>
      </c>
      <c r="Z351" s="89">
        <f>(Z53+Z54)*'Data - P&amp;L'!$C$3</f>
        <v>4084.3</v>
      </c>
      <c r="AA351" s="89">
        <f>(AA53+AA54)*'Data - P&amp;L'!$C$3</f>
        <v>1564.2</v>
      </c>
      <c r="AB351" s="89">
        <f>(AB53+AB54)*'Data - P&amp;L'!$C$3</f>
        <v>1216.6</v>
      </c>
      <c r="AC351" s="89">
        <f>(AC53+AC54)*'Data - P&amp;L'!$C$3</f>
        <v>1477.3</v>
      </c>
      <c r="AD351" s="89">
        <f>(AD53+AD54)*'Data - P&amp;L'!$C$3</f>
        <v>1303.5</v>
      </c>
      <c r="AE351" s="89">
        <f>(AE53+AE54)*'Data - P&amp;L'!$C$3</f>
        <v>2607</v>
      </c>
      <c r="AF351" s="97">
        <f>(AF53+AF54)*'Data - P&amp;L'!$C$3</f>
        <v>1564.2</v>
      </c>
      <c r="AG351" s="99">
        <f t="shared" si="112"/>
        <v>660526.9</v>
      </c>
    </row>
    <row r="352">
      <c r="A352" s="632" t="s">
        <v>492</v>
      </c>
      <c r="B352" s="89">
        <f>(B55+B56)*'Data - P&amp;L'!$C$4</f>
        <v>43826.89</v>
      </c>
      <c r="C352" s="89">
        <f>(C55+C56)*'Data - P&amp;L'!$C$4</f>
        <v>61396.69</v>
      </c>
      <c r="D352" s="89">
        <f>(D55+D56)*'Data - P&amp;L'!$C$4</f>
        <v>78380.83</v>
      </c>
      <c r="E352" s="89">
        <f>(E55+E56)*'Data - P&amp;L'!$C$4</f>
        <v>77404.73</v>
      </c>
      <c r="F352" s="89">
        <f>(F55+F56)*'Data - P&amp;L'!$C$4</f>
        <v>75062.09</v>
      </c>
      <c r="G352" s="89">
        <f>(G55+G56)*'Data - P&amp;L'!$C$4</f>
        <v>78576.05</v>
      </c>
      <c r="H352" s="89">
        <f>(H55+H56)*'Data - P&amp;L'!$C$4</f>
        <v>61884.74</v>
      </c>
      <c r="I352" s="89">
        <f>(I55+I56)*'Data - P&amp;L'!$C$4</f>
        <v>59151.66</v>
      </c>
      <c r="J352" s="89">
        <f>(J55+J56)*'Data - P&amp;L'!$C$4</f>
        <v>62079.96</v>
      </c>
      <c r="K352" s="89">
        <f>(K55+K56)*'Data - P&amp;L'!$C$4</f>
        <v>99757.42</v>
      </c>
      <c r="L352" s="89">
        <f>(L55+L56)*'Data - P&amp;L'!$C$4</f>
        <v>115472.63</v>
      </c>
      <c r="M352" s="89">
        <f>(M55+M56)*'Data - P&amp;L'!$C$4</f>
        <v>109225.59</v>
      </c>
      <c r="N352" s="89">
        <f>(N55+N56)*'Data - P&amp;L'!$C$4</f>
        <v>85896.8</v>
      </c>
      <c r="O352" s="89">
        <f>(O55+O56)*'Data - P&amp;L'!$C$4</f>
        <v>58566</v>
      </c>
      <c r="P352" s="89">
        <f>(P55+P56)*'Data - P&amp;L'!$C$4</f>
        <v>44412.55</v>
      </c>
      <c r="Q352" s="89">
        <f>(Q55+Q56)*'Data - P&amp;L'!$C$4</f>
        <v>36506.14</v>
      </c>
      <c r="R352" s="89">
        <f>(R55+R56)*'Data - P&amp;L'!$C$4</f>
        <v>23035.96</v>
      </c>
      <c r="S352" s="89">
        <f>(S55+S56)*'Data - P&amp;L'!$C$4</f>
        <v>26647.53</v>
      </c>
      <c r="T352" s="89">
        <f>(T55+T56)*'Data - P&amp;L'!$C$4</f>
        <v>24500.11</v>
      </c>
      <c r="U352" s="89">
        <f>(U55+U56)*'Data - P&amp;L'!$C$4</f>
        <v>19619.61</v>
      </c>
      <c r="V352" s="89">
        <f>(V55+V56)*'Data - P&amp;L'!$C$4</f>
        <v>10346.66</v>
      </c>
      <c r="W352" s="89">
        <f>(W55+W56)*'Data - P&amp;L'!$C$4</f>
        <v>8784.9</v>
      </c>
      <c r="X352" s="89">
        <f>(X55+X56)*'Data - P&amp;L'!$C$4</f>
        <v>6247.04</v>
      </c>
      <c r="Y352" s="89">
        <f>(Y55+Y56)*'Data - P&amp;L'!$C$4</f>
        <v>4880.5</v>
      </c>
      <c r="Z352" s="89">
        <f>(Z55+Z56)*'Data - P&amp;L'!$C$4</f>
        <v>6637.48</v>
      </c>
      <c r="AA352" s="89">
        <f>(AA55+AA56)*'Data - P&amp;L'!$C$4</f>
        <v>6149.43</v>
      </c>
      <c r="AB352" s="89">
        <f>(AB55+AB56)*'Data - P&amp;L'!$C$4</f>
        <v>5368.55</v>
      </c>
      <c r="AC352" s="89">
        <f>(AC55+AC56)*'Data - P&amp;L'!$C$4</f>
        <v>5075.72</v>
      </c>
      <c r="AD352" s="89">
        <f>(AD55+AD56)*'Data - P&amp;L'!$C$4</f>
        <v>5954.21</v>
      </c>
      <c r="AE352" s="89">
        <f>(AE55+AE56)*'Data - P&amp;L'!$C$4</f>
        <v>7906.41</v>
      </c>
      <c r="AF352" s="97">
        <f>(AF55+AF56)*'Data - P&amp;L'!$C$4</f>
        <v>8394.46</v>
      </c>
      <c r="AG352" s="99">
        <f t="shared" si="112"/>
        <v>1317149.34</v>
      </c>
    </row>
    <row r="353">
      <c r="A353" s="632" t="s">
        <v>493</v>
      </c>
      <c r="B353" s="89">
        <f>B59*'Data - P&amp;L'!$C$6</f>
        <v>746.64</v>
      </c>
      <c r="C353" s="89">
        <f>C59*'Data - P&amp;L'!$C$6</f>
        <v>1015.65</v>
      </c>
      <c r="D353" s="89">
        <f>D59*'Data - P&amp;L'!$C$6</f>
        <v>1438.38</v>
      </c>
      <c r="E353" s="89">
        <f>E59*'Data - P&amp;L'!$C$6</f>
        <v>1356.03</v>
      </c>
      <c r="F353" s="89">
        <f>F59*'Data - P&amp;L'!$C$6</f>
        <v>1119.96</v>
      </c>
      <c r="G353" s="89">
        <f>G59*'Data - P&amp;L'!$C$6</f>
        <v>1328.58</v>
      </c>
      <c r="H353" s="89">
        <f>H59*'Data - P&amp;L'!$C$6</f>
        <v>1240.74</v>
      </c>
      <c r="I353" s="89">
        <f>I59*'Data - P&amp;L'!$C$6</f>
        <v>1449.36</v>
      </c>
      <c r="J353" s="89">
        <f>J59*'Data - P&amp;L'!$C$6</f>
        <v>1636.02</v>
      </c>
      <c r="K353" s="89">
        <f>K59*'Data - P&amp;L'!$C$6</f>
        <v>2492.46</v>
      </c>
      <c r="L353" s="89">
        <f>L59*'Data - P&amp;L'!$C$6</f>
        <v>2333.25</v>
      </c>
      <c r="M353" s="89">
        <f>M59*'Data - P&amp;L'!$C$6</f>
        <v>1745.82</v>
      </c>
      <c r="N353" s="89">
        <f>N59*'Data - P&amp;L'!$C$6</f>
        <v>1630.53</v>
      </c>
      <c r="O353" s="89">
        <f>O59*'Data - P&amp;L'!$C$6</f>
        <v>1487.79</v>
      </c>
      <c r="P353" s="89">
        <f>P59*'Data - P&amp;L'!$C$6</f>
        <v>1410.93</v>
      </c>
      <c r="Q353" s="89">
        <f>Q59*'Data - P&amp;L'!$C$6</f>
        <v>1081.53</v>
      </c>
      <c r="R353" s="89">
        <f>R59*'Data - P&amp;L'!$C$6</f>
        <v>790.56</v>
      </c>
      <c r="S353" s="89">
        <f>S59*'Data - P&amp;L'!$C$6</f>
        <v>702.72</v>
      </c>
      <c r="T353" s="89">
        <f>T59*'Data - P&amp;L'!$C$6</f>
        <v>763.11</v>
      </c>
      <c r="U353" s="89">
        <f>U59*'Data - P&amp;L'!$C$6</f>
        <v>614.88</v>
      </c>
      <c r="V353" s="89">
        <f>V59*'Data - P&amp;L'!$C$6</f>
        <v>312.93</v>
      </c>
      <c r="W353" s="89">
        <f>W59*'Data - P&amp;L'!$C$6</f>
        <v>258.03</v>
      </c>
      <c r="X353" s="89">
        <f>X59*'Data - P&amp;L'!$C$6</f>
        <v>175.68</v>
      </c>
      <c r="Y353" s="89">
        <f>Y59*'Data - P&amp;L'!$C$6</f>
        <v>186.66</v>
      </c>
      <c r="Z353" s="89">
        <f>Z59*'Data - P&amp;L'!$C$6</f>
        <v>411.75</v>
      </c>
      <c r="AA353" s="89">
        <f>AA59*'Data - P&amp;L'!$C$6</f>
        <v>472.14</v>
      </c>
      <c r="AB353" s="89">
        <f>AB59*'Data - P&amp;L'!$C$6</f>
        <v>318.42</v>
      </c>
      <c r="AC353" s="89">
        <f>AC59*'Data - P&amp;L'!$C$6</f>
        <v>290.97</v>
      </c>
      <c r="AD353" s="89">
        <f>AD59*'Data - P&amp;L'!$C$6</f>
        <v>428.22</v>
      </c>
      <c r="AE353" s="89">
        <f>AE59*'Data - P&amp;L'!$C$6</f>
        <v>356.85</v>
      </c>
      <c r="AF353" s="97">
        <f>AF59*'Data - P&amp;L'!$C$6</f>
        <v>356.85</v>
      </c>
      <c r="AG353" s="99">
        <f t="shared" si="112"/>
        <v>29953.44</v>
      </c>
    </row>
    <row r="354">
      <c r="A354" s="632" t="s">
        <v>494</v>
      </c>
      <c r="B354" s="89">
        <f>B60*'Data - P&amp;L'!$C$8</f>
        <v>0</v>
      </c>
      <c r="C354" s="89">
        <f>C60*'Data - P&amp;L'!$C$8</f>
        <v>0</v>
      </c>
      <c r="D354" s="89">
        <f>D60*'Data - P&amp;L'!$C$8</f>
        <v>0</v>
      </c>
      <c r="E354" s="89">
        <f>E60*'Data - P&amp;L'!$C$8</f>
        <v>0</v>
      </c>
      <c r="F354" s="89">
        <f>F60*'Data - P&amp;L'!$C$8</f>
        <v>0</v>
      </c>
      <c r="G354" s="89">
        <f>G60*'Data - P&amp;L'!$C$8</f>
        <v>0</v>
      </c>
      <c r="H354" s="89">
        <f>H60*'Data - P&amp;L'!$C$8</f>
        <v>0</v>
      </c>
      <c r="I354" s="89">
        <f>I60*'Data - P&amp;L'!$C$8</f>
        <v>0</v>
      </c>
      <c r="J354" s="89">
        <f>J60*'Data - P&amp;L'!$C$8</f>
        <v>0</v>
      </c>
      <c r="K354" s="89">
        <f>K60*'Data - P&amp;L'!$C$8</f>
        <v>0</v>
      </c>
      <c r="L354" s="89">
        <f>L60*'Data - P&amp;L'!$C$8</f>
        <v>0</v>
      </c>
      <c r="M354" s="89">
        <f>M60*'Data - P&amp;L'!$C$8</f>
        <v>0</v>
      </c>
      <c r="N354" s="89">
        <f>N60*'Data - P&amp;L'!$C$8</f>
        <v>0</v>
      </c>
      <c r="O354" s="89">
        <f>O60*'Data - P&amp;L'!$C$8</f>
        <v>0</v>
      </c>
      <c r="P354" s="89">
        <f>P60*'Data - P&amp;L'!$C$8</f>
        <v>0</v>
      </c>
      <c r="Q354" s="89">
        <f>Q60*'Data - P&amp;L'!$C$8</f>
        <v>0</v>
      </c>
      <c r="R354" s="89">
        <f>R60*'Data - P&amp;L'!$C$8</f>
        <v>0</v>
      </c>
      <c r="S354" s="89">
        <f>S60*'Data - P&amp;L'!$C$8</f>
        <v>0</v>
      </c>
      <c r="T354" s="89">
        <f>T60*'Data - P&amp;L'!$C$8</f>
        <v>0</v>
      </c>
      <c r="U354" s="89">
        <f>U60*'Data - P&amp;L'!$C$8</f>
        <v>0</v>
      </c>
      <c r="V354" s="89">
        <f>V60*'Data - P&amp;L'!$C$8</f>
        <v>42.84</v>
      </c>
      <c r="W354" s="89">
        <f>W60*'Data - P&amp;L'!$C$8</f>
        <v>49.98</v>
      </c>
      <c r="X354" s="89">
        <f>X60*'Data - P&amp;L'!$C$8</f>
        <v>44.03</v>
      </c>
      <c r="Y354" s="89">
        <f>Y60*'Data - P&amp;L'!$C$8</f>
        <v>38.08</v>
      </c>
      <c r="Z354" s="89">
        <f>Z60*'Data - P&amp;L'!$C$8</f>
        <v>72.59</v>
      </c>
      <c r="AA354" s="89">
        <f>AA60*'Data - P&amp;L'!$C$8</f>
        <v>99.96</v>
      </c>
      <c r="AB354" s="89">
        <f>AB60*'Data - P&amp;L'!$C$8</f>
        <v>63.07</v>
      </c>
      <c r="AC354" s="89">
        <f>AC60*'Data - P&amp;L'!$C$8</f>
        <v>71.4</v>
      </c>
      <c r="AD354" s="89">
        <f>AD60*'Data - P&amp;L'!$C$8</f>
        <v>70.21</v>
      </c>
      <c r="AE354" s="89">
        <f>AE60*'Data - P&amp;L'!$C$8</f>
        <v>67.83</v>
      </c>
      <c r="AF354" s="97">
        <f>AF60*'Data - P&amp;L'!$C$8</f>
        <v>74.97</v>
      </c>
      <c r="AG354" s="99">
        <f t="shared" si="112"/>
        <v>694.96</v>
      </c>
    </row>
    <row r="355">
      <c r="A355" s="632" t="s">
        <v>495</v>
      </c>
      <c r="B355" s="89">
        <f>(B61+B62)*'Data - P&amp;L'!$C$9</f>
        <v>526.14</v>
      </c>
      <c r="C355" s="89">
        <f>(C61+C62)*'Data - P&amp;L'!$C$9</f>
        <v>672.66</v>
      </c>
      <c r="D355" s="89">
        <f>(D61+D62)*'Data - P&amp;L'!$C$9</f>
        <v>765.9</v>
      </c>
      <c r="E355" s="89">
        <f>(E61+E62)*'Data - P&amp;L'!$C$9</f>
        <v>732.6</v>
      </c>
      <c r="F355" s="89">
        <f>(F61+F62)*'Data - P&amp;L'!$C$9</f>
        <v>692.64</v>
      </c>
      <c r="G355" s="89">
        <f>(G61+G62)*'Data - P&amp;L'!$C$9</f>
        <v>879.12</v>
      </c>
      <c r="H355" s="89">
        <f>(H61+H62)*'Data - P&amp;L'!$C$9</f>
        <v>739.26</v>
      </c>
      <c r="I355" s="89">
        <f>(I61+I62)*'Data - P&amp;L'!$C$9</f>
        <v>839.16</v>
      </c>
      <c r="J355" s="89">
        <f>(J61+J62)*'Data - P&amp;L'!$C$9</f>
        <v>932.4</v>
      </c>
      <c r="K355" s="89">
        <f>(K61+K62)*'Data - P&amp;L'!$C$9</f>
        <v>1738.26</v>
      </c>
      <c r="L355" s="89">
        <f>(L61+L62)*'Data - P&amp;L'!$C$9</f>
        <v>1591.74</v>
      </c>
      <c r="M355" s="89">
        <f>(M61+M62)*'Data - P&amp;L'!$C$9</f>
        <v>1025.64</v>
      </c>
      <c r="N355" s="89">
        <f>(N61+N62)*'Data - P&amp;L'!$C$9</f>
        <v>1118.88</v>
      </c>
      <c r="O355" s="89">
        <f>(O61+O62)*'Data - P&amp;L'!$C$9</f>
        <v>1505.16</v>
      </c>
      <c r="P355" s="89">
        <f>(P61+P62)*'Data - P&amp;L'!$C$9</f>
        <v>1458.54</v>
      </c>
      <c r="Q355" s="89">
        <f>(Q61+Q62)*'Data - P&amp;L'!$C$9</f>
        <v>1178.82</v>
      </c>
      <c r="R355" s="89">
        <f>(R61+R62)*'Data - P&amp;L'!$C$9</f>
        <v>892.44</v>
      </c>
      <c r="S355" s="89">
        <f>(S61+S62)*'Data - P&amp;L'!$C$9</f>
        <v>845.82</v>
      </c>
      <c r="T355" s="89">
        <f>(T61+T62)*'Data - P&amp;L'!$C$9</f>
        <v>845.82</v>
      </c>
      <c r="U355" s="89">
        <f>(U61+U62)*'Data - P&amp;L'!$C$9</f>
        <v>692.64</v>
      </c>
      <c r="V355" s="89">
        <f>(V61+V62)*'Data - P&amp;L'!$C$9</f>
        <v>352.98</v>
      </c>
      <c r="W355" s="89">
        <f>(W61+W62)*'Data - P&amp;L'!$C$9</f>
        <v>246.42</v>
      </c>
      <c r="X355" s="89">
        <f>(X61+X62)*'Data - P&amp;L'!$C$9</f>
        <v>186.48</v>
      </c>
      <c r="Y355" s="89">
        <f>(Y61+Y62)*'Data - P&amp;L'!$C$9</f>
        <v>199.8</v>
      </c>
      <c r="Z355" s="89">
        <f>(Z61+Z62)*'Data - P&amp;L'!$C$9</f>
        <v>412.92</v>
      </c>
      <c r="AA355" s="89">
        <f>(AA61+AA62)*'Data - P&amp;L'!$C$9</f>
        <v>379.62</v>
      </c>
      <c r="AB355" s="89">
        <f>(AB61+AB62)*'Data - P&amp;L'!$C$9</f>
        <v>253.08</v>
      </c>
      <c r="AC355" s="89">
        <f>(AC61+AC62)*'Data - P&amp;L'!$C$9</f>
        <v>286.38</v>
      </c>
      <c r="AD355" s="89">
        <f>(AD61+AD62)*'Data - P&amp;L'!$C$9</f>
        <v>306.36</v>
      </c>
      <c r="AE355" s="89">
        <f>(AE61+AE62)*'Data - P&amp;L'!$C$9</f>
        <v>266.4</v>
      </c>
      <c r="AF355" s="97">
        <f>(AF61+AF62)*'Data - P&amp;L'!$C$9</f>
        <v>319.68</v>
      </c>
      <c r="AG355" s="99">
        <f t="shared" si="112"/>
        <v>22883.76</v>
      </c>
    </row>
    <row r="356">
      <c r="A356" s="632" t="s">
        <v>496</v>
      </c>
      <c r="B356" s="89">
        <f>(B63+B64)*'Data - P&amp;L'!$C$5</f>
        <v>470.4</v>
      </c>
      <c r="C356" s="89">
        <f>(C63+C64)*'Data - P&amp;L'!$C$5</f>
        <v>322.56</v>
      </c>
      <c r="D356" s="89">
        <f>(D63+D64)*'Data - P&amp;L'!$C$5</f>
        <v>416.64</v>
      </c>
      <c r="E356" s="89">
        <f>(E63+E64)*'Data - P&amp;L'!$C$5</f>
        <v>255.36</v>
      </c>
      <c r="F356" s="89">
        <f>(F63+F64)*'Data - P&amp;L'!$C$5</f>
        <v>322.56</v>
      </c>
      <c r="G356" s="89">
        <f>(G63+G64)*'Data - P&amp;L'!$C$5</f>
        <v>322.56</v>
      </c>
      <c r="H356" s="89">
        <f>(H63+H64)*'Data - P&amp;L'!$C$5</f>
        <v>3037.44</v>
      </c>
      <c r="I356" s="89">
        <f>(I63+I64)*'Data - P&amp;L'!$C$5</f>
        <v>4247.04</v>
      </c>
      <c r="J356" s="89">
        <f>(J63+J64)*'Data - P&amp;L'!$C$5</f>
        <v>3709.44</v>
      </c>
      <c r="K356" s="89">
        <f>(K63+K64)*'Data - P&amp;L'!$C$5</f>
        <v>5779.2</v>
      </c>
      <c r="L356" s="89">
        <f>(L63+L64)*'Data - P&amp;L'!$C$5</f>
        <v>2419.2</v>
      </c>
      <c r="M356" s="89">
        <f>(M63+M64)*'Data - P&amp;L'!$C$5</f>
        <v>887.04</v>
      </c>
      <c r="N356" s="89">
        <f>(N63+N64)*'Data - P&amp;L'!$C$5</f>
        <v>604.8</v>
      </c>
      <c r="O356" s="89">
        <f>(O63+O64)*'Data - P&amp;L'!$C$5</f>
        <v>497.28</v>
      </c>
      <c r="P356" s="89">
        <f>(P63+P64)*'Data - P&amp;L'!$C$5</f>
        <v>309.12</v>
      </c>
      <c r="Q356" s="89">
        <f>(Q63+Q64)*'Data - P&amp;L'!$C$5</f>
        <v>416.64</v>
      </c>
      <c r="R356" s="89">
        <f>(R63+R64)*'Data - P&amp;L'!$C$5</f>
        <v>188.16</v>
      </c>
      <c r="S356" s="89">
        <f>(S63+S64)*'Data - P&amp;L'!$C$5</f>
        <v>268.8</v>
      </c>
      <c r="T356" s="89">
        <f>(T63+T64)*'Data - P&amp;L'!$C$5</f>
        <v>241.92</v>
      </c>
      <c r="U356" s="89">
        <f>(U63+U64)*'Data - P&amp;L'!$C$5</f>
        <v>174.72</v>
      </c>
      <c r="V356" s="89">
        <f>(V63+V64)*'Data - P&amp;L'!$C$5</f>
        <v>134.4</v>
      </c>
      <c r="W356" s="89">
        <f>(W63+W64)*'Data - P&amp;L'!$C$5</f>
        <v>134.4</v>
      </c>
      <c r="X356" s="89">
        <f>(X63+X64)*'Data - P&amp;L'!$C$5</f>
        <v>147.84</v>
      </c>
      <c r="Y356" s="89">
        <f>(Y63+Y64)*'Data - P&amp;L'!$C$5</f>
        <v>174.72</v>
      </c>
      <c r="Z356" s="89">
        <f>(Z63+Z64)*'Data - P&amp;L'!$C$5</f>
        <v>416.64</v>
      </c>
      <c r="AA356" s="89">
        <f>(AA63+AA64)*'Data - P&amp;L'!$C$5</f>
        <v>443.52</v>
      </c>
      <c r="AB356" s="89">
        <f>(AB63+AB64)*'Data - P&amp;L'!$C$5</f>
        <v>403.2</v>
      </c>
      <c r="AC356" s="89">
        <f>(AC63+AC64)*'Data - P&amp;L'!$C$5</f>
        <v>389.76</v>
      </c>
      <c r="AD356" s="89">
        <f>(AD63+AD64)*'Data - P&amp;L'!$C$5</f>
        <v>309.12</v>
      </c>
      <c r="AE356" s="89">
        <f>(AE63+AE64)*'Data - P&amp;L'!$C$5</f>
        <v>362.88</v>
      </c>
      <c r="AF356" s="97">
        <f>(AF63+AF64)*'Data - P&amp;L'!$C$5</f>
        <v>295.68</v>
      </c>
      <c r="AG356" s="99">
        <f t="shared" si="112"/>
        <v>28103.04</v>
      </c>
    </row>
    <row r="357">
      <c r="A357" s="632" t="s">
        <v>497</v>
      </c>
      <c r="B357" s="539">
        <f>(B65+B66)*'Data - P&amp;L'!$C$10</f>
        <v>864</v>
      </c>
      <c r="C357" s="539">
        <f>(C65+C66)*'Data - P&amp;L'!$C$10</f>
        <v>1278</v>
      </c>
      <c r="D357" s="539">
        <f>(D65+D66)*'Data - P&amp;L'!$C$10</f>
        <v>1464</v>
      </c>
      <c r="E357" s="539">
        <f>(E65+E66)*'Data - P&amp;L'!$C$10</f>
        <v>1326</v>
      </c>
      <c r="F357" s="539">
        <f>(F65+F66)*'Data - P&amp;L'!$C$10</f>
        <v>1356</v>
      </c>
      <c r="G357" s="539">
        <f>(G65+G66)*'Data - P&amp;L'!$C$10</f>
        <v>1632</v>
      </c>
      <c r="H357" s="539">
        <f>(H65+H66)*'Data - P&amp;L'!$C$10</f>
        <v>1578</v>
      </c>
      <c r="I357" s="539">
        <f>(I65+I66)*'Data - P&amp;L'!$C$10</f>
        <v>1614</v>
      </c>
      <c r="J357" s="539">
        <f>(J65+J66)*'Data - P&amp;L'!$C$10</f>
        <v>1848</v>
      </c>
      <c r="K357" s="539">
        <f>(K65+K66)*'Data - P&amp;L'!$C$10</f>
        <v>3156</v>
      </c>
      <c r="L357" s="539">
        <f>(L65+L66)*'Data - P&amp;L'!$C$10</f>
        <v>2742</v>
      </c>
      <c r="M357" s="539">
        <f>(M65+M66)*'Data - P&amp;L'!$C$10</f>
        <v>2202</v>
      </c>
      <c r="N357" s="539">
        <f>(N65+N66)*'Data - P&amp;L'!$C$10</f>
        <v>1314</v>
      </c>
      <c r="O357" s="539">
        <f>(O65+O66)*'Data - P&amp;L'!$C$10</f>
        <v>330</v>
      </c>
      <c r="P357" s="539">
        <f>(P65+P66)*'Data - P&amp;L'!$C$10</f>
        <v>216</v>
      </c>
      <c r="Q357" s="539">
        <f>(Q65+Q66)*'Data - P&amp;L'!$C$10</f>
        <v>258</v>
      </c>
      <c r="R357" s="539">
        <f>(R65+R66)*'Data - P&amp;L'!$C$10</f>
        <v>228</v>
      </c>
      <c r="S357" s="539">
        <f>(S65+S66)*'Data - P&amp;L'!$C$10</f>
        <v>240</v>
      </c>
      <c r="T357" s="539">
        <f>(T65+T66)*'Data - P&amp;L'!$C$10</f>
        <v>108</v>
      </c>
      <c r="U357" s="539">
        <f>(U65+U66)*'Data - P&amp;L'!$C$10</f>
        <v>138</v>
      </c>
      <c r="V357" s="539">
        <f>(V65+V66)*'Data - P&amp;L'!$C$10</f>
        <v>84</v>
      </c>
      <c r="W357" s="539">
        <f>(W65+W66)*'Data - P&amp;L'!$C$10</f>
        <v>120</v>
      </c>
      <c r="X357" s="539">
        <f>(X65+X66)*'Data - P&amp;L'!$C$10</f>
        <v>78</v>
      </c>
      <c r="Y357" s="539">
        <f>(Y65+Y66)*'Data - P&amp;L'!$C$10</f>
        <v>114</v>
      </c>
      <c r="Z357" s="539">
        <f>(Z65+Z66)*'Data - P&amp;L'!$C$10</f>
        <v>390</v>
      </c>
      <c r="AA357" s="539">
        <f>(AA65+AA66)*'Data - P&amp;L'!$C$10</f>
        <v>534</v>
      </c>
      <c r="AB357" s="539">
        <f>(AB65+AB66)*'Data - P&amp;L'!$C$10</f>
        <v>438</v>
      </c>
      <c r="AC357" s="539">
        <f>(AC65+AC66)*'Data - P&amp;L'!$C$10</f>
        <v>438</v>
      </c>
      <c r="AD357" s="539">
        <f>(AD65+AD66)*'Data - P&amp;L'!$C$10</f>
        <v>624</v>
      </c>
      <c r="AE357" s="539">
        <f>(AE65+AE66)*'Data - P&amp;L'!$C$10</f>
        <v>624</v>
      </c>
      <c r="AF357" s="540">
        <f>(AF65+AF66)*'Data - P&amp;L'!$C$10</f>
        <v>648</v>
      </c>
      <c r="AG357" s="99">
        <f t="shared" si="112"/>
        <v>27984</v>
      </c>
    </row>
    <row r="358">
      <c r="A358" s="645" t="s">
        <v>498</v>
      </c>
      <c r="B358" s="648">
        <f>B70*'Data - P&amp;L'!$C$11</f>
        <v>1564.18</v>
      </c>
      <c r="C358" s="648">
        <f>C70*'Data - P&amp;L'!$C$11</f>
        <v>2285.2</v>
      </c>
      <c r="D358" s="648">
        <f>D70*'Data - P&amp;L'!$C$11</f>
        <v>2935.3</v>
      </c>
      <c r="E358" s="648">
        <f>E70*'Data - P&amp;L'!$C$11</f>
        <v>2769.82</v>
      </c>
      <c r="F358" s="648">
        <f>F70*'Data - P&amp;L'!$C$11</f>
        <v>2876.2</v>
      </c>
      <c r="G358" s="648">
        <f>G70*'Data - P&amp;L'!$C$11</f>
        <v>2663.44</v>
      </c>
      <c r="H358" s="648">
        <f>H70*'Data - P&amp;L'!$C$11</f>
        <v>996.82</v>
      </c>
      <c r="I358" s="648">
        <f>I70*'Data - P&amp;L'!$C$11</f>
        <v>130.02</v>
      </c>
      <c r="J358" s="648">
        <f>J70*'Data - P&amp;L'!$C$11</f>
        <v>130.02</v>
      </c>
      <c r="K358" s="648">
        <f>K70*'Data - P&amp;L'!$C$11</f>
        <v>137.9</v>
      </c>
      <c r="L358" s="648">
        <f>L70*'Data - P&amp;L'!$C$11</f>
        <v>161.54</v>
      </c>
      <c r="M358" s="648">
        <f>M70*'Data - P&amp;L'!$C$11</f>
        <v>141.84</v>
      </c>
      <c r="N358" s="648">
        <f>N70*'Data - P&amp;L'!$C$11</f>
        <v>118.2</v>
      </c>
      <c r="O358" s="648">
        <f>O70*'Data - P&amp;L'!$C$11</f>
        <v>74.86</v>
      </c>
      <c r="P358" s="648">
        <f>P70*'Data - P&amp;L'!$C$11</f>
        <v>86.68</v>
      </c>
      <c r="Q358" s="648">
        <f>Q70*'Data - P&amp;L'!$C$11</f>
        <v>59.1</v>
      </c>
      <c r="R358" s="648">
        <f>R70*'Data - P&amp;L'!$C$11</f>
        <v>39.4</v>
      </c>
      <c r="S358" s="648">
        <f>S70*'Data - P&amp;L'!$C$11</f>
        <v>63.04</v>
      </c>
      <c r="T358" s="648">
        <f>T70*'Data - P&amp;L'!$C$11</f>
        <v>31.52</v>
      </c>
      <c r="U358" s="648">
        <f>U70*'Data - P&amp;L'!$C$11</f>
        <v>55.16</v>
      </c>
      <c r="V358" s="648">
        <f>V70*'Data - P&amp;L'!$C$11</f>
        <v>15.76</v>
      </c>
      <c r="W358" s="648">
        <f>W70*'Data - P&amp;L'!$C$11</f>
        <v>15.76</v>
      </c>
      <c r="X358" s="648">
        <f>X70*'Data - P&amp;L'!$C$11</f>
        <v>11.82</v>
      </c>
      <c r="Y358" s="648">
        <f>Y70*'Data - P&amp;L'!$C$11</f>
        <v>7.88</v>
      </c>
      <c r="Z358" s="648">
        <f>Z70*'Data - P&amp;L'!$C$11</f>
        <v>23.64</v>
      </c>
      <c r="AA358" s="648">
        <f>AA70*'Data - P&amp;L'!$C$11</f>
        <v>23.64</v>
      </c>
      <c r="AB358" s="648">
        <f>AB70*'Data - P&amp;L'!$C$11</f>
        <v>11.82</v>
      </c>
      <c r="AC358" s="648">
        <f>AC70*'Data - P&amp;L'!$C$11</f>
        <v>7.88</v>
      </c>
      <c r="AD358" s="648">
        <f>AD70*'Data - P&amp;L'!$C$11</f>
        <v>11.82</v>
      </c>
      <c r="AE358" s="648">
        <f>AE70*'Data - P&amp;L'!$C$11</f>
        <v>7.88</v>
      </c>
      <c r="AF358" s="649">
        <f>AF70*'Data - P&amp;L'!$C$11</f>
        <v>11.82</v>
      </c>
      <c r="AG358" s="158">
        <f t="shared" si="112"/>
        <v>17469.96</v>
      </c>
    </row>
    <row r="359">
      <c r="A359" s="632" t="s">
        <v>499</v>
      </c>
      <c r="B359" s="89">
        <f>(B50*'Data - P&amp;L'!$L$12*'Data - P&amp;L'!$L$3)+(B50*'Data - P&amp;L'!$L$13*'Data - P&amp;L'!$L$14)</f>
        <v>5546.462184</v>
      </c>
      <c r="C359" s="89">
        <f>(C50*'Data - P&amp;L'!$L$12*'Data - P&amp;L'!$L$3)+(C50*'Data - P&amp;L'!$L$13*'Data - P&amp;L'!$L$14)</f>
        <v>7287.288408</v>
      </c>
      <c r="D359" s="89">
        <f>(D50*'Data - P&amp;L'!$L$12*'Data - P&amp;L'!$L$3)+(D50*'Data - P&amp;L'!$L$13*'Data - P&amp;L'!$L$14)</f>
        <v>9418.087073</v>
      </c>
      <c r="E359" s="89">
        <f>(E50*'Data - P&amp;L'!$L$12*'Data - P&amp;L'!$L$3)+(E50*'Data - P&amp;L'!$L$13*'Data - P&amp;L'!$L$14)</f>
        <v>9303.333779</v>
      </c>
      <c r="F359" s="89">
        <f>(F50*'Data - P&amp;L'!$L$12*'Data - P&amp;L'!$L$3)+(F50*'Data - P&amp;L'!$L$13*'Data - P&amp;L'!$L$14)</f>
        <v>9076.09169</v>
      </c>
      <c r="G359" s="89">
        <f>(G50*'Data - P&amp;L'!$L$12*'Data - P&amp;L'!$L$3)+(G50*'Data - P&amp;L'!$L$13*'Data - P&amp;L'!$L$14)</f>
        <v>9890.54811</v>
      </c>
      <c r="H359" s="89">
        <f>(H50*'Data - P&amp;L'!$L$12*'Data - P&amp;L'!$L$3)+(H50*'Data - P&amp;L'!$L$13*'Data - P&amp;L'!$L$14)</f>
        <v>10063.28817</v>
      </c>
      <c r="I359" s="89">
        <f>(I50*'Data - P&amp;L'!$L$12*'Data - P&amp;L'!$L$3)+(I50*'Data - P&amp;L'!$L$13*'Data - P&amp;L'!$L$14)</f>
        <v>10762.8135</v>
      </c>
      <c r="J359" s="89">
        <f>(J50*'Data - P&amp;L'!$L$12*'Data - P&amp;L'!$L$3)+(J50*'Data - P&amp;L'!$L$13*'Data - P&amp;L'!$L$14)</f>
        <v>10963.54682</v>
      </c>
      <c r="K359" s="89">
        <f>(K50*'Data - P&amp;L'!$L$12*'Data - P&amp;L'!$L$3)+(K50*'Data - P&amp;L'!$L$13*'Data - P&amp;L'!$L$14)</f>
        <v>16568.88141</v>
      </c>
      <c r="L359" s="89">
        <f>(L50*'Data - P&amp;L'!$L$12*'Data - P&amp;L'!$L$3)+(L50*'Data - P&amp;L'!$L$13*'Data - P&amp;L'!$L$14)</f>
        <v>15464.77766</v>
      </c>
      <c r="M359" s="89">
        <f>(M50*'Data - P&amp;L'!$L$12*'Data - P&amp;L'!$L$3)+(M50*'Data - P&amp;L'!$L$13*'Data - P&amp;L'!$L$14)</f>
        <v>13435.09262</v>
      </c>
      <c r="N359" s="89">
        <f>(N50*'Data - P&amp;L'!$L$12*'Data - P&amp;L'!$L$3)+(N50*'Data - P&amp;L'!$L$13*'Data - P&amp;L'!$L$14)</f>
        <v>11523.35943</v>
      </c>
      <c r="O359" s="89">
        <f>(O50*'Data - P&amp;L'!$L$12*'Data - P&amp;L'!$L$3)+(O50*'Data - P&amp;L'!$L$13*'Data - P&amp;L'!$L$14)</f>
        <v>8801.534418</v>
      </c>
      <c r="P359" s="89">
        <f>(P50*'Data - P&amp;L'!$L$12*'Data - P&amp;L'!$L$3)+(P50*'Data - P&amp;L'!$L$13*'Data - P&amp;L'!$L$14)</f>
        <v>7142.658827</v>
      </c>
      <c r="Q359" s="89">
        <f>(Q50*'Data - P&amp;L'!$L$12*'Data - P&amp;L'!$L$3)+(Q50*'Data - P&amp;L'!$L$13*'Data - P&amp;L'!$L$14)</f>
        <v>5963.718521</v>
      </c>
      <c r="R359" s="89">
        <f>(R50*'Data - P&amp;L'!$L$12*'Data - P&amp;L'!$L$3)+(R50*'Data - P&amp;L'!$L$13*'Data - P&amp;L'!$L$14)</f>
        <v>4111.228866</v>
      </c>
      <c r="S359" s="89">
        <f>(S50*'Data - P&amp;L'!$L$12*'Data - P&amp;L'!$L$3)+(S50*'Data - P&amp;L'!$L$13*'Data - P&amp;L'!$L$14)</f>
        <v>4647.021287</v>
      </c>
      <c r="T359" s="89">
        <f>(T50*'Data - P&amp;L'!$L$12*'Data - P&amp;L'!$L$3)+(T50*'Data - P&amp;L'!$L$13*'Data - P&amp;L'!$L$14)</f>
        <v>4375.978586</v>
      </c>
      <c r="U359" s="89">
        <f>(U50*'Data - P&amp;L'!$L$12*'Data - P&amp;L'!$L$3)+(U50*'Data - P&amp;L'!$L$13*'Data - P&amp;L'!$L$14)</f>
        <v>3379.706148</v>
      </c>
      <c r="V359" s="89">
        <f>(V50*'Data - P&amp;L'!$L$12*'Data - P&amp;L'!$L$3)+(V50*'Data - P&amp;L'!$L$13*'Data - P&amp;L'!$L$14)</f>
        <v>1643.595854</v>
      </c>
      <c r="W359" s="89">
        <f>(W50*'Data - P&amp;L'!$L$12*'Data - P&amp;L'!$L$3)+(W50*'Data - P&amp;L'!$L$13*'Data - P&amp;L'!$L$14)</f>
        <v>1381.349931</v>
      </c>
      <c r="X359" s="89">
        <f>(X50*'Data - P&amp;L'!$L$12*'Data - P&amp;L'!$L$3)+(X50*'Data - P&amp;L'!$L$13*'Data - P&amp;L'!$L$14)</f>
        <v>987.3316545</v>
      </c>
      <c r="Y359" s="89">
        <f>(Y50*'Data - P&amp;L'!$L$12*'Data - P&amp;L'!$L$3)+(Y50*'Data - P&amp;L'!$L$13*'Data - P&amp;L'!$L$14)</f>
        <v>864.4732926</v>
      </c>
      <c r="Z359" s="89">
        <f>(Z50*'Data - P&amp;L'!$L$12*'Data - P&amp;L'!$L$3)+(Z50*'Data - P&amp;L'!$L$13*'Data - P&amp;L'!$L$14)</f>
        <v>1406.190616</v>
      </c>
      <c r="AA359" s="89">
        <f>(AA50*'Data - P&amp;L'!$L$12*'Data - P&amp;L'!$L$3)+(AA50*'Data - P&amp;L'!$L$13*'Data - P&amp;L'!$L$14)</f>
        <v>1171.737019</v>
      </c>
      <c r="AB359" s="89">
        <f>(AB50*'Data - P&amp;L'!$L$12*'Data - P&amp;L'!$L$3)+(AB50*'Data - P&amp;L'!$L$13*'Data - P&amp;L'!$L$14)</f>
        <v>959.7585313</v>
      </c>
      <c r="AC359" s="89">
        <f>(AC50*'Data - P&amp;L'!$L$12*'Data - P&amp;L'!$L$3)+(AC50*'Data - P&amp;L'!$L$13*'Data - P&amp;L'!$L$14)</f>
        <v>964.5852816</v>
      </c>
      <c r="AD359" s="89">
        <f>(AD50*'Data - P&amp;L'!$L$12*'Data - P&amp;L'!$L$3)+(AD50*'Data - P&amp;L'!$L$13*'Data - P&amp;L'!$L$14)</f>
        <v>1093.709529</v>
      </c>
      <c r="AE359" s="89">
        <f>(AE50*'Data - P&amp;L'!$L$12*'Data - P&amp;L'!$L$3)+(AE50*'Data - P&amp;L'!$L$13*'Data - P&amp;L'!$L$14)</f>
        <v>1398.26152</v>
      </c>
      <c r="AF359" s="97">
        <f>(AF50*'Data - P&amp;L'!$L$12*'Data - P&amp;L'!$L$3)+(AF50*'Data - P&amp;L'!$L$13*'Data - P&amp;L'!$L$14)</f>
        <v>1344.415275</v>
      </c>
      <c r="AG359" s="99">
        <f t="shared" si="112"/>
        <v>190940.826</v>
      </c>
    </row>
    <row r="360">
      <c r="A360" s="645" t="s">
        <v>500</v>
      </c>
      <c r="B360" s="612">
        <f>(B42*'Data - P&amp;L'!$L$12*'Data - P&amp;L'!$I$10)+(B42*'Data - P&amp;L'!$L$13*'Data - P&amp;L'!$L$15)</f>
        <v>201.3</v>
      </c>
      <c r="C360" s="612">
        <f>(C42*'Data - P&amp;L'!$L$12*'Data - P&amp;L'!$I$10)+(C42*'Data - P&amp;L'!$L$13*'Data - P&amp;L'!$L$15)</f>
        <v>271.2</v>
      </c>
      <c r="D360" s="612">
        <f>(D42*'Data - P&amp;L'!$L$12*'Data - P&amp;L'!$I$10)+(D42*'Data - P&amp;L'!$L$13*'Data - P&amp;L'!$L$15)</f>
        <v>348.9</v>
      </c>
      <c r="E360" s="612">
        <f>(E42*'Data - P&amp;L'!$L$12*'Data - P&amp;L'!$I$10)+(E42*'Data - P&amp;L'!$L$13*'Data - P&amp;L'!$L$15)</f>
        <v>343.5</v>
      </c>
      <c r="F360" s="612">
        <f>(F42*'Data - P&amp;L'!$L$12*'Data - P&amp;L'!$I$10)+(F42*'Data - P&amp;L'!$L$13*'Data - P&amp;L'!$L$15)</f>
        <v>357.3</v>
      </c>
      <c r="G360" s="612">
        <f>(G42*'Data - P&amp;L'!$L$12*'Data - P&amp;L'!$I$10)+(G42*'Data - P&amp;L'!$L$13*'Data - P&amp;L'!$L$15)</f>
        <v>369.9</v>
      </c>
      <c r="H360" s="612">
        <f>(H42*'Data - P&amp;L'!$L$12*'Data - P&amp;L'!$I$10)+(H42*'Data - P&amp;L'!$L$13*'Data - P&amp;L'!$L$15)</f>
        <v>366.3</v>
      </c>
      <c r="I360" s="612">
        <f>(I42*'Data - P&amp;L'!$L$12*'Data - P&amp;L'!$I$10)+(I42*'Data - P&amp;L'!$L$13*'Data - P&amp;L'!$L$15)</f>
        <v>389.1</v>
      </c>
      <c r="J360" s="612">
        <f>(J42*'Data - P&amp;L'!$L$12*'Data - P&amp;L'!$I$10)+(J42*'Data - P&amp;L'!$L$13*'Data - P&amp;L'!$L$15)</f>
        <v>392.7</v>
      </c>
      <c r="K360" s="612">
        <f>(K42*'Data - P&amp;L'!$L$12*'Data - P&amp;L'!$I$10)+(K42*'Data - P&amp;L'!$L$13*'Data - P&amp;L'!$L$15)</f>
        <v>577.8</v>
      </c>
      <c r="L360" s="612">
        <f>(L42*'Data - P&amp;L'!$L$12*'Data - P&amp;L'!$I$10)+(L42*'Data - P&amp;L'!$L$13*'Data - P&amp;L'!$L$15)</f>
        <v>567.9</v>
      </c>
      <c r="M360" s="612">
        <f>(M42*'Data - P&amp;L'!$L$12*'Data - P&amp;L'!$I$10)+(M42*'Data - P&amp;L'!$L$13*'Data - P&amp;L'!$L$15)</f>
        <v>492.6</v>
      </c>
      <c r="N360" s="612">
        <f>(N42*'Data - P&amp;L'!$L$12*'Data - P&amp;L'!$I$10)+(N42*'Data - P&amp;L'!$L$13*'Data - P&amp;L'!$L$15)</f>
        <v>403.5</v>
      </c>
      <c r="O360" s="612">
        <f>(O42*'Data - P&amp;L'!$L$12*'Data - P&amp;L'!$I$10)+(O42*'Data - P&amp;L'!$L$13*'Data - P&amp;L'!$L$15)</f>
        <v>277.5</v>
      </c>
      <c r="P360" s="612">
        <f>(P42*'Data - P&amp;L'!$L$12*'Data - P&amp;L'!$I$10)+(P42*'Data - P&amp;L'!$L$13*'Data - P&amp;L'!$L$15)</f>
        <v>209.7</v>
      </c>
      <c r="Q360" s="612">
        <f>(Q42*'Data - P&amp;L'!$L$12*'Data - P&amp;L'!$I$10)+(Q42*'Data - P&amp;L'!$L$13*'Data - P&amp;L'!$L$15)</f>
        <v>175.8</v>
      </c>
      <c r="R360" s="612">
        <f>(R42*'Data - P&amp;L'!$L$12*'Data - P&amp;L'!$I$10)+(R42*'Data - P&amp;L'!$L$13*'Data - P&amp;L'!$L$15)</f>
        <v>123</v>
      </c>
      <c r="S360" s="612">
        <f>(S42*'Data - P&amp;L'!$L$12*'Data - P&amp;L'!$I$10)+(S42*'Data - P&amp;L'!$L$13*'Data - P&amp;L'!$L$15)</f>
        <v>138.9</v>
      </c>
      <c r="T360" s="612">
        <f>(T42*'Data - P&amp;L'!$L$12*'Data - P&amp;L'!$I$10)+(T42*'Data - P&amp;L'!$L$13*'Data - P&amp;L'!$L$15)</f>
        <v>128.4</v>
      </c>
      <c r="U360" s="612">
        <f>(U42*'Data - P&amp;L'!$L$12*'Data - P&amp;L'!$I$10)+(U42*'Data - P&amp;L'!$L$13*'Data - P&amp;L'!$L$15)</f>
        <v>107.7</v>
      </c>
      <c r="V360" s="612">
        <f>(V42*'Data - P&amp;L'!$L$12*'Data - P&amp;L'!$I$10)+(V42*'Data - P&amp;L'!$L$13*'Data - P&amp;L'!$L$15)</f>
        <v>57.3</v>
      </c>
      <c r="W360" s="612">
        <f>(W42*'Data - P&amp;L'!$L$12*'Data - P&amp;L'!$I$10)+(W42*'Data - P&amp;L'!$L$13*'Data - P&amp;L'!$L$15)</f>
        <v>47.7</v>
      </c>
      <c r="X360" s="612">
        <f>(X42*'Data - P&amp;L'!$L$12*'Data - P&amp;L'!$I$10)+(X42*'Data - P&amp;L'!$L$13*'Data - P&amp;L'!$L$15)</f>
        <v>37.5</v>
      </c>
      <c r="Y360" s="612">
        <f>(Y42*'Data - P&amp;L'!$L$12*'Data - P&amp;L'!$I$10)+(Y42*'Data - P&amp;L'!$L$13*'Data - P&amp;L'!$L$15)</f>
        <v>35.7</v>
      </c>
      <c r="Z360" s="612">
        <f>(Z42*'Data - P&amp;L'!$L$12*'Data - P&amp;L'!$I$10)+(Z42*'Data - P&amp;L'!$L$13*'Data - P&amp;L'!$L$15)</f>
        <v>75</v>
      </c>
      <c r="AA360" s="612">
        <f>(AA42*'Data - P&amp;L'!$L$12*'Data - P&amp;L'!$I$10)+(AA42*'Data - P&amp;L'!$L$13*'Data - P&amp;L'!$L$15)</f>
        <v>73.5</v>
      </c>
      <c r="AB360" s="612">
        <f>(AB42*'Data - P&amp;L'!$L$12*'Data - P&amp;L'!$I$10)+(AB42*'Data - P&amp;L'!$L$13*'Data - P&amp;L'!$L$15)</f>
        <v>59.4</v>
      </c>
      <c r="AC360" s="612">
        <f>(AC42*'Data - P&amp;L'!$L$12*'Data - P&amp;L'!$I$10)+(AC42*'Data - P&amp;L'!$L$13*'Data - P&amp;L'!$L$15)</f>
        <v>57.9</v>
      </c>
      <c r="AD360" s="612">
        <f>(AD42*'Data - P&amp;L'!$L$12*'Data - P&amp;L'!$I$10)+(AD42*'Data - P&amp;L'!$L$13*'Data - P&amp;L'!$L$15)</f>
        <v>66</v>
      </c>
      <c r="AE360" s="612">
        <f>(AE42*'Data - P&amp;L'!$L$12*'Data - P&amp;L'!$I$10)+(AE42*'Data - P&amp;L'!$L$13*'Data - P&amp;L'!$L$15)</f>
        <v>71.4</v>
      </c>
      <c r="AF360" s="613">
        <f>(AF42*'Data - P&amp;L'!$L$12*'Data - P&amp;L'!$I$10)+(AF42*'Data - P&amp;L'!$L$13*'Data - P&amp;L'!$L$15)</f>
        <v>60.9</v>
      </c>
      <c r="AG360" s="158">
        <f t="shared" si="112"/>
        <v>6885.3</v>
      </c>
    </row>
    <row r="361">
      <c r="A361" s="632" t="s">
        <v>501</v>
      </c>
      <c r="B361" s="89">
        <f>((SUM(B125:B128))*'Data - P&amp;L'!$C$38)+((SUM(B130:B133))*'Data - P&amp;L'!$C$39)</f>
        <v>7713.24</v>
      </c>
      <c r="C361" s="89">
        <f>((SUM(C125:C128))*'Data - P&amp;L'!$C$38)+((SUM(C130:C133))*'Data - P&amp;L'!$C$39)</f>
        <v>10411.68</v>
      </c>
      <c r="D361" s="89">
        <f>((SUM(D125:D128))*'Data - P&amp;L'!$C$38)+((SUM(D130:D133))*'Data - P&amp;L'!$C$39)</f>
        <v>13587.72</v>
      </c>
      <c r="E361" s="89">
        <f>((SUM(E125:E128))*'Data - P&amp;L'!$C$38)+((SUM(E130:E133))*'Data - P&amp;L'!$C$39)</f>
        <v>13551.9</v>
      </c>
      <c r="F361" s="89">
        <f>((SUM(F125:F128))*'Data - P&amp;L'!$C$38)+((SUM(F130:F133))*'Data - P&amp;L'!$C$39)</f>
        <v>12907.14</v>
      </c>
      <c r="G361" s="89">
        <f>((SUM(G125:G128))*'Data - P&amp;L'!$C$38)+((SUM(G130:G133))*'Data - P&amp;L'!$C$39)</f>
        <v>14041.44</v>
      </c>
      <c r="H361" s="89">
        <f>((SUM(H125:H128))*'Data - P&amp;L'!$C$38)+((SUM(H130:H133))*'Data - P&amp;L'!$C$39)</f>
        <v>14304.12</v>
      </c>
      <c r="I361" s="89">
        <f>((SUM(I125:I128))*'Data - P&amp;L'!$C$38)+((SUM(I130:I133))*'Data - P&amp;L'!$C$39)</f>
        <v>15235.44</v>
      </c>
      <c r="J361" s="89">
        <f>((SUM(J125:J128))*'Data - P&amp;L'!$C$38)+((SUM(J130:J133))*'Data - P&amp;L'!$C$39)</f>
        <v>15283.2</v>
      </c>
      <c r="K361" s="89">
        <f>((SUM(K125:K128))*'Data - P&amp;L'!$C$38)+((SUM(K130:K133))*'Data - P&amp;L'!$C$39)</f>
        <v>22745.7</v>
      </c>
      <c r="L361" s="89">
        <f>((SUM(L125:L128))*'Data - P&amp;L'!$C$38)+((SUM(L130:L133))*'Data - P&amp;L'!$C$39)</f>
        <v>21503.94</v>
      </c>
      <c r="M361" s="89">
        <f>((SUM(M125:M128))*'Data - P&amp;L'!$C$38)+((SUM(M130:M133))*'Data - P&amp;L'!$C$39)</f>
        <v>18912.96</v>
      </c>
      <c r="N361" s="89">
        <f>((SUM(N125:N128))*'Data - P&amp;L'!$C$38)+((SUM(N130:N133))*'Data - P&amp;L'!$C$39)</f>
        <v>15462.3</v>
      </c>
      <c r="O361" s="89">
        <f>((SUM(O125:O128))*'Data - P&amp;L'!$C$38)+((SUM(O130:O133))*'Data - P&amp;L'!$C$39)</f>
        <v>10578.84</v>
      </c>
      <c r="P361" s="89">
        <f>((SUM(P125:P128))*'Data - P&amp;L'!$C$38)+((SUM(P130:P133))*'Data - P&amp;L'!$C$39)</f>
        <v>7952.04</v>
      </c>
      <c r="Q361" s="89">
        <f>((SUM(Q125:Q128))*'Data - P&amp;L'!$C$38)+((SUM(Q130:Q133))*'Data - P&amp;L'!$C$39)</f>
        <v>6352.08</v>
      </c>
      <c r="R361" s="89">
        <f>((SUM(R125:R128))*'Data - P&amp;L'!$C$38)+((SUM(R130:R133))*'Data - P&amp;L'!$C$39)</f>
        <v>4441.68</v>
      </c>
      <c r="S361" s="89">
        <f>((SUM(S125:S128))*'Data - P&amp;L'!$C$38)+((SUM(S130:S133))*'Data - P&amp;L'!$C$39)</f>
        <v>5062.56</v>
      </c>
      <c r="T361" s="89">
        <f>((SUM(T125:T128))*'Data - P&amp;L'!$C$38)+((SUM(T130:T133))*'Data - P&amp;L'!$C$39)</f>
        <v>4799.88</v>
      </c>
      <c r="U361" s="89">
        <f>((SUM(U125:U128))*'Data - P&amp;L'!$C$38)+((SUM(U130:U133))*'Data - P&amp;L'!$C$39)</f>
        <v>3868.56</v>
      </c>
      <c r="V361" s="89">
        <f>((SUM(V125:V128))*'Data - P&amp;L'!$C$38)+((SUM(V130:V133))*'Data - P&amp;L'!$C$39)</f>
        <v>1970.1</v>
      </c>
      <c r="W361" s="89">
        <f>((SUM(W125:W128))*'Data - P&amp;L'!$C$38)+((SUM(W130:W133))*'Data - P&amp;L'!$C$39)</f>
        <v>1611.9</v>
      </c>
      <c r="X361" s="89">
        <f>((SUM(X125:X128))*'Data - P&amp;L'!$C$38)+((SUM(X130:X133))*'Data - P&amp;L'!$C$39)</f>
        <v>1146.24</v>
      </c>
      <c r="Y361" s="89">
        <f>((SUM(Y125:Y128))*'Data - P&amp;L'!$C$38)+((SUM(Y130:Y133))*'Data - P&amp;L'!$C$39)</f>
        <v>967.14</v>
      </c>
      <c r="Z361" s="89">
        <f>((SUM(Z125:Z128))*'Data - P&amp;L'!$C$38)+((SUM(Z130:Z133))*'Data - P&amp;L'!$C$39)</f>
        <v>1373.1</v>
      </c>
      <c r="AA361" s="89">
        <f>((SUM(AA125:AA128))*'Data - P&amp;L'!$C$38)+((SUM(AA130:AA133))*'Data - P&amp;L'!$C$39)</f>
        <v>967.14</v>
      </c>
      <c r="AB361" s="89">
        <f>((SUM(AB125:AB128))*'Data - P&amp;L'!$C$38)+((SUM(AB130:AB133))*'Data - P&amp;L'!$C$39)</f>
        <v>823.86</v>
      </c>
      <c r="AC361" s="89">
        <f>((SUM(AC125:AC128))*'Data - P&amp;L'!$C$38)+((SUM(AC130:AC133))*'Data - P&amp;L'!$C$39)</f>
        <v>823.86</v>
      </c>
      <c r="AD361" s="89">
        <f>((SUM(AD125:AD128))*'Data - P&amp;L'!$C$38)+((SUM(AD130:AD133))*'Data - P&amp;L'!$C$39)</f>
        <v>907.44</v>
      </c>
      <c r="AE361" s="89">
        <f>((SUM(AE125:AE128))*'Data - P&amp;L'!$C$38)+((SUM(AE130:AE133))*'Data - P&amp;L'!$C$39)</f>
        <v>1325.34</v>
      </c>
      <c r="AF361" s="97">
        <f>((SUM(AF125:AF128))*'Data - P&amp;L'!$C$38)+((SUM(AF130:AF133))*'Data - P&amp;L'!$C$39)</f>
        <v>1241.76</v>
      </c>
      <c r="AG361" s="99">
        <f t="shared" si="112"/>
        <v>251874.3</v>
      </c>
    </row>
    <row r="362">
      <c r="A362" s="632" t="s">
        <v>502</v>
      </c>
      <c r="B362" s="539">
        <f>((SUM(B125:B128))*'Data - P&amp;L'!$C$34)+((SUM(B130:B133))*'Data - P&amp;L'!$C$35)</f>
        <v>33140.46</v>
      </c>
      <c r="C362" s="539">
        <f>((SUM(C125:C128))*'Data - P&amp;L'!$C$34)+((SUM(C130:C133))*'Data - P&amp;L'!$C$35)</f>
        <v>44347.92</v>
      </c>
      <c r="D362" s="539">
        <f>((SUM(D125:D128))*'Data - P&amp;L'!$C$34)+((SUM(D130:D133))*'Data - P&amp;L'!$C$35)</f>
        <v>59211.48</v>
      </c>
      <c r="E362" s="539">
        <f>((SUM(E125:E128))*'Data - P&amp;L'!$C$34)+((SUM(E130:E133))*'Data - P&amp;L'!$C$35)</f>
        <v>58299.2</v>
      </c>
      <c r="F362" s="539">
        <f>((SUM(F125:F128))*'Data - P&amp;L'!$C$34)+((SUM(F130:F133))*'Data - P&amp;L'!$C$35)</f>
        <v>55714.06</v>
      </c>
      <c r="G362" s="539">
        <f>((SUM(G125:G128))*'Data - P&amp;L'!$C$34)+((SUM(G130:G133))*'Data - P&amp;L'!$C$35)</f>
        <v>60650.86</v>
      </c>
      <c r="H362" s="539">
        <f>((SUM(H125:H128))*'Data - P&amp;L'!$C$34)+((SUM(H130:H133))*'Data - P&amp;L'!$C$35)</f>
        <v>62075.48</v>
      </c>
      <c r="I362" s="539">
        <f>((SUM(I125:I128))*'Data - P&amp;L'!$C$34)+((SUM(I130:I133))*'Data - P&amp;L'!$C$35)</f>
        <v>66416.96</v>
      </c>
      <c r="J362" s="539">
        <f>((SUM(J125:J128))*'Data - P&amp;L'!$C$34)+((SUM(J130:J133))*'Data - P&amp;L'!$C$35)</f>
        <v>66590.3</v>
      </c>
      <c r="K362" s="539">
        <f>((SUM(K125:K128))*'Data - P&amp;L'!$C$34)+((SUM(K130:K133))*'Data - P&amp;L'!$C$35)</f>
        <v>99150.6</v>
      </c>
      <c r="L362" s="539">
        <f>((SUM(L125:L128))*'Data - P&amp;L'!$C$34)+((SUM(L130:L133))*'Data - P&amp;L'!$C$35)</f>
        <v>92419.46</v>
      </c>
      <c r="M362" s="539">
        <f>((SUM(M125:M128))*'Data - P&amp;L'!$C$34)+((SUM(M130:M133))*'Data - P&amp;L'!$C$35)</f>
        <v>82101.54</v>
      </c>
      <c r="N362" s="539">
        <f>((SUM(N125:N128))*'Data - P&amp;L'!$C$34)+((SUM(N130:N133))*'Data - P&amp;L'!$C$35)</f>
        <v>67193.2</v>
      </c>
      <c r="O362" s="539">
        <f>((SUM(O125:O128))*'Data - P&amp;L'!$C$34)+((SUM(O130:O133))*'Data - P&amp;L'!$C$35)</f>
        <v>45802.86</v>
      </c>
      <c r="P362" s="539">
        <f>((SUM(P125:P128))*'Data - P&amp;L'!$C$34)+((SUM(P130:P133))*'Data - P&amp;L'!$C$35)</f>
        <v>34572.66</v>
      </c>
      <c r="Q362" s="539">
        <f>((SUM(Q125:Q128))*'Data - P&amp;L'!$C$34)+((SUM(Q130:Q133))*'Data - P&amp;L'!$C$35)</f>
        <v>27578.22</v>
      </c>
      <c r="R362" s="539">
        <f>((SUM(R125:R128))*'Data - P&amp;L'!$C$34)+((SUM(R130:R133))*'Data - P&amp;L'!$C$35)</f>
        <v>19212.02</v>
      </c>
      <c r="S362" s="539">
        <f>((SUM(S125:S128))*'Data - P&amp;L'!$C$34)+((SUM(S130:S133))*'Data - P&amp;L'!$C$35)</f>
        <v>21653.94</v>
      </c>
      <c r="T362" s="539">
        <f>((SUM(T125:T128))*'Data - P&amp;L'!$C$34)+((SUM(T130:T133))*'Data - P&amp;L'!$C$35)</f>
        <v>20832.52</v>
      </c>
      <c r="U362" s="539">
        <f>((SUM(U125:U128))*'Data - P&amp;L'!$C$34)+((SUM(U130:U133))*'Data - P&amp;L'!$C$35)</f>
        <v>16679.54</v>
      </c>
      <c r="V362" s="539">
        <f>((SUM(V125:V128))*'Data - P&amp;L'!$C$34)+((SUM(V130:V133))*'Data - P&amp;L'!$C$35)</f>
        <v>8403.8</v>
      </c>
      <c r="W362" s="539">
        <f>((SUM(W125:W128))*'Data - P&amp;L'!$C$34)+((SUM(W130:W133))*'Data - P&amp;L'!$C$35)</f>
        <v>6783.3</v>
      </c>
      <c r="X362" s="539">
        <f>((SUM(X125:X128))*'Data - P&amp;L'!$C$34)+((SUM(X130:X133))*'Data - P&amp;L'!$C$35)</f>
        <v>4461.76</v>
      </c>
      <c r="Y362" s="539">
        <f>((SUM(Y125:Y128))*'Data - P&amp;L'!$C$34)+((SUM(Y130:Y133))*'Data - P&amp;L'!$C$35)</f>
        <v>3934.26</v>
      </c>
      <c r="Z362" s="539">
        <f>((SUM(Z125:Z128))*'Data - P&amp;L'!$C$34)+((SUM(Z130:Z133))*'Data - P&amp;L'!$C$35)</f>
        <v>5501.9</v>
      </c>
      <c r="AA362" s="539">
        <f>((SUM(AA125:AA128))*'Data - P&amp;L'!$C$34)+((SUM(AA130:AA133))*'Data - P&amp;L'!$C$35)</f>
        <v>3745.76</v>
      </c>
      <c r="AB362" s="539">
        <f>((SUM(AB125:AB128))*'Data - P&amp;L'!$C$34)+((SUM(AB130:AB133))*'Data - P&amp;L'!$C$35)</f>
        <v>3489.64</v>
      </c>
      <c r="AC362" s="539">
        <f>((SUM(AC125:AC128))*'Data - P&amp;L'!$C$34)+((SUM(AC130:AC133))*'Data - P&amp;L'!$C$35)</f>
        <v>3489.64</v>
      </c>
      <c r="AD362" s="539">
        <f>((SUM(AD125:AD128))*'Data - P&amp;L'!$C$34)+((SUM(AD130:AD133))*'Data - P&amp;L'!$C$35)</f>
        <v>3670.46</v>
      </c>
      <c r="AE362" s="539">
        <f>((SUM(AE125:AE128))*'Data - P&amp;L'!$C$34)+((SUM(AE130:AE133))*'Data - P&amp;L'!$C$35)</f>
        <v>5517.06</v>
      </c>
      <c r="AF362" s="540">
        <f>((SUM(AF125:AF128))*'Data - P&amp;L'!$C$34)+((SUM(AF130:AF133))*'Data - P&amp;L'!$C$35)</f>
        <v>5110.04</v>
      </c>
      <c r="AG362" s="99">
        <f t="shared" si="112"/>
        <v>1087750.9</v>
      </c>
    </row>
    <row r="363">
      <c r="A363" s="632" t="s">
        <v>503</v>
      </c>
      <c r="B363" s="89">
        <f>((SUM(B138:B145))*'Data - P&amp;L'!$D$38)+((SUM(B149:B156))*'Data - P&amp;L'!$D$39)</f>
        <v>565.48</v>
      </c>
      <c r="C363" s="89">
        <f>((SUM(C138:C145))*'Data - P&amp;L'!$D$38)+((SUM(C149:C156))*'Data - P&amp;L'!$D$39)</f>
        <v>750.69</v>
      </c>
      <c r="D363" s="89">
        <f>((SUM(D138:D145))*'Data - P&amp;L'!$D$38)+((SUM(D149:D156))*'Data - P&amp;L'!$D$39)</f>
        <v>935.705</v>
      </c>
      <c r="E363" s="89">
        <f>((SUM(E138:E145))*'Data - P&amp;L'!$D$38)+((SUM(E149:E156))*'Data - P&amp;L'!$D$39)</f>
        <v>856.875</v>
      </c>
      <c r="F363" s="89">
        <f>((SUM(F138:F145))*'Data - P&amp;L'!$D$38)+((SUM(F149:F156))*'Data - P&amp;L'!$D$39)</f>
        <v>800.85</v>
      </c>
      <c r="G363" s="89">
        <f>((SUM(G138:G145))*'Data - P&amp;L'!$D$38)+((SUM(G149:G156))*'Data - P&amp;L'!$D$39)</f>
        <v>961.535</v>
      </c>
      <c r="H363" s="89">
        <f>((SUM(H138:H145))*'Data - P&amp;L'!$D$38)+((SUM(H149:H156))*'Data - P&amp;L'!$D$39)</f>
        <v>1185.475</v>
      </c>
      <c r="I363" s="89">
        <f>((SUM(I138:I145))*'Data - P&amp;L'!$D$38)+((SUM(I149:I156))*'Data - P&amp;L'!$D$39)</f>
        <v>1399.225</v>
      </c>
      <c r="J363" s="89">
        <f>((SUM(J138:J145))*'Data - P&amp;L'!$D$38)+((SUM(J149:J156))*'Data - P&amp;L'!$D$39)</f>
        <v>1466.745</v>
      </c>
      <c r="K363" s="89">
        <f>((SUM(K138:K145))*'Data - P&amp;L'!$D$38)+((SUM(K149:K156))*'Data - P&amp;L'!$D$39)</f>
        <v>2398.02</v>
      </c>
      <c r="L363" s="89">
        <f>((SUM(L138:L145))*'Data - P&amp;L'!$D$38)+((SUM(L149:L156))*'Data - P&amp;L'!$D$39)</f>
        <v>1867.3</v>
      </c>
      <c r="M363" s="89">
        <f>((SUM(M138:M145))*'Data - P&amp;L'!$D$38)+((SUM(M149:M156))*'Data - P&amp;L'!$D$39)</f>
        <v>1298.905</v>
      </c>
      <c r="N363" s="89">
        <f>((SUM(N138:N145))*'Data - P&amp;L'!$D$38)+((SUM(N149:N156))*'Data - P&amp;L'!$D$39)</f>
        <v>1046.28</v>
      </c>
      <c r="O363" s="89">
        <f>((SUM(O138:O145))*'Data - P&amp;L'!$D$38)+((SUM(O149:O156))*'Data - P&amp;L'!$D$39)</f>
        <v>845.285</v>
      </c>
      <c r="P363" s="89">
        <f>((SUM(P138:P145))*'Data - P&amp;L'!$D$38)+((SUM(P149:P156))*'Data - P&amp;L'!$D$39)</f>
        <v>767.81</v>
      </c>
      <c r="Q363" s="89">
        <f>((SUM(Q138:Q145))*'Data - P&amp;L'!$D$38)+((SUM(Q149:Q156))*'Data - P&amp;L'!$D$39)</f>
        <v>642.965</v>
      </c>
      <c r="R363" s="89">
        <f>((SUM(R138:R145))*'Data - P&amp;L'!$D$38)+((SUM(R149:R156))*'Data - P&amp;L'!$D$39)</f>
        <v>473.635</v>
      </c>
      <c r="S363" s="89">
        <f>((SUM(S138:S145))*'Data - P&amp;L'!$D$38)+((SUM(S149:S156))*'Data - P&amp;L'!$D$39)</f>
        <v>452.1</v>
      </c>
      <c r="T363" s="89">
        <f>((SUM(T138:T145))*'Data - P&amp;L'!$D$38)+((SUM(T149:T156))*'Data - P&amp;L'!$D$39)</f>
        <v>433.455</v>
      </c>
      <c r="U363" s="89">
        <f>((SUM(U138:U145))*'Data - P&amp;L'!$D$38)+((SUM(U149:U156))*'Data - P&amp;L'!$D$39)</f>
        <v>361.67</v>
      </c>
      <c r="V363" s="89">
        <f>((SUM(V138:V145))*'Data - P&amp;L'!$D$38)+((SUM(V149:V156))*'Data - P&amp;L'!$D$39)</f>
        <v>243.98</v>
      </c>
      <c r="W363" s="89">
        <f>((SUM(W138:W145))*'Data - P&amp;L'!$D$38)+((SUM(W149:W156))*'Data - P&amp;L'!$D$39)</f>
        <v>223.96</v>
      </c>
      <c r="X363" s="89">
        <f>((SUM(X138:X145))*'Data - P&amp;L'!$D$38)+((SUM(X149:X156))*'Data - P&amp;L'!$D$39)</f>
        <v>173.85</v>
      </c>
      <c r="Y363" s="89">
        <f>((SUM(Y138:Y145))*'Data - P&amp;L'!$D$38)+((SUM(Y149:Y156))*'Data - P&amp;L'!$D$39)</f>
        <v>183.77</v>
      </c>
      <c r="Z363" s="89">
        <f>((SUM(Z138:Z145))*'Data - P&amp;L'!$D$38)+((SUM(Z149:Z156))*'Data - P&amp;L'!$D$39)</f>
        <v>422.065</v>
      </c>
      <c r="AA363" s="89">
        <f>((SUM(AA138:AA145))*'Data - P&amp;L'!$D$38)+((SUM(AA149:AA156))*'Data - P&amp;L'!$D$39)</f>
        <v>500.955</v>
      </c>
      <c r="AB363" s="89">
        <f>((SUM(AB138:AB145))*'Data - P&amp;L'!$D$38)+((SUM(AB149:AB156))*'Data - P&amp;L'!$D$39)</f>
        <v>361.685</v>
      </c>
      <c r="AC363" s="89">
        <f>((SUM(AC138:AC145))*'Data - P&amp;L'!$D$38)+((SUM(AC149:AC156))*'Data - P&amp;L'!$D$39)</f>
        <v>370.37</v>
      </c>
      <c r="AD363" s="89">
        <f>((SUM(AD138:AD145))*'Data - P&amp;L'!$D$38)+((SUM(AD149:AD156))*'Data - P&amp;L'!$D$39)</f>
        <v>444.925</v>
      </c>
      <c r="AE363" s="89">
        <f>((SUM(AE138:AE145))*'Data - P&amp;L'!$D$38)+((SUM(AE149:AE156))*'Data - P&amp;L'!$D$39)</f>
        <v>420.57</v>
      </c>
      <c r="AF363" s="97">
        <f>((SUM(AF138:AF145))*'Data - P&amp;L'!$D$38)+((SUM(AF149:AF156))*'Data - P&amp;L'!$D$39)</f>
        <v>439.24</v>
      </c>
      <c r="AG363" s="99">
        <f t="shared" si="112"/>
        <v>23295.375</v>
      </c>
    </row>
    <row r="364">
      <c r="A364" s="632" t="s">
        <v>505</v>
      </c>
      <c r="B364" s="89">
        <f>(B146*'Data - P&amp;L'!$D$34)+(B157*'Data - P&amp;L'!$D$35)</f>
        <v>3893.44</v>
      </c>
      <c r="C364" s="89">
        <f>(C146*'Data - P&amp;L'!$D$34)+(C157*'Data - P&amp;L'!$D$35)</f>
        <v>5117.08</v>
      </c>
      <c r="D364" s="89">
        <f>(D146*'Data - P&amp;L'!$D$34)+(D157*'Data - P&amp;L'!$D$35)</f>
        <v>6492.82</v>
      </c>
      <c r="E364" s="89">
        <f>(E146*'Data - P&amp;L'!$D$34)+(E157*'Data - P&amp;L'!$D$35)</f>
        <v>5865.42</v>
      </c>
      <c r="F364" s="89">
        <f>(F146*'Data - P&amp;L'!$D$34)+(F157*'Data - P&amp;L'!$D$35)</f>
        <v>5519.88</v>
      </c>
      <c r="G364" s="89">
        <f>(G146*'Data - P&amp;L'!$D$34)+(G157*'Data - P&amp;L'!$D$35)</f>
        <v>6673.9</v>
      </c>
      <c r="H364" s="89">
        <f>(H146*'Data - P&amp;L'!$D$34)+(H157*'Data - P&amp;L'!$D$35)</f>
        <v>8180.86</v>
      </c>
      <c r="I364" s="89">
        <f>(I146*'Data - P&amp;L'!$D$34)+(I157*'Data - P&amp;L'!$D$35)</f>
        <v>9730.5</v>
      </c>
      <c r="J364" s="89">
        <f>(J146*'Data - P&amp;L'!$D$34)+(J157*'Data - P&amp;L'!$D$35)</f>
        <v>10144.82</v>
      </c>
      <c r="K364" s="89">
        <f>(K146*'Data - P&amp;L'!$D$34)+(K157*'Data - P&amp;L'!$D$35)</f>
        <v>16704.96</v>
      </c>
      <c r="L364" s="89">
        <f>(L146*'Data - P&amp;L'!$D$34)+(L157*'Data - P&amp;L'!$D$35)</f>
        <v>12803.36</v>
      </c>
      <c r="M364" s="89">
        <f>(M146*'Data - P&amp;L'!$D$34)+(M157*'Data - P&amp;L'!$D$35)</f>
        <v>8924.9</v>
      </c>
      <c r="N364" s="89">
        <f>(N146*'Data - P&amp;L'!$D$34)+(N157*'Data - P&amp;L'!$D$35)</f>
        <v>7205.04</v>
      </c>
      <c r="O364" s="89">
        <f>(O146*'Data - P&amp;L'!$D$34)+(O157*'Data - P&amp;L'!$D$35)</f>
        <v>5870.74</v>
      </c>
      <c r="P364" s="89">
        <f>(P146*'Data - P&amp;L'!$D$34)+(P157*'Data - P&amp;L'!$D$35)</f>
        <v>5315.8</v>
      </c>
      <c r="Q364" s="89">
        <f>(Q146*'Data - P&amp;L'!$D$34)+(Q157*'Data - P&amp;L'!$D$35)</f>
        <v>4440.58</v>
      </c>
      <c r="R364" s="89">
        <f>(R146*'Data - P&amp;L'!$D$34)+(R157*'Data - P&amp;L'!$D$35)</f>
        <v>3253.5</v>
      </c>
      <c r="S364" s="89">
        <f>(S146*'Data - P&amp;L'!$D$34)+(S157*'Data - P&amp;L'!$D$35)</f>
        <v>3110.4</v>
      </c>
      <c r="T364" s="89">
        <f>(T146*'Data - P&amp;L'!$D$34)+(T157*'Data - P&amp;L'!$D$35)</f>
        <v>2971.82</v>
      </c>
      <c r="U364" s="89">
        <f>(U146*'Data - P&amp;L'!$D$34)+(U157*'Data - P&amp;L'!$D$35)</f>
        <v>2496.12</v>
      </c>
      <c r="V364" s="89">
        <f>(V146*'Data - P&amp;L'!$D$34)+(V157*'Data - P&amp;L'!$D$35)</f>
        <v>1686.8</v>
      </c>
      <c r="W364" s="89">
        <f>(W146*'Data - P&amp;L'!$D$34)+(W157*'Data - P&amp;L'!$D$35)</f>
        <v>1491.36</v>
      </c>
      <c r="X364" s="89">
        <f>(X146*'Data - P&amp;L'!$D$34)+(X157*'Data - P&amp;L'!$D$35)</f>
        <v>1049.56</v>
      </c>
      <c r="Y364" s="89">
        <f>(Y146*'Data - P&amp;L'!$D$34)+(Y157*'Data - P&amp;L'!$D$35)</f>
        <v>1217.48</v>
      </c>
      <c r="Z364" s="89">
        <f>(Z146*'Data - P&amp;L'!$D$34)+(Z157*'Data - P&amp;L'!$D$35)</f>
        <v>2821.14</v>
      </c>
      <c r="AA364" s="89">
        <f>(AA146*'Data - P&amp;L'!$D$34)+(AA157*'Data - P&amp;L'!$D$35)</f>
        <v>3401.74</v>
      </c>
      <c r="AB364" s="89">
        <f>(AB146*'Data - P&amp;L'!$D$34)+(AB157*'Data - P&amp;L'!$D$35)</f>
        <v>2484.42</v>
      </c>
      <c r="AC364" s="89">
        <f>(AC146*'Data - P&amp;L'!$D$34)+(AC157*'Data - P&amp;L'!$D$35)</f>
        <v>2486.28</v>
      </c>
      <c r="AD364" s="89">
        <f>(AD146*'Data - P&amp;L'!$D$34)+(AD157*'Data - P&amp;L'!$D$35)</f>
        <v>3060.1</v>
      </c>
      <c r="AE364" s="89">
        <f>(AE146*'Data - P&amp;L'!$D$34)+(AE157*'Data - P&amp;L'!$D$35)</f>
        <v>2857.88</v>
      </c>
      <c r="AF364" s="97">
        <f>(AF146*'Data - P&amp;L'!$D$34)+(AF157*'Data - P&amp;L'!$D$35)</f>
        <v>2976.96</v>
      </c>
      <c r="AG364" s="99">
        <f t="shared" si="112"/>
        <v>160249.66</v>
      </c>
    </row>
    <row r="365">
      <c r="A365" s="645" t="s">
        <v>506</v>
      </c>
      <c r="B365" s="612">
        <f>B70*'Data - P&amp;L'!$E$23</f>
        <v>2143.8</v>
      </c>
      <c r="C365" s="612">
        <f>C70*'Data - P&amp;L'!$E$23</f>
        <v>3132</v>
      </c>
      <c r="D365" s="612">
        <f>D70*'Data - P&amp;L'!$E$23</f>
        <v>4023</v>
      </c>
      <c r="E365" s="612">
        <f>E70*'Data - P&amp;L'!$E$23</f>
        <v>3796.2</v>
      </c>
      <c r="F365" s="612">
        <f>F70*'Data - P&amp;L'!$E$23</f>
        <v>3942</v>
      </c>
      <c r="G365" s="612">
        <f>G70*'Data - P&amp;L'!$E$23</f>
        <v>3650.4</v>
      </c>
      <c r="H365" s="612">
        <f>H70*'Data - P&amp;L'!$E$23</f>
        <v>1366.2</v>
      </c>
      <c r="I365" s="612">
        <f>I70*'Data - P&amp;L'!$E$23</f>
        <v>178.2</v>
      </c>
      <c r="J365" s="612">
        <f>J70*'Data - P&amp;L'!$E$23</f>
        <v>178.2</v>
      </c>
      <c r="K365" s="612">
        <f>K70*'Data - P&amp;L'!$E$23</f>
        <v>189</v>
      </c>
      <c r="L365" s="612">
        <f>L70*'Data - P&amp;L'!$E$23</f>
        <v>221.4</v>
      </c>
      <c r="M365" s="612">
        <f>M70*'Data - P&amp;L'!$E$23</f>
        <v>194.4</v>
      </c>
      <c r="N365" s="612">
        <f>N70*'Data - P&amp;L'!$E$23</f>
        <v>162</v>
      </c>
      <c r="O365" s="612">
        <f>O70*'Data - P&amp;L'!$E$23</f>
        <v>102.6</v>
      </c>
      <c r="P365" s="612">
        <f>P70*'Data - P&amp;L'!$E$23</f>
        <v>118.8</v>
      </c>
      <c r="Q365" s="612">
        <f>Q70*'Data - P&amp;L'!$E$23</f>
        <v>81</v>
      </c>
      <c r="R365" s="612">
        <f>R70*'Data - P&amp;L'!$E$23</f>
        <v>54</v>
      </c>
      <c r="S365" s="612">
        <f>S70*'Data - P&amp;L'!$E$23</f>
        <v>86.4</v>
      </c>
      <c r="T365" s="612">
        <f>T70*'Data - P&amp;L'!$E$23</f>
        <v>43.2</v>
      </c>
      <c r="U365" s="612">
        <f>U70*'Data - P&amp;L'!$E$23</f>
        <v>75.6</v>
      </c>
      <c r="V365" s="612">
        <f>V70*'Data - P&amp;L'!$E$23</f>
        <v>21.6</v>
      </c>
      <c r="W365" s="612">
        <f>W70*'Data - P&amp;L'!$E$23</f>
        <v>21.6</v>
      </c>
      <c r="X365" s="612">
        <f>X70*'Data - P&amp;L'!$E$23</f>
        <v>16.2</v>
      </c>
      <c r="Y365" s="612">
        <f>Y70*'Data - P&amp;L'!$E$23</f>
        <v>10.8</v>
      </c>
      <c r="Z365" s="612">
        <f>Z70*'Data - P&amp;L'!$E$23</f>
        <v>32.4</v>
      </c>
      <c r="AA365" s="612">
        <f>AA70*'Data - P&amp;L'!$E$23</f>
        <v>32.4</v>
      </c>
      <c r="AB365" s="612">
        <f>AB70*'Data - P&amp;L'!$E$23</f>
        <v>16.2</v>
      </c>
      <c r="AC365" s="612">
        <f>AC70*'Data - P&amp;L'!$E$23</f>
        <v>10.8</v>
      </c>
      <c r="AD365" s="612">
        <f>AD70*'Data - P&amp;L'!$E$23</f>
        <v>16.2</v>
      </c>
      <c r="AE365" s="612">
        <f>AE70*'Data - P&amp;L'!$E$23</f>
        <v>10.8</v>
      </c>
      <c r="AF365" s="613">
        <f>AF70*'Data - P&amp;L'!$E$23</f>
        <v>16.2</v>
      </c>
      <c r="AG365" s="158">
        <f t="shared" si="112"/>
        <v>23943.6</v>
      </c>
    </row>
    <row r="366">
      <c r="A366" s="632" t="s">
        <v>507</v>
      </c>
      <c r="B366" s="89">
        <f t="shared" ref="B366:AF366" si="113">B48</f>
        <v>10324.54</v>
      </c>
      <c r="C366" s="89">
        <f t="shared" si="113"/>
        <v>13474.88</v>
      </c>
      <c r="D366" s="89">
        <f t="shared" si="113"/>
        <v>17959.71</v>
      </c>
      <c r="E366" s="89">
        <f t="shared" si="113"/>
        <v>17167.59</v>
      </c>
      <c r="F366" s="89">
        <f t="shared" si="113"/>
        <v>16904.41</v>
      </c>
      <c r="G366" s="89">
        <f t="shared" si="113"/>
        <v>18912.51</v>
      </c>
      <c r="H366" s="89">
        <f t="shared" si="113"/>
        <v>19444.98</v>
      </c>
      <c r="I366" s="89">
        <f t="shared" si="113"/>
        <v>20395.75</v>
      </c>
      <c r="J366" s="89">
        <f t="shared" si="113"/>
        <v>21341.93</v>
      </c>
      <c r="K366" s="89">
        <f t="shared" si="113"/>
        <v>32117.73</v>
      </c>
      <c r="L366" s="89">
        <f t="shared" si="113"/>
        <v>28913.14</v>
      </c>
      <c r="M366" s="89">
        <f t="shared" si="113"/>
        <v>25567.49</v>
      </c>
      <c r="N366" s="89">
        <f t="shared" si="113"/>
        <v>21859.84</v>
      </c>
      <c r="O366" s="143">
        <f t="shared" si="113"/>
        <v>16620.62</v>
      </c>
      <c r="P366" s="143">
        <f t="shared" si="113"/>
        <v>13332.37</v>
      </c>
      <c r="Q366" s="143">
        <f t="shared" si="113"/>
        <v>11155.44</v>
      </c>
      <c r="R366" s="143">
        <f t="shared" si="113"/>
        <v>7731.6</v>
      </c>
      <c r="S366" s="143">
        <f t="shared" si="113"/>
        <v>8521.2</v>
      </c>
      <c r="T366" s="143">
        <f t="shared" si="113"/>
        <v>8206.01</v>
      </c>
      <c r="U366" s="143">
        <f t="shared" si="113"/>
        <v>6368.25</v>
      </c>
      <c r="V366" s="143">
        <f t="shared" si="113"/>
        <v>3160.04</v>
      </c>
      <c r="W366" s="143">
        <f t="shared" si="113"/>
        <v>2684.49</v>
      </c>
      <c r="X366" s="143">
        <f t="shared" si="113"/>
        <v>1517.01</v>
      </c>
      <c r="Y366" s="143">
        <f t="shared" si="113"/>
        <v>1492.89</v>
      </c>
      <c r="Z366" s="143">
        <f t="shared" si="113"/>
        <v>2357.91</v>
      </c>
      <c r="AA366" s="143">
        <f t="shared" si="113"/>
        <v>1977.41</v>
      </c>
      <c r="AB366" s="143">
        <f t="shared" si="113"/>
        <v>1750.19</v>
      </c>
      <c r="AC366" s="143">
        <f t="shared" si="113"/>
        <v>1757.93</v>
      </c>
      <c r="AD366" s="143">
        <f t="shared" si="113"/>
        <v>1869.06</v>
      </c>
      <c r="AE366" s="143">
        <f t="shared" si="113"/>
        <v>2428.36</v>
      </c>
      <c r="AF366" s="650">
        <f t="shared" si="113"/>
        <v>2431.03</v>
      </c>
      <c r="AG366" s="99">
        <f t="shared" si="112"/>
        <v>359746.31</v>
      </c>
    </row>
    <row r="367">
      <c r="A367" s="645" t="s">
        <v>508</v>
      </c>
      <c r="B367" s="612">
        <f>((SUM(B166:B169))+B193)*'Data - P&amp;L'!$O$3</f>
        <v>1405.492</v>
      </c>
      <c r="C367" s="612">
        <f>((SUM(C166:C169))+C193)*'Data - P&amp;L'!$O$3</f>
        <v>2405.282</v>
      </c>
      <c r="D367" s="612">
        <f>((SUM(D166:D169))+D193)*'Data - P&amp;L'!$O$3</f>
        <v>1180.52</v>
      </c>
      <c r="E367" s="612">
        <f>((SUM(E166:E169))+E193)*'Data - P&amp;L'!$O$3</f>
        <v>2189.99</v>
      </c>
      <c r="F367" s="612">
        <f>((SUM(F166:F169))+F193)*'Data - P&amp;L'!$O$3</f>
        <v>1847.362</v>
      </c>
      <c r="G367" s="612">
        <f>((SUM(G166:G169))+G193)*'Data - P&amp;L'!$O$3</f>
        <v>1909.6</v>
      </c>
      <c r="H367" s="612">
        <f>((SUM(H166:H169))+H193)*'Data - P&amp;L'!$O$3</f>
        <v>1586.046</v>
      </c>
      <c r="I367" s="612">
        <f>((SUM(I166:I169))+I193)*'Data - P&amp;L'!$O$3</f>
        <v>1249.534</v>
      </c>
      <c r="J367" s="612">
        <f>((SUM(J166:J169))+J193)*'Data - P&amp;L'!$O$3</f>
        <v>1424.885</v>
      </c>
      <c r="K367" s="612">
        <f>((SUM(K166:K169))+K193)*'Data - P&amp;L'!$O$3</f>
        <v>1933.019</v>
      </c>
      <c r="L367" s="612">
        <f>((SUM(L166:L169))+L193)*'Data - P&amp;L'!$O$3</f>
        <v>3997.807</v>
      </c>
      <c r="M367" s="612">
        <f>((SUM(M166:M169))+M193)*'Data - P&amp;L'!$O$3</f>
        <v>2307.624</v>
      </c>
      <c r="N367" s="612">
        <f>((SUM(N166:N169))+N193)*'Data - P&amp;L'!$O$3</f>
        <v>1778.81</v>
      </c>
      <c r="O367" s="612">
        <f>((SUM(O166:O169))+O193)*'Data - P&amp;L'!$O$3</f>
        <v>1457.17</v>
      </c>
      <c r="P367" s="612">
        <f>((SUM(P166:P169))+P193)*'Data - P&amp;L'!$O$3</f>
        <v>946.011</v>
      </c>
      <c r="Q367" s="612">
        <f>((SUM(Q166:Q169))+Q193)*'Data - P&amp;L'!$O$3</f>
        <v>878.79</v>
      </c>
      <c r="R367" s="612">
        <f>((SUM(R166:R169))+R193)*'Data - P&amp;L'!$O$3</f>
        <v>773.058</v>
      </c>
      <c r="S367" s="612">
        <f>((SUM(S166:S169))+S193)*'Data - P&amp;L'!$O$3</f>
        <v>1222.859</v>
      </c>
      <c r="T367" s="612">
        <f>((SUM(T166:T169))+T193)*'Data - P&amp;L'!$O$3</f>
        <v>700.909</v>
      </c>
      <c r="U367" s="612">
        <f>((SUM(U166:U169))+U193)*'Data - P&amp;L'!$O$3</f>
        <v>696.652</v>
      </c>
      <c r="V367" s="612">
        <f>((SUM(V166:V169))+V193)*'Data - P&amp;L'!$O$3</f>
        <v>490.578</v>
      </c>
      <c r="W367" s="612">
        <f>((SUM(W166:W169))+W193)*'Data - P&amp;L'!$O$3</f>
        <v>653.62</v>
      </c>
      <c r="X367" s="612">
        <f>((SUM(X166:X169))+X193)*'Data - P&amp;L'!$O$3</f>
        <v>1169.124</v>
      </c>
      <c r="Y367" s="612">
        <f>((SUM(Y166:Y169))+Y193)*'Data - P&amp;L'!$O$3</f>
        <v>614.746</v>
      </c>
      <c r="Z367" s="612">
        <f>((SUM(Z166:Z169))+Z193)*'Data - P&amp;L'!$O$3</f>
        <v>986.26</v>
      </c>
      <c r="AA367" s="612">
        <f>((SUM(AA166:AA169))+AA193)*'Data - P&amp;L'!$O$3</f>
        <v>1006.599</v>
      </c>
      <c r="AB367" s="612">
        <f>((SUM(AB166:AB169))+AB193)*'Data - P&amp;L'!$O$3</f>
        <v>329.406</v>
      </c>
      <c r="AC367" s="612">
        <f>((SUM(AC166:AC169))+AC193)*'Data - P&amp;L'!$O$3</f>
        <v>447.073</v>
      </c>
      <c r="AD367" s="612">
        <f>((SUM(AD166:AD169))+AD193)*'Data - P&amp;L'!$O$3</f>
        <v>607.178</v>
      </c>
      <c r="AE367" s="612">
        <f>((SUM(AE166:AE169))+AE193)*'Data - P&amp;L'!$O$3</f>
        <v>691.68</v>
      </c>
      <c r="AF367" s="613">
        <f>((SUM(AF166:AF169))+AF193)*'Data - P&amp;L'!$O$3</f>
        <v>746.779</v>
      </c>
      <c r="AG367" s="158">
        <f t="shared" si="112"/>
        <v>39634.463</v>
      </c>
    </row>
    <row r="368">
      <c r="A368" s="18"/>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c r="AB368" s="141"/>
      <c r="AC368" s="141"/>
      <c r="AD368" s="141"/>
      <c r="AE368" s="141"/>
      <c r="AF368" s="552"/>
      <c r="AG368" s="166"/>
    </row>
    <row r="369">
      <c r="A369" s="297" t="s">
        <v>509</v>
      </c>
      <c r="B369" s="651">
        <f t="shared" ref="B369:AF369" si="114">SUM(B349:B367)</f>
        <v>157586.7854</v>
      </c>
      <c r="C369" s="651">
        <f t="shared" si="114"/>
        <v>212912.7704</v>
      </c>
      <c r="D369" s="651">
        <f t="shared" si="114"/>
        <v>287185.5302</v>
      </c>
      <c r="E369" s="651">
        <f t="shared" si="114"/>
        <v>295941.4719</v>
      </c>
      <c r="F369" s="651">
        <f t="shared" si="114"/>
        <v>281636.9076</v>
      </c>
      <c r="G369" s="651">
        <f t="shared" si="114"/>
        <v>309578.9943</v>
      </c>
      <c r="H369" s="651">
        <f t="shared" si="114"/>
        <v>322790.9721</v>
      </c>
      <c r="I369" s="651">
        <f t="shared" si="114"/>
        <v>332923.9736</v>
      </c>
      <c r="J369" s="651">
        <f t="shared" si="114"/>
        <v>327519.4549</v>
      </c>
      <c r="K369" s="651">
        <f t="shared" si="114"/>
        <v>467018.5754</v>
      </c>
      <c r="L369" s="651">
        <f t="shared" si="114"/>
        <v>443467.2498</v>
      </c>
      <c r="M369" s="651">
        <f t="shared" si="114"/>
        <v>397172.5435</v>
      </c>
      <c r="N369" s="651">
        <f t="shared" si="114"/>
        <v>331298.0061</v>
      </c>
      <c r="O369" s="651">
        <f t="shared" si="114"/>
        <v>240143.0693</v>
      </c>
      <c r="P369" s="651">
        <f t="shared" si="114"/>
        <v>192775.6487</v>
      </c>
      <c r="Q369" s="651">
        <f t="shared" si="114"/>
        <v>155718.5826</v>
      </c>
      <c r="R369" s="651">
        <f t="shared" si="114"/>
        <v>117623.6406</v>
      </c>
      <c r="S369" s="651">
        <f t="shared" si="114"/>
        <v>123788.6514</v>
      </c>
      <c r="T369" s="651">
        <f t="shared" si="114"/>
        <v>119768.0593</v>
      </c>
      <c r="U369" s="651">
        <f t="shared" si="114"/>
        <v>100913.5443</v>
      </c>
      <c r="V369" s="651">
        <f t="shared" si="114"/>
        <v>63261.25833</v>
      </c>
      <c r="W369" s="651">
        <f t="shared" si="114"/>
        <v>45709.54254</v>
      </c>
      <c r="X369" s="651">
        <f t="shared" si="114"/>
        <v>30716.49305</v>
      </c>
      <c r="Y369" s="651">
        <f t="shared" si="114"/>
        <v>28271.26842</v>
      </c>
      <c r="Z369" s="651">
        <f t="shared" si="114"/>
        <v>39818.94963</v>
      </c>
      <c r="AA369" s="651">
        <f t="shared" si="114"/>
        <v>31452.72085</v>
      </c>
      <c r="AB369" s="651">
        <f t="shared" si="114"/>
        <v>26049.39923</v>
      </c>
      <c r="AC369" s="651">
        <f t="shared" si="114"/>
        <v>26016.05162</v>
      </c>
      <c r="AD369" s="651">
        <f t="shared" si="114"/>
        <v>28628.45063</v>
      </c>
      <c r="AE369" s="651">
        <f t="shared" si="114"/>
        <v>35448.61398</v>
      </c>
      <c r="AF369" s="651">
        <f t="shared" si="114"/>
        <v>34277.41864</v>
      </c>
      <c r="AG369" s="652">
        <f>SUM(B369:AF369)</f>
        <v>5607414.598</v>
      </c>
    </row>
    <row r="370">
      <c r="A370" s="18"/>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18"/>
      <c r="AG370" s="12"/>
    </row>
    <row r="371">
      <c r="A371" s="18"/>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18"/>
      <c r="AG371" s="12"/>
    </row>
    <row r="372">
      <c r="A372" s="653"/>
      <c r="B372" s="654"/>
      <c r="C372" s="654"/>
      <c r="D372" s="654"/>
      <c r="E372" s="654"/>
      <c r="F372" s="654"/>
      <c r="G372" s="654"/>
      <c r="H372" s="654"/>
      <c r="I372" s="654"/>
      <c r="J372" s="654"/>
      <c r="K372" s="654"/>
      <c r="L372" s="654"/>
      <c r="M372" s="654"/>
      <c r="N372" s="654"/>
      <c r="O372" s="654"/>
      <c r="P372" s="654"/>
      <c r="Q372" s="654"/>
      <c r="R372" s="654"/>
      <c r="S372" s="654"/>
      <c r="T372" s="654"/>
      <c r="U372" s="654"/>
      <c r="V372" s="654"/>
      <c r="W372" s="654"/>
      <c r="X372" s="654"/>
      <c r="Y372" s="654"/>
      <c r="Z372" s="654"/>
      <c r="AA372" s="654"/>
      <c r="AB372" s="654"/>
      <c r="AC372" s="654"/>
      <c r="AD372" s="654"/>
      <c r="AE372" s="654"/>
      <c r="AF372" s="655"/>
      <c r="AG372" s="656"/>
    </row>
    <row r="373">
      <c r="A373" s="390" t="s">
        <v>28</v>
      </c>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c r="AB373" s="141"/>
      <c r="AC373" s="141"/>
      <c r="AD373" s="141"/>
      <c r="AE373" s="141"/>
      <c r="AF373" s="552"/>
      <c r="AG373" s="166"/>
    </row>
    <row r="374">
      <c r="A374" s="77">
        <f>SUM(B50:AF50)</f>
        <v>6271664.51</v>
      </c>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c r="AB374" s="141"/>
      <c r="AC374" s="141"/>
      <c r="AD374" s="141"/>
      <c r="AE374" s="141"/>
      <c r="AF374" s="552"/>
      <c r="AG374" s="166"/>
    </row>
    <row r="375">
      <c r="A375" s="390" t="s">
        <v>211</v>
      </c>
      <c r="B375" s="657">
        <f t="shared" ref="B375:AF375" si="115">B50-B369</f>
        <v>24592.95456</v>
      </c>
      <c r="C375" s="657">
        <f t="shared" si="115"/>
        <v>26446.34959</v>
      </c>
      <c r="D375" s="657">
        <f t="shared" si="115"/>
        <v>22162.04975</v>
      </c>
      <c r="E375" s="657">
        <f t="shared" si="115"/>
        <v>9636.908093</v>
      </c>
      <c r="F375" s="657">
        <f t="shared" si="115"/>
        <v>16477.4524</v>
      </c>
      <c r="G375" s="657">
        <f t="shared" si="115"/>
        <v>15287.09575</v>
      </c>
      <c r="H375" s="657">
        <f t="shared" si="115"/>
        <v>7748.957877</v>
      </c>
      <c r="I375" s="657">
        <f t="shared" si="115"/>
        <v>20592.64637</v>
      </c>
      <c r="J375" s="657">
        <f t="shared" si="115"/>
        <v>32590.47511</v>
      </c>
      <c r="K375" s="657">
        <f t="shared" si="115"/>
        <v>77204.82465</v>
      </c>
      <c r="L375" s="657">
        <f t="shared" si="115"/>
        <v>64490.63019</v>
      </c>
      <c r="M375" s="657">
        <f t="shared" si="115"/>
        <v>44118.0665</v>
      </c>
      <c r="N375" s="657">
        <f t="shared" si="115"/>
        <v>47199.59393</v>
      </c>
      <c r="O375" s="658">
        <f t="shared" si="115"/>
        <v>48953.15069</v>
      </c>
      <c r="P375" s="89">
        <f t="shared" si="115"/>
        <v>41832.95134</v>
      </c>
      <c r="Q375" s="89">
        <f t="shared" si="115"/>
        <v>40166.40739</v>
      </c>
      <c r="R375" s="89">
        <f t="shared" si="115"/>
        <v>17414.25942</v>
      </c>
      <c r="S375" s="89">
        <f t="shared" si="115"/>
        <v>28847.94858</v>
      </c>
      <c r="T375" s="89">
        <f t="shared" si="115"/>
        <v>23965.8407</v>
      </c>
      <c r="U375" s="89">
        <f t="shared" si="115"/>
        <v>10096.67571</v>
      </c>
      <c r="V375" s="89">
        <f t="shared" si="115"/>
        <v>-9275.518328</v>
      </c>
      <c r="W375" s="89">
        <f t="shared" si="115"/>
        <v>-337.5625391</v>
      </c>
      <c r="X375" s="89">
        <f t="shared" si="115"/>
        <v>1713.516952</v>
      </c>
      <c r="Y375" s="89">
        <f t="shared" si="115"/>
        <v>123.3215825</v>
      </c>
      <c r="Z375" s="89">
        <f t="shared" si="115"/>
        <v>6368.950374</v>
      </c>
      <c r="AA375" s="89">
        <f t="shared" si="115"/>
        <v>7034.289153</v>
      </c>
      <c r="AB375" s="89">
        <f t="shared" si="115"/>
        <v>5474.940769</v>
      </c>
      <c r="AC375" s="89">
        <f t="shared" si="115"/>
        <v>5666.828383</v>
      </c>
      <c r="AD375" s="89">
        <f t="shared" si="115"/>
        <v>7295.659366</v>
      </c>
      <c r="AE375" s="89">
        <f t="shared" si="115"/>
        <v>10478.84602</v>
      </c>
      <c r="AF375" s="97">
        <f t="shared" si="115"/>
        <v>9881.401355</v>
      </c>
      <c r="AG375" s="99">
        <f>SUM(B375:AF375)</f>
        <v>664249.9117</v>
      </c>
    </row>
    <row r="376">
      <c r="A376" s="77">
        <f>SUM(B375:AF375)</f>
        <v>664249.9117</v>
      </c>
      <c r="B376" s="456"/>
      <c r="C376" s="456"/>
      <c r="D376" s="456"/>
      <c r="E376" s="456"/>
      <c r="F376" s="456"/>
      <c r="G376" s="456"/>
      <c r="H376" s="456"/>
      <c r="I376" s="456"/>
      <c r="J376" s="456"/>
      <c r="K376" s="456"/>
      <c r="L376" s="456"/>
      <c r="M376" s="456"/>
      <c r="N376" s="456"/>
      <c r="O376" s="456"/>
      <c r="P376" s="456"/>
      <c r="Q376" s="456"/>
      <c r="R376" s="456"/>
      <c r="S376" s="456"/>
      <c r="T376" s="456"/>
      <c r="U376" s="456"/>
      <c r="V376" s="456"/>
      <c r="W376" s="456"/>
      <c r="X376" s="456"/>
      <c r="Y376" s="456"/>
      <c r="Z376" s="456"/>
      <c r="AA376" s="456"/>
      <c r="AB376" s="456"/>
      <c r="AC376" s="456"/>
      <c r="AD376" s="456"/>
      <c r="AE376" s="456"/>
      <c r="AF376" s="392"/>
      <c r="AG376" s="166"/>
    </row>
    <row r="377">
      <c r="A377" s="390" t="s">
        <v>213</v>
      </c>
      <c r="B377" s="661">
        <f t="shared" ref="B377:AF377" si="116">B375/B50</f>
        <v>0.1349928074</v>
      </c>
      <c r="C377" s="661">
        <f t="shared" si="116"/>
        <v>0.1104881635</v>
      </c>
      <c r="D377" s="661">
        <f t="shared" si="116"/>
        <v>0.07164125789</v>
      </c>
      <c r="E377" s="661">
        <f t="shared" si="116"/>
        <v>0.03153661621</v>
      </c>
      <c r="F377" s="661">
        <f t="shared" si="116"/>
        <v>0.05527225323</v>
      </c>
      <c r="G377" s="661">
        <f t="shared" si="116"/>
        <v>0.04705660646</v>
      </c>
      <c r="H377" s="661">
        <f t="shared" si="116"/>
        <v>0.02344333369</v>
      </c>
      <c r="I377" s="661">
        <f t="shared" si="116"/>
        <v>0.05825085782</v>
      </c>
      <c r="J377" s="661">
        <f t="shared" si="116"/>
        <v>0.09050146189</v>
      </c>
      <c r="K377" s="661">
        <f t="shared" si="116"/>
        <v>0.1418623761</v>
      </c>
      <c r="L377" s="661">
        <f t="shared" si="116"/>
        <v>0.1269605862</v>
      </c>
      <c r="M377" s="661">
        <f t="shared" si="116"/>
        <v>0.09997508558</v>
      </c>
      <c r="N377" s="661">
        <f t="shared" si="116"/>
        <v>0.124702492</v>
      </c>
      <c r="O377" s="602">
        <f t="shared" si="116"/>
        <v>0.1693316872</v>
      </c>
      <c r="P377" s="602">
        <f t="shared" si="116"/>
        <v>0.1783095391</v>
      </c>
      <c r="Q377" s="602">
        <f t="shared" si="116"/>
        <v>0.2050509709</v>
      </c>
      <c r="R377" s="602">
        <f t="shared" si="116"/>
        <v>0.1289583104</v>
      </c>
      <c r="S377" s="602">
        <f t="shared" si="116"/>
        <v>0.1889975837</v>
      </c>
      <c r="T377" s="602">
        <f t="shared" si="116"/>
        <v>0.1667375664</v>
      </c>
      <c r="U377" s="602">
        <f t="shared" si="116"/>
        <v>0.09095266823</v>
      </c>
      <c r="V377" s="602">
        <f t="shared" si="116"/>
        <v>-0.1718142296</v>
      </c>
      <c r="W377" s="602">
        <f t="shared" si="116"/>
        <v>-0.007439889974</v>
      </c>
      <c r="X377" s="602">
        <f t="shared" si="116"/>
        <v>0.05283738585</v>
      </c>
      <c r="Y377" s="602">
        <f t="shared" si="116"/>
        <v>0.004343136578</v>
      </c>
      <c r="Z377" s="602">
        <f t="shared" si="116"/>
        <v>0.1378921833</v>
      </c>
      <c r="AA377" s="602">
        <f t="shared" si="116"/>
        <v>0.1827704764</v>
      </c>
      <c r="AB377" s="602">
        <f t="shared" si="116"/>
        <v>0.1736734463</v>
      </c>
      <c r="AC377" s="602">
        <f t="shared" si="116"/>
        <v>0.1788608985</v>
      </c>
      <c r="AD377" s="602">
        <f t="shared" si="116"/>
        <v>0.2030853197</v>
      </c>
      <c r="AE377" s="602">
        <f t="shared" si="116"/>
        <v>0.2281608</v>
      </c>
      <c r="AF377" s="391">
        <f t="shared" si="116"/>
        <v>0.223769597</v>
      </c>
      <c r="AG377" s="166"/>
    </row>
    <row r="378">
      <c r="A378" s="391">
        <f>A376/A374</f>
        <v>0.1059128578</v>
      </c>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552"/>
      <c r="AG378" s="166"/>
    </row>
    <row r="379">
      <c r="A379" s="664" t="s">
        <v>400</v>
      </c>
      <c r="B379" s="665">
        <f>Summary!B93</f>
        <v>6.616291969</v>
      </c>
      <c r="C379" s="665">
        <f>Summary!C93</f>
        <v>6.361317013</v>
      </c>
      <c r="D379" s="665">
        <f>Summary!D93</f>
        <v>5.197805286</v>
      </c>
      <c r="E379" s="665">
        <f>Summary!E93</f>
        <v>4.303731534</v>
      </c>
      <c r="F379" s="665">
        <f>Summary!F93</f>
        <v>4.515135386</v>
      </c>
      <c r="G379" s="665">
        <f>Summary!G93</f>
        <v>4.338683489</v>
      </c>
      <c r="H379" s="665">
        <f>Summary!H93</f>
        <v>3.855609282</v>
      </c>
      <c r="I379" s="665">
        <f>Summary!I93</f>
        <v>4.336977431</v>
      </c>
      <c r="J379" s="665">
        <f>Summary!J93</f>
        <v>4.903879125</v>
      </c>
      <c r="K379" s="665">
        <f>Summary!K93</f>
        <v>6.414784256</v>
      </c>
      <c r="L379" s="665">
        <f>Summary!L93</f>
        <v>5.819625336</v>
      </c>
      <c r="M379" s="665">
        <f>Summary!M93</f>
        <v>4.997594587</v>
      </c>
      <c r="N379" s="665">
        <f>Summary!N93</f>
        <v>4.857704507</v>
      </c>
      <c r="O379" s="665">
        <f>Summary!O93</f>
        <v>4.627654921</v>
      </c>
      <c r="P379" s="665">
        <f>Summary!P93</f>
        <v>4.17541594</v>
      </c>
      <c r="Q379" s="665">
        <f>Summary!Q93</f>
        <v>4.331864218</v>
      </c>
      <c r="R379" s="665">
        <f>Summary!R93</f>
        <v>3.337813093</v>
      </c>
      <c r="S379" s="665">
        <f>Summary!S93</f>
        <v>4.124927651</v>
      </c>
      <c r="T379" s="665">
        <f>Summary!T93</f>
        <v>3.816264404</v>
      </c>
      <c r="U379" s="665">
        <f>Summary!U93</f>
        <v>3.181169906</v>
      </c>
      <c r="V379" s="665">
        <f>Summary!V93</f>
        <v>1.850931546</v>
      </c>
      <c r="W379" s="665">
        <f>Summary!W93</f>
        <v>2.624133293</v>
      </c>
      <c r="X379" s="665">
        <f>Summary!X93</f>
        <v>3.09262891</v>
      </c>
      <c r="Y379" s="665">
        <f>Summary!Y93</f>
        <v>2.665040338</v>
      </c>
      <c r="Z379" s="665">
        <f>Summary!Z93</f>
        <v>3.726734883</v>
      </c>
      <c r="AA379" s="665">
        <f>Summary!AA93</f>
        <v>4.320029223</v>
      </c>
      <c r="AB379" s="665">
        <f>Summary!AB93</f>
        <v>4.092954029</v>
      </c>
      <c r="AC379" s="665">
        <f>Summary!AC93</f>
        <v>4.185208587</v>
      </c>
      <c r="AD379" s="665">
        <f>Summary!AD93</f>
        <v>4.555464362</v>
      </c>
      <c r="AE379" s="665">
        <f>Summary!AE93</f>
        <v>5.385482278</v>
      </c>
      <c r="AF379" s="665">
        <f>Summary!AF93</f>
        <v>5.35619765</v>
      </c>
      <c r="AG379" s="656"/>
    </row>
    <row r="380">
      <c r="A380" s="18"/>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c r="AB380" s="141"/>
      <c r="AC380" s="141"/>
      <c r="AD380" s="141"/>
      <c r="AE380" s="141"/>
      <c r="AF380" s="552"/>
      <c r="AG380" s="166"/>
    </row>
    <row r="381">
      <c r="A381" s="18"/>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552"/>
      <c r="AG381" s="166"/>
    </row>
    <row r="382">
      <c r="A382" s="668" t="s">
        <v>512</v>
      </c>
      <c r="B382" s="612" t="str">
        <f t="shared" ref="B382:AF382" si="117">iferror(#REF!+#REF!+#REF!+#REF!+#REF!,"")</f>
        <v/>
      </c>
      <c r="C382" s="612" t="str">
        <f t="shared" si="117"/>
        <v/>
      </c>
      <c r="D382" s="612" t="str">
        <f t="shared" si="117"/>
        <v/>
      </c>
      <c r="E382" s="612" t="str">
        <f t="shared" si="117"/>
        <v/>
      </c>
      <c r="F382" s="612" t="str">
        <f t="shared" si="117"/>
        <v/>
      </c>
      <c r="G382" s="612" t="str">
        <f t="shared" si="117"/>
        <v/>
      </c>
      <c r="H382" s="612" t="str">
        <f t="shared" si="117"/>
        <v/>
      </c>
      <c r="I382" s="612" t="str">
        <f t="shared" si="117"/>
        <v/>
      </c>
      <c r="J382" s="612" t="str">
        <f t="shared" si="117"/>
        <v/>
      </c>
      <c r="K382" s="612" t="str">
        <f t="shared" si="117"/>
        <v/>
      </c>
      <c r="L382" s="612" t="str">
        <f t="shared" si="117"/>
        <v/>
      </c>
      <c r="M382" s="612" t="str">
        <f t="shared" si="117"/>
        <v/>
      </c>
      <c r="N382" s="612" t="str">
        <f t="shared" si="117"/>
        <v/>
      </c>
      <c r="O382" s="612" t="str">
        <f t="shared" si="117"/>
        <v/>
      </c>
      <c r="P382" s="612" t="str">
        <f t="shared" si="117"/>
        <v/>
      </c>
      <c r="Q382" s="612" t="str">
        <f t="shared" si="117"/>
        <v/>
      </c>
      <c r="R382" s="612" t="str">
        <f t="shared" si="117"/>
        <v/>
      </c>
      <c r="S382" s="612" t="str">
        <f t="shared" si="117"/>
        <v/>
      </c>
      <c r="T382" s="612" t="str">
        <f t="shared" si="117"/>
        <v/>
      </c>
      <c r="U382" s="612" t="str">
        <f t="shared" si="117"/>
        <v/>
      </c>
      <c r="V382" s="612" t="str">
        <f t="shared" si="117"/>
        <v/>
      </c>
      <c r="W382" s="612" t="str">
        <f t="shared" si="117"/>
        <v/>
      </c>
      <c r="X382" s="612" t="str">
        <f t="shared" si="117"/>
        <v/>
      </c>
      <c r="Y382" s="612" t="str">
        <f t="shared" si="117"/>
        <v/>
      </c>
      <c r="Z382" s="612" t="str">
        <f t="shared" si="117"/>
        <v/>
      </c>
      <c r="AA382" s="612" t="str">
        <f t="shared" si="117"/>
        <v/>
      </c>
      <c r="AB382" s="612" t="str">
        <f t="shared" si="117"/>
        <v/>
      </c>
      <c r="AC382" s="612" t="str">
        <f t="shared" si="117"/>
        <v/>
      </c>
      <c r="AD382" s="612" t="str">
        <f t="shared" si="117"/>
        <v/>
      </c>
      <c r="AE382" s="612" t="str">
        <f t="shared" si="117"/>
        <v/>
      </c>
      <c r="AF382" s="613" t="str">
        <f t="shared" si="117"/>
        <v/>
      </c>
      <c r="AG382" s="99"/>
    </row>
    <row r="383">
      <c r="A383" s="632" t="s">
        <v>514</v>
      </c>
      <c r="B383" s="615">
        <f t="shared" ref="B383:AF383" si="118">SUM(B384:B394)-B395</f>
        <v>-998.37</v>
      </c>
      <c r="C383" s="615">
        <f t="shared" si="118"/>
        <v>-632.08</v>
      </c>
      <c r="D383" s="615">
        <f t="shared" si="118"/>
        <v>-541.405</v>
      </c>
      <c r="E383" s="615">
        <f t="shared" si="118"/>
        <v>-2130.61</v>
      </c>
      <c r="F383" s="615">
        <f t="shared" si="118"/>
        <v>-374.72</v>
      </c>
      <c r="G383" s="615">
        <f t="shared" si="118"/>
        <v>-2008.36</v>
      </c>
      <c r="H383" s="615">
        <f t="shared" si="118"/>
        <v>-952.12</v>
      </c>
      <c r="I383" s="615">
        <f t="shared" si="118"/>
        <v>-1370.745</v>
      </c>
      <c r="J383" s="615">
        <f t="shared" si="118"/>
        <v>-241.985</v>
      </c>
      <c r="K383" s="615">
        <f t="shared" si="118"/>
        <v>0</v>
      </c>
      <c r="L383" s="615">
        <f t="shared" si="118"/>
        <v>-2606.625</v>
      </c>
      <c r="M383" s="615">
        <f t="shared" si="118"/>
        <v>-1557.66</v>
      </c>
      <c r="N383" s="615">
        <f t="shared" si="118"/>
        <v>-2097.835</v>
      </c>
      <c r="O383" s="615">
        <f t="shared" si="118"/>
        <v>-3068.945</v>
      </c>
      <c r="P383" s="615">
        <f t="shared" si="118"/>
        <v>-112.01</v>
      </c>
      <c r="Q383" s="615">
        <f t="shared" si="118"/>
        <v>-433.99</v>
      </c>
      <c r="R383" s="615">
        <f t="shared" si="118"/>
        <v>-622.055</v>
      </c>
      <c r="S383" s="615">
        <f t="shared" si="118"/>
        <v>-510.52</v>
      </c>
      <c r="T383" s="615">
        <f t="shared" si="118"/>
        <v>-1269.5</v>
      </c>
      <c r="U383" s="615">
        <f t="shared" si="118"/>
        <v>-759.02</v>
      </c>
      <c r="V383" s="615">
        <f t="shared" si="118"/>
        <v>-626.955</v>
      </c>
      <c r="W383" s="615">
        <f t="shared" si="118"/>
        <v>-272.64</v>
      </c>
      <c r="X383" s="615">
        <f t="shared" si="118"/>
        <v>-235.235</v>
      </c>
      <c r="Y383" s="615">
        <f t="shared" si="118"/>
        <v>-515.095</v>
      </c>
      <c r="Z383" s="615">
        <f t="shared" si="118"/>
        <v>0</v>
      </c>
      <c r="AA383" s="615">
        <f t="shared" si="118"/>
        <v>0</v>
      </c>
      <c r="AB383" s="615">
        <f t="shared" si="118"/>
        <v>-513.795</v>
      </c>
      <c r="AC383" s="615">
        <f t="shared" si="118"/>
        <v>-674.545</v>
      </c>
      <c r="AD383" s="615">
        <f t="shared" si="118"/>
        <v>0</v>
      </c>
      <c r="AE383" s="615">
        <f t="shared" si="118"/>
        <v>-302.16</v>
      </c>
      <c r="AF383" s="616">
        <f t="shared" si="118"/>
        <v>0</v>
      </c>
      <c r="AG383" s="99">
        <f t="shared" ref="AG383:AG422" si="119">SUM(B383:AF383)</f>
        <v>-25428.98</v>
      </c>
    </row>
    <row r="384" outlineLevel="1">
      <c r="A384" s="123" t="s">
        <v>337</v>
      </c>
      <c r="B384" s="89">
        <f>(B200+B201+B205+B206)*'Data - P&amp;L'!$C$3</f>
        <v>260.7</v>
      </c>
      <c r="C384" s="89">
        <f>(C200+C201+C205+C206)*'Data - P&amp;L'!$C$3</f>
        <v>86.9</v>
      </c>
      <c r="D384" s="89">
        <f>(D200+D201+D205+D206)*'Data - P&amp;L'!$C$3</f>
        <v>347.6</v>
      </c>
      <c r="E384" s="89">
        <f>(E200+E201+E205+E206)*'Data - P&amp;L'!$C$3</f>
        <v>782.1</v>
      </c>
      <c r="F384" s="89">
        <f>(F200+F201+F205+F206)*'Data - P&amp;L'!$C$3</f>
        <v>86.9</v>
      </c>
      <c r="G384" s="89">
        <f>(G200+G201+G205+G206)*'Data - P&amp;L'!$C$3</f>
        <v>608.3</v>
      </c>
      <c r="H384" s="89">
        <f>(H200+H201+H205+H206)*'Data - P&amp;L'!$C$3</f>
        <v>521.4</v>
      </c>
      <c r="I384" s="89">
        <f>(I200+I201+I205+I206)*'Data - P&amp;L'!$C$3</f>
        <v>782.1</v>
      </c>
      <c r="J384" s="89">
        <f>(J200+J201+J205+J206)*'Data - P&amp;L'!$C$3</f>
        <v>173.8</v>
      </c>
      <c r="K384" s="89">
        <f>(K200+K201+K205+K206)*'Data - P&amp;L'!$C$3</f>
        <v>0</v>
      </c>
      <c r="L384" s="89">
        <f>(L200+L201+L205+L206)*'Data - P&amp;L'!$C$3</f>
        <v>869</v>
      </c>
      <c r="M384" s="89">
        <f>(M200+M201+M205+M206)*'Data - P&amp;L'!$C$3</f>
        <v>260.7</v>
      </c>
      <c r="N384" s="89">
        <f>(N200+N201+N205+N206)*'Data - P&amp;L'!$C$3</f>
        <v>260.7</v>
      </c>
      <c r="O384" s="89">
        <f>(O200+O201+O205+O206)*'Data - P&amp;L'!$C$3</f>
        <v>695.2</v>
      </c>
      <c r="P384" s="89">
        <f>(P200+P201+P205+P206)*'Data - P&amp;L'!$C$3</f>
        <v>0</v>
      </c>
      <c r="Q384" s="89">
        <f>(Q200+Q201+Q205+Q206)*'Data - P&amp;L'!$C$3</f>
        <v>86.9</v>
      </c>
      <c r="R384" s="89">
        <f>(R200+R201+R205+R206)*'Data - P&amp;L'!$C$3</f>
        <v>260.7</v>
      </c>
      <c r="S384" s="89">
        <f>(S200+S201+S205+S206)*'Data - P&amp;L'!$C$3</f>
        <v>260.7</v>
      </c>
      <c r="T384" s="89">
        <f>(T200+T201+T205+T206)*'Data - P&amp;L'!$C$3</f>
        <v>173.8</v>
      </c>
      <c r="U384" s="89">
        <f>(U200+U201+U205+U206)*'Data - P&amp;L'!$C$3</f>
        <v>86.9</v>
      </c>
      <c r="V384" s="89">
        <f>(V200+V201+V205+V206)*'Data - P&amp;L'!$C$3</f>
        <v>86.9</v>
      </c>
      <c r="W384" s="89">
        <f>(W200+W201+W205+W206)*'Data - P&amp;L'!$C$3</f>
        <v>0</v>
      </c>
      <c r="X384" s="89">
        <f>(X200+X201+X205+X206)*'Data - P&amp;L'!$C$3</f>
        <v>0</v>
      </c>
      <c r="Y384" s="89">
        <f>(Y200+Y201+Y205+Y206)*'Data - P&amp;L'!$C$3</f>
        <v>0</v>
      </c>
      <c r="Z384" s="89">
        <f>(Z200+Z201+Z205+Z206)*'Data - P&amp;L'!$C$3</f>
        <v>0</v>
      </c>
      <c r="AA384" s="89">
        <f>(AA200+AA201+AA205+AA206)*'Data - P&amp;L'!$C$3</f>
        <v>0</v>
      </c>
      <c r="AB384" s="89">
        <f>(AB200+AB201+AB205+AB206)*'Data - P&amp;L'!$C$3</f>
        <v>173.8</v>
      </c>
      <c r="AC384" s="89">
        <f>(AC200+AC201+AC205+AC206)*'Data - P&amp;L'!$C$3</f>
        <v>0</v>
      </c>
      <c r="AD384" s="89">
        <f>(AD200+AD201+AD205+AD206)*'Data - P&amp;L'!$C$3</f>
        <v>0</v>
      </c>
      <c r="AE384" s="89">
        <f>(AE200+AE201+AE205+AE206)*'Data - P&amp;L'!$C$3</f>
        <v>86.9</v>
      </c>
      <c r="AF384" s="97">
        <f>(AF200+AF201+AF205+AF206)*'Data - P&amp;L'!$C$3</f>
        <v>0</v>
      </c>
      <c r="AG384" s="99">
        <f t="shared" si="119"/>
        <v>6952</v>
      </c>
    </row>
    <row r="385" outlineLevel="1">
      <c r="A385" s="123" t="s">
        <v>339</v>
      </c>
      <c r="B385" s="89">
        <f>(B202+B203+B207+B208)*'Data - P&amp;L'!$C$4</f>
        <v>292.83</v>
      </c>
      <c r="C385" s="89">
        <f>(C202+C203+C207+C208)*'Data - P&amp;L'!$C$4</f>
        <v>488.05</v>
      </c>
      <c r="D385" s="89">
        <f>(D202+D203+D207+D208)*'Data - P&amp;L'!$C$4</f>
        <v>195.22</v>
      </c>
      <c r="E385" s="89">
        <f>(E202+E203+E207+E208)*'Data - P&amp;L'!$C$4</f>
        <v>1561.76</v>
      </c>
      <c r="F385" s="89">
        <f>(F202+F203+F207+F208)*'Data - P&amp;L'!$C$4</f>
        <v>390.44</v>
      </c>
      <c r="G385" s="89">
        <f>(G202+G203+G207+G208)*'Data - P&amp;L'!$C$4</f>
        <v>1756.98</v>
      </c>
      <c r="H385" s="89">
        <f>(H202+H203+H207+H208)*'Data - P&amp;L'!$C$4</f>
        <v>292.83</v>
      </c>
      <c r="I385" s="89">
        <f>(I202+I203+I207+I208)*'Data - P&amp;L'!$C$4</f>
        <v>488.05</v>
      </c>
      <c r="J385" s="89">
        <f>(J202+J203+J207+J208)*'Data - P&amp;L'!$C$4</f>
        <v>0</v>
      </c>
      <c r="K385" s="89">
        <f>(K202+K203+K207+K208)*'Data - P&amp;L'!$C$4</f>
        <v>0</v>
      </c>
      <c r="L385" s="89">
        <f>(L202+L203+L207+L208)*'Data - P&amp;L'!$C$4</f>
        <v>1268.93</v>
      </c>
      <c r="M385" s="89">
        <f>(M202+M203+M207+M208)*'Data - P&amp;L'!$C$4</f>
        <v>780.88</v>
      </c>
      <c r="N385" s="89">
        <f>(N202+N203+N207+N208)*'Data - P&amp;L'!$C$4</f>
        <v>1268.93</v>
      </c>
      <c r="O385" s="89">
        <f>(O202+O203+O207+O208)*'Data - P&amp;L'!$C$4</f>
        <v>1268.93</v>
      </c>
      <c r="P385" s="89">
        <f>(P202+P203+P207+P208)*'Data - P&amp;L'!$C$4</f>
        <v>97.61</v>
      </c>
      <c r="Q385" s="89">
        <f>(Q202+Q203+Q207+Q208)*'Data - P&amp;L'!$C$4</f>
        <v>195.22</v>
      </c>
      <c r="R385" s="89">
        <f>(R202+R203+R207+R208)*'Data - P&amp;L'!$C$4</f>
        <v>0</v>
      </c>
      <c r="S385" s="89">
        <f>(S202+S203+S207+S208)*'Data - P&amp;L'!$C$4</f>
        <v>195.22</v>
      </c>
      <c r="T385" s="89">
        <f>(T202+T203+T207+T208)*'Data - P&amp;L'!$C$4</f>
        <v>585.66</v>
      </c>
      <c r="U385" s="89">
        <f>(U202+U203+U207+U208)*'Data - P&amp;L'!$C$4</f>
        <v>390.44</v>
      </c>
      <c r="V385" s="89">
        <f>(V202+V203+V207+V208)*'Data - P&amp;L'!$C$4</f>
        <v>292.83</v>
      </c>
      <c r="W385" s="89">
        <f>(W202+W203+W207+W208)*'Data - P&amp;L'!$C$4</f>
        <v>195.22</v>
      </c>
      <c r="X385" s="89">
        <f>(X202+X203+X207+X208)*'Data - P&amp;L'!$C$4</f>
        <v>97.61</v>
      </c>
      <c r="Y385" s="89">
        <f>(Y202+Y203+Y207+Y208)*'Data - P&amp;L'!$C$4</f>
        <v>292.83</v>
      </c>
      <c r="Z385" s="89">
        <f>(Z202+Z203+Z207+Z208)*'Data - P&amp;L'!$C$4</f>
        <v>0</v>
      </c>
      <c r="AA385" s="89">
        <f>(AA202+AA203+AA207+AA208)*'Data - P&amp;L'!$C$4</f>
        <v>0</v>
      </c>
      <c r="AB385" s="89">
        <f>(AB202+AB203+AB207+AB208)*'Data - P&amp;L'!$C$4</f>
        <v>390.44</v>
      </c>
      <c r="AC385" s="89">
        <f>(AC202+AC203+AC207+AC208)*'Data - P&amp;L'!$C$4</f>
        <v>292.83</v>
      </c>
      <c r="AD385" s="89">
        <f>(AD202+AD203+AD207+AD208)*'Data - P&amp;L'!$C$4</f>
        <v>0</v>
      </c>
      <c r="AE385" s="89">
        <f>(AE202+AE203+AE207+AE208)*'Data - P&amp;L'!$C$4</f>
        <v>195.22</v>
      </c>
      <c r="AF385" s="97">
        <f>(AF202+AF203+AF207+AF208)*'Data - P&amp;L'!$C$4</f>
        <v>0</v>
      </c>
      <c r="AG385" s="99">
        <f t="shared" si="119"/>
        <v>13274.96</v>
      </c>
    </row>
    <row r="386" outlineLevel="1">
      <c r="A386" s="123" t="s">
        <v>346</v>
      </c>
      <c r="B386" s="89">
        <f>(B213+B224)*'Data - P&amp;L'!$C$6</f>
        <v>5.49</v>
      </c>
      <c r="C386" s="89">
        <f>(C213+C224)*'Data - P&amp;L'!$C$6</f>
        <v>10.98</v>
      </c>
      <c r="D386" s="89">
        <f>(D213+D224)*'Data - P&amp;L'!$C$6</f>
        <v>10.98</v>
      </c>
      <c r="E386" s="89">
        <f>(E213+E224)*'Data - P&amp;L'!$C$6</f>
        <v>32.94</v>
      </c>
      <c r="F386" s="89">
        <f>(F213+F224)*'Data - P&amp;L'!$C$6</f>
        <v>0</v>
      </c>
      <c r="G386" s="89">
        <f>(G213+G224)*'Data - P&amp;L'!$C$6</f>
        <v>10.98</v>
      </c>
      <c r="H386" s="89">
        <f>(H213+H224)*'Data - P&amp;L'!$C$6</f>
        <v>0</v>
      </c>
      <c r="I386" s="89">
        <f>(I213+I224)*'Data - P&amp;L'!$C$6</f>
        <v>10.98</v>
      </c>
      <c r="J386" s="89">
        <f>(J213+J224)*'Data - P&amp;L'!$C$6</f>
        <v>0</v>
      </c>
      <c r="K386" s="89">
        <f>(K213+K224)*'Data - P&amp;L'!$C$6</f>
        <v>0</v>
      </c>
      <c r="L386" s="89">
        <f>(L213+L224)*'Data - P&amp;L'!$C$6</f>
        <v>16.47</v>
      </c>
      <c r="M386" s="89">
        <f>(M213+M224)*'Data - P&amp;L'!$C$6</f>
        <v>21.96</v>
      </c>
      <c r="N386" s="89">
        <f>(N213+N224)*'Data - P&amp;L'!$C$6</f>
        <v>10.98</v>
      </c>
      <c r="O386" s="89">
        <f>(O213+O224)*'Data - P&amp;L'!$C$6</f>
        <v>16.47</v>
      </c>
      <c r="P386" s="89">
        <f>(P213+P224)*'Data - P&amp;L'!$C$6</f>
        <v>0</v>
      </c>
      <c r="Q386" s="89">
        <f>(Q213+Q224)*'Data - P&amp;L'!$C$6</f>
        <v>5.49</v>
      </c>
      <c r="R386" s="89">
        <f>(R213+R224)*'Data - P&amp;L'!$C$6</f>
        <v>0</v>
      </c>
      <c r="S386" s="89">
        <f>(S213+S224)*'Data - P&amp;L'!$C$6</f>
        <v>5.49</v>
      </c>
      <c r="T386" s="89">
        <f>(T213+T224)*'Data - P&amp;L'!$C$6</f>
        <v>10.98</v>
      </c>
      <c r="U386" s="89">
        <f>(U213+U224)*'Data - P&amp;L'!$C$6</f>
        <v>5.49</v>
      </c>
      <c r="V386" s="89">
        <f>(V213+V224)*'Data - P&amp;L'!$C$6</f>
        <v>10.98</v>
      </c>
      <c r="W386" s="89">
        <f>(W213+W224)*'Data - P&amp;L'!$C$6</f>
        <v>0</v>
      </c>
      <c r="X386" s="89">
        <f>(X213+X224)*'Data - P&amp;L'!$C$6</f>
        <v>0</v>
      </c>
      <c r="Y386" s="89">
        <f>(Y213+Y224)*'Data - P&amp;L'!$C$6</f>
        <v>10.98</v>
      </c>
      <c r="Z386" s="89">
        <f>(Z213+Z224)*'Data - P&amp;L'!$C$6</f>
        <v>0</v>
      </c>
      <c r="AA386" s="89">
        <f>(AA213+AA224)*'Data - P&amp;L'!$C$6</f>
        <v>0</v>
      </c>
      <c r="AB386" s="89">
        <f>(AB213+AB224)*'Data - P&amp;L'!$C$6</f>
        <v>10.98</v>
      </c>
      <c r="AC386" s="89">
        <f>(AC213+AC224)*'Data - P&amp;L'!$C$6</f>
        <v>10.98</v>
      </c>
      <c r="AD386" s="89">
        <f>(AD213+AD224)*'Data - P&amp;L'!$C$6</f>
        <v>0</v>
      </c>
      <c r="AE386" s="89">
        <f>(AE213+AE224)*'Data - P&amp;L'!$C$6</f>
        <v>5.49</v>
      </c>
      <c r="AF386" s="97">
        <f>(AF213+AF224)*'Data - P&amp;L'!$C$6</f>
        <v>0</v>
      </c>
      <c r="AG386" s="99">
        <f t="shared" si="119"/>
        <v>225.09</v>
      </c>
    </row>
    <row r="387" outlineLevel="1">
      <c r="A387" s="123" t="s">
        <v>348</v>
      </c>
      <c r="B387" s="89">
        <f>(B214+B225)*'Data - P&amp;L'!$C$8</f>
        <v>4.76</v>
      </c>
      <c r="C387" s="89">
        <f>(C214+C225)*'Data - P&amp;L'!$C$8</f>
        <v>2.38</v>
      </c>
      <c r="D387" s="89">
        <f>(D214+D225)*'Data - P&amp;L'!$C$8</f>
        <v>3.57</v>
      </c>
      <c r="E387" s="89">
        <f>(E214+E225)*'Data - P&amp;L'!$C$8</f>
        <v>8.33</v>
      </c>
      <c r="F387" s="89">
        <f>(F214+F225)*'Data - P&amp;L'!$C$8</f>
        <v>0</v>
      </c>
      <c r="G387" s="89">
        <f>(G214+G225)*'Data - P&amp;L'!$C$8</f>
        <v>7.14</v>
      </c>
      <c r="H387" s="89">
        <f>(H214+H225)*'Data - P&amp;L'!$C$8</f>
        <v>0</v>
      </c>
      <c r="I387" s="89">
        <f>(I214+I225)*'Data - P&amp;L'!$C$8</f>
        <v>2.38</v>
      </c>
      <c r="J387" s="89">
        <f>(J214+J225)*'Data - P&amp;L'!$C$8</f>
        <v>0</v>
      </c>
      <c r="K387" s="89">
        <f>(K214+K225)*'Data - P&amp;L'!$C$8</f>
        <v>0</v>
      </c>
      <c r="L387" s="89">
        <f>(L214+L225)*'Data - P&amp;L'!$C$8</f>
        <v>1.19</v>
      </c>
      <c r="M387" s="89">
        <f>(M214+M225)*'Data - P&amp;L'!$C$8</f>
        <v>0</v>
      </c>
      <c r="N387" s="89">
        <f>(N214+N225)*'Data - P&amp;L'!$C$8</f>
        <v>0</v>
      </c>
      <c r="O387" s="89">
        <f>(O214+O225)*'Data - P&amp;L'!$C$8</f>
        <v>1.19</v>
      </c>
      <c r="P387" s="89">
        <f>(P214+P225)*'Data - P&amp;L'!$C$8</f>
        <v>0</v>
      </c>
      <c r="Q387" s="89">
        <f>(Q214+Q225)*'Data - P&amp;L'!$C$8</f>
        <v>0</v>
      </c>
      <c r="R387" s="89">
        <f>(R214+R225)*'Data - P&amp;L'!$C$8</f>
        <v>0</v>
      </c>
      <c r="S387" s="89">
        <f>(S214+S225)*'Data - P&amp;L'!$C$8</f>
        <v>2.38</v>
      </c>
      <c r="T387" s="89">
        <f>(T214+T225)*'Data - P&amp;L'!$C$8</f>
        <v>2.38</v>
      </c>
      <c r="U387" s="89">
        <f>(U214+U225)*'Data - P&amp;L'!$C$8</f>
        <v>0</v>
      </c>
      <c r="V387" s="89">
        <f>(V214+V225)*'Data - P&amp;L'!$C$8</f>
        <v>0</v>
      </c>
      <c r="W387" s="89">
        <f>(W214+W225)*'Data - P&amp;L'!$C$8</f>
        <v>0</v>
      </c>
      <c r="X387" s="89">
        <f>(X214+X225)*'Data - P&amp;L'!$C$8</f>
        <v>0</v>
      </c>
      <c r="Y387" s="89">
        <f>(Y214+Y225)*'Data - P&amp;L'!$C$8</f>
        <v>2.38</v>
      </c>
      <c r="Z387" s="89">
        <f>(Z214+Z225)*'Data - P&amp;L'!$C$8</f>
        <v>0</v>
      </c>
      <c r="AA387" s="89">
        <f>(AA214+AA225)*'Data - P&amp;L'!$C$8</f>
        <v>0</v>
      </c>
      <c r="AB387" s="89">
        <f>(AB214+AB225)*'Data - P&amp;L'!$C$8</f>
        <v>0</v>
      </c>
      <c r="AC387" s="89">
        <f>(AC214+AC225)*'Data - P&amp;L'!$C$8</f>
        <v>0</v>
      </c>
      <c r="AD387" s="89">
        <f>(AD214+AD225)*'Data - P&amp;L'!$C$8</f>
        <v>0</v>
      </c>
      <c r="AE387" s="89">
        <f>(AE214+AE225)*'Data - P&amp;L'!$C$8</f>
        <v>2.38</v>
      </c>
      <c r="AF387" s="97">
        <f>(AF214+AF225)*'Data - P&amp;L'!$C$8</f>
        <v>0</v>
      </c>
      <c r="AG387" s="99">
        <f t="shared" si="119"/>
        <v>40.46</v>
      </c>
    </row>
    <row r="388" outlineLevel="1">
      <c r="A388" s="123" t="s">
        <v>352</v>
      </c>
      <c r="B388" s="89">
        <f>(B215+B216+B226+B227)*'Data - P&amp;L'!$C$9</f>
        <v>6.66</v>
      </c>
      <c r="C388" s="89">
        <f>(C215+C216+C226+C227)*'Data - P&amp;L'!$C$9</f>
        <v>0</v>
      </c>
      <c r="D388" s="89">
        <f>(D215+D216+D226+D227)*'Data - P&amp;L'!$C$9</f>
        <v>6.66</v>
      </c>
      <c r="E388" s="89">
        <f>(E215+E216+E226+E227)*'Data - P&amp;L'!$C$9</f>
        <v>6.66</v>
      </c>
      <c r="F388" s="89">
        <f>(F215+F216+F226+F227)*'Data - P&amp;L'!$C$9</f>
        <v>0</v>
      </c>
      <c r="G388" s="89">
        <f>(G215+G216+G226+G227)*'Data - P&amp;L'!$C$9</f>
        <v>6.66</v>
      </c>
      <c r="H388" s="89">
        <f>(H215+H216+H226+H227)*'Data - P&amp;L'!$C$9</f>
        <v>0</v>
      </c>
      <c r="I388" s="89">
        <f>(I215+I216+I226+I227)*'Data - P&amp;L'!$C$9</f>
        <v>0</v>
      </c>
      <c r="J388" s="89">
        <f>(J215+J216+J226+J227)*'Data - P&amp;L'!$C$9</f>
        <v>0</v>
      </c>
      <c r="K388" s="89">
        <f>(K215+K216+K226+K227)*'Data - P&amp;L'!$C$9</f>
        <v>0</v>
      </c>
      <c r="L388" s="89">
        <f>(L215+L216+L226+L227)*'Data - P&amp;L'!$C$9</f>
        <v>19.98</v>
      </c>
      <c r="M388" s="89">
        <f>(M215+M216+M226+M227)*'Data - P&amp;L'!$C$9</f>
        <v>26.64</v>
      </c>
      <c r="N388" s="89">
        <f>(N215+N216+N226+N227)*'Data - P&amp;L'!$C$9</f>
        <v>6.66</v>
      </c>
      <c r="O388" s="89">
        <f>(O215+O216+O226+O227)*'Data - P&amp;L'!$C$9</f>
        <v>6.66</v>
      </c>
      <c r="P388" s="89">
        <f>(P215+P216+P226+P227)*'Data - P&amp;L'!$C$9</f>
        <v>0</v>
      </c>
      <c r="Q388" s="89">
        <f>(Q215+Q216+Q226+Q227)*'Data - P&amp;L'!$C$9</f>
        <v>6.66</v>
      </c>
      <c r="R388" s="89">
        <f>(R215+R216+R226+R227)*'Data - P&amp;L'!$C$9</f>
        <v>0</v>
      </c>
      <c r="S388" s="89">
        <f>(S215+S216+S226+S227)*'Data - P&amp;L'!$C$9</f>
        <v>6.66</v>
      </c>
      <c r="T388" s="89">
        <f>(T215+T216+T226+T227)*'Data - P&amp;L'!$C$9</f>
        <v>13.32</v>
      </c>
      <c r="U388" s="89">
        <f>(U215+U216+U226+U227)*'Data - P&amp;L'!$C$9</f>
        <v>6.66</v>
      </c>
      <c r="V388" s="89">
        <f>(V215+V216+V226+V227)*'Data - P&amp;L'!$C$9</f>
        <v>13.32</v>
      </c>
      <c r="W388" s="89">
        <f>(W215+W216+W226+W227)*'Data - P&amp;L'!$C$9</f>
        <v>6.66</v>
      </c>
      <c r="X388" s="89">
        <f>(X215+X216+X226+X227)*'Data - P&amp;L'!$C$9</f>
        <v>0</v>
      </c>
      <c r="Y388" s="89">
        <f>(Y215+Y216+Y226+Y227)*'Data - P&amp;L'!$C$9</f>
        <v>13.32</v>
      </c>
      <c r="Z388" s="89">
        <f>(Z215+Z216+Z226+Z227)*'Data - P&amp;L'!$C$9</f>
        <v>0</v>
      </c>
      <c r="AA388" s="89">
        <f>(AA215+AA216+AA226+AA227)*'Data - P&amp;L'!$C$9</f>
        <v>0</v>
      </c>
      <c r="AB388" s="89">
        <f>(AB215+AB216+AB226+AB227)*'Data - P&amp;L'!$C$9</f>
        <v>6.66</v>
      </c>
      <c r="AC388" s="89">
        <f>(AC215+AC216+AC226+AC227)*'Data - P&amp;L'!$C$9</f>
        <v>6.66</v>
      </c>
      <c r="AD388" s="89">
        <f>(AD215+AD216+AD226+AD227)*'Data - P&amp;L'!$C$9</f>
        <v>0</v>
      </c>
      <c r="AE388" s="89">
        <f>(AE215+AE216+AE226+AE227)*'Data - P&amp;L'!$C$9</f>
        <v>6.66</v>
      </c>
      <c r="AF388" s="97">
        <f>(AF215+AF216+AF226+AF227)*'Data - P&amp;L'!$C$9</f>
        <v>0</v>
      </c>
      <c r="AG388" s="99">
        <f t="shared" si="119"/>
        <v>173.16</v>
      </c>
    </row>
    <row r="389" outlineLevel="1">
      <c r="A389" s="123" t="s">
        <v>356</v>
      </c>
      <c r="B389" s="89">
        <f>(B217+B218+B228+B229)*'Data - P&amp;L'!$C$5</f>
        <v>26.88</v>
      </c>
      <c r="C389" s="89">
        <f>(C217+C218+C228+C229)*'Data - P&amp;L'!$C$5</f>
        <v>0</v>
      </c>
      <c r="D389" s="89">
        <f>(D217+D218+D228+D229)*'Data - P&amp;L'!$C$5</f>
        <v>26.88</v>
      </c>
      <c r="E389" s="89">
        <f>(E217+E218+E228+E229)*'Data - P&amp;L'!$C$5</f>
        <v>0</v>
      </c>
      <c r="F389" s="89">
        <f>(F217+F218+F228+F229)*'Data - P&amp;L'!$C$5</f>
        <v>0</v>
      </c>
      <c r="G389" s="89">
        <f>(G217+G218+G228+G229)*'Data - P&amp;L'!$C$5</f>
        <v>0</v>
      </c>
      <c r="H389" s="89">
        <f>(H217+H218+H228+H229)*'Data - P&amp;L'!$C$5</f>
        <v>13.44</v>
      </c>
      <c r="I389" s="89">
        <f>(I217+I218+I228+I229)*'Data - P&amp;L'!$C$5</f>
        <v>53.76</v>
      </c>
      <c r="J389" s="89">
        <f>(J217+J218+J228+J229)*'Data - P&amp;L'!$C$5</f>
        <v>0</v>
      </c>
      <c r="K389" s="89">
        <f>(K217+K218+K228+K229)*'Data - P&amp;L'!$C$5</f>
        <v>0</v>
      </c>
      <c r="L389" s="89">
        <f>(L217+L218+L228+L229)*'Data - P&amp;L'!$C$5</f>
        <v>67.2</v>
      </c>
      <c r="M389" s="89">
        <f>(M217+M218+M228+M229)*'Data - P&amp;L'!$C$5</f>
        <v>13.44</v>
      </c>
      <c r="N389" s="89">
        <f>(N217+N218+N228+N229)*'Data - P&amp;L'!$C$5</f>
        <v>0</v>
      </c>
      <c r="O389" s="89">
        <f>(O217+O218+O228+O229)*'Data - P&amp;L'!$C$5</f>
        <v>13.44</v>
      </c>
      <c r="P389" s="89">
        <f>(P217+P218+P228+P229)*'Data - P&amp;L'!$C$5</f>
        <v>0</v>
      </c>
      <c r="Q389" s="89">
        <f>(Q217+Q218+Q228+Q229)*'Data - P&amp;L'!$C$5</f>
        <v>0</v>
      </c>
      <c r="R389" s="89">
        <f>(R217+R218+R228+R229)*'Data - P&amp;L'!$C$5</f>
        <v>13.44</v>
      </c>
      <c r="S389" s="89">
        <f>(S217+S218+S228+S229)*'Data - P&amp;L'!$C$5</f>
        <v>13.44</v>
      </c>
      <c r="T389" s="89">
        <f>(T217+T218+T228+T229)*'Data - P&amp;L'!$C$5</f>
        <v>0</v>
      </c>
      <c r="U389" s="89">
        <f>(U217+U218+U228+U229)*'Data - P&amp;L'!$C$5</f>
        <v>13.44</v>
      </c>
      <c r="V389" s="89">
        <f>(V217+V218+V228+V229)*'Data - P&amp;L'!$C$5</f>
        <v>0</v>
      </c>
      <c r="W389" s="89">
        <f>(W217+W218+W228+W229)*'Data - P&amp;L'!$C$5</f>
        <v>0</v>
      </c>
      <c r="X389" s="89">
        <f>(X217+X218+X228+X229)*'Data - P&amp;L'!$C$5</f>
        <v>0</v>
      </c>
      <c r="Y389" s="89">
        <f>(Y217+Y218+Y228+Y229)*'Data - P&amp;L'!$C$5</f>
        <v>0</v>
      </c>
      <c r="Z389" s="89">
        <f>(Z217+Z218+Z228+Z229)*'Data - P&amp;L'!$C$5</f>
        <v>0</v>
      </c>
      <c r="AA389" s="89">
        <f>(AA217+AA218+AA228+AA229)*'Data - P&amp;L'!$C$5</f>
        <v>0</v>
      </c>
      <c r="AB389" s="89">
        <f>(AB217+AB218+AB228+AB229)*'Data - P&amp;L'!$C$5</f>
        <v>0</v>
      </c>
      <c r="AC389" s="89">
        <f>(AC217+AC218+AC228+AC229)*'Data - P&amp;L'!$C$5</f>
        <v>0</v>
      </c>
      <c r="AD389" s="89">
        <f>(AD217+AD218+AD228+AD229)*'Data - P&amp;L'!$C$5</f>
        <v>0</v>
      </c>
      <c r="AE389" s="89">
        <f>(AE217+AE218+AE228+AE229)*'Data - P&amp;L'!$C$5</f>
        <v>0</v>
      </c>
      <c r="AF389" s="97">
        <f>(AF217+AF218+AF228+AF229)*'Data - P&amp;L'!$C$5</f>
        <v>0</v>
      </c>
      <c r="AG389" s="99">
        <f t="shared" si="119"/>
        <v>255.36</v>
      </c>
    </row>
    <row r="390" outlineLevel="1">
      <c r="A390" s="123" t="s">
        <v>361</v>
      </c>
      <c r="B390" s="89">
        <f>(B219+B220+B230+B231)*'Data - P&amp;L'!$C$10</f>
        <v>6</v>
      </c>
      <c r="C390" s="89">
        <f>(C219+C220+C230+C231)*'Data - P&amp;L'!$C$10</f>
        <v>0</v>
      </c>
      <c r="D390" s="89">
        <f>(D219+D220+D230+D231)*'Data - P&amp;L'!$C$10</f>
        <v>6</v>
      </c>
      <c r="E390" s="89">
        <f>(E219+E220+E230+E231)*'Data - P&amp;L'!$C$10</f>
        <v>24</v>
      </c>
      <c r="F390" s="89">
        <f>(F219+F220+F230+F231)*'Data - P&amp;L'!$C$10</f>
        <v>0</v>
      </c>
      <c r="G390" s="89">
        <f>(G219+G220+G230+G231)*'Data - P&amp;L'!$C$10</f>
        <v>42</v>
      </c>
      <c r="H390" s="89">
        <f>(H219+H220+H230+H231)*'Data - P&amp;L'!$C$10</f>
        <v>6</v>
      </c>
      <c r="I390" s="89">
        <f>(I219+I220+I230+I231)*'Data - P&amp;L'!$C$10</f>
        <v>42</v>
      </c>
      <c r="J390" s="89">
        <f>(J219+J220+J230+J231)*'Data - P&amp;L'!$C$10</f>
        <v>6</v>
      </c>
      <c r="K390" s="89">
        <f>(K219+K220+K230+K231)*'Data - P&amp;L'!$C$10</f>
        <v>0</v>
      </c>
      <c r="L390" s="89">
        <f>(L219+L220+L230+L231)*'Data - P&amp;L'!$C$10</f>
        <v>30</v>
      </c>
      <c r="M390" s="89">
        <f>(M219+M220+M230+M231)*'Data - P&amp;L'!$C$10</f>
        <v>18</v>
      </c>
      <c r="N390" s="89">
        <f>(N219+N220+N230+N231)*'Data - P&amp;L'!$C$10</f>
        <v>30</v>
      </c>
      <c r="O390" s="89">
        <f>(O219+O220+O230+O231)*'Data - P&amp;L'!$C$10</f>
        <v>18</v>
      </c>
      <c r="P390" s="89">
        <f>(P219+P220+P230+P231)*'Data - P&amp;L'!$C$10</f>
        <v>0</v>
      </c>
      <c r="Q390" s="89">
        <f>(Q219+Q220+Q230+Q231)*'Data - P&amp;L'!$C$10</f>
        <v>0</v>
      </c>
      <c r="R390" s="89">
        <f>(R219+R220+R230+R231)*'Data - P&amp;L'!$C$10</f>
        <v>0</v>
      </c>
      <c r="S390" s="89">
        <f>(S219+S220+S230+S231)*'Data - P&amp;L'!$C$10</f>
        <v>6</v>
      </c>
      <c r="T390" s="89">
        <f>(T219+T220+T230+T231)*'Data - P&amp;L'!$C$10</f>
        <v>12</v>
      </c>
      <c r="U390" s="89">
        <f>(U219+U220+U230+U231)*'Data - P&amp;L'!$C$10</f>
        <v>6</v>
      </c>
      <c r="V390" s="89">
        <f>(V219+V220+V230+V231)*'Data - P&amp;L'!$C$10</f>
        <v>6</v>
      </c>
      <c r="W390" s="89">
        <f>(W219+W220+W230+W231)*'Data - P&amp;L'!$C$10</f>
        <v>0</v>
      </c>
      <c r="X390" s="89">
        <f>(X219+X220+X230+X231)*'Data - P&amp;L'!$C$10</f>
        <v>6</v>
      </c>
      <c r="Y390" s="89">
        <f>(Y219+Y220+Y230+Y231)*'Data - P&amp;L'!$C$10</f>
        <v>0</v>
      </c>
      <c r="Z390" s="89">
        <f>(Z219+Z220+Z230+Z231)*'Data - P&amp;L'!$C$10</f>
        <v>0</v>
      </c>
      <c r="AA390" s="89">
        <f>(AA219+AA220+AA230+AA231)*'Data - P&amp;L'!$C$10</f>
        <v>0</v>
      </c>
      <c r="AB390" s="89">
        <f>(AB219+AB220+AB230+AB231)*'Data - P&amp;L'!$C$10</f>
        <v>12</v>
      </c>
      <c r="AC390" s="89">
        <f>(AC219+AC220+AC230+AC231)*'Data - P&amp;L'!$C$10</f>
        <v>12</v>
      </c>
      <c r="AD390" s="89">
        <f>(AD219+AD220+AD230+AD231)*'Data - P&amp;L'!$C$10</f>
        <v>0</v>
      </c>
      <c r="AE390" s="89">
        <f>(AE219+AE220+AE230+AE231)*'Data - P&amp;L'!$C$10</f>
        <v>0</v>
      </c>
      <c r="AF390" s="97">
        <f>(AF219+AF220+AF230+AF231)*'Data - P&amp;L'!$C$10</f>
        <v>0</v>
      </c>
      <c r="AG390" s="99">
        <f t="shared" si="119"/>
        <v>288</v>
      </c>
    </row>
    <row r="391" outlineLevel="1">
      <c r="A391" s="123" t="s">
        <v>367</v>
      </c>
      <c r="B391" s="89">
        <f>((SUM(B200:B203))*'Data - P&amp;L'!$C$38)+((SUM(B205:B208))*'Data - P&amp;L'!$C$39)</f>
        <v>71.64</v>
      </c>
      <c r="C391" s="89">
        <f>((SUM(C200:C203))*'Data - P&amp;L'!$C$38)+((SUM(C205:C208))*'Data - P&amp;L'!$C$39)</f>
        <v>71.64</v>
      </c>
      <c r="D391" s="89">
        <f>((SUM(D200:D203))*'Data - P&amp;L'!$C$38)+((SUM(D205:D208))*'Data - P&amp;L'!$C$39)</f>
        <v>71.64</v>
      </c>
      <c r="E391" s="89">
        <f>((SUM(E200:E203))*'Data - P&amp;L'!$C$38)+((SUM(E205:E208))*'Data - P&amp;L'!$C$39)</f>
        <v>298.5</v>
      </c>
      <c r="F391" s="89">
        <f>((SUM(F200:F203))*'Data - P&amp;L'!$C$38)+((SUM(F205:F208))*'Data - P&amp;L'!$C$39)</f>
        <v>59.7</v>
      </c>
      <c r="G391" s="89">
        <f>((SUM(G200:G203))*'Data - P&amp;L'!$C$38)+((SUM(G205:G208))*'Data - P&amp;L'!$C$39)</f>
        <v>298.5</v>
      </c>
      <c r="H391" s="89">
        <f>((SUM(H200:H203))*'Data - P&amp;L'!$C$38)+((SUM(H205:H208))*'Data - P&amp;L'!$C$39)</f>
        <v>107.46</v>
      </c>
      <c r="I391" s="89">
        <f>((SUM(I200:I203))*'Data - P&amp;L'!$C$38)+((SUM(I205:I208))*'Data - P&amp;L'!$C$39)</f>
        <v>167.16</v>
      </c>
      <c r="J391" s="89">
        <f>((SUM(J200:J203))*'Data - P&amp;L'!$C$38)+((SUM(J205:J208))*'Data - P&amp;L'!$C$39)</f>
        <v>23.88</v>
      </c>
      <c r="K391" s="89">
        <f>((SUM(K200:K203))*'Data - P&amp;L'!$C$38)+((SUM(K205:K208))*'Data - P&amp;L'!$C$39)</f>
        <v>0</v>
      </c>
      <c r="L391" s="89">
        <f>((SUM(L200:L203))*'Data - P&amp;L'!$C$38)+((SUM(L205:L208))*'Data - P&amp;L'!$C$39)</f>
        <v>274.62</v>
      </c>
      <c r="M391" s="89">
        <f>((SUM(M200:M203))*'Data - P&amp;L'!$C$38)+((SUM(M205:M208))*'Data - P&amp;L'!$C$39)</f>
        <v>131.34</v>
      </c>
      <c r="N391" s="89">
        <f>((SUM(N200:N203))*'Data - P&amp;L'!$C$38)+((SUM(N205:N208))*'Data - P&amp;L'!$C$39)</f>
        <v>191.04</v>
      </c>
      <c r="O391" s="89">
        <f>((SUM(O200:O203))*'Data - P&amp;L'!$C$38)+((SUM(O205:O208))*'Data - P&amp;L'!$C$39)</f>
        <v>250.74</v>
      </c>
      <c r="P391" s="89">
        <f>((SUM(P200:P203))*'Data - P&amp;L'!$C$38)+((SUM(P205:P208))*'Data - P&amp;L'!$C$39)</f>
        <v>11.94</v>
      </c>
      <c r="Q391" s="89">
        <f>((SUM(Q200:Q203))*'Data - P&amp;L'!$C$38)+((SUM(Q205:Q208))*'Data - P&amp;L'!$C$39)</f>
        <v>35.82</v>
      </c>
      <c r="R391" s="89">
        <f>((SUM(R200:R203))*'Data - P&amp;L'!$C$38)+((SUM(R205:R208))*'Data - P&amp;L'!$C$39)</f>
        <v>35.82</v>
      </c>
      <c r="S391" s="89">
        <f>((SUM(S200:S203))*'Data - P&amp;L'!$C$38)+((SUM(S205:S208))*'Data - P&amp;L'!$C$39)</f>
        <v>59.7</v>
      </c>
      <c r="T391" s="89">
        <f>((SUM(T200:T203))*'Data - P&amp;L'!$C$38)+((SUM(T205:T208))*'Data - P&amp;L'!$C$39)</f>
        <v>95.52</v>
      </c>
      <c r="U391" s="89">
        <f>((SUM(U200:U203))*'Data - P&amp;L'!$C$38)+((SUM(U205:U208))*'Data - P&amp;L'!$C$39)</f>
        <v>59.7</v>
      </c>
      <c r="V391" s="89">
        <f>((SUM(V200:V203))*'Data - P&amp;L'!$C$38)+((SUM(V205:V208))*'Data - P&amp;L'!$C$39)</f>
        <v>47.76</v>
      </c>
      <c r="W391" s="89">
        <f>((SUM(W200:W203))*'Data - P&amp;L'!$C$38)+((SUM(W205:W208))*'Data - P&amp;L'!$C$39)</f>
        <v>23.88</v>
      </c>
      <c r="X391" s="89">
        <f>((SUM(X200:X203))*'Data - P&amp;L'!$C$38)+((SUM(X205:X208))*'Data - P&amp;L'!$C$39)</f>
        <v>11.94</v>
      </c>
      <c r="Y391" s="89">
        <f>((SUM(Y200:Y203))*'Data - P&amp;L'!$C$38)+((SUM(Y205:Y208))*'Data - P&amp;L'!$C$39)</f>
        <v>35.82</v>
      </c>
      <c r="Z391" s="89">
        <f>((SUM(Z200:Z203))*'Data - P&amp;L'!$C$38)+((SUM(Z205:Z208))*'Data - P&amp;L'!$C$39)</f>
        <v>0</v>
      </c>
      <c r="AA391" s="89">
        <f>((SUM(AA200:AA203))*'Data - P&amp;L'!$C$38)+((SUM(AA205:AA208))*'Data - P&amp;L'!$C$39)</f>
        <v>0</v>
      </c>
      <c r="AB391" s="89">
        <f>((SUM(AB200:AB203))*'Data - P&amp;L'!$C$38)+((SUM(AB205:AB208))*'Data - P&amp;L'!$C$39)</f>
        <v>71.64</v>
      </c>
      <c r="AC391" s="89">
        <f>((SUM(AC200:AC203))*'Data - P&amp;L'!$C$38)+((SUM(AC205:AC208))*'Data - P&amp;L'!$C$39)</f>
        <v>35.82</v>
      </c>
      <c r="AD391" s="89">
        <f>((SUM(AD200:AD203))*'Data - P&amp;L'!$C$38)+((SUM(AD205:AD208))*'Data - P&amp;L'!$C$39)</f>
        <v>0</v>
      </c>
      <c r="AE391" s="89">
        <f>((SUM(AE200:AE203))*'Data - P&amp;L'!$C$38)+((SUM(AE205:AE208))*'Data - P&amp;L'!$C$39)</f>
        <v>35.82</v>
      </c>
      <c r="AF391" s="97">
        <f>((SUM(AF200:AF203))*'Data - P&amp;L'!$C$38)+((SUM(AF205:AF208))*'Data - P&amp;L'!$C$39)</f>
        <v>0</v>
      </c>
      <c r="AG391" s="99">
        <f t="shared" si="119"/>
        <v>2579.04</v>
      </c>
    </row>
    <row r="392" outlineLevel="1">
      <c r="A392" s="123" t="s">
        <v>552</v>
      </c>
      <c r="B392" s="89">
        <f>((B200+B201+B202+B203)*'Data - P&amp;L'!$C$34)+((B205+B206+B207+B208)*'Data - P&amp;L'!$C$35)</f>
        <v>278.86</v>
      </c>
      <c r="C392" s="89">
        <f>((C200+C201+C202+C203)*'Data - P&amp;L'!$C$34)+((C205+C206+C207+C208)*'Data - P&amp;L'!$C$35)</f>
        <v>316.56</v>
      </c>
      <c r="D392" s="89">
        <f>((D200+D201+D202+D203)*'Data - P&amp;L'!$C$34)+((D205+D206+D207+D208)*'Data - P&amp;L'!$C$35)</f>
        <v>316.56</v>
      </c>
      <c r="E392" s="89">
        <f>((E200+E201+E202+E203)*'Data - P&amp;L'!$C$34)+((E205+E206+E207+E208)*'Data - P&amp;L'!$C$35)</f>
        <v>1319</v>
      </c>
      <c r="F392" s="89">
        <f>((F200+F201+F202+F203)*'Data - P&amp;L'!$C$34)+((F205+F206+F207+F208)*'Data - P&amp;L'!$C$35)</f>
        <v>263.8</v>
      </c>
      <c r="G392" s="89">
        <f>((G200+G201+G202+G203)*'Data - P&amp;L'!$C$34)+((G205+G206+G207+G208)*'Data - P&amp;L'!$C$35)</f>
        <v>1319</v>
      </c>
      <c r="H392" s="89">
        <f>((H200+H201+H202+H203)*'Data - P&amp;L'!$C$34)+((H205+H206+H207+H208)*'Data - P&amp;L'!$C$35)</f>
        <v>474.84</v>
      </c>
      <c r="I392" s="89">
        <f>((I200+I201+I202+I203)*'Data - P&amp;L'!$C$34)+((I205+I206+I207+I208)*'Data - P&amp;L'!$C$35)</f>
        <v>700.94</v>
      </c>
      <c r="J392" s="89">
        <f>((J200+J201+J202+J203)*'Data - P&amp;L'!$C$34)+((J205+J206+J207+J208)*'Data - P&amp;L'!$C$35)</f>
        <v>105.52</v>
      </c>
      <c r="K392" s="89">
        <f>((K200+K201+K202+K203)*'Data - P&amp;L'!$C$34)+((K205+K206+K207+K208)*'Data - P&amp;L'!$C$35)</f>
        <v>0</v>
      </c>
      <c r="L392" s="89">
        <f>((L200+L201+L202+L203)*'Data - P&amp;L'!$C$34)+((L205+L206+L207+L208)*'Data - P&amp;L'!$C$35)</f>
        <v>1213.48</v>
      </c>
      <c r="M392" s="89">
        <f>((M200+M201+M202+M203)*'Data - P&amp;L'!$C$34)+((M205+M206+M207+M208)*'Data - P&amp;L'!$C$35)</f>
        <v>580.36</v>
      </c>
      <c r="N392" s="89">
        <f>((N200+N201+N202+N203)*'Data - P&amp;L'!$C$34)+((N205+N206+N207+N208)*'Data - P&amp;L'!$C$35)</f>
        <v>806.46</v>
      </c>
      <c r="O392" s="89">
        <f>((O200+O201+O202+O203)*'Data - P&amp;L'!$C$34)+((O205+O206+O207+O208)*'Data - P&amp;L'!$C$35)</f>
        <v>1107.96</v>
      </c>
      <c r="P392" s="89">
        <f>((P200+P201+P202+P203)*'Data - P&amp;L'!$C$34)+((P205+P206+P207+P208)*'Data - P&amp;L'!$C$35)</f>
        <v>52.76</v>
      </c>
      <c r="Q392" s="89">
        <f>((Q200+Q201+Q202+Q203)*'Data - P&amp;L'!$C$34)+((Q205+Q206+Q207+Q208)*'Data - P&amp;L'!$C$35)</f>
        <v>158.28</v>
      </c>
      <c r="R392" s="89">
        <f>((R200+R201+R202+R203)*'Data - P&amp;L'!$C$34)+((R205+R206+R207+R208)*'Data - P&amp;L'!$C$35)</f>
        <v>120.58</v>
      </c>
      <c r="S392" s="89">
        <f>((S200+S201+S202+S203)*'Data - P&amp;L'!$C$34)+((S205+S206+S207+S208)*'Data - P&amp;L'!$C$35)</f>
        <v>263.8</v>
      </c>
      <c r="T392" s="89">
        <f>((T200+T201+T202+T203)*'Data - P&amp;L'!$C$34)+((T205+T206+T207+T208)*'Data - P&amp;L'!$C$35)</f>
        <v>308.98</v>
      </c>
      <c r="U392" s="89">
        <f>((U200+U201+U202+U203)*'Data - P&amp;L'!$C$34)+((U205+U206+U207+U208)*'Data - P&amp;L'!$C$35)</f>
        <v>263.8</v>
      </c>
      <c r="V392" s="89">
        <f>((V200+V201+V202+V203)*'Data - P&amp;L'!$C$34)+((V205+V206+V207+V208)*'Data - P&amp;L'!$C$35)</f>
        <v>211.04</v>
      </c>
      <c r="W392" s="89">
        <f>((W200+W201+W202+W203)*'Data - P&amp;L'!$C$34)+((W205+W206+W207+W208)*'Data - P&amp;L'!$C$35)</f>
        <v>67.82</v>
      </c>
      <c r="X392" s="89">
        <f>((X200+X201+X202+X203)*'Data - P&amp;L'!$C$34)+((X205+X206+X207+X208)*'Data - P&amp;L'!$C$35)</f>
        <v>52.76</v>
      </c>
      <c r="Y392" s="89">
        <f>((Y200+Y201+Y202+Y203)*'Data - P&amp;L'!$C$34)+((Y205+Y206+Y207+Y208)*'Data - P&amp;L'!$C$35)</f>
        <v>120.58</v>
      </c>
      <c r="Z392" s="89">
        <f>((Z200+Z201+Z202+Z203)*'Data - P&amp;L'!$C$34)+((Z205+Z206+Z207+Z208)*'Data - P&amp;L'!$C$35)</f>
        <v>0</v>
      </c>
      <c r="AA392" s="89">
        <f>((AA200+AA201+AA202+AA203)*'Data - P&amp;L'!$C$34)+((AA205+AA206+AA207+AA208)*'Data - P&amp;L'!$C$35)</f>
        <v>0</v>
      </c>
      <c r="AB392" s="89">
        <f>((AB200+AB201+AB202+AB203)*'Data - P&amp;L'!$C$34)+((AB205+AB206+AB207+AB208)*'Data - P&amp;L'!$C$35)</f>
        <v>316.56</v>
      </c>
      <c r="AC392" s="89">
        <f>((AC200+AC201+AC202+AC203)*'Data - P&amp;L'!$C$34)+((AC205+AC206+AC207+AC208)*'Data - P&amp;L'!$C$35)</f>
        <v>158.28</v>
      </c>
      <c r="AD392" s="89">
        <f>((AD200+AD201+AD202+AD203)*'Data - P&amp;L'!$C$34)+((AD205+AD206+AD207+AD208)*'Data - P&amp;L'!$C$35)</f>
        <v>0</v>
      </c>
      <c r="AE392" s="89">
        <f>((AE200+AE201+AE202+AE203)*'Data - P&amp;L'!$C$34)+((AE205+AE206+AE207+AE208)*'Data - P&amp;L'!$C$35)</f>
        <v>158.28</v>
      </c>
      <c r="AF392" s="97">
        <f>((AF200+AF201+AF202+AF203)*'Data - P&amp;L'!$C$34)+((AF205+AF206+AF207+AF208)*'Data - P&amp;L'!$C$35)</f>
        <v>0</v>
      </c>
      <c r="AG392" s="99">
        <f t="shared" si="119"/>
        <v>11056.86</v>
      </c>
    </row>
    <row r="393" outlineLevel="1">
      <c r="A393" s="123" t="s">
        <v>435</v>
      </c>
      <c r="B393" s="89">
        <f>(B221*'Data - P&amp;L'!$D$38)+(B232*'Data - P&amp;L'!$D$39)</f>
        <v>12.95</v>
      </c>
      <c r="C393" s="89">
        <f>(C221*'Data - P&amp;L'!$D$38)+(C232*'Data - P&amp;L'!$D$39)</f>
        <v>5.74</v>
      </c>
      <c r="D393" s="89">
        <f>(D221*'Data - P&amp;L'!$D$38)+(D232*'Data - P&amp;L'!$D$39)</f>
        <v>12.915</v>
      </c>
      <c r="E393" s="89">
        <f>(E221*'Data - P&amp;L'!$D$38)+(E232*'Data - P&amp;L'!$D$39)</f>
        <v>25.83</v>
      </c>
      <c r="F393" s="89">
        <f>(F221*'Data - P&amp;L'!$D$38)+(F232*'Data - P&amp;L'!$D$39)</f>
        <v>0</v>
      </c>
      <c r="G393" s="89">
        <f>(G221*'Data - P&amp;L'!$D$38)+(G232*'Data - P&amp;L'!$D$39)</f>
        <v>22.96</v>
      </c>
      <c r="H393" s="89">
        <f>(H221*'Data - P&amp;L'!$D$38)+(H232*'Data - P&amp;L'!$D$39)</f>
        <v>2.87</v>
      </c>
      <c r="I393" s="89">
        <f>(I221*'Data - P&amp;L'!$D$38)+(I232*'Data - P&amp;L'!$D$39)</f>
        <v>21.535</v>
      </c>
      <c r="J393" s="89">
        <f>(J221*'Data - P&amp;L'!$D$38)+(J232*'Data - P&amp;L'!$D$39)</f>
        <v>1.435</v>
      </c>
      <c r="K393" s="89">
        <f>(K221*'Data - P&amp;L'!$D$38)+(K232*'Data - P&amp;L'!$D$39)</f>
        <v>0</v>
      </c>
      <c r="L393" s="89">
        <f>(L221*'Data - P&amp;L'!$D$38)+(L232*'Data - P&amp;L'!$D$39)</f>
        <v>24.395</v>
      </c>
      <c r="M393" s="89">
        <f>(M221*'Data - P&amp;L'!$D$38)+(M232*'Data - P&amp;L'!$D$39)</f>
        <v>17.22</v>
      </c>
      <c r="N393" s="89">
        <f>(N221*'Data - P&amp;L'!$D$38)+(N232*'Data - P&amp;L'!$D$39)</f>
        <v>11.485</v>
      </c>
      <c r="O393" s="89">
        <f>(O221*'Data - P&amp;L'!$D$38)+(O232*'Data - P&amp;L'!$D$39)</f>
        <v>12.915</v>
      </c>
      <c r="P393" s="89">
        <f>(P221*'Data - P&amp;L'!$D$38)+(P232*'Data - P&amp;L'!$D$39)</f>
        <v>0</v>
      </c>
      <c r="Q393" s="89">
        <f>(Q221*'Data - P&amp;L'!$D$38)+(Q232*'Data - P&amp;L'!$D$39)</f>
        <v>2.87</v>
      </c>
      <c r="R393" s="89">
        <f>(R221*'Data - P&amp;L'!$D$38)+(R232*'Data - P&amp;L'!$D$39)</f>
        <v>1.435</v>
      </c>
      <c r="S393" s="89">
        <f>(S221*'Data - P&amp;L'!$D$38)+(S232*'Data - P&amp;L'!$D$39)</f>
        <v>8.61</v>
      </c>
      <c r="T393" s="89">
        <f>(T221*'Data - P&amp;L'!$D$38)+(T232*'Data - P&amp;L'!$D$39)</f>
        <v>11.51</v>
      </c>
      <c r="U393" s="89">
        <f>(U221*'Data - P&amp;L'!$D$38)+(U232*'Data - P&amp;L'!$D$39)</f>
        <v>5.74</v>
      </c>
      <c r="V393" s="89">
        <f>(V221*'Data - P&amp;L'!$D$38)+(V232*'Data - P&amp;L'!$D$39)</f>
        <v>7.175</v>
      </c>
      <c r="W393" s="89">
        <f>(W221*'Data - P&amp;L'!$D$38)+(W232*'Data - P&amp;L'!$D$39)</f>
        <v>1.44</v>
      </c>
      <c r="X393" s="89">
        <f>(X221*'Data - P&amp;L'!$D$38)+(X232*'Data - P&amp;L'!$D$39)</f>
        <v>1.435</v>
      </c>
      <c r="Y393" s="89">
        <f>(Y221*'Data - P&amp;L'!$D$38)+(Y232*'Data - P&amp;L'!$D$39)</f>
        <v>8.625</v>
      </c>
      <c r="Z393" s="89">
        <f>(Z221*'Data - P&amp;L'!$D$38)+(Z232*'Data - P&amp;L'!$D$39)</f>
        <v>0</v>
      </c>
      <c r="AA393" s="89">
        <f>(AA221*'Data - P&amp;L'!$D$38)+(AA232*'Data - P&amp;L'!$D$39)</f>
        <v>0</v>
      </c>
      <c r="AB393" s="89">
        <f>(AB221*'Data - P&amp;L'!$D$38)+(AB232*'Data - P&amp;L'!$D$39)</f>
        <v>7.175</v>
      </c>
      <c r="AC393" s="89">
        <f>(AC221*'Data - P&amp;L'!$D$38)+(AC232*'Data - P&amp;L'!$D$39)</f>
        <v>7.175</v>
      </c>
      <c r="AD393" s="89">
        <f>(AD221*'Data - P&amp;L'!$D$38)+(AD232*'Data - P&amp;L'!$D$39)</f>
        <v>0</v>
      </c>
      <c r="AE393" s="89">
        <f>(AE221*'Data - P&amp;L'!$D$38)+(AE232*'Data - P&amp;L'!$D$39)</f>
        <v>5.74</v>
      </c>
      <c r="AF393" s="97">
        <f>(AF221*'Data - P&amp;L'!$D$38)+(AF232*'Data - P&amp;L'!$D$39)</f>
        <v>0</v>
      </c>
      <c r="AG393" s="99">
        <f t="shared" si="119"/>
        <v>241.18</v>
      </c>
    </row>
    <row r="394" outlineLevel="1">
      <c r="A394" s="123" t="s">
        <v>564</v>
      </c>
      <c r="B394" s="89">
        <f>(B221*'Data - P&amp;L'!$D$34)+(B232*'Data - P&amp;L'!$D$35)</f>
        <v>63.24</v>
      </c>
      <c r="C394" s="89">
        <f>(C221*'Data - P&amp;L'!$D$34)+(C232*'Data - P&amp;L'!$D$35)</f>
        <v>40.24</v>
      </c>
      <c r="D394" s="89">
        <f>(D221*'Data - P&amp;L'!$D$34)+(D232*'Data - P&amp;L'!$D$35)</f>
        <v>90.54</v>
      </c>
      <c r="E394" s="89">
        <f>(E221*'Data - P&amp;L'!$D$34)+(E232*'Data - P&amp;L'!$D$35)</f>
        <v>181.08</v>
      </c>
      <c r="F394" s="89">
        <f>(F221*'Data - P&amp;L'!$D$34)+(F232*'Data - P&amp;L'!$D$35)</f>
        <v>0</v>
      </c>
      <c r="G394" s="89">
        <f>(G221*'Data - P&amp;L'!$D$34)+(G232*'Data - P&amp;L'!$D$35)</f>
        <v>160.96</v>
      </c>
      <c r="H394" s="89">
        <f>(H221*'Data - P&amp;L'!$D$34)+(H232*'Data - P&amp;L'!$D$35)</f>
        <v>20.12</v>
      </c>
      <c r="I394" s="89">
        <f>(I221*'Data - P&amp;L'!$D$34)+(I232*'Data - P&amp;L'!$D$35)</f>
        <v>143.1</v>
      </c>
      <c r="J394" s="89">
        <f>(J221*'Data - P&amp;L'!$D$34)+(J232*'Data - P&amp;L'!$D$35)</f>
        <v>10.06</v>
      </c>
      <c r="K394" s="89">
        <f>(K221*'Data - P&amp;L'!$D$34)+(K232*'Data - P&amp;L'!$D$35)</f>
        <v>0</v>
      </c>
      <c r="L394" s="89">
        <f>(L221*'Data - P&amp;L'!$D$34)+(L232*'Data - P&amp;L'!$D$35)</f>
        <v>171.02</v>
      </c>
      <c r="M394" s="89">
        <f>(M221*'Data - P&amp;L'!$D$34)+(M232*'Data - P&amp;L'!$D$35)</f>
        <v>120.72</v>
      </c>
      <c r="N394" s="89">
        <f>(N221*'Data - P&amp;L'!$D$34)+(N232*'Data - P&amp;L'!$D$35)</f>
        <v>76.58</v>
      </c>
      <c r="O394" s="89">
        <f>(O221*'Data - P&amp;L'!$D$34)+(O232*'Data - P&amp;L'!$D$35)</f>
        <v>90.54</v>
      </c>
      <c r="P394" s="89">
        <f>(P221*'Data - P&amp;L'!$D$34)+(P232*'Data - P&amp;L'!$D$35)</f>
        <v>0</v>
      </c>
      <c r="Q394" s="89">
        <f>(Q221*'Data - P&amp;L'!$D$34)+(Q232*'Data - P&amp;L'!$D$35)</f>
        <v>20.12</v>
      </c>
      <c r="R394" s="89">
        <f>(R221*'Data - P&amp;L'!$D$34)+(R232*'Data - P&amp;L'!$D$35)</f>
        <v>10.06</v>
      </c>
      <c r="S394" s="89">
        <f>(S221*'Data - P&amp;L'!$D$34)+(S232*'Data - P&amp;L'!$D$35)</f>
        <v>60.36</v>
      </c>
      <c r="T394" s="89">
        <f>(T221*'Data - P&amp;L'!$D$34)+(T232*'Data - P&amp;L'!$D$35)</f>
        <v>57.08</v>
      </c>
      <c r="U394" s="89">
        <f>(U221*'Data - P&amp;L'!$D$34)+(U232*'Data - P&amp;L'!$D$35)</f>
        <v>40.24</v>
      </c>
      <c r="V394" s="89">
        <f>(V221*'Data - P&amp;L'!$D$34)+(V232*'Data - P&amp;L'!$D$35)</f>
        <v>50.3</v>
      </c>
      <c r="W394" s="89">
        <f>(W221*'Data - P&amp;L'!$D$34)+(W232*'Data - P&amp;L'!$D$35)</f>
        <v>6.16</v>
      </c>
      <c r="X394" s="89">
        <f>(X221*'Data - P&amp;L'!$D$34)+(X232*'Data - P&amp;L'!$D$35)</f>
        <v>10.06</v>
      </c>
      <c r="Y394" s="89">
        <f>(Y221*'Data - P&amp;L'!$D$34)+(Y232*'Data - P&amp;L'!$D$35)</f>
        <v>48.66</v>
      </c>
      <c r="Z394" s="89">
        <f>(Z221*'Data - P&amp;L'!$D$34)+(Z232*'Data - P&amp;L'!$D$35)</f>
        <v>0</v>
      </c>
      <c r="AA394" s="89">
        <f>(AA221*'Data - P&amp;L'!$D$34)+(AA232*'Data - P&amp;L'!$D$35)</f>
        <v>0</v>
      </c>
      <c r="AB394" s="89">
        <f>(AB221*'Data - P&amp;L'!$D$34)+(AB232*'Data - P&amp;L'!$D$35)</f>
        <v>50.3</v>
      </c>
      <c r="AC394" s="89">
        <f>(AC221*'Data - P&amp;L'!$D$34)+(AC232*'Data - P&amp;L'!$D$35)</f>
        <v>50.3</v>
      </c>
      <c r="AD394" s="89">
        <f>(AD221*'Data - P&amp;L'!$D$34)+(AD232*'Data - P&amp;L'!$D$35)</f>
        <v>0</v>
      </c>
      <c r="AE394" s="89">
        <f>(AE221*'Data - P&amp;L'!$D$34)+(AE232*'Data - P&amp;L'!$D$35)</f>
        <v>40.24</v>
      </c>
      <c r="AF394" s="97">
        <f>(AF221*'Data - P&amp;L'!$D$34)+(AF232*'Data - P&amp;L'!$D$35)</f>
        <v>0</v>
      </c>
      <c r="AG394" s="99">
        <f t="shared" si="119"/>
        <v>1612.08</v>
      </c>
    </row>
    <row r="395" outlineLevel="1">
      <c r="A395" s="123" t="s">
        <v>438</v>
      </c>
      <c r="B395" s="89">
        <f t="shared" ref="B395:AF395" si="120">B236+B241</f>
        <v>2028.38</v>
      </c>
      <c r="C395" s="89">
        <f t="shared" si="120"/>
        <v>1654.57</v>
      </c>
      <c r="D395" s="89">
        <f t="shared" si="120"/>
        <v>1629.97</v>
      </c>
      <c r="E395" s="89">
        <f t="shared" si="120"/>
        <v>6370.81</v>
      </c>
      <c r="F395" s="89">
        <f t="shared" si="120"/>
        <v>1175.56</v>
      </c>
      <c r="G395" s="89">
        <f t="shared" si="120"/>
        <v>6241.84</v>
      </c>
      <c r="H395" s="89">
        <f t="shared" si="120"/>
        <v>2391.08</v>
      </c>
      <c r="I395" s="89">
        <f t="shared" si="120"/>
        <v>3782.75</v>
      </c>
      <c r="J395" s="89">
        <f t="shared" si="120"/>
        <v>562.68</v>
      </c>
      <c r="K395" s="89">
        <f t="shared" si="120"/>
        <v>0</v>
      </c>
      <c r="L395" s="89">
        <f t="shared" si="120"/>
        <v>6562.91</v>
      </c>
      <c r="M395" s="89">
        <f t="shared" si="120"/>
        <v>3528.92</v>
      </c>
      <c r="N395" s="89">
        <f t="shared" si="120"/>
        <v>4760.67</v>
      </c>
      <c r="O395" s="89">
        <f t="shared" si="120"/>
        <v>6550.99</v>
      </c>
      <c r="P395" s="89">
        <f t="shared" si="120"/>
        <v>274.32</v>
      </c>
      <c r="Q395" s="89">
        <f t="shared" si="120"/>
        <v>945.35</v>
      </c>
      <c r="R395" s="89">
        <f t="shared" si="120"/>
        <v>1064.09</v>
      </c>
      <c r="S395" s="89">
        <f t="shared" si="120"/>
        <v>1392.88</v>
      </c>
      <c r="T395" s="89">
        <f t="shared" si="120"/>
        <v>2540.73</v>
      </c>
      <c r="U395" s="89">
        <f t="shared" si="120"/>
        <v>1637.43</v>
      </c>
      <c r="V395" s="89">
        <f t="shared" si="120"/>
        <v>1353.26</v>
      </c>
      <c r="W395" s="89">
        <f t="shared" si="120"/>
        <v>573.82</v>
      </c>
      <c r="X395" s="89">
        <f t="shared" si="120"/>
        <v>415.04</v>
      </c>
      <c r="Y395" s="89">
        <f t="shared" si="120"/>
        <v>1048.29</v>
      </c>
      <c r="Z395" s="89">
        <f t="shared" si="120"/>
        <v>0</v>
      </c>
      <c r="AA395" s="89">
        <f t="shared" si="120"/>
        <v>0</v>
      </c>
      <c r="AB395" s="89">
        <f t="shared" si="120"/>
        <v>1553.35</v>
      </c>
      <c r="AC395" s="89">
        <f t="shared" si="120"/>
        <v>1248.59</v>
      </c>
      <c r="AD395" s="89">
        <f t="shared" si="120"/>
        <v>0</v>
      </c>
      <c r="AE395" s="89">
        <f t="shared" si="120"/>
        <v>838.89</v>
      </c>
      <c r="AF395" s="97">
        <f t="shared" si="120"/>
        <v>0</v>
      </c>
      <c r="AG395" s="99">
        <f t="shared" si="119"/>
        <v>62127.17</v>
      </c>
    </row>
    <row r="396">
      <c r="A396" s="632" t="s">
        <v>571</v>
      </c>
      <c r="B396" s="615">
        <f t="shared" ref="B396:AF396" si="121">SUM(B397:B405)-B406-B407</f>
        <v>-482.18</v>
      </c>
      <c r="C396" s="615">
        <f t="shared" si="121"/>
        <v>0</v>
      </c>
      <c r="D396" s="615">
        <f t="shared" si="121"/>
        <v>-351.3375</v>
      </c>
      <c r="E396" s="615">
        <f t="shared" si="121"/>
        <v>0</v>
      </c>
      <c r="F396" s="615">
        <f t="shared" si="121"/>
        <v>-686.2</v>
      </c>
      <c r="G396" s="615">
        <f t="shared" si="121"/>
        <v>-4801.4125</v>
      </c>
      <c r="H396" s="615">
        <f t="shared" si="121"/>
        <v>-1216.3925</v>
      </c>
      <c r="I396" s="615">
        <f t="shared" si="121"/>
        <v>0</v>
      </c>
      <c r="J396" s="615">
        <f t="shared" si="121"/>
        <v>-224.39625</v>
      </c>
      <c r="K396" s="615">
        <f t="shared" si="121"/>
        <v>-415.97</v>
      </c>
      <c r="L396" s="615">
        <f t="shared" si="121"/>
        <v>-1140.7275</v>
      </c>
      <c r="M396" s="615">
        <f t="shared" si="121"/>
        <v>0</v>
      </c>
      <c r="N396" s="615">
        <f t="shared" si="121"/>
        <v>-284.025</v>
      </c>
      <c r="O396" s="615">
        <f t="shared" si="121"/>
        <v>-2091.57</v>
      </c>
      <c r="P396" s="615">
        <f t="shared" si="121"/>
        <v>0</v>
      </c>
      <c r="Q396" s="615">
        <f t="shared" si="121"/>
        <v>-609.47125</v>
      </c>
      <c r="R396" s="615">
        <f t="shared" si="121"/>
        <v>-1598.595</v>
      </c>
      <c r="S396" s="615">
        <f t="shared" si="121"/>
        <v>-550.915</v>
      </c>
      <c r="T396" s="615">
        <f t="shared" si="121"/>
        <v>-690.54375</v>
      </c>
      <c r="U396" s="615">
        <f t="shared" si="121"/>
        <v>-718.315</v>
      </c>
      <c r="V396" s="615">
        <f t="shared" si="121"/>
        <v>-10422.9775</v>
      </c>
      <c r="W396" s="615">
        <f t="shared" si="121"/>
        <v>-228.6825</v>
      </c>
      <c r="X396" s="615">
        <f t="shared" si="121"/>
        <v>-35.18875</v>
      </c>
      <c r="Y396" s="615">
        <f t="shared" si="121"/>
        <v>-838.8</v>
      </c>
      <c r="Z396" s="615">
        <f t="shared" si="121"/>
        <v>0</v>
      </c>
      <c r="AA396" s="615">
        <f t="shared" si="121"/>
        <v>-213.3325</v>
      </c>
      <c r="AB396" s="615">
        <f t="shared" si="121"/>
        <v>-2968.53</v>
      </c>
      <c r="AC396" s="615">
        <f t="shared" si="121"/>
        <v>-2789.70125</v>
      </c>
      <c r="AD396" s="615">
        <f t="shared" si="121"/>
        <v>-500.105</v>
      </c>
      <c r="AE396" s="615">
        <f t="shared" si="121"/>
        <v>-246.07125</v>
      </c>
      <c r="AF396" s="616">
        <f t="shared" si="121"/>
        <v>-100.535</v>
      </c>
      <c r="AG396" s="99">
        <f t="shared" si="119"/>
        <v>-34205.975</v>
      </c>
    </row>
    <row r="397" outlineLevel="1">
      <c r="A397" s="123" t="s">
        <v>442</v>
      </c>
      <c r="B397" s="89">
        <f>((B246+B247+B251+B252)*'Data - P&amp;L'!$C$3)*'Data - P&amp;L'!$C$54</f>
        <v>0</v>
      </c>
      <c r="C397" s="89">
        <f>((C246+C247+C251+C252)*'Data - P&amp;L'!$C$3)*'Data - P&amp;L'!$C$54</f>
        <v>0</v>
      </c>
      <c r="D397" s="89">
        <f>((D246+D247+D251+D252)*'Data - P&amp;L'!$C$3)*'Data - P&amp;L'!$C$54</f>
        <v>0</v>
      </c>
      <c r="E397" s="89">
        <f>((E246+E247+E251+E252)*'Data - P&amp;L'!$C$3)*'Data - P&amp;L'!$C$54</f>
        <v>0</v>
      </c>
      <c r="F397" s="89">
        <f>((F246+F247+F251+F252)*'Data - P&amp;L'!$C$3)*'Data - P&amp;L'!$C$54</f>
        <v>0</v>
      </c>
      <c r="G397" s="89">
        <f>((G246+G247+G251+G252)*'Data - P&amp;L'!$C$3)*'Data - P&amp;L'!$C$54</f>
        <v>173.8</v>
      </c>
      <c r="H397" s="89">
        <f>((H246+H247+H251+H252)*'Data - P&amp;L'!$C$3)*'Data - P&amp;L'!$C$54</f>
        <v>21.725</v>
      </c>
      <c r="I397" s="89">
        <f>((I246+I247+I251+I252)*'Data - P&amp;L'!$C$3)*'Data - P&amp;L'!$C$54</f>
        <v>0</v>
      </c>
      <c r="J397" s="89">
        <f>((J246+J247+J251+J252)*'Data - P&amp;L'!$C$3)*'Data - P&amp;L'!$C$54</f>
        <v>0</v>
      </c>
      <c r="K397" s="89">
        <f>((K246+K247+K251+K252)*'Data - P&amp;L'!$C$3)*'Data - P&amp;L'!$C$54</f>
        <v>21.725</v>
      </c>
      <c r="L397" s="89">
        <f>((L246+L247+L251+L252)*'Data - P&amp;L'!$C$3)*'Data - P&amp;L'!$C$54</f>
        <v>21.725</v>
      </c>
      <c r="M397" s="89">
        <f>((M246+M247+M251+M252)*'Data - P&amp;L'!$C$3)*'Data - P&amp;L'!$C$54</f>
        <v>0</v>
      </c>
      <c r="N397" s="89">
        <f>((N246+N247+N251+N252)*'Data - P&amp;L'!$C$3)*'Data - P&amp;L'!$C$54</f>
        <v>21.725</v>
      </c>
      <c r="O397" s="89">
        <f>((O246+O247+O251+O252)*'Data - P&amp;L'!$C$3)*'Data - P&amp;L'!$C$54</f>
        <v>43.45</v>
      </c>
      <c r="P397" s="89">
        <f>((P246+P247+P251+P252)*'Data - P&amp;L'!$C$3)*'Data - P&amp;L'!$C$54</f>
        <v>0</v>
      </c>
      <c r="Q397" s="89">
        <f>((Q246+Q247+Q251+Q252)*'Data - P&amp;L'!$C$3)*'Data - P&amp;L'!$C$54</f>
        <v>21.725</v>
      </c>
      <c r="R397" s="89">
        <f>((R246+R247+R251+R252)*'Data - P&amp;L'!$C$3)*'Data - P&amp;L'!$C$54</f>
        <v>0</v>
      </c>
      <c r="S397" s="89">
        <f>((S246+S247+S251+S252)*'Data - P&amp;L'!$C$3)*'Data - P&amp;L'!$C$54</f>
        <v>21.725</v>
      </c>
      <c r="T397" s="89">
        <f>((T246+T247+T251+T252)*'Data - P&amp;L'!$C$3)*'Data - P&amp;L'!$C$54</f>
        <v>0</v>
      </c>
      <c r="U397" s="89">
        <f>((U246+U247+U251+U252)*'Data - P&amp;L'!$C$3)*'Data - P&amp;L'!$C$54</f>
        <v>43.45</v>
      </c>
      <c r="V397" s="89">
        <f>((V246+V247+V251+V252)*'Data - P&amp;L'!$C$3)*'Data - P&amp;L'!$C$54</f>
        <v>195.525</v>
      </c>
      <c r="W397" s="89">
        <f>((W246+W247+W251+W252)*'Data - P&amp;L'!$C$3)*'Data - P&amp;L'!$C$54</f>
        <v>21.725</v>
      </c>
      <c r="X397" s="89">
        <f>((X246+X247+X251+X252)*'Data - P&amp;L'!$C$3)*'Data - P&amp;L'!$C$54</f>
        <v>0</v>
      </c>
      <c r="Y397" s="89">
        <f>((Y246+Y247+Y251+Y252)*'Data - P&amp;L'!$C$3)*'Data - P&amp;L'!$C$54</f>
        <v>0</v>
      </c>
      <c r="Z397" s="89">
        <f>((Z246+Z247+Z251+Z252)*'Data - P&amp;L'!$C$3)*'Data - P&amp;L'!$C$54</f>
        <v>0</v>
      </c>
      <c r="AA397" s="89">
        <f>((AA246+AA247+AA251+AA252)*'Data - P&amp;L'!$C$3)*'Data - P&amp;L'!$C$54</f>
        <v>0</v>
      </c>
      <c r="AB397" s="89">
        <f>((AB246+AB247+AB251+AB252)*'Data - P&amp;L'!$C$3)*'Data - P&amp;L'!$C$54</f>
        <v>43.45</v>
      </c>
      <c r="AC397" s="89">
        <f>((AC246+AC247+AC251+AC252)*'Data - P&amp;L'!$C$3)*'Data - P&amp;L'!$C$54</f>
        <v>108.625</v>
      </c>
      <c r="AD397" s="89">
        <f>((AD246+AD247+AD251+AD252)*'Data - P&amp;L'!$C$3)*'Data - P&amp;L'!$C$54</f>
        <v>43.45</v>
      </c>
      <c r="AE397" s="89">
        <f>((AE246+AE247+AE251+AE252)*'Data - P&amp;L'!$C$3)*'Data - P&amp;L'!$C$54</f>
        <v>0</v>
      </c>
      <c r="AF397" s="97">
        <f>((AF246+AF247+AF251+AF252)*'Data - P&amp;L'!$C$3)*'Data - P&amp;L'!$C$54</f>
        <v>0</v>
      </c>
      <c r="AG397" s="99">
        <f t="shared" si="119"/>
        <v>803.825</v>
      </c>
    </row>
    <row r="398" outlineLevel="1">
      <c r="A398" s="123" t="s">
        <v>448</v>
      </c>
      <c r="B398" s="89">
        <f>(B248+B249+B253+B254)*'Data - P&amp;L'!$C$4*'Data - P&amp;L'!$C$54</f>
        <v>48.805</v>
      </c>
      <c r="C398" s="89">
        <f>(C248+C249+C253+C254)*'Data - P&amp;L'!$C$4*'Data - P&amp;L'!$C$54</f>
        <v>0</v>
      </c>
      <c r="D398" s="89">
        <f>(D248+D249+D253+D254)*'Data - P&amp;L'!$C$4*'Data - P&amp;L'!$C$54</f>
        <v>24.4025</v>
      </c>
      <c r="E398" s="89">
        <f>(E248+E249+E253+E254)*'Data - P&amp;L'!$C$4*'Data - P&amp;L'!$C$54</f>
        <v>0</v>
      </c>
      <c r="F398" s="89">
        <f>(F248+F249+F253+F254)*'Data - P&amp;L'!$C$4*'Data - P&amp;L'!$C$54</f>
        <v>48.805</v>
      </c>
      <c r="G398" s="89">
        <f>(G248+G249+G253+G254)*'Data - P&amp;L'!$C$4*'Data - P&amp;L'!$C$54</f>
        <v>317.2325</v>
      </c>
      <c r="H398" s="89">
        <f>(H248+H249+H253+H254)*'Data - P&amp;L'!$C$4*'Data - P&amp;L'!$C$54</f>
        <v>97.61</v>
      </c>
      <c r="I398" s="89">
        <f>(I248+I249+I253+I254)*'Data - P&amp;L'!$C$4*'Data - P&amp;L'!$C$54</f>
        <v>0</v>
      </c>
      <c r="J398" s="89">
        <f>(J248+J249+J253+J254)*'Data - P&amp;L'!$C$4*'Data - P&amp;L'!$C$54</f>
        <v>24.4025</v>
      </c>
      <c r="K398" s="89">
        <f>(K248+K249+K253+K254)*'Data - P&amp;L'!$C$4*'Data - P&amp;L'!$C$54</f>
        <v>24.4025</v>
      </c>
      <c r="L398" s="89">
        <f>(L248+L249+L253+L254)*'Data - P&amp;L'!$C$4*'Data - P&amp;L'!$C$54</f>
        <v>97.61</v>
      </c>
      <c r="M398" s="89">
        <f>(M248+M249+M253+M254)*'Data - P&amp;L'!$C$4*'Data - P&amp;L'!$C$54</f>
        <v>0</v>
      </c>
      <c r="N398" s="89">
        <f>(N248+N249+N253+N254)*'Data - P&amp;L'!$C$4*'Data - P&amp;L'!$C$54</f>
        <v>0</v>
      </c>
      <c r="O398" s="89">
        <f>(O248+O249+O253+O254)*'Data - P&amp;L'!$C$4*'Data - P&amp;L'!$C$54</f>
        <v>170.8175</v>
      </c>
      <c r="P398" s="89">
        <f>(P248+P249+P253+P254)*'Data - P&amp;L'!$C$4*'Data - P&amp;L'!$C$54</f>
        <v>0</v>
      </c>
      <c r="Q398" s="89">
        <f>(Q248+Q249+Q253+Q254)*'Data - P&amp;L'!$C$4*'Data - P&amp;L'!$C$54</f>
        <v>48.805</v>
      </c>
      <c r="R398" s="89">
        <f>(R248+R249+R253+R254)*'Data - P&amp;L'!$C$4*'Data - P&amp;L'!$C$54</f>
        <v>146.415</v>
      </c>
      <c r="S398" s="89">
        <f>(S248+S249+S253+S254)*'Data - P&amp;L'!$C$4*'Data - P&amp;L'!$C$54</f>
        <v>24.4025</v>
      </c>
      <c r="T398" s="89">
        <f>(T248+T249+T253+T254)*'Data - P&amp;L'!$C$4*'Data - P&amp;L'!$C$54</f>
        <v>48.805</v>
      </c>
      <c r="U398" s="89">
        <f>(U248+U249+U253+U254)*'Data - P&amp;L'!$C$4*'Data - P&amp;L'!$C$54</f>
        <v>24.4025</v>
      </c>
      <c r="V398" s="89">
        <f>(V248+V249+V253+V254)*'Data - P&amp;L'!$C$4*'Data - P&amp;L'!$C$54</f>
        <v>927.295</v>
      </c>
      <c r="W398" s="89">
        <f>(W248+W249+W253+W254)*'Data - P&amp;L'!$C$4*'Data - P&amp;L'!$C$54</f>
        <v>0</v>
      </c>
      <c r="X398" s="89">
        <f>(X248+X249+X253+X254)*'Data - P&amp;L'!$C$4*'Data - P&amp;L'!$C$54</f>
        <v>0</v>
      </c>
      <c r="Y398" s="89">
        <f>(Y248+Y249+Y253+Y254)*'Data - P&amp;L'!$C$4*'Data - P&amp;L'!$C$54</f>
        <v>73.2075</v>
      </c>
      <c r="Z398" s="89">
        <f>(Z248+Z249+Z253+Z254)*'Data - P&amp;L'!$C$4*'Data - P&amp;L'!$C$54</f>
        <v>0</v>
      </c>
      <c r="AA398" s="89">
        <f>(AA248+AA249+AA253+AA254)*'Data - P&amp;L'!$C$4*'Data - P&amp;L'!$C$54</f>
        <v>24.4025</v>
      </c>
      <c r="AB398" s="89">
        <f>(AB248+AB249+AB253+AB254)*'Data - P&amp;L'!$C$4*'Data - P&amp;L'!$C$54</f>
        <v>219.6225</v>
      </c>
      <c r="AC398" s="89">
        <f>(AC248+AC249+AC253+AC254)*'Data - P&amp;L'!$C$4*'Data - P&amp;L'!$C$54</f>
        <v>170.8175</v>
      </c>
      <c r="AD398" s="89">
        <f>(AD248+AD249+AD253+AD254)*'Data - P&amp;L'!$C$4*'Data - P&amp;L'!$C$54</f>
        <v>0</v>
      </c>
      <c r="AE398" s="89">
        <f>(AE248+AE249+AE253+AE254)*'Data - P&amp;L'!$C$4*'Data - P&amp;L'!$C$54</f>
        <v>0</v>
      </c>
      <c r="AF398" s="97">
        <f>(AF248+AF249+AF253+AF254)*'Data - P&amp;L'!$C$4*'Data - P&amp;L'!$C$54</f>
        <v>0</v>
      </c>
      <c r="AG398" s="99">
        <f t="shared" si="119"/>
        <v>2562.2625</v>
      </c>
    </row>
    <row r="399" outlineLevel="1">
      <c r="A399" s="123" t="s">
        <v>451</v>
      </c>
      <c r="B399" s="89">
        <f>(B259+B270)*'Data - P&amp;L'!$C$6*'Data - P&amp;L'!$C$54</f>
        <v>0</v>
      </c>
      <c r="C399" s="89">
        <f>(C259+C270)*'Data - P&amp;L'!$C$6*'Data - P&amp;L'!$C$54</f>
        <v>0</v>
      </c>
      <c r="D399" s="89">
        <f>(D259+D270)*'Data - P&amp;L'!$C$6*'Data - P&amp;L'!$C$54</f>
        <v>1.3725</v>
      </c>
      <c r="E399" s="89">
        <f>(E259+E270)*'Data - P&amp;L'!$C$6*'Data - P&amp;L'!$C$54</f>
        <v>0</v>
      </c>
      <c r="F399" s="89">
        <f>(F259+F270)*'Data - P&amp;L'!$C$6*'Data - P&amp;L'!$C$54</f>
        <v>0</v>
      </c>
      <c r="G399" s="89">
        <f>(G259+G270)*'Data - P&amp;L'!$C$6*'Data - P&amp;L'!$C$54</f>
        <v>4.1175</v>
      </c>
      <c r="H399" s="89">
        <f>(H259+H270)*'Data - P&amp;L'!$C$6*'Data - P&amp;L'!$C$54</f>
        <v>1.3725</v>
      </c>
      <c r="I399" s="89">
        <f>(I259+I270)*'Data - P&amp;L'!$C$6*'Data - P&amp;L'!$C$54</f>
        <v>0</v>
      </c>
      <c r="J399" s="89">
        <f>(J259+J270)*'Data - P&amp;L'!$C$6*'Data - P&amp;L'!$C$54</f>
        <v>0</v>
      </c>
      <c r="K399" s="89">
        <f>(K259+K270)*'Data - P&amp;L'!$C$6*'Data - P&amp;L'!$C$54</f>
        <v>0</v>
      </c>
      <c r="L399" s="89">
        <f>(L259+L270)*'Data - P&amp;L'!$C$6*'Data - P&amp;L'!$C$54</f>
        <v>1.3725</v>
      </c>
      <c r="M399" s="89">
        <f>(M259+M270)*'Data - P&amp;L'!$C$6*'Data - P&amp;L'!$C$54</f>
        <v>0</v>
      </c>
      <c r="N399" s="89">
        <f>(N259+N270)*'Data - P&amp;L'!$C$6*'Data - P&amp;L'!$C$54</f>
        <v>0</v>
      </c>
      <c r="O399" s="89">
        <f>(O259+O270)*'Data - P&amp;L'!$C$6*'Data - P&amp;L'!$C$54</f>
        <v>2.745</v>
      </c>
      <c r="P399" s="89">
        <f>(P259+P270)*'Data - P&amp;L'!$C$6*'Data - P&amp;L'!$C$54</f>
        <v>0</v>
      </c>
      <c r="Q399" s="89">
        <f>(Q259+Q270)*'Data - P&amp;L'!$C$6*'Data - P&amp;L'!$C$54</f>
        <v>1.3725</v>
      </c>
      <c r="R399" s="89">
        <f>(R259+R270)*'Data - P&amp;L'!$C$6*'Data - P&amp;L'!$C$54</f>
        <v>2.745</v>
      </c>
      <c r="S399" s="89">
        <f>(S259+S270)*'Data - P&amp;L'!$C$6*'Data - P&amp;L'!$C$54</f>
        <v>2.745</v>
      </c>
      <c r="T399" s="89">
        <f>(T259+T270)*'Data - P&amp;L'!$C$6*'Data - P&amp;L'!$C$54</f>
        <v>0</v>
      </c>
      <c r="U399" s="89">
        <f>(U259+U270)*'Data - P&amp;L'!$C$6*'Data - P&amp;L'!$C$54</f>
        <v>0</v>
      </c>
      <c r="V399" s="89">
        <f>(V259+V270)*'Data - P&amp;L'!$C$6*'Data - P&amp;L'!$C$54</f>
        <v>12.3525</v>
      </c>
      <c r="W399" s="89">
        <f>(W259+W270)*'Data - P&amp;L'!$C$6*'Data - P&amp;L'!$C$54</f>
        <v>1.3725</v>
      </c>
      <c r="X399" s="89">
        <f>(X259+X270)*'Data - P&amp;L'!$C$6*'Data - P&amp;L'!$C$54</f>
        <v>1.3725</v>
      </c>
      <c r="Y399" s="89">
        <f>(Y259+Y270)*'Data - P&amp;L'!$C$6*'Data - P&amp;L'!$C$54</f>
        <v>1.3725</v>
      </c>
      <c r="Z399" s="89">
        <f>(Z259+Z270)*'Data - P&amp;L'!$C$6*'Data - P&amp;L'!$C$54</f>
        <v>0</v>
      </c>
      <c r="AA399" s="89">
        <f>(AA259+AA270)*'Data - P&amp;L'!$C$6*'Data - P&amp;L'!$C$54</f>
        <v>0</v>
      </c>
      <c r="AB399" s="89">
        <f>(AB259+AB270)*'Data - P&amp;L'!$C$6*'Data - P&amp;L'!$C$54</f>
        <v>10.98</v>
      </c>
      <c r="AC399" s="89">
        <f>(AC259+AC270)*'Data - P&amp;L'!$C$6*'Data - P&amp;L'!$C$54</f>
        <v>8.235</v>
      </c>
      <c r="AD399" s="89">
        <f>(AD259+AD270)*'Data - P&amp;L'!$C$6*'Data - P&amp;L'!$C$54</f>
        <v>0</v>
      </c>
      <c r="AE399" s="89">
        <f>(AE259+AE270)*'Data - P&amp;L'!$C$6*'Data - P&amp;L'!$C$54</f>
        <v>1.3725</v>
      </c>
      <c r="AF399" s="97">
        <f>(AF259+AF270)*'Data - P&amp;L'!$C$6*'Data - P&amp;L'!$C$54</f>
        <v>1.3725</v>
      </c>
      <c r="AG399" s="99">
        <f t="shared" si="119"/>
        <v>56.2725</v>
      </c>
    </row>
    <row r="400" outlineLevel="1">
      <c r="A400" s="123" t="s">
        <v>452</v>
      </c>
      <c r="B400" s="89">
        <f>(B260+B271)*'Data - P&amp;L'!$C$8*'Data - P&amp;L'!$C$54</f>
        <v>0.2975</v>
      </c>
      <c r="C400" s="89">
        <f>(C260+C271)*'Data - P&amp;L'!$C$8*'Data - P&amp;L'!$C$54</f>
        <v>0</v>
      </c>
      <c r="D400" s="89">
        <f>(D260+D271)*'Data - P&amp;L'!$C$8*'Data - P&amp;L'!$C$54</f>
        <v>0.2975</v>
      </c>
      <c r="E400" s="89">
        <f>(E260+E271)*'Data - P&amp;L'!$C$8*'Data - P&amp;L'!$C$54</f>
        <v>0</v>
      </c>
      <c r="F400" s="89">
        <f>(F260+F271)*'Data - P&amp;L'!$C$8*'Data - P&amp;L'!$C$54</f>
        <v>0.2975</v>
      </c>
      <c r="G400" s="89">
        <f>(G260+G271)*'Data - P&amp;L'!$C$8*'Data - P&amp;L'!$C$54</f>
        <v>3.2725</v>
      </c>
      <c r="H400" s="89">
        <f>(H260+H271)*'Data - P&amp;L'!$C$8*'Data - P&amp;L'!$C$54</f>
        <v>0.8925</v>
      </c>
      <c r="I400" s="89">
        <f>(I260+I270)*'Data - P&amp;L'!$C$8*'Data - P&amp;L'!$C$54</f>
        <v>0</v>
      </c>
      <c r="J400" s="89">
        <f>(J260+J271)*'Data - P&amp;L'!$C$8*'Data - P&amp;L'!$C$54</f>
        <v>0.2975</v>
      </c>
      <c r="K400" s="89">
        <f>(K260+K271)*'Data - P&amp;L'!$C$8*'Data - P&amp;L'!$C$54</f>
        <v>0.595</v>
      </c>
      <c r="L400" s="89">
        <f>(L260+L271)*'Data - P&amp;L'!$C$8*'Data - P&amp;L'!$C$54</f>
        <v>0.595</v>
      </c>
      <c r="M400" s="89">
        <f>(M260+M271)*'Data - P&amp;L'!$C$8*'Data - P&amp;L'!$C$54</f>
        <v>0</v>
      </c>
      <c r="N400" s="89">
        <f>(N260+N271)*'Data - P&amp;L'!$C$8*'Data - P&amp;L'!$C$54</f>
        <v>0.2975</v>
      </c>
      <c r="O400" s="89">
        <f>(O260+O271)*'Data - P&amp;L'!$C$8*'Data - P&amp;L'!$C$54</f>
        <v>1.19</v>
      </c>
      <c r="P400" s="89">
        <f>(P260+P271)*'Data - P&amp;L'!$C$8*'Data - P&amp;L'!$C$54</f>
        <v>0</v>
      </c>
      <c r="Q400" s="89">
        <f>(Q260+Q271)*'Data - P&amp;L'!$C$8*'Data - P&amp;L'!$C$54</f>
        <v>0.595</v>
      </c>
      <c r="R400" s="89">
        <f>(R260+R271)*'Data - P&amp;L'!$C$8*'Data - P&amp;L'!$C$54</f>
        <v>0.8925</v>
      </c>
      <c r="S400" s="89">
        <f>(S260+S271)*'Data - P&amp;L'!$C$8*'Data - P&amp;L'!$C$54</f>
        <v>0.2975</v>
      </c>
      <c r="T400" s="89">
        <f>(T260+T271)*'Data - P&amp;L'!$C$8*'Data - P&amp;L'!$C$54</f>
        <v>0.2975</v>
      </c>
      <c r="U400" s="89">
        <f>(U260+U271)*'Data - P&amp;L'!$C$8*'Data - P&amp;L'!$C$54</f>
        <v>0.8925</v>
      </c>
      <c r="V400" s="89">
        <f>(V260+V271)*'Data - P&amp;L'!$C$8*'Data - P&amp;L'!$C$54</f>
        <v>6.2475</v>
      </c>
      <c r="W400" s="89">
        <f>(W260+W271)*'Data - P&amp;L'!$C$8*'Data - P&amp;L'!$C$54</f>
        <v>0.2975</v>
      </c>
      <c r="X400" s="89">
        <f>(X260+X271)*'Data - P&amp;L'!$C$8*'Data - P&amp;L'!$C$54</f>
        <v>0</v>
      </c>
      <c r="Y400" s="89">
        <f>(Y260+Y271)*'Data - P&amp;L'!$C$8*'Data - P&amp;L'!$C$54</f>
        <v>1.19</v>
      </c>
      <c r="Z400" s="89">
        <f>(Z260+Z271)*'Data - P&amp;L'!$C$8*'Data - P&amp;L'!$C$54</f>
        <v>0</v>
      </c>
      <c r="AA400" s="89">
        <f>(AA260+AA271)*'Data - P&amp;L'!$C$8*'Data - P&amp;L'!$C$54</f>
        <v>0</v>
      </c>
      <c r="AB400" s="89">
        <f>(AB260+AB271)*'Data - P&amp;L'!$C$8*'Data - P&amp;L'!$C$54</f>
        <v>1.4875</v>
      </c>
      <c r="AC400" s="89">
        <f>(AC260+AC271)*'Data - P&amp;L'!$C$8*'Data - P&amp;L'!$C$54</f>
        <v>1.785</v>
      </c>
      <c r="AD400" s="89">
        <f>(AD260+AD271)*'Data - P&amp;L'!$C$8*'Data - P&amp;L'!$C$54</f>
        <v>0.2975</v>
      </c>
      <c r="AE400" s="89">
        <f>(AE260+AE271)*'Data - P&amp;L'!$C$8*'Data - P&amp;L'!$C$54</f>
        <v>0</v>
      </c>
      <c r="AF400" s="97">
        <f>(AF260+AF271)*'Data - P&amp;L'!$C$8*'Data - P&amp;L'!$C$54</f>
        <v>0</v>
      </c>
      <c r="AG400" s="99">
        <f t="shared" si="119"/>
        <v>22.3125</v>
      </c>
    </row>
    <row r="401" outlineLevel="1">
      <c r="A401" s="123" t="s">
        <v>352</v>
      </c>
      <c r="B401" s="89">
        <f>(B261+B262+B272+B273)*'Data - P&amp;L'!$C$9*'Data - P&amp;L'!$C$54</f>
        <v>0</v>
      </c>
      <c r="C401" s="89">
        <f>(C261+C262+C272+C273)*'Data - P&amp;L'!$C$9*'Data - P&amp;L'!$C$54</f>
        <v>0</v>
      </c>
      <c r="D401" s="89">
        <f>(D261+D262+D272+D273)*'Data - P&amp;L'!$C$9*'Data - P&amp;L'!$C$54</f>
        <v>1.665</v>
      </c>
      <c r="E401" s="89">
        <f>(E261+E262+E272+E273)*'Data - P&amp;L'!$C$9*'Data - P&amp;L'!$C$54</f>
        <v>0</v>
      </c>
      <c r="F401" s="89">
        <f>(F261+F262+F272+F273)*'Data - P&amp;L'!$C$9*'Data - P&amp;L'!$C$54</f>
        <v>0</v>
      </c>
      <c r="G401" s="89">
        <f>(G261+G262+G272+G273)*'Data - P&amp;L'!$C$9*'Data - P&amp;L'!$C$54</f>
        <v>1.665</v>
      </c>
      <c r="H401" s="89">
        <f>(H261+H262+H272+H273)*'Data - P&amp;L'!$C$9*'Data - P&amp;L'!$C$54</f>
        <v>1.665</v>
      </c>
      <c r="I401" s="89">
        <f>(I261+I262+I272+I273)*'Data - P&amp;L'!$C$9*'Data - P&amp;L'!$C$54</f>
        <v>0</v>
      </c>
      <c r="J401" s="89">
        <f>(J261+J262+J272+J273)*'Data - P&amp;L'!$C$9*'Data - P&amp;L'!$C$54</f>
        <v>0</v>
      </c>
      <c r="K401" s="89">
        <f>(K261+K262+K272+K273)*'Data - P&amp;L'!$C$9*'Data - P&amp;L'!$C$54</f>
        <v>0</v>
      </c>
      <c r="L401" s="89">
        <f>(L261+L262+L272+L273)*'Data - P&amp;L'!$C$9*'Data - P&amp;L'!$C$54</f>
        <v>0</v>
      </c>
      <c r="M401" s="89">
        <f>(M261+M262+M272+M273)*'Data - P&amp;L'!$C$9*'Data - P&amp;L'!$C$54</f>
        <v>0</v>
      </c>
      <c r="N401" s="89">
        <f>(N261+N262+N272+N273)*'Data - P&amp;L'!$C$9*'Data - P&amp;L'!$C$54</f>
        <v>0</v>
      </c>
      <c r="O401" s="89">
        <f>(O261+O262+O272+O273)*'Data - P&amp;L'!$C$9*'Data - P&amp;L'!$C$54</f>
        <v>1.665</v>
      </c>
      <c r="P401" s="89">
        <f>(P261+P262+P272+P273)*'Data - P&amp;L'!$C$9*'Data - P&amp;L'!$C$54</f>
        <v>0</v>
      </c>
      <c r="Q401" s="89">
        <f>(Q261+Q262+Q272+Q273)*'Data - P&amp;L'!$C$9*'Data - P&amp;L'!$C$54</f>
        <v>0</v>
      </c>
      <c r="R401" s="89">
        <f>(R261+R262+R272+R273)*'Data - P&amp;L'!$C$9*'Data - P&amp;L'!$C$54</f>
        <v>0</v>
      </c>
      <c r="S401" s="89">
        <f>(S261+S262+S272+S273)*'Data - P&amp;L'!$C$9*'Data - P&amp;L'!$C$54</f>
        <v>0</v>
      </c>
      <c r="T401" s="89">
        <f>(T261+T262+T272+T273)*'Data - P&amp;L'!$C$9*'Data - P&amp;L'!$C$54</f>
        <v>3.33</v>
      </c>
      <c r="U401" s="89">
        <f>(U261+U262+U272+U273)*'Data - P&amp;L'!$C$9*'Data - P&amp;L'!$C$54</f>
        <v>0</v>
      </c>
      <c r="V401" s="89">
        <f>(V261+V262+V272+V273)*'Data - P&amp;L'!$C$9*'Data - P&amp;L'!$C$54</f>
        <v>4.995</v>
      </c>
      <c r="W401" s="89">
        <f>(W261+W262+W272+W273)*'Data - P&amp;L'!$C$9*'Data - P&amp;L'!$C$54</f>
        <v>0</v>
      </c>
      <c r="X401" s="89">
        <f>(X261+X262+X272+X273)*'Data - P&amp;L'!$C$9*'Data - P&amp;L'!$C$54</f>
        <v>0</v>
      </c>
      <c r="Y401" s="89">
        <f>(Y261+Y262+Y272+Y273)*'Data - P&amp;L'!$C$9*'Data - P&amp;L'!$C$54</f>
        <v>1.665</v>
      </c>
      <c r="Z401" s="89">
        <f>(Z261+Z262+Z272+Z273)*'Data - P&amp;L'!$C$9*'Data - P&amp;L'!$C$54</f>
        <v>0</v>
      </c>
      <c r="AA401" s="89">
        <f>(AA261+AA262+AA272+AA273)*'Data - P&amp;L'!$C$9*'Data - P&amp;L'!$C$54</f>
        <v>0</v>
      </c>
      <c r="AB401" s="89">
        <f>(AB261+AB262+AB272+AB273)*'Data - P&amp;L'!$C$9*'Data - P&amp;L'!$C$54</f>
        <v>1.665</v>
      </c>
      <c r="AC401" s="89">
        <f>(AC261+AC262+AC272+AC273)*'Data - P&amp;L'!$C$9*'Data - P&amp;L'!$C$54</f>
        <v>1.665</v>
      </c>
      <c r="AD401" s="89">
        <f>(AD261+AD262+AD272+AD273)*'Data - P&amp;L'!$C$9*'Data - P&amp;L'!$C$54</f>
        <v>0</v>
      </c>
      <c r="AE401" s="89">
        <f>(AE261+AE262+AE272+AE273)*'Data - P&amp;L'!$C$9*'Data - P&amp;L'!$C$54</f>
        <v>0</v>
      </c>
      <c r="AF401" s="97">
        <f>(AF261+AF262+AF272+AF273)*'Data - P&amp;L'!$C$9*'Data - P&amp;L'!$C$54</f>
        <v>1.665</v>
      </c>
      <c r="AG401" s="99">
        <f t="shared" si="119"/>
        <v>21.645</v>
      </c>
    </row>
    <row r="402" outlineLevel="1">
      <c r="A402" s="123" t="s">
        <v>356</v>
      </c>
      <c r="B402" s="89">
        <f>(B263+B264+B274+B275)*'Data - P&amp;L'!$C$5*'Data - P&amp;L'!$C$54</f>
        <v>0</v>
      </c>
      <c r="C402" s="89">
        <f>(C263+C264+C274+C275)*'Data - P&amp;L'!$C$5*'Data - P&amp;L'!$C$54</f>
        <v>0</v>
      </c>
      <c r="D402" s="89">
        <f>(D263+D264+D274+D275)*'Data - P&amp;L'!$C$5*'Data - P&amp;L'!$C$54</f>
        <v>0</v>
      </c>
      <c r="E402" s="89">
        <f>(E263+E264+E274+E275)*'Data - P&amp;L'!$C$5*'Data - P&amp;L'!$C$54</f>
        <v>0</v>
      </c>
      <c r="F402" s="89">
        <f>(F263+F264+F274+F275)*'Data - P&amp;L'!$C$5*'Data - P&amp;L'!$C$54</f>
        <v>3.36</v>
      </c>
      <c r="G402" s="89">
        <f>(G263+G264+G274+G275)*'Data - P&amp;L'!$C$5*'Data - P&amp;L'!$C$54</f>
        <v>3.36</v>
      </c>
      <c r="H402" s="89">
        <f>(H263+H264+H274+H275)*'Data - P&amp;L'!$C$5*'Data - P&amp;L'!$C$54</f>
        <v>0</v>
      </c>
      <c r="I402" s="89">
        <f>(I263+I264+I274+I275)*'Data - P&amp;L'!$C$5*'Data - P&amp;L'!$C$54</f>
        <v>0</v>
      </c>
      <c r="J402" s="89">
        <f>(J263+J264+J274+J275)*'Data - P&amp;L'!$C$5*'Data - P&amp;L'!$C$54</f>
        <v>0</v>
      </c>
      <c r="K402" s="89">
        <f>(K263+K264+K274+K275)*'Data - P&amp;L'!$C$5*'Data - P&amp;L'!$C$54</f>
        <v>0</v>
      </c>
      <c r="L402" s="89">
        <f>(L263+L264+L274+L275)*'Data - P&amp;L'!$C$5*'Data - P&amp;L'!$C$54</f>
        <v>3.36</v>
      </c>
      <c r="M402" s="89">
        <f>(M263+M264+M274+M275)*'Data - P&amp;L'!$C$5*'Data - P&amp;L'!$C$54</f>
        <v>0</v>
      </c>
      <c r="N402" s="89">
        <f>(N263+N264+N274+N275)*'Data - P&amp;L'!$C$5*'Data - P&amp;L'!$C$54</f>
        <v>3.36</v>
      </c>
      <c r="O402" s="89">
        <f>(O263+O264+O274+O275)*'Data - P&amp;L'!$C$5*'Data - P&amp;L'!$C$54</f>
        <v>0</v>
      </c>
      <c r="P402" s="89">
        <f>(P263+P264+P274+P275)*'Data - P&amp;L'!$C$5*'Data - P&amp;L'!$C$54</f>
        <v>0</v>
      </c>
      <c r="Q402" s="89">
        <f>(Q263+Q264+Q274+Q275)*'Data - P&amp;L'!$C$5*'Data - P&amp;L'!$C$54</f>
        <v>0</v>
      </c>
      <c r="R402" s="89">
        <f>(R263+R264+R274+R275)*'Data - P&amp;L'!$C$5*'Data - P&amp;L'!$C$54</f>
        <v>0</v>
      </c>
      <c r="S402" s="89">
        <f>(S263+S264+S274+S275)*'Data - P&amp;L'!$C$5*'Data - P&amp;L'!$C$54</f>
        <v>0</v>
      </c>
      <c r="T402" s="89">
        <f>(T263+T264+T274+T275)*'Data - P&amp;L'!$C$5*'Data - P&amp;L'!$C$54</f>
        <v>0</v>
      </c>
      <c r="U402" s="89">
        <f>(U263+U264+U274+U275)*'Data - P&amp;L'!$C$5*'Data - P&amp;L'!$C$54</f>
        <v>3.36</v>
      </c>
      <c r="V402" s="89">
        <f>(V263+V264+V274+V275)*'Data - P&amp;L'!$C$5*'Data - P&amp;L'!$C$54</f>
        <v>0</v>
      </c>
      <c r="W402" s="89">
        <f>(W263+W264+W274+W275)*'Data - P&amp;L'!$C$5*'Data - P&amp;L'!$C$54</f>
        <v>0</v>
      </c>
      <c r="X402" s="89">
        <f>(X263+X264+X274+X275)*'Data - P&amp;L'!$C$5*'Data - P&amp;L'!$C$54</f>
        <v>0</v>
      </c>
      <c r="Y402" s="89">
        <f>(Y263+Y264+Y274+Y275)*'Data - P&amp;L'!$C$5*'Data - P&amp;L'!$C$54</f>
        <v>0</v>
      </c>
      <c r="Z402" s="89">
        <f>(Z263+Z264+Z274+Z275)*'Data - P&amp;L'!$C$5*'Data - P&amp;L'!$C$54</f>
        <v>0</v>
      </c>
      <c r="AA402" s="89">
        <f>(AA263+AA264+AA274+AA275)*'Data - P&amp;L'!$C$5*'Data - P&amp;L'!$C$54</f>
        <v>0</v>
      </c>
      <c r="AB402" s="89">
        <f>(AB263+AB264+AB274+AB275)*'Data - P&amp;L'!$C$5*'Data - P&amp;L'!$C$54</f>
        <v>0</v>
      </c>
      <c r="AC402" s="89">
        <f>(AC263+AC264+AC274+AC275)*'Data - P&amp;L'!$C$5*'Data - P&amp;L'!$C$54</f>
        <v>3.36</v>
      </c>
      <c r="AD402" s="89">
        <f>(AD263+AD264+AD274+AD275)*'Data - P&amp;L'!$C$5*'Data - P&amp;L'!$C$54</f>
        <v>0</v>
      </c>
      <c r="AE402" s="89">
        <f>(AE263+AE264+AE274+AE275)*'Data - P&amp;L'!$C$5*'Data - P&amp;L'!$C$54</f>
        <v>3.36</v>
      </c>
      <c r="AF402" s="97">
        <f>(AF263+AF264+AF274+AF275)*'Data - P&amp;L'!$C$5*'Data - P&amp;L'!$C$54</f>
        <v>0</v>
      </c>
      <c r="AG402" s="99">
        <f t="shared" si="119"/>
        <v>23.52</v>
      </c>
    </row>
    <row r="403" outlineLevel="1">
      <c r="A403" s="123" t="s">
        <v>361</v>
      </c>
      <c r="B403" s="89">
        <f>(B265+B266+B276+B277)*'Data - P&amp;L'!$C$10*'Data - P&amp;L'!$C$54</f>
        <v>1.5</v>
      </c>
      <c r="C403" s="89">
        <f>(C265+C266+C276+C277)*'Data - P&amp;L'!$C$10*'Data - P&amp;L'!$C$54</f>
        <v>0</v>
      </c>
      <c r="D403" s="89">
        <f>(D265+D266+D276+D277)*'Data - P&amp;L'!$C$10*'Data - P&amp;L'!$C$54</f>
        <v>1.5</v>
      </c>
      <c r="E403" s="89">
        <f>(E265+E266+E276+E277)*'Data - P&amp;L'!$C$10*'Data - P&amp;L'!$C$54</f>
        <v>0</v>
      </c>
      <c r="F403" s="89">
        <f>(F265+F266+F276+F277)*'Data - P&amp;L'!$C$10*'Data - P&amp;L'!$C$54</f>
        <v>0</v>
      </c>
      <c r="G403" s="89">
        <f>(G265+G266+G276+G277)*'Data - P&amp;L'!$C$10*'Data - P&amp;L'!$C$54</f>
        <v>6</v>
      </c>
      <c r="H403" s="89">
        <f>(H265+H266+H276+H277)*'Data - P&amp;L'!$C$10*'Data - P&amp;L'!$C$54</f>
        <v>7.5</v>
      </c>
      <c r="I403" s="89">
        <f>(I265+I266+I276+I277)*'Data - P&amp;L'!$C$10*'Data - P&amp;L'!$C$54</f>
        <v>0</v>
      </c>
      <c r="J403" s="89">
        <f>(J265+J266+J276+J277)*'Data - P&amp;L'!$C$10*'Data - P&amp;L'!$C$54</f>
        <v>0</v>
      </c>
      <c r="K403" s="89">
        <f>(K265+K266+K276+K277)*'Data - P&amp;L'!$C$10*'Data - P&amp;L'!$C$54</f>
        <v>0</v>
      </c>
      <c r="L403" s="89">
        <f>(L265+L266+L276+L277)*'Data - P&amp;L'!$C$10*'Data - P&amp;L'!$C$54</f>
        <v>0</v>
      </c>
      <c r="M403" s="89">
        <f>(M265+M266+M276+M277)*'Data - P&amp;L'!$C$10*'Data - P&amp;L'!$C$54</f>
        <v>0</v>
      </c>
      <c r="N403" s="89">
        <f>(N265+N266+N276+N277)*'Data - P&amp;L'!$C$10*'Data - P&amp;L'!$C$54</f>
        <v>0</v>
      </c>
      <c r="O403" s="89">
        <f>(O265+O266+O276+O277)*'Data - P&amp;L'!$C$10*'Data - P&amp;L'!$C$54</f>
        <v>4.5</v>
      </c>
      <c r="P403" s="89">
        <f>(P265+P266+P276+P277)*'Data - P&amp;L'!$C$10*'Data - P&amp;L'!$C$54</f>
        <v>0</v>
      </c>
      <c r="Q403" s="89">
        <f>(Q265+Q266+Q276+Q277)*'Data - P&amp;L'!$C$10*'Data - P&amp;L'!$C$54</f>
        <v>0</v>
      </c>
      <c r="R403" s="89">
        <f>(R265+R266+R276+R277)*'Data - P&amp;L'!$C$10*'Data - P&amp;L'!$C$54</f>
        <v>1.5</v>
      </c>
      <c r="S403" s="89">
        <f>(S265+S266+S276+S277)*'Data - P&amp;L'!$C$10*'Data - P&amp;L'!$C$54</f>
        <v>1.5</v>
      </c>
      <c r="T403" s="89">
        <f>(T265+T266+T276+T277)*'Data - P&amp;L'!$C$10*'Data - P&amp;L'!$C$54</f>
        <v>3</v>
      </c>
      <c r="U403" s="89">
        <f>(U265+U266+U276+U277)*'Data - P&amp;L'!$C$10*'Data - P&amp;L'!$C$54</f>
        <v>0</v>
      </c>
      <c r="V403" s="89">
        <f>(V265+V266+V276+V277)*'Data - P&amp;L'!$C$10*'Data - P&amp;L'!$C$54</f>
        <v>9</v>
      </c>
      <c r="W403" s="89">
        <f>(W265+W266+W276+W277)*'Data - P&amp;L'!$C$10*'Data - P&amp;L'!$C$54</f>
        <v>0</v>
      </c>
      <c r="X403" s="89">
        <f>(X265+X266+X276+X277)*'Data - P&amp;L'!$C$10*'Data - P&amp;L'!$C$54</f>
        <v>0</v>
      </c>
      <c r="Y403" s="89">
        <f>(Y265+Y266+Y276+Y277)*'Data - P&amp;L'!$C$10*'Data - P&amp;L'!$C$54</f>
        <v>3</v>
      </c>
      <c r="Z403" s="89">
        <f>(Z265+Z266+Z276+Z277)*'Data - P&amp;L'!$C$10*'Data - P&amp;L'!$C$54</f>
        <v>0</v>
      </c>
      <c r="AA403" s="89">
        <f>(AA265+AA266+AA276+AA277)*'Data - P&amp;L'!$C$10*'Data - P&amp;L'!$C$54</f>
        <v>0</v>
      </c>
      <c r="AB403" s="89">
        <f>(AB265+AB266+AB276+AB277)*'Data - P&amp;L'!$C$10*'Data - P&amp;L'!$C$54</f>
        <v>3</v>
      </c>
      <c r="AC403" s="89">
        <f>(AC265+AC266+AC276+AC277)*'Data - P&amp;L'!$C$10*'Data - P&amp;L'!$C$54</f>
        <v>1.5</v>
      </c>
      <c r="AD403" s="89">
        <f>(AD265+AD266+AD276+AD277)*'Data - P&amp;L'!$C$10*'Data - P&amp;L'!$C$54</f>
        <v>1.5</v>
      </c>
      <c r="AE403" s="89">
        <f>(AE265+AE266+AE276+AE277)*'Data - P&amp;L'!$C$10*'Data - P&amp;L'!$C$54</f>
        <v>1.5</v>
      </c>
      <c r="AF403" s="97">
        <f>(AF265+AF266+AF276+AF277)*'Data - P&amp;L'!$C$10*'Data - P&amp;L'!$C$54</f>
        <v>0</v>
      </c>
      <c r="AG403" s="99">
        <f t="shared" si="119"/>
        <v>46.5</v>
      </c>
    </row>
    <row r="404" outlineLevel="1">
      <c r="A404" s="123" t="s">
        <v>367</v>
      </c>
      <c r="B404" s="89">
        <f>((B255*'Data - P&amp;L'!$C$38)+(B256*'Data - P&amp;L'!$C$39))*'Data - P&amp;L'!$C$54</f>
        <v>5.97</v>
      </c>
      <c r="C404" s="89">
        <f>((C255*'Data - P&amp;L'!$C$38)+(C256*'Data - P&amp;L'!$C$39))*'Data - P&amp;L'!$C$54</f>
        <v>0</v>
      </c>
      <c r="D404" s="89">
        <f>((D255*'Data - P&amp;L'!$C$38)+(D256*'Data - P&amp;L'!$C$39))*'Data - P&amp;L'!$C$54</f>
        <v>2.985</v>
      </c>
      <c r="E404" s="89">
        <f>((E255*'Data - P&amp;L'!$C$38)+(E256*'Data - P&amp;L'!$C$39))*'Data - P&amp;L'!$C$54</f>
        <v>0</v>
      </c>
      <c r="F404" s="89">
        <f>((F255*'Data - P&amp;L'!$C$38)+(F256*'Data - P&amp;L'!$C$39))*'Data - P&amp;L'!$C$54</f>
        <v>5.97</v>
      </c>
      <c r="G404" s="89">
        <f>((G255*'Data - P&amp;L'!$C$38)+(G256*'Data - P&amp;L'!$C$39))*'Data - P&amp;L'!$C$54</f>
        <v>62.685</v>
      </c>
      <c r="H404" s="89">
        <f>((H255*'Data - P&amp;L'!$C$38)+(H256*'Data - P&amp;L'!$C$39))*'Data - P&amp;L'!$C$54</f>
        <v>14.925</v>
      </c>
      <c r="I404" s="89">
        <f>((I255*'Data - P&amp;L'!$C$38)+(I256*'Data - P&amp;L'!$C$39))*'Data - P&amp;L'!$C$54</f>
        <v>0</v>
      </c>
      <c r="J404" s="89">
        <f>((J255*'Data - P&amp;L'!$C$38)+(J256*'Data - P&amp;L'!$C$39))*'Data - P&amp;L'!$C$54</f>
        <v>2.985</v>
      </c>
      <c r="K404" s="89">
        <f>((K255*'Data - P&amp;L'!$C$38)+(K256*'Data - P&amp;L'!$C$39))*'Data - P&amp;L'!$C$54</f>
        <v>5.97</v>
      </c>
      <c r="L404" s="89">
        <f>((L255*'Data - P&amp;L'!$C$38)+(L256*'Data - P&amp;L'!$C$39))*'Data - P&amp;L'!$C$54</f>
        <v>14.925</v>
      </c>
      <c r="M404" s="89">
        <f>((M255*'Data - P&amp;L'!$C$38)+(M256*'Data - P&amp;L'!$C$39))*'Data - P&amp;L'!$C$54</f>
        <v>0</v>
      </c>
      <c r="N404" s="89">
        <f>((N255*'Data - P&amp;L'!$C$38)+(N256*'Data - P&amp;L'!$C$39))*'Data - P&amp;L'!$C$54</f>
        <v>2.985</v>
      </c>
      <c r="O404" s="89">
        <f>((O255*'Data - P&amp;L'!$C$38)+(O256*'Data - P&amp;L'!$C$39))*'Data - P&amp;L'!$C$54</f>
        <v>26.865</v>
      </c>
      <c r="P404" s="89">
        <f>((P255*'Data - P&amp;L'!$C$38)+(P256*'Data - P&amp;L'!$C$39))*'Data - P&amp;L'!$C$54</f>
        <v>0</v>
      </c>
      <c r="Q404" s="89">
        <f>((Q255*'Data - P&amp;L'!$C$38)+(Q256*'Data - P&amp;L'!$C$39))*'Data - P&amp;L'!$C$54</f>
        <v>8.955</v>
      </c>
      <c r="R404" s="89">
        <f>((R255*'Data - P&amp;L'!$C$38)+(R256*'Data - P&amp;L'!$C$39))*'Data - P&amp;L'!$C$54</f>
        <v>17.91</v>
      </c>
      <c r="S404" s="89">
        <f>((S255*'Data - P&amp;L'!$C$38)+(S256*'Data - P&amp;L'!$C$39))*'Data - P&amp;L'!$C$54</f>
        <v>5.97</v>
      </c>
      <c r="T404" s="89">
        <f>((T255*'Data - P&amp;L'!$C$38)+(T256*'Data - P&amp;L'!$C$39))*'Data - P&amp;L'!$C$54</f>
        <v>5.97</v>
      </c>
      <c r="U404" s="89">
        <f>((U255*'Data - P&amp;L'!$C$38)+(U256*'Data - P&amp;L'!$C$39))*'Data - P&amp;L'!$C$54</f>
        <v>8.955</v>
      </c>
      <c r="V404" s="89">
        <f>((V255*'Data - P&amp;L'!$C$38)+(V256*'Data - P&amp;L'!$C$39))*'Data - P&amp;L'!$C$54</f>
        <v>140.295</v>
      </c>
      <c r="W404" s="89">
        <f>((W255*'Data - P&amp;L'!$C$38)+(W256*'Data - P&amp;L'!$C$39))*'Data - P&amp;L'!$C$54</f>
        <v>2.985</v>
      </c>
      <c r="X404" s="89">
        <f>((X255*'Data - P&amp;L'!$C$38)+(X256*'Data - P&amp;L'!$C$39))*'Data - P&amp;L'!$C$54</f>
        <v>0</v>
      </c>
      <c r="Y404" s="89">
        <f>((Y255*'Data - P&amp;L'!$C$38)+(Y256*'Data - P&amp;L'!$C$39))*'Data - P&amp;L'!$C$54</f>
        <v>8.955</v>
      </c>
      <c r="Z404" s="89">
        <f>((Z255*'Data - P&amp;L'!$C$38)+(Z256*'Data - P&amp;L'!$C$39))*'Data - P&amp;L'!$C$54</f>
        <v>0</v>
      </c>
      <c r="AA404" s="89">
        <f>((AA255*'Data - P&amp;L'!$C$38)+(AA256*'Data - P&amp;L'!$C$39))*'Data - P&amp;L'!$C$54</f>
        <v>2.985</v>
      </c>
      <c r="AB404" s="89">
        <f>((AB255*'Data - P&amp;L'!$C$38)+(AB256*'Data - P&amp;L'!$C$39))*'Data - P&amp;L'!$C$54</f>
        <v>32.835</v>
      </c>
      <c r="AC404" s="89">
        <f>((AC255*'Data - P&amp;L'!$C$38)+(AC256*'Data - P&amp;L'!$C$39))*'Data - P&amp;L'!$C$54</f>
        <v>35.82</v>
      </c>
      <c r="AD404" s="89">
        <f>((AD255*'Data - P&amp;L'!$C$38)+(AD256*'Data - P&amp;L'!$C$39))*'Data - P&amp;L'!$C$54</f>
        <v>5.97</v>
      </c>
      <c r="AE404" s="89">
        <f>((AE255*'Data - P&amp;L'!$C$38)+(AE256*'Data - P&amp;L'!$C$39))*'Data - P&amp;L'!$C$54</f>
        <v>0</v>
      </c>
      <c r="AF404" s="97">
        <f>((AF255*'Data - P&amp;L'!$C$38)+(AF256*'Data - P&amp;L'!$C$39))*'Data - P&amp;L'!$C$54</f>
        <v>0</v>
      </c>
      <c r="AG404" s="99">
        <f t="shared" si="119"/>
        <v>423.87</v>
      </c>
    </row>
    <row r="405" outlineLevel="1">
      <c r="A405" s="123" t="s">
        <v>435</v>
      </c>
      <c r="B405" s="89">
        <f>((B267*'Data - P&amp;L'!$D$38)+(B278*'Data - P&amp;L'!$D$39))*'Data - P&amp;L'!$C$54</f>
        <v>0.7175</v>
      </c>
      <c r="C405" s="89">
        <f>((C267*'Data - P&amp;L'!$D$38)+(C278*'Data - P&amp;L'!$D$39))*'Data - P&amp;L'!$C$54</f>
        <v>0</v>
      </c>
      <c r="D405" s="89">
        <f>((D267*'Data - P&amp;L'!$D$38)+(D278*'Data - P&amp;L'!$D$39))*'Data - P&amp;L'!$C$54</f>
        <v>1.44</v>
      </c>
      <c r="E405" s="89">
        <f>((E267*'Data - P&amp;L'!$D$38)+(E278*'Data - P&amp;L'!$D$39))*'Data - P&amp;L'!$C$54</f>
        <v>0</v>
      </c>
      <c r="F405" s="89">
        <f>((F267*'Data - P&amp;L'!$D$38)+(F278*'Data - P&amp;L'!$D$39))*'Data - P&amp;L'!$C$54</f>
        <v>0.7175</v>
      </c>
      <c r="G405" s="89">
        <f>((G267*'Data - P&amp;L'!$D$38)+(G278*'Data - P&amp;L'!$D$39))*'Data - P&amp;L'!$C$54</f>
        <v>7.175</v>
      </c>
      <c r="H405" s="89">
        <f>((H267*'Data - P&amp;L'!$D$38)+(H278*'Data - P&amp;L'!$D$39))*'Data - P&amp;L'!$C$54</f>
        <v>3.5875</v>
      </c>
      <c r="I405" s="89">
        <f>((I267*'Data - P&amp;L'!$D$38)+(I278*'Data - P&amp;L'!$D$39))*'Data - P&amp;L'!$C$54</f>
        <v>0</v>
      </c>
      <c r="J405" s="89">
        <f>((J267*'Data - P&amp;L'!$D$38)+(J278*'Data - P&amp;L'!$D$39))*'Data - P&amp;L'!$C$54</f>
        <v>0.35875</v>
      </c>
      <c r="K405" s="89">
        <f>((K267*'Data - P&amp;L'!$D$38)+(K278*'Data - P&amp;L'!$D$39))*'Data - P&amp;L'!$C$54</f>
        <v>0.7175</v>
      </c>
      <c r="L405" s="89">
        <f>((L267*'Data - P&amp;L'!$D$38)+(L278*'Data - P&amp;L'!$D$39))*'Data - P&amp;L'!$C$54</f>
        <v>1.435</v>
      </c>
      <c r="M405" s="89">
        <f>((M267*'Data - P&amp;L'!$D$38)+(M278*'Data - P&amp;L'!$D$39))*'Data - P&amp;L'!$C$54</f>
        <v>0</v>
      </c>
      <c r="N405" s="89">
        <f>((N267*'Data - P&amp;L'!$D$38)+(N278*'Data - P&amp;L'!$D$39))*'Data - P&amp;L'!$C$54</f>
        <v>0.7175</v>
      </c>
      <c r="O405" s="89">
        <f>((O267*'Data - P&amp;L'!$D$38)+(O278*'Data - P&amp;L'!$D$39))*'Data - P&amp;L'!$C$54</f>
        <v>3.5875</v>
      </c>
      <c r="P405" s="89">
        <f>((P267*'Data - P&amp;L'!$D$38)+(P278*'Data - P&amp;L'!$D$39))*'Data - P&amp;L'!$C$54</f>
        <v>0</v>
      </c>
      <c r="Q405" s="89">
        <f>((Q267*'Data - P&amp;L'!$D$38)+(Q278*'Data - P&amp;L'!$D$39))*'Data - P&amp;L'!$C$54</f>
        <v>1.07625</v>
      </c>
      <c r="R405" s="89">
        <f>((R267*'Data - P&amp;L'!$D$38)+(R278*'Data - P&amp;L'!$D$39))*'Data - P&amp;L'!$C$54</f>
        <v>2.1525</v>
      </c>
      <c r="S405" s="89">
        <f>((S267*'Data - P&amp;L'!$D$38)+(S278*'Data - P&amp;L'!$D$39))*'Data - P&amp;L'!$C$54</f>
        <v>1.435</v>
      </c>
      <c r="T405" s="89">
        <f>((T267*'Data - P&amp;L'!$D$38)+(T278*'Data - P&amp;L'!$D$39))*'Data - P&amp;L'!$C$54</f>
        <v>1.79375</v>
      </c>
      <c r="U405" s="89">
        <f>((U267*'Data - P&amp;L'!$D$38)+(U278*'Data - P&amp;L'!$D$39))*'Data - P&amp;L'!$C$54</f>
        <v>1.435</v>
      </c>
      <c r="V405" s="89">
        <f>((V267*'Data - P&amp;L'!$D$38)+(V278*'Data - P&amp;L'!$D$39))*'Data - P&amp;L'!$C$54</f>
        <v>13.9925</v>
      </c>
      <c r="W405" s="89">
        <f>((W267*'Data - P&amp;L'!$D$38)+(W278*'Data - P&amp;L'!$D$39))*'Data - P&amp;L'!$C$54</f>
        <v>0.7175</v>
      </c>
      <c r="X405" s="89">
        <f>((X267*'Data - P&amp;L'!$D$38)+(X278*'Data - P&amp;L'!$D$39))*'Data - P&amp;L'!$C$54</f>
        <v>0.35875</v>
      </c>
      <c r="Y405" s="89">
        <f>((Y267*'Data - P&amp;L'!$D$38)+(Y278*'Data - P&amp;L'!$D$39))*'Data - P&amp;L'!$C$54</f>
        <v>2.87</v>
      </c>
      <c r="Z405" s="89">
        <f>((Z267*'Data - P&amp;L'!$D$38)+(Z278*'Data - P&amp;L'!$D$39))*'Data - P&amp;L'!$C$54</f>
        <v>0</v>
      </c>
      <c r="AA405" s="89">
        <f>((AA267*'Data - P&amp;L'!$D$38)+(AA278*'Data - P&amp;L'!$D$39))*'Data - P&amp;L'!$C$54</f>
        <v>0</v>
      </c>
      <c r="AB405" s="89">
        <f>((AB267*'Data - P&amp;L'!$D$38)+(AB278*'Data - P&amp;L'!$D$39))*'Data - P&amp;L'!$C$54</f>
        <v>5.74</v>
      </c>
      <c r="AC405" s="89">
        <f>((AC267*'Data - P&amp;L'!$D$38)+(AC278*'Data - P&amp;L'!$D$39))*'Data - P&amp;L'!$C$54</f>
        <v>5.38125</v>
      </c>
      <c r="AD405" s="89">
        <f>((AD267*'Data - P&amp;L'!$D$38)+(AD278*'Data - P&amp;L'!$D$39))*'Data - P&amp;L'!$C$54</f>
        <v>0.7175</v>
      </c>
      <c r="AE405" s="89">
        <f>((AE267*'Data - P&amp;L'!$D$38)+(AE278*'Data - P&amp;L'!$D$39))*'Data - P&amp;L'!$C$54</f>
        <v>1.07625</v>
      </c>
      <c r="AF405" s="97">
        <f>((AF267*'Data - P&amp;L'!$D$38)+(AF278*'Data - P&amp;L'!$D$39))*'Data - P&amp;L'!$C$54</f>
        <v>0.7175</v>
      </c>
      <c r="AG405" s="99">
        <f t="shared" si="119"/>
        <v>59.9175</v>
      </c>
    </row>
    <row r="406" outlineLevel="1">
      <c r="A406" s="123" t="s">
        <v>683</v>
      </c>
      <c r="B406" s="89">
        <f>(B280*'Data - P&amp;L'!$R$3)+(B281*'Data - P&amp;L'!$R$4)</f>
        <v>30</v>
      </c>
      <c r="C406" s="89">
        <f>(C280*'Data - P&amp;L'!$R$3)+(C281*'Data - P&amp;L'!$R$4)</f>
        <v>0</v>
      </c>
      <c r="D406" s="89">
        <f>(D280*'Data - P&amp;L'!$R$3)+(D281*'Data - P&amp;L'!$R$4)</f>
        <v>40</v>
      </c>
      <c r="E406" s="89">
        <f>(E280*'Data - P&amp;L'!$R$3)+(E281*'Data - P&amp;L'!$R$4)</f>
        <v>0</v>
      </c>
      <c r="F406" s="89">
        <f>(F280*'Data - P&amp;L'!$R$3)+(F281*'Data - P&amp;L'!$R$4)</f>
        <v>45</v>
      </c>
      <c r="G406" s="89">
        <f>(G280*'Data - P&amp;L'!$R$3)+(G281*'Data - P&amp;L'!$R$4)</f>
        <v>315</v>
      </c>
      <c r="H406" s="89">
        <f>(H280*'Data - P&amp;L'!$R$3)+(H281*'Data - P&amp;L'!$R$4)</f>
        <v>75</v>
      </c>
      <c r="I406" s="89">
        <f>(I280*'Data - P&amp;L'!$R$3)+(I281*'Data - P&amp;L'!$R$4)</f>
        <v>0</v>
      </c>
      <c r="J406" s="89">
        <f>(J280*'Data - P&amp;L'!$R$3)+(J281*'Data - P&amp;L'!$R$4)</f>
        <v>15</v>
      </c>
      <c r="K406" s="89">
        <f>(K280*'Data - P&amp;L'!$R$3)+(K281*'Data - P&amp;L'!$R$4)</f>
        <v>30</v>
      </c>
      <c r="L406" s="89">
        <f>(L280*'Data - P&amp;L'!$R$3)+(L281*'Data - P&amp;L'!$R$4)</f>
        <v>75</v>
      </c>
      <c r="M406" s="89">
        <f>(M280*'Data - P&amp;L'!$R$3)+(M281*'Data - P&amp;L'!$R$4)</f>
        <v>0</v>
      </c>
      <c r="N406" s="89">
        <f>(N280*'Data - P&amp;L'!$R$3)+(N281*'Data - P&amp;L'!$R$4)</f>
        <v>30</v>
      </c>
      <c r="O406" s="89">
        <f>(O280*'Data - P&amp;L'!$R$3)+(O281*'Data - P&amp;L'!$R$4)</f>
        <v>135</v>
      </c>
      <c r="P406" s="89">
        <f>(P280*'Data - P&amp;L'!$R$3)+(P281*'Data - P&amp;L'!$R$4)</f>
        <v>0</v>
      </c>
      <c r="Q406" s="89">
        <f>(Q280*'Data - P&amp;L'!$R$3)+(Q281*'Data - P&amp;L'!$R$4)</f>
        <v>45</v>
      </c>
      <c r="R406" s="89">
        <f>(R280*'Data - P&amp;L'!$R$3)+(R281*'Data - P&amp;L'!$R$4)</f>
        <v>115</v>
      </c>
      <c r="S406" s="89">
        <f>(S280*'Data - P&amp;L'!$R$3)+(S281*'Data - P&amp;L'!$R$4)</f>
        <v>45</v>
      </c>
      <c r="T406" s="89">
        <f>(T280*'Data - P&amp;L'!$R$3)+(T281*'Data - P&amp;L'!$R$4)</f>
        <v>60</v>
      </c>
      <c r="U406" s="89">
        <f>(U280*'Data - P&amp;L'!$R$3)+(U281*'Data - P&amp;L'!$R$4)</f>
        <v>60</v>
      </c>
      <c r="V406" s="89">
        <f>(V280*'Data - P&amp;L'!$R$3)+(V281*'Data - P&amp;L'!$R$4)</f>
        <v>695</v>
      </c>
      <c r="W406" s="89">
        <f>(W280*'Data - P&amp;L'!$R$3)+(W281*'Data - P&amp;L'!$R$4)</f>
        <v>30</v>
      </c>
      <c r="X406" s="89">
        <f>(X280*'Data - P&amp;L'!$R$3)+(X281*'Data - P&amp;L'!$R$4)</f>
        <v>15</v>
      </c>
      <c r="Y406" s="89">
        <f>(Y280*'Data - P&amp;L'!$R$3)+(Y281*'Data - P&amp;L'!$R$4)</f>
        <v>45</v>
      </c>
      <c r="Z406" s="89">
        <f>(Z280*'Data - P&amp;L'!$R$3)+(Z281*'Data - P&amp;L'!$R$4)</f>
        <v>0</v>
      </c>
      <c r="AA406" s="89">
        <f>(AA280*'Data - P&amp;L'!$R$3)+(AA281*'Data - P&amp;L'!$R$4)</f>
        <v>15</v>
      </c>
      <c r="AB406" s="89">
        <f>(AB280*'Data - P&amp;L'!$R$3)+(AB281*'Data - P&amp;L'!$R$4)</f>
        <v>255</v>
      </c>
      <c r="AC406" s="89">
        <f>(AC280*'Data - P&amp;L'!$R$3)+(AC281*'Data - P&amp;L'!$R$4)</f>
        <v>240</v>
      </c>
      <c r="AD406" s="89">
        <f>(AD280*'Data - P&amp;L'!$R$3)+(AD281*'Data - P&amp;L'!$R$4)</f>
        <v>45</v>
      </c>
      <c r="AE406" s="89">
        <f>(AE280*'Data - P&amp;L'!$R$3)+(AE281*'Data - P&amp;L'!$R$4)</f>
        <v>45</v>
      </c>
      <c r="AF406" s="97">
        <f>(AF280*'Data - P&amp;L'!$R$3)+(AF281*'Data - P&amp;L'!$R$4)</f>
        <v>15</v>
      </c>
      <c r="AG406" s="99">
        <f t="shared" si="119"/>
        <v>2515</v>
      </c>
    </row>
    <row r="407" outlineLevel="1">
      <c r="A407" s="123" t="s">
        <v>490</v>
      </c>
      <c r="B407" s="89">
        <f t="shared" ref="B407:AF407" si="122">B286+B291</f>
        <v>509.47</v>
      </c>
      <c r="C407" s="89">
        <f t="shared" si="122"/>
        <v>0</v>
      </c>
      <c r="D407" s="89">
        <f t="shared" si="122"/>
        <v>345</v>
      </c>
      <c r="E407" s="89">
        <f t="shared" si="122"/>
        <v>0</v>
      </c>
      <c r="F407" s="89">
        <f t="shared" si="122"/>
        <v>700.35</v>
      </c>
      <c r="G407" s="89">
        <f t="shared" si="122"/>
        <v>5065.72</v>
      </c>
      <c r="H407" s="89">
        <f t="shared" si="122"/>
        <v>1290.67</v>
      </c>
      <c r="I407" s="89">
        <f t="shared" si="122"/>
        <v>0</v>
      </c>
      <c r="J407" s="89">
        <f t="shared" si="122"/>
        <v>237.44</v>
      </c>
      <c r="K407" s="89">
        <f t="shared" si="122"/>
        <v>439.38</v>
      </c>
      <c r="L407" s="89">
        <f t="shared" si="122"/>
        <v>1206.75</v>
      </c>
      <c r="M407" s="89">
        <f t="shared" si="122"/>
        <v>0</v>
      </c>
      <c r="N407" s="89">
        <f t="shared" si="122"/>
        <v>283.11</v>
      </c>
      <c r="O407" s="89">
        <f t="shared" si="122"/>
        <v>2211.39</v>
      </c>
      <c r="P407" s="89">
        <f t="shared" si="122"/>
        <v>0</v>
      </c>
      <c r="Q407" s="89">
        <f t="shared" si="122"/>
        <v>647</v>
      </c>
      <c r="R407" s="89">
        <f t="shared" si="122"/>
        <v>1655.21</v>
      </c>
      <c r="S407" s="89">
        <f t="shared" si="122"/>
        <v>563.99</v>
      </c>
      <c r="T407" s="89">
        <f t="shared" si="122"/>
        <v>693.74</v>
      </c>
      <c r="U407" s="89">
        <f t="shared" si="122"/>
        <v>740.81</v>
      </c>
      <c r="V407" s="89">
        <f t="shared" si="122"/>
        <v>11037.68</v>
      </c>
      <c r="W407" s="89">
        <f t="shared" si="122"/>
        <v>225.78</v>
      </c>
      <c r="X407" s="89">
        <f t="shared" si="122"/>
        <v>21.92</v>
      </c>
      <c r="Y407" s="89">
        <f t="shared" si="122"/>
        <v>886.06</v>
      </c>
      <c r="Z407" s="89">
        <f t="shared" si="122"/>
        <v>0</v>
      </c>
      <c r="AA407" s="89">
        <f t="shared" si="122"/>
        <v>225.72</v>
      </c>
      <c r="AB407" s="89">
        <f t="shared" si="122"/>
        <v>3032.31</v>
      </c>
      <c r="AC407" s="89">
        <f t="shared" si="122"/>
        <v>2886.89</v>
      </c>
      <c r="AD407" s="89">
        <f t="shared" si="122"/>
        <v>507.04</v>
      </c>
      <c r="AE407" s="89">
        <f t="shared" si="122"/>
        <v>208.38</v>
      </c>
      <c r="AF407" s="97">
        <f t="shared" si="122"/>
        <v>89.29</v>
      </c>
      <c r="AG407" s="99">
        <f t="shared" si="119"/>
        <v>35711.1</v>
      </c>
    </row>
    <row r="408">
      <c r="A408" s="632" t="s">
        <v>707</v>
      </c>
      <c r="B408" s="615">
        <f t="shared" ref="B408:AF408" si="123">sum(B409:B419)-B422</f>
        <v>-30.116</v>
      </c>
      <c r="C408" s="615">
        <f t="shared" si="123"/>
        <v>0</v>
      </c>
      <c r="D408" s="615">
        <f t="shared" si="123"/>
        <v>0</v>
      </c>
      <c r="E408" s="615">
        <f t="shared" si="123"/>
        <v>-115.536</v>
      </c>
      <c r="F408" s="615">
        <f t="shared" si="123"/>
        <v>-46.1215</v>
      </c>
      <c r="G408" s="615">
        <f t="shared" si="123"/>
        <v>0</v>
      </c>
      <c r="H408" s="615">
        <f t="shared" si="123"/>
        <v>-126.228</v>
      </c>
      <c r="I408" s="615">
        <f t="shared" si="123"/>
        <v>-13.5125</v>
      </c>
      <c r="J408" s="615">
        <f t="shared" si="123"/>
        <v>-97.1345</v>
      </c>
      <c r="K408" s="615">
        <f t="shared" si="123"/>
        <v>0</v>
      </c>
      <c r="L408" s="615">
        <f t="shared" si="123"/>
        <v>5.839</v>
      </c>
      <c r="M408" s="615">
        <f t="shared" si="123"/>
        <v>-123.411</v>
      </c>
      <c r="N408" s="615">
        <f t="shared" si="123"/>
        <v>10.955</v>
      </c>
      <c r="O408" s="615">
        <f t="shared" si="123"/>
        <v>-15</v>
      </c>
      <c r="P408" s="615">
        <f t="shared" si="123"/>
        <v>-7.8275</v>
      </c>
      <c r="Q408" s="615">
        <f t="shared" si="123"/>
        <v>0</v>
      </c>
      <c r="R408" s="615">
        <f t="shared" si="123"/>
        <v>0</v>
      </c>
      <c r="S408" s="615">
        <f t="shared" si="123"/>
        <v>-5.116</v>
      </c>
      <c r="T408" s="615">
        <f t="shared" si="123"/>
        <v>-77.7325</v>
      </c>
      <c r="U408" s="615">
        <f t="shared" si="123"/>
        <v>-152.8425</v>
      </c>
      <c r="V408" s="615">
        <f t="shared" si="123"/>
        <v>11.3715</v>
      </c>
      <c r="W408" s="615">
        <f t="shared" si="123"/>
        <v>-98.354</v>
      </c>
      <c r="X408" s="615">
        <f t="shared" si="123"/>
        <v>0</v>
      </c>
      <c r="Y408" s="615">
        <f t="shared" si="123"/>
        <v>0</v>
      </c>
      <c r="Z408" s="615">
        <f t="shared" si="123"/>
        <v>0</v>
      </c>
      <c r="AA408" s="615">
        <f t="shared" si="123"/>
        <v>-8.089</v>
      </c>
      <c r="AB408" s="615">
        <f t="shared" si="123"/>
        <v>-14.2565</v>
      </c>
      <c r="AC408" s="615">
        <f t="shared" si="123"/>
        <v>0</v>
      </c>
      <c r="AD408" s="615">
        <f t="shared" si="123"/>
        <v>76.031</v>
      </c>
      <c r="AE408" s="615">
        <f t="shared" si="123"/>
        <v>0</v>
      </c>
      <c r="AF408" s="616">
        <f t="shared" si="123"/>
        <v>0</v>
      </c>
      <c r="AG408" s="99">
        <f t="shared" si="119"/>
        <v>-827.081</v>
      </c>
    </row>
    <row r="409" outlineLevel="1">
      <c r="A409" s="123" t="s">
        <v>337</v>
      </c>
      <c r="B409" s="89">
        <f>B313*'Data - P&amp;L'!$C$3*'Data - P&amp;L'!$C$55</f>
        <v>8.69</v>
      </c>
      <c r="C409" s="89">
        <f>C313*'Data - P&amp;L'!$C$3*'Data - P&amp;L'!$C$55</f>
        <v>0</v>
      </c>
      <c r="D409" s="89">
        <f>D313*'Data - P&amp;L'!$C$3*'Data - P&amp;L'!$C$55</f>
        <v>0</v>
      </c>
      <c r="E409" s="89">
        <f>E313*'Data - P&amp;L'!$C$3*'Data - P&amp;L'!$C$55</f>
        <v>0</v>
      </c>
      <c r="F409" s="89">
        <f>F313*'Data - P&amp;L'!$C$3*'Data - P&amp;L'!$C$55</f>
        <v>0</v>
      </c>
      <c r="G409" s="89">
        <f>G313*'Data - P&amp;L'!$C$3*'Data - P&amp;L'!$C$55</f>
        <v>0</v>
      </c>
      <c r="H409" s="89">
        <f>H313*'Data - P&amp;L'!$C$3*'Data - P&amp;L'!$C$55</f>
        <v>0</v>
      </c>
      <c r="I409" s="89">
        <f>I313*'Data - P&amp;L'!$C$3*'Data - P&amp;L'!$C$55</f>
        <v>0</v>
      </c>
      <c r="J409" s="89">
        <f>J313*'Data - P&amp;L'!$C$3*'Data - P&amp;L'!$C$55</f>
        <v>121.66</v>
      </c>
      <c r="K409" s="89">
        <f>K313*'Data - P&amp;L'!$C$3*'Data - P&amp;L'!$C$55</f>
        <v>0</v>
      </c>
      <c r="L409" s="89">
        <f>L313*'Data - P&amp;L'!$C$3*'Data - P&amp;L'!$C$55</f>
        <v>8.69</v>
      </c>
      <c r="M409" s="89">
        <f>M313*'Data - P&amp;L'!$C$3*'Data - P&amp;L'!$C$55</f>
        <v>43.45</v>
      </c>
      <c r="N409" s="89">
        <f>N313*'Data - P&amp;L'!$C$3*'Data - P&amp;L'!$C$55</f>
        <v>0</v>
      </c>
      <c r="O409" s="89">
        <f>O313*'Data - P&amp;L'!$C$3*'Data - P&amp;L'!$C$55</f>
        <v>0</v>
      </c>
      <c r="P409" s="89">
        <f>P313*'Data - P&amp;L'!$C$3*'Data - P&amp;L'!$C$55</f>
        <v>0</v>
      </c>
      <c r="Q409" s="89">
        <f>Q313*'Data - P&amp;L'!$C$3*'Data - P&amp;L'!$C$55</f>
        <v>0</v>
      </c>
      <c r="R409" s="89">
        <f>R313*'Data - P&amp;L'!$C$3*'Data - P&amp;L'!$C$55</f>
        <v>0</v>
      </c>
      <c r="S409" s="89">
        <f>S313*'Data - P&amp;L'!$C$3*'Data - P&amp;L'!$C$55</f>
        <v>8.69</v>
      </c>
      <c r="T409" s="89">
        <f>T313*'Data - P&amp;L'!$C$3*'Data - P&amp;L'!$C$55</f>
        <v>34.76</v>
      </c>
      <c r="U409" s="89">
        <f>U313*'Data - P&amp;L'!$C$3*'Data - P&amp;L'!$C$55</f>
        <v>26.07</v>
      </c>
      <c r="V409" s="89">
        <f>V313*'Data - P&amp;L'!$C$3*'Data - P&amp;L'!$C$55</f>
        <v>8.69</v>
      </c>
      <c r="W409" s="89">
        <f>W313*'Data - P&amp;L'!$C$3*'Data - P&amp;L'!$C$55</f>
        <v>26.07</v>
      </c>
      <c r="X409" s="89">
        <f>X313*'Data - P&amp;L'!$C$3*'Data - P&amp;L'!$C$55</f>
        <v>0</v>
      </c>
      <c r="Y409" s="89">
        <f>Y313*'Data - P&amp;L'!$C$3*'Data - P&amp;L'!$C$55</f>
        <v>0</v>
      </c>
      <c r="Z409" s="89">
        <f>Z313*'Data - P&amp;L'!$C$3*'Data - P&amp;L'!$C$55</f>
        <v>0</v>
      </c>
      <c r="AA409" s="89">
        <f>AA313*'Data - P&amp;L'!$C$3*'Data - P&amp;L'!$C$55</f>
        <v>8.69</v>
      </c>
      <c r="AB409" s="89">
        <f>AB313*'Data - P&amp;L'!$C$3*'Data - P&amp;L'!$C$55</f>
        <v>0</v>
      </c>
      <c r="AC409" s="89">
        <f>AC313*'Data - P&amp;L'!$C$3*'Data - P&amp;L'!$C$55</f>
        <v>0</v>
      </c>
      <c r="AD409" s="89">
        <f>AD313*'Data - P&amp;L'!$C$3*'Data - P&amp;L'!$C$55</f>
        <v>26.07</v>
      </c>
      <c r="AE409" s="89">
        <f>AE313*'Data - P&amp;L'!$C$3*'Data - P&amp;L'!$C$55</f>
        <v>0</v>
      </c>
      <c r="AF409" s="97">
        <f>AF313*'Data - P&amp;L'!$C$3*'Data - P&amp;L'!$C$55</f>
        <v>0</v>
      </c>
      <c r="AG409" s="99">
        <f t="shared" si="119"/>
        <v>321.53</v>
      </c>
    </row>
    <row r="410" outlineLevel="1">
      <c r="A410" s="123" t="s">
        <v>339</v>
      </c>
      <c r="B410" s="89">
        <f>B314*'Data - P&amp;L'!$C$4*'Data - P&amp;L'!$C$55</f>
        <v>0</v>
      </c>
      <c r="C410" s="89">
        <f>C314*'Data - P&amp;L'!$C$4*'Data - P&amp;L'!$C$55</f>
        <v>0</v>
      </c>
      <c r="D410" s="89">
        <f>D314*'Data - P&amp;L'!$C$4*'Data - P&amp;L'!$C$55</f>
        <v>0</v>
      </c>
      <c r="E410" s="89">
        <f>E314*'Data - P&amp;L'!$C$4*'Data - P&amp;L'!$C$55</f>
        <v>0</v>
      </c>
      <c r="F410" s="89">
        <f>F314*'Data - P&amp;L'!$C$4*'Data - P&amp;L'!$C$55</f>
        <v>9.761</v>
      </c>
      <c r="G410" s="89">
        <f>G314*'Data - P&amp;L'!$C$4*'Data - P&amp;L'!$C$55</f>
        <v>0</v>
      </c>
      <c r="H410" s="89">
        <f>H314*'Data - P&amp;L'!$C$4*'Data - P&amp;L'!$C$55</f>
        <v>0</v>
      </c>
      <c r="I410" s="89">
        <f>I314*'Data - P&amp;L'!$C$4*'Data - P&amp;L'!$C$55</f>
        <v>0</v>
      </c>
      <c r="J410" s="89">
        <f>J314*'Data - P&amp;L'!$C$4*'Data - P&amp;L'!$C$55</f>
        <v>0</v>
      </c>
      <c r="K410" s="89">
        <f>K314*'Data - P&amp;L'!$C$4*'Data - P&amp;L'!$C$55</f>
        <v>0</v>
      </c>
      <c r="L410" s="89">
        <f>L314*'Data - P&amp;L'!$C$4*'Data - P&amp;L'!$C$55</f>
        <v>9.761</v>
      </c>
      <c r="M410" s="89">
        <f>M314*'Data - P&amp;L'!$C$4*'Data - P&amp;L'!$C$55</f>
        <v>9.761</v>
      </c>
      <c r="N410" s="89">
        <f>N314*'Data - P&amp;L'!$C$4*'Data - P&amp;L'!$C$55</f>
        <v>9.761</v>
      </c>
      <c r="O410" s="89">
        <f>O314*'Data - P&amp;L'!$C$4*'Data - P&amp;L'!$C$55</f>
        <v>0</v>
      </c>
      <c r="P410" s="89">
        <f>P314*'Data - P&amp;L'!$C$4*'Data - P&amp;L'!$C$55</f>
        <v>19.522</v>
      </c>
      <c r="Q410" s="89">
        <f>Q314*'Data - P&amp;L'!$C$4*'Data - P&amp;L'!$C$55</f>
        <v>0</v>
      </c>
      <c r="R410" s="89">
        <f>R314*'Data - P&amp;L'!$C$4*'Data - P&amp;L'!$C$55</f>
        <v>0</v>
      </c>
      <c r="S410" s="89">
        <f>S314*'Data - P&amp;L'!$C$4*'Data - P&amp;L'!$C$55</f>
        <v>0</v>
      </c>
      <c r="T410" s="89">
        <f>T314*'Data - P&amp;L'!$C$4*'Data - P&amp;L'!$C$55</f>
        <v>126.893</v>
      </c>
      <c r="U410" s="89">
        <f>U314*'Data - P&amp;L'!$C$4*'Data - P&amp;L'!$C$55</f>
        <v>78.088</v>
      </c>
      <c r="V410" s="89">
        <f>V314*'Data - P&amp;L'!$C$4*'Data - P&amp;L'!$C$55</f>
        <v>0</v>
      </c>
      <c r="W410" s="89">
        <f>W314*'Data - P&amp;L'!$C$4*'Data - P&amp;L'!$C$55</f>
        <v>48.805</v>
      </c>
      <c r="X410" s="89">
        <f>X314*'Data - P&amp;L'!$C$4*'Data - P&amp;L'!$C$55</f>
        <v>0</v>
      </c>
      <c r="Y410" s="89">
        <f>Y314*'Data - P&amp;L'!$C$4*'Data - P&amp;L'!$C$55</f>
        <v>0</v>
      </c>
      <c r="Z410" s="89">
        <f>Z314*'Data - P&amp;L'!$C$4*'Data - P&amp;L'!$C$55</f>
        <v>0</v>
      </c>
      <c r="AA410" s="89">
        <f>AA314*'Data - P&amp;L'!$C$4*'Data - P&amp;L'!$C$55</f>
        <v>9.761</v>
      </c>
      <c r="AB410" s="89">
        <f>AB314*'Data - P&amp;L'!$C$4*'Data - P&amp;L'!$C$55</f>
        <v>0</v>
      </c>
      <c r="AC410" s="89">
        <f>AC314*'Data - P&amp;L'!$C$4*'Data - P&amp;L'!$C$55</f>
        <v>0</v>
      </c>
      <c r="AD410" s="89">
        <f>AD314*'Data - P&amp;L'!$C$4*'Data - P&amp;L'!$C$55</f>
        <v>39.044</v>
      </c>
      <c r="AE410" s="89">
        <f>AE314*'Data - P&amp;L'!$C$4*'Data - P&amp;L'!$C$55</f>
        <v>0</v>
      </c>
      <c r="AF410" s="97">
        <f>AF314*'Data - P&amp;L'!$C$4*'Data - P&amp;L'!$C$55</f>
        <v>0</v>
      </c>
      <c r="AG410" s="99">
        <f t="shared" si="119"/>
        <v>361.157</v>
      </c>
    </row>
    <row r="411" outlineLevel="1">
      <c r="A411" s="123" t="s">
        <v>346</v>
      </c>
      <c r="B411" s="89">
        <f>(B317+B328)*'Data - P&amp;L'!$C$6*'Data - P&amp;L'!$C$55</f>
        <v>0</v>
      </c>
      <c r="C411" s="89">
        <f>(C317+C328)*'Data - P&amp;L'!$C$6*'Data - P&amp;L'!$C$55</f>
        <v>0</v>
      </c>
      <c r="D411" s="89">
        <f>(D317+D328)*'Data - P&amp;L'!$C$6*'Data - P&amp;L'!$C$55</f>
        <v>0</v>
      </c>
      <c r="E411" s="89">
        <f>(E317+E328)*'Data - P&amp;L'!$C$6*'Data - P&amp;L'!$C$55</f>
        <v>0</v>
      </c>
      <c r="F411" s="89">
        <f>(F317+F328)*'Data - P&amp;L'!$C$6*'Data - P&amp;L'!$C$55</f>
        <v>0.549</v>
      </c>
      <c r="G411" s="89">
        <f>(G317+G328)*'Data - P&amp;L'!$C$6*'Data - P&amp;L'!$C$55</f>
        <v>0</v>
      </c>
      <c r="H411" s="89">
        <f>(H317+H328)*'Data - P&amp;L'!$C$6*'Data - P&amp;L'!$C$55</f>
        <v>0</v>
      </c>
      <c r="I411" s="89">
        <f>(I317+I328)*'Data - P&amp;L'!$C$6*'Data - P&amp;L'!$C$55</f>
        <v>0</v>
      </c>
      <c r="J411" s="89">
        <f>(J317+J328)*'Data - P&amp;L'!$C$6*'Data - P&amp;L'!$C$55</f>
        <v>1.647</v>
      </c>
      <c r="K411" s="89">
        <f>(K317+K328)*'Data - P&amp;L'!$C$6*'Data - P&amp;L'!$C$55</f>
        <v>0</v>
      </c>
      <c r="L411" s="89">
        <f>(L317+L328)*'Data - P&amp;L'!$C$6*'Data - P&amp;L'!$C$55</f>
        <v>0</v>
      </c>
      <c r="M411" s="89">
        <f>(M317+M328)*'Data - P&amp;L'!$C$6*'Data - P&amp;L'!$C$55</f>
        <v>0.549</v>
      </c>
      <c r="N411" s="89">
        <f>(N317+N328)*'Data - P&amp;L'!$C$6*'Data - P&amp;L'!$C$55</f>
        <v>0</v>
      </c>
      <c r="O411" s="89">
        <f>(O317+O328)*'Data - P&amp;L'!$C$6*'Data - P&amp;L'!$C$55</f>
        <v>0</v>
      </c>
      <c r="P411" s="89">
        <f>(P317+P328)*'Data - P&amp;L'!$C$6*'Data - P&amp;L'!$C$55</f>
        <v>0</v>
      </c>
      <c r="Q411" s="89">
        <f>(Q317+Q328)*'Data - P&amp;L'!$C$6*'Data - P&amp;L'!$C$55</f>
        <v>0</v>
      </c>
      <c r="R411" s="89">
        <f>(R317+R328)*'Data - P&amp;L'!$C$6*'Data - P&amp;L'!$C$55</f>
        <v>0</v>
      </c>
      <c r="S411" s="89">
        <f>(S317+S328)*'Data - P&amp;L'!$C$6*'Data - P&amp;L'!$C$55</f>
        <v>0</v>
      </c>
      <c r="T411" s="89">
        <f>(T317+T328)*'Data - P&amp;L'!$C$6*'Data - P&amp;L'!$C$55</f>
        <v>2.196</v>
      </c>
      <c r="U411" s="89">
        <f>(U317+U328)*'Data - P&amp;L'!$C$6*'Data - P&amp;L'!$C$55</f>
        <v>1.647</v>
      </c>
      <c r="V411" s="89">
        <f>(V317+V328)*'Data - P&amp;L'!$C$6*'Data - P&amp;L'!$C$55</f>
        <v>0</v>
      </c>
      <c r="W411" s="89">
        <f>(W317+W328)*'Data - P&amp;L'!$C$6*'Data - P&amp;L'!$C$55</f>
        <v>0</v>
      </c>
      <c r="X411" s="89">
        <f>(X317+X328)*'Data - P&amp;L'!$C$6*'Data - P&amp;L'!$C$55</f>
        <v>0</v>
      </c>
      <c r="Y411" s="89">
        <f>(Y317+Y328)*'Data - P&amp;L'!$C$6*'Data - P&amp;L'!$C$55</f>
        <v>0</v>
      </c>
      <c r="Z411" s="89">
        <f>(Z317+Z328)*'Data - P&amp;L'!$C$6*'Data - P&amp;L'!$C$55</f>
        <v>0</v>
      </c>
      <c r="AA411" s="89">
        <f>(AA317+AA328)*'Data - P&amp;L'!$C$6*'Data - P&amp;L'!$C$55</f>
        <v>0</v>
      </c>
      <c r="AB411" s="89">
        <f>(AB317+AB328)*'Data - P&amp;L'!$C$6*'Data - P&amp;L'!$C$55</f>
        <v>0</v>
      </c>
      <c r="AC411" s="89">
        <f>(AC317+AC328)*'Data - P&amp;L'!$C$6*'Data - P&amp;L'!$C$55</f>
        <v>0</v>
      </c>
      <c r="AD411" s="89">
        <f>(AD317+AD328)*'Data - P&amp;L'!$C$6*'Data - P&amp;L'!$C$55</f>
        <v>0</v>
      </c>
      <c r="AE411" s="89">
        <f>(AE317+AE328)*'Data - P&amp;L'!$C$6*'Data - P&amp;L'!$C$55</f>
        <v>0</v>
      </c>
      <c r="AF411" s="97">
        <f>(AF317+AF328)*'Data - P&amp;L'!$C$6*'Data - P&amp;L'!$C$55</f>
        <v>0</v>
      </c>
      <c r="AG411" s="99">
        <f t="shared" si="119"/>
        <v>6.588</v>
      </c>
    </row>
    <row r="412" outlineLevel="1">
      <c r="A412" s="123" t="s">
        <v>348</v>
      </c>
      <c r="B412" s="89">
        <f>(B318+B329)*'Data - P&amp;L'!$C$8*'Data - P&amp;L'!$C$55</f>
        <v>0</v>
      </c>
      <c r="C412" s="89">
        <f>(C318+C329)*'Data - P&amp;L'!$C$8*'Data - P&amp;L'!$C$55</f>
        <v>0</v>
      </c>
      <c r="D412" s="89">
        <f>(D318+D329)*'Data - P&amp;L'!$C$8*'Data - P&amp;L'!$C$55</f>
        <v>0</v>
      </c>
      <c r="E412" s="89">
        <f>(E318+E329)*'Data - P&amp;L'!$C$8*'Data - P&amp;L'!$C$55</f>
        <v>0</v>
      </c>
      <c r="F412" s="89">
        <f>(F318+F329)*'Data - P&amp;L'!$C$8*'Data - P&amp;L'!$C$55</f>
        <v>0</v>
      </c>
      <c r="G412" s="89">
        <f>(G318+G329)*'Data - P&amp;L'!$C$8*'Data - P&amp;L'!$C$55</f>
        <v>0</v>
      </c>
      <c r="H412" s="89">
        <f>(H318+H329)*'Data - P&amp;L'!$C$8*'Data - P&amp;L'!$C$55</f>
        <v>0.238</v>
      </c>
      <c r="I412" s="89">
        <f>(I318+I329)*'Data - P&amp;L'!$C$8*'Data - P&amp;L'!$C$55</f>
        <v>0</v>
      </c>
      <c r="J412" s="89">
        <f>(J318+J329)*'Data - P&amp;L'!$C$8*'Data - P&amp;L'!$C$55</f>
        <v>1.428</v>
      </c>
      <c r="K412" s="89">
        <f>(K318+K329)*'Data - P&amp;L'!$C$8*'Data - P&amp;L'!$C$55</f>
        <v>0</v>
      </c>
      <c r="L412" s="89">
        <f>(L318+L329)*'Data - P&amp;L'!$C$8*'Data - P&amp;L'!$C$55</f>
        <v>0</v>
      </c>
      <c r="M412" s="89">
        <f>(M318+M329)*'Data - P&amp;L'!$C$8*'Data - P&amp;L'!$C$55</f>
        <v>0.357</v>
      </c>
      <c r="N412" s="89">
        <f>(N318+N329)*'Data - P&amp;L'!$C$8*'Data - P&amp;L'!$C$55</f>
        <v>0</v>
      </c>
      <c r="O412" s="89">
        <f>(O318+O329)*'Data - P&amp;L'!$C$8*'Data - P&amp;L'!$C$55</f>
        <v>0</v>
      </c>
      <c r="P412" s="89">
        <f>(P318+P329)*'Data - P&amp;L'!$C$8*'Data - P&amp;L'!$C$55</f>
        <v>0.119</v>
      </c>
      <c r="Q412" s="89">
        <f>(Q318+Q329)*'Data - P&amp;L'!$C$8*'Data - P&amp;L'!$C$55</f>
        <v>0</v>
      </c>
      <c r="R412" s="89">
        <f>(R318+R329)*'Data - P&amp;L'!$C$8*'Data - P&amp;L'!$C$55</f>
        <v>0</v>
      </c>
      <c r="S412" s="89">
        <f>(S318+S329)*'Data - P&amp;L'!$C$8*'Data - P&amp;L'!$C$55</f>
        <v>0</v>
      </c>
      <c r="T412" s="89">
        <f>(T318+T329)*'Data - P&amp;L'!$C$8*'Data - P&amp;L'!$C$55</f>
        <v>1.309</v>
      </c>
      <c r="U412" s="89">
        <f>(U318+U329)*'Data - P&amp;L'!$C$8*'Data - P&amp;L'!$C$55</f>
        <v>0.714</v>
      </c>
      <c r="V412" s="89">
        <f>(V318+V329)*'Data - P&amp;L'!$C$8*'Data - P&amp;L'!$C$55</f>
        <v>0</v>
      </c>
      <c r="W412" s="89">
        <f>(W318+W329)*'Data - P&amp;L'!$C$8*'Data - P&amp;L'!$C$55</f>
        <v>0.238</v>
      </c>
      <c r="X412" s="89">
        <f>(X318+X329)*'Data - P&amp;L'!$C$8*'Data - P&amp;L'!$C$55</f>
        <v>0</v>
      </c>
      <c r="Y412" s="89">
        <f>(Y318+Y329)*'Data - P&amp;L'!$C$8*'Data - P&amp;L'!$C$55</f>
        <v>0</v>
      </c>
      <c r="Z412" s="89">
        <f>(Z318+Z329)*'Data - P&amp;L'!$C$8*'Data - P&amp;L'!$C$55</f>
        <v>0</v>
      </c>
      <c r="AA412" s="89">
        <f>(AA318+AA329)*'Data - P&amp;L'!$C$8*'Data - P&amp;L'!$C$55</f>
        <v>0.119</v>
      </c>
      <c r="AB412" s="89">
        <f>(AB318+AB329)*'Data - P&amp;L'!$C$8*'Data - P&amp;L'!$C$55</f>
        <v>0</v>
      </c>
      <c r="AC412" s="89">
        <f>(AC318+AC329)*'Data - P&amp;L'!$C$8*'Data - P&amp;L'!$C$55</f>
        <v>0</v>
      </c>
      <c r="AD412" s="89">
        <f>(AD318+AD329)*'Data - P&amp;L'!$C$8*'Data - P&amp;L'!$C$55</f>
        <v>0.119</v>
      </c>
      <c r="AE412" s="89">
        <f>(AE318+AE329)*'Data - P&amp;L'!$C$8*'Data - P&amp;L'!$C$55</f>
        <v>0</v>
      </c>
      <c r="AF412" s="97">
        <f>(AF318+AF329)*'Data - P&amp;L'!$C$8*'Data - P&amp;L'!$C$55</f>
        <v>0</v>
      </c>
      <c r="AG412" s="99">
        <f t="shared" si="119"/>
        <v>4.641</v>
      </c>
    </row>
    <row r="413" outlineLevel="1">
      <c r="A413" s="123" t="s">
        <v>352</v>
      </c>
      <c r="B413" s="89">
        <f>(B319+B320+B330+B331)*'Data - P&amp;L'!$C$9*'Data - P&amp;L'!$C$55</f>
        <v>0</v>
      </c>
      <c r="C413" s="89">
        <f>(C319+C320+C330+C331)*'Data - P&amp;L'!$C$9*'Data - P&amp;L'!$C$55</f>
        <v>0</v>
      </c>
      <c r="D413" s="89">
        <f>(D319+D320+D330+D331)*'Data - P&amp;L'!$C$9*'Data - P&amp;L'!$C$55</f>
        <v>0</v>
      </c>
      <c r="E413" s="89">
        <f>(E319+E320+E330+E331)*'Data - P&amp;L'!$C$9*'Data - P&amp;L'!$C$55</f>
        <v>0</v>
      </c>
      <c r="F413" s="89">
        <f>(F319+F320+F330+F331)*'Data - P&amp;L'!$C$9*'Data - P&amp;L'!$C$55</f>
        <v>0</v>
      </c>
      <c r="G413" s="89">
        <f>(G319+G320+G330+G331)*'Data - P&amp;L'!$C$9*'Data - P&amp;L'!$C$55</f>
        <v>0</v>
      </c>
      <c r="H413" s="89">
        <f>(H319+H320+H330+H331)*'Data - P&amp;L'!$C$9*'Data - P&amp;L'!$C$55</f>
        <v>0.666</v>
      </c>
      <c r="I413" s="89">
        <f>(I319+I320+I330+I331)*'Data - P&amp;L'!$C$9*'Data - P&amp;L'!$C$55</f>
        <v>0</v>
      </c>
      <c r="J413" s="89">
        <f>(J319+J320+J330+J331)*'Data - P&amp;L'!$C$9*'Data - P&amp;L'!$C$55</f>
        <v>1.332</v>
      </c>
      <c r="K413" s="89">
        <f>(K319+K320+K330+K331)*'Data - P&amp;L'!$C$9*'Data - P&amp;L'!$C$55</f>
        <v>0</v>
      </c>
      <c r="L413" s="89">
        <f>(L319+L320+L330+L331)*'Data - P&amp;L'!$C$9*'Data - P&amp;L'!$C$55</f>
        <v>0</v>
      </c>
      <c r="M413" s="89">
        <f>(M319+M320+M330+M331)*'Data - P&amp;L'!$C$9*'Data - P&amp;L'!$C$55</f>
        <v>0.666</v>
      </c>
      <c r="N413" s="89">
        <f>(N319+N320+N330+N331)*'Data - P&amp;L'!$C$9*'Data - P&amp;L'!$C$55</f>
        <v>0</v>
      </c>
      <c r="O413" s="89">
        <f>(O319+O320+O330+O331)*'Data - P&amp;L'!$C$9*'Data - P&amp;L'!$C$55</f>
        <v>0</v>
      </c>
      <c r="P413" s="89">
        <f>(P319+P320+P330+P331)*'Data - P&amp;L'!$C$9*'Data - P&amp;L'!$C$55</f>
        <v>0</v>
      </c>
      <c r="Q413" s="89">
        <f>(Q319+Q320+Q330+Q331)*'Data - P&amp;L'!$C$9*'Data - P&amp;L'!$C$55</f>
        <v>0</v>
      </c>
      <c r="R413" s="89">
        <f>(R319+R320+R330+R331)*'Data - P&amp;L'!$C$9*'Data - P&amp;L'!$C$55</f>
        <v>0</v>
      </c>
      <c r="S413" s="89">
        <f>(S319+S320+S330+S331)*'Data - P&amp;L'!$C$9*'Data - P&amp;L'!$C$55</f>
        <v>0</v>
      </c>
      <c r="T413" s="89">
        <f>(T319+T320+T330+T331)*'Data - P&amp;L'!$C$9*'Data - P&amp;L'!$C$55</f>
        <v>1.998</v>
      </c>
      <c r="U413" s="89">
        <f>(U319+U320+U330+U331)*'Data - P&amp;L'!$C$9*'Data - P&amp;L'!$C$55</f>
        <v>2.664</v>
      </c>
      <c r="V413" s="89">
        <f>(V319+V320+V330+V331)*'Data - P&amp;L'!$C$9*'Data - P&amp;L'!$C$55</f>
        <v>0</v>
      </c>
      <c r="W413" s="89">
        <f>(W319+W320+W330+W331)*'Data - P&amp;L'!$C$9*'Data - P&amp;L'!$C$55</f>
        <v>0</v>
      </c>
      <c r="X413" s="89">
        <f>(X319+X320+X330+X331)*'Data - P&amp;L'!$C$9*'Data - P&amp;L'!$C$55</f>
        <v>0</v>
      </c>
      <c r="Y413" s="89">
        <f>(Y319+Y320+Y330+Y331)*'Data - P&amp;L'!$C$9*'Data - P&amp;L'!$C$55</f>
        <v>0</v>
      </c>
      <c r="Z413" s="89">
        <f>(Z319+Z320+Z330+Z331)*'Data - P&amp;L'!$C$9*'Data - P&amp;L'!$C$55</f>
        <v>0</v>
      </c>
      <c r="AA413" s="89">
        <f>(AA319+AA320+AA330+AA331)*'Data - P&amp;L'!$C$9*'Data - P&amp;L'!$C$55</f>
        <v>0.666</v>
      </c>
      <c r="AB413" s="89">
        <f>(AB319+AB320+AB330+AB331)*'Data - P&amp;L'!$C$9*'Data - P&amp;L'!$C$55</f>
        <v>0</v>
      </c>
      <c r="AC413" s="89">
        <f>(AC319+AC320+AC330+AC331)*'Data - P&amp;L'!$C$9*'Data - P&amp;L'!$C$55</f>
        <v>0</v>
      </c>
      <c r="AD413" s="89">
        <f>(AD319+AD320+AD330+AD331)*'Data - P&amp;L'!$C$9*'Data - P&amp;L'!$C$55</f>
        <v>0.666</v>
      </c>
      <c r="AE413" s="89">
        <f>(AE319+AE320+AE330+AE331)*'Data - P&amp;L'!$C$9*'Data - P&amp;L'!$C$55</f>
        <v>0</v>
      </c>
      <c r="AF413" s="97">
        <f>(AF319+AF320+AF330+AF331)*'Data - P&amp;L'!$C$9*'Data - P&amp;L'!$C$55</f>
        <v>0</v>
      </c>
      <c r="AG413" s="99">
        <f t="shared" si="119"/>
        <v>8.658</v>
      </c>
    </row>
    <row r="414" outlineLevel="1">
      <c r="A414" s="123" t="s">
        <v>356</v>
      </c>
      <c r="B414" s="89">
        <f>(B321+B322+B332+B333)*'Data - P&amp;L'!$C$5*'Data - P&amp;L'!$C$55</f>
        <v>0</v>
      </c>
      <c r="C414" s="89">
        <f>(C321+C322+C332+C333)*'Data - P&amp;L'!$C$5*'Data - P&amp;L'!$C$55</f>
        <v>0</v>
      </c>
      <c r="D414" s="89">
        <f>(D321+D322+D332+D333)*'Data - P&amp;L'!$C$5*'Data - P&amp;L'!$C$55</f>
        <v>0</v>
      </c>
      <c r="E414" s="89">
        <f>(E321+E322+E332+E333)*'Data - P&amp;L'!$C$5*'Data - P&amp;L'!$C$55</f>
        <v>4.032</v>
      </c>
      <c r="F414" s="89">
        <f>(F321+F322+F332+F333)*'Data - P&amp;L'!$C$5*'Data - P&amp;L'!$C$55</f>
        <v>1.344</v>
      </c>
      <c r="G414" s="89">
        <f>(G321+G322+G332+G333)*'Data - P&amp;L'!$C$5*'Data - P&amp;L'!$C$55</f>
        <v>0</v>
      </c>
      <c r="H414" s="89">
        <f>(H321+H322+H332+H333)*'Data - P&amp;L'!$C$5*'Data - P&amp;L'!$C$55</f>
        <v>6.72</v>
      </c>
      <c r="I414" s="89">
        <f>(I321+I322+I332+I333)*'Data - P&amp;L'!$C$5*'Data - P&amp;L'!$C$55</f>
        <v>1.344</v>
      </c>
      <c r="J414" s="89">
        <f>(J321+J322+J332+J333)*'Data - P&amp;L'!$C$5*'Data - P&amp;L'!$C$55</f>
        <v>9.408</v>
      </c>
      <c r="K414" s="89">
        <f>(K321+K322+K332+K333)*'Data - P&amp;L'!$C$5*'Data - P&amp;L'!$C$55</f>
        <v>0</v>
      </c>
      <c r="L414" s="89">
        <f>(L321+L322+L332+L333)*'Data - P&amp;L'!$C$5*'Data - P&amp;L'!$C$55</f>
        <v>0</v>
      </c>
      <c r="M414" s="89">
        <f>(M321+M322+M332+M333)*'Data - P&amp;L'!$C$5*'Data - P&amp;L'!$C$55</f>
        <v>6.72</v>
      </c>
      <c r="N414" s="89">
        <f>(N321+N322+N332+N333)*'Data - P&amp;L'!$C$5*'Data - P&amp;L'!$C$55</f>
        <v>0</v>
      </c>
      <c r="O414" s="89">
        <f>(O321+O322+O332+O333)*'Data - P&amp;L'!$C$5*'Data - P&amp;L'!$C$55</f>
        <v>0</v>
      </c>
      <c r="P414" s="89">
        <f>(P321+P322+P332+P333)*'Data - P&amp;L'!$C$5*'Data - P&amp;L'!$C$55</f>
        <v>0</v>
      </c>
      <c r="Q414" s="89">
        <f>(Q321+Q322+Q332+Q333)*'Data - P&amp;L'!$C$5*'Data - P&amp;L'!$C$55</f>
        <v>0</v>
      </c>
      <c r="R414" s="89">
        <f>(R321+R322+R332+R333)*'Data - P&amp;L'!$C$5*'Data - P&amp;L'!$C$55</f>
        <v>0</v>
      </c>
      <c r="S414" s="89">
        <f>(S321+S322+S332+S333)*'Data - P&amp;L'!$C$5*'Data - P&amp;L'!$C$55</f>
        <v>0</v>
      </c>
      <c r="T414" s="89">
        <f>(T321+T322+T332+T333)*'Data - P&amp;L'!$C$5*'Data - P&amp;L'!$C$55</f>
        <v>0</v>
      </c>
      <c r="U414" s="89">
        <f>(U321+U322+U332+U333)*'Data - P&amp;L'!$C$5*'Data - P&amp;L'!$C$55</f>
        <v>0</v>
      </c>
      <c r="V414" s="89">
        <f>(V321+V322+V332+V333)*'Data - P&amp;L'!$C$5*'Data - P&amp;L'!$C$55</f>
        <v>1.344</v>
      </c>
      <c r="W414" s="89">
        <f>(W321+W322+W332+W333)*'Data - P&amp;L'!$C$5*'Data - P&amp;L'!$C$55</f>
        <v>5.376</v>
      </c>
      <c r="X414" s="89">
        <f>(X321+X322+X332+X333)*'Data - P&amp;L'!$C$5*'Data - P&amp;L'!$C$55</f>
        <v>0</v>
      </c>
      <c r="Y414" s="89">
        <f>(Y321+Y322+Y332+Y333)*'Data - P&amp;L'!$C$5*'Data - P&amp;L'!$C$55</f>
        <v>0</v>
      </c>
      <c r="Z414" s="89">
        <f>(Z321+Z322+Z332+Z333)*'Data - P&amp;L'!$C$5*'Data - P&amp;L'!$C$55</f>
        <v>0</v>
      </c>
      <c r="AA414" s="89">
        <f>(AA321+AA322+AA332+AA333)*'Data - P&amp;L'!$C$5*'Data - P&amp;L'!$C$55</f>
        <v>0</v>
      </c>
      <c r="AB414" s="89">
        <f>(AB321+AB322+AB332+AB333)*'Data - P&amp;L'!$C$5*'Data - P&amp;L'!$C$55</f>
        <v>0</v>
      </c>
      <c r="AC414" s="89">
        <f>(AC321+AC322+AC332+AC333)*'Data - P&amp;L'!$C$5*'Data - P&amp;L'!$C$55</f>
        <v>0</v>
      </c>
      <c r="AD414" s="89">
        <f>(AD321+AD322+AD332+AD333)*'Data - P&amp;L'!$C$5*'Data - P&amp;L'!$C$55</f>
        <v>0</v>
      </c>
      <c r="AE414" s="89">
        <f>(AE321+AE322+AE332+AE333)*'Data - P&amp;L'!$C$5*'Data - P&amp;L'!$C$55</f>
        <v>0</v>
      </c>
      <c r="AF414" s="97">
        <f>(AF321+AF322+AF332+AF333)*'Data - P&amp;L'!$C$5*'Data - P&amp;L'!$C$55</f>
        <v>0</v>
      </c>
      <c r="AG414" s="99">
        <f t="shared" si="119"/>
        <v>36.288</v>
      </c>
    </row>
    <row r="415" outlineLevel="1">
      <c r="A415" s="123" t="s">
        <v>361</v>
      </c>
      <c r="B415" s="89">
        <f>(B323+B324+B334+B335)*'Data - P&amp;L'!$C$10*'Data - P&amp;L'!$C$55</f>
        <v>0</v>
      </c>
      <c r="C415" s="89">
        <f>(C323+C324+C334+C335)*'Data - P&amp;L'!$C$10*'Data - P&amp;L'!$C$55</f>
        <v>0</v>
      </c>
      <c r="D415" s="89">
        <f>(D323+D324+D334+D335)*'Data - P&amp;L'!$C$10*'Data - P&amp;L'!$C$55</f>
        <v>0</v>
      </c>
      <c r="E415" s="89">
        <f>(E323+E324+E334+E335)*'Data - P&amp;L'!$C$10*'Data - P&amp;L'!$C$55</f>
        <v>0</v>
      </c>
      <c r="F415" s="89">
        <f>(F323+F324+F334+F335)*'Data - P&amp;L'!$C$10*'Data - P&amp;L'!$C$55</f>
        <v>0.6</v>
      </c>
      <c r="G415" s="89">
        <f>(G323+G324+G334+G335)*'Data - P&amp;L'!$C$10*'Data - P&amp;L'!$C$55</f>
        <v>0</v>
      </c>
      <c r="H415" s="89">
        <f>(H323+H324+H334+H335)*'Data - P&amp;L'!$C$10*'Data - P&amp;L'!$C$55</f>
        <v>0</v>
      </c>
      <c r="I415" s="89">
        <f>(I323+I324+I334+I335)*'Data - P&amp;L'!$C$10*'Data - P&amp;L'!$C$55</f>
        <v>0</v>
      </c>
      <c r="J415" s="89">
        <f>(J323+J324+J334+J335)*'Data - P&amp;L'!$C$10*'Data - P&amp;L'!$C$55</f>
        <v>1.8</v>
      </c>
      <c r="K415" s="89">
        <f>(K323+K324+K334+K335)*'Data - P&amp;L'!$C$10*'Data - P&amp;L'!$C$55</f>
        <v>0</v>
      </c>
      <c r="L415" s="89">
        <f>(L323+L324+L334+L335)*'Data - P&amp;L'!$C$10*'Data - P&amp;L'!$C$55</f>
        <v>0</v>
      </c>
      <c r="M415" s="89">
        <f>(M323+M324+M334+M335)*'Data - P&amp;L'!$C$10*'Data - P&amp;L'!$C$55</f>
        <v>1.2</v>
      </c>
      <c r="N415" s="89">
        <f>(N323+N324+N334+N335)*'Data - P&amp;L'!$C$10*'Data - P&amp;L'!$C$55</f>
        <v>0</v>
      </c>
      <c r="O415" s="89">
        <f>(O323+O324+O334+O335)*'Data - P&amp;L'!$C$10*'Data - P&amp;L'!$C$55</f>
        <v>0</v>
      </c>
      <c r="P415" s="89">
        <f>(P323+P324+P334+P335)*'Data - P&amp;L'!$C$10*'Data - P&amp;L'!$C$55</f>
        <v>0</v>
      </c>
      <c r="Q415" s="89">
        <f>(Q323+Q324+Q334+Q335)*'Data - P&amp;L'!$C$10*'Data - P&amp;L'!$C$55</f>
        <v>0</v>
      </c>
      <c r="R415" s="89">
        <f>(R323+R324+R334+R335)*'Data - P&amp;L'!$C$10*'Data - P&amp;L'!$C$55</f>
        <v>0</v>
      </c>
      <c r="S415" s="89">
        <f>(S323+S324+S334+S335)*'Data - P&amp;L'!$C$10*'Data - P&amp;L'!$C$55</f>
        <v>0</v>
      </c>
      <c r="T415" s="89">
        <f>(T323+T324+T334+T335)*'Data - P&amp;L'!$C$10*'Data - P&amp;L'!$C$55</f>
        <v>1.8</v>
      </c>
      <c r="U415" s="89">
        <f>(U323+U324+U334+U335)*'Data - P&amp;L'!$C$10*'Data - P&amp;L'!$C$55</f>
        <v>2.4</v>
      </c>
      <c r="V415" s="89">
        <f>(V323+V324+V334+V335)*'Data - P&amp;L'!$C$10*'Data - P&amp;L'!$C$55</f>
        <v>0</v>
      </c>
      <c r="W415" s="89">
        <f>(W323+W324+W334+W335)*'Data - P&amp;L'!$C$10*'Data - P&amp;L'!$C$55</f>
        <v>0.6</v>
      </c>
      <c r="X415" s="89">
        <f>(X323+X324+X334+X335)*'Data - P&amp;L'!$C$10*'Data - P&amp;L'!$C$55</f>
        <v>0</v>
      </c>
      <c r="Y415" s="89">
        <f>(Y323+Y324+Y334+Y335)*'Data - P&amp;L'!$C$10*'Data - P&amp;L'!$C$55</f>
        <v>0</v>
      </c>
      <c r="Z415" s="89">
        <f>(Z323+Z324+Z334+Z335)*'Data - P&amp;L'!$C$10*'Data - P&amp;L'!$C$55</f>
        <v>0</v>
      </c>
      <c r="AA415" s="89">
        <f>(AA323+AA324+AA334+AA335)*'Data - P&amp;L'!$C$10*'Data - P&amp;L'!$C$55</f>
        <v>0</v>
      </c>
      <c r="AB415" s="89">
        <f>(AB323+AB324+AB334+AB335)*'Data - P&amp;L'!$C$10*'Data - P&amp;L'!$C$55</f>
        <v>0.6</v>
      </c>
      <c r="AC415" s="89">
        <f>(AC323+AC324+AC334+AC335)*'Data - P&amp;L'!$C$10*'Data - P&amp;L'!$C$55</f>
        <v>0</v>
      </c>
      <c r="AD415" s="89">
        <f>(AD323+AD324+AD334+AD335)*'Data - P&amp;L'!$C$10*'Data - P&amp;L'!$C$55</f>
        <v>1.2</v>
      </c>
      <c r="AE415" s="89">
        <f>(AE323+AE324+AE334+AE335)*'Data - P&amp;L'!$C$10*'Data - P&amp;L'!$C$55</f>
        <v>0</v>
      </c>
      <c r="AF415" s="97">
        <f>(AF323+AF324+AF334+AF335)*'Data - P&amp;L'!$C$10*'Data - P&amp;L'!$C$55</f>
        <v>0</v>
      </c>
      <c r="AG415" s="99">
        <f t="shared" si="119"/>
        <v>10.2</v>
      </c>
    </row>
    <row r="416" outlineLevel="1">
      <c r="A416" s="123" t="s">
        <v>747</v>
      </c>
      <c r="B416" s="89">
        <f>((B301+B302+B310+B311)*'Data - P&amp;L'!$C$13)*'Data - P&amp;L'!$C$55</f>
        <v>0</v>
      </c>
      <c r="C416" s="89">
        <f>((C301+C302+C310+C311)*'Data - P&amp;L'!$C$13)*'Data - P&amp;L'!$C$55</f>
        <v>0</v>
      </c>
      <c r="D416" s="89">
        <f>((D301+D302+D310+D311)*'Data - P&amp;L'!$C$13)*'Data - P&amp;L'!$C$55</f>
        <v>0</v>
      </c>
      <c r="E416" s="89">
        <f>((E301+E302+E310+E311)*'Data - P&amp;L'!$C$13)*'Data - P&amp;L'!$C$55</f>
        <v>0</v>
      </c>
      <c r="F416" s="89">
        <f>((F301+F302+F310+F311)*'Data - P&amp;L'!$C$13)*'Data - P&amp;L'!$C$55</f>
        <v>0</v>
      </c>
      <c r="G416" s="89">
        <f>((G301+G302+G310+G311)*'Data - P&amp;L'!$C$13)*'Data - P&amp;L'!$C$55</f>
        <v>0</v>
      </c>
      <c r="H416" s="89">
        <f>((H301+H302+H310+H311)*'Data - P&amp;L'!$C$13)*'Data - P&amp;L'!$C$55</f>
        <v>0</v>
      </c>
      <c r="I416" s="89">
        <f>((I301+I302+I310+I311)*'Data - P&amp;L'!$C$13)*'Data - P&amp;L'!$C$55</f>
        <v>0</v>
      </c>
      <c r="J416" s="89">
        <f>((J301+J302+J310+J311)*'Data - P&amp;L'!$C$13)*'Data - P&amp;L'!$C$55</f>
        <v>0</v>
      </c>
      <c r="K416" s="89">
        <f>((K301+K302+K310+K311)*'Data - P&amp;L'!$C$13)*'Data - P&amp;L'!$C$55</f>
        <v>0</v>
      </c>
      <c r="L416" s="89">
        <f>((L301+L302+L310+L311)*'Data - P&amp;L'!$C$13)*'Data - P&amp;L'!$C$55</f>
        <v>0</v>
      </c>
      <c r="M416" s="89">
        <f>((M301+M302+M310+M311)*'Data - P&amp;L'!$C$13)*'Data - P&amp;L'!$C$55</f>
        <v>0</v>
      </c>
      <c r="N416" s="89">
        <f>((N301+N302+N310+N311)*'Data - P&amp;L'!$C$13)*'Data - P&amp;L'!$C$55</f>
        <v>0</v>
      </c>
      <c r="O416" s="89">
        <f>((O301+O302+O310+O311)*'Data - P&amp;L'!$C$13)*'Data - P&amp;L'!$C$55</f>
        <v>0</v>
      </c>
      <c r="P416" s="89">
        <f>((P301+P302+P310+P311)*'Data - P&amp;L'!$C$13)*'Data - P&amp;L'!$C$55</f>
        <v>0</v>
      </c>
      <c r="Q416" s="89">
        <f>((Q301+Q302+Q310+Q311)*'Data - P&amp;L'!$C$13)*'Data - P&amp;L'!$C$55</f>
        <v>0</v>
      </c>
      <c r="R416" s="89">
        <f>((R301+R302+R310+R311)*'Data - P&amp;L'!$C$13)*'Data - P&amp;L'!$C$55</f>
        <v>0</v>
      </c>
      <c r="S416" s="89">
        <f>((S301+S302+S310+S311)*'Data - P&amp;L'!$C$13)*'Data - P&amp;L'!$C$55</f>
        <v>0</v>
      </c>
      <c r="T416" s="89">
        <f>((T301+T302+T310+T311)*'Data - P&amp;L'!$C$13)*'Data - P&amp;L'!$C$55</f>
        <v>0</v>
      </c>
      <c r="U416" s="89">
        <f>((U301+U302+U310+U311)*'Data - P&amp;L'!$C$13)*'Data - P&amp;L'!$C$55</f>
        <v>0</v>
      </c>
      <c r="V416" s="89">
        <f>((V301+V302+V310+V311)*'Data - P&amp;L'!$C$13)*'Data - P&amp;L'!$C$55</f>
        <v>0</v>
      </c>
      <c r="W416" s="89">
        <f>((W301+W302+W310+W311)*'Data - P&amp;L'!$C$13)*'Data - P&amp;L'!$C$55</f>
        <v>0</v>
      </c>
      <c r="X416" s="89">
        <f>((X301+X302+X310+X311)*'Data - P&amp;L'!$C$13)*'Data - P&amp;L'!$C$55</f>
        <v>0</v>
      </c>
      <c r="Y416" s="89">
        <f>((Y301+Y302+Y310+Y311)*'Data - P&amp;L'!$C$13)*'Data - P&amp;L'!$C$55</f>
        <v>0</v>
      </c>
      <c r="Z416" s="89">
        <f>((Z301+Z302+Z310+Z311)*'Data - P&amp;L'!$C$13)*'Data - P&amp;L'!$C$55</f>
        <v>0</v>
      </c>
      <c r="AA416" s="89">
        <f>((AA301+AA302+AA310+AA311)*'Data - P&amp;L'!$C$13)*'Data - P&amp;L'!$C$55</f>
        <v>0</v>
      </c>
      <c r="AB416" s="89">
        <f>((AB301+AB302+AB310+AB311)*'Data - P&amp;L'!$C$13)*'Data - P&amp;L'!$C$55</f>
        <v>0</v>
      </c>
      <c r="AC416" s="89">
        <f>((AC301+AC302+AC310+AC311)*'Data - P&amp;L'!$C$13)*'Data - P&amp;L'!$C$55</f>
        <v>0</v>
      </c>
      <c r="AD416" s="89">
        <f>((AD301+AD302+AD310+AD311)*'Data - P&amp;L'!$C$13)*'Data - P&amp;L'!$C$55</f>
        <v>0</v>
      </c>
      <c r="AE416" s="89">
        <f>((AE301+AE302+AE310+AE311)*'Data - P&amp;L'!$C$13)*'Data - P&amp;L'!$C$55</f>
        <v>0</v>
      </c>
      <c r="AF416" s="97">
        <f>((AF301+AF302+AF310+AF311)*'Data - P&amp;L'!$C$13)*'Data - P&amp;L'!$C$55</f>
        <v>0</v>
      </c>
      <c r="AG416" s="99">
        <f t="shared" si="119"/>
        <v>0</v>
      </c>
    </row>
    <row r="417" outlineLevel="1">
      <c r="A417" s="123" t="s">
        <v>749</v>
      </c>
      <c r="B417" s="89">
        <f>((B303+B312)*'Data - P&amp;L'!$C$14)*'Data - P&amp;L'!$C$55</f>
        <v>0</v>
      </c>
      <c r="C417" s="89">
        <f>((C303+C312)*'Data - P&amp;L'!$C$14)*'Data - P&amp;L'!$C$55</f>
        <v>0</v>
      </c>
      <c r="D417" s="89">
        <f>((D303+D312)*'Data - P&amp;L'!$C$14)*'Data - P&amp;L'!$C$55</f>
        <v>0</v>
      </c>
      <c r="E417" s="89">
        <f>((E303+E312)*'Data - P&amp;L'!$C$14)*'Data - P&amp;L'!$C$55</f>
        <v>0</v>
      </c>
      <c r="F417" s="89">
        <f>((F303+F312)*'Data - P&amp;L'!$C$14)*'Data - P&amp;L'!$C$55</f>
        <v>0</v>
      </c>
      <c r="G417" s="89">
        <f>((G303+G312)*'Data - P&amp;L'!$C$14)*'Data - P&amp;L'!$C$55</f>
        <v>0</v>
      </c>
      <c r="H417" s="89">
        <f>((H303+H312)*'Data - P&amp;L'!$C$14)*'Data - P&amp;L'!$C$55</f>
        <v>0</v>
      </c>
      <c r="I417" s="89">
        <f>((I303+I312)*'Data - P&amp;L'!$C$14)*'Data - P&amp;L'!$C$55</f>
        <v>0</v>
      </c>
      <c r="J417" s="89">
        <f>((J303+J312)*'Data - P&amp;L'!$C$14)*'Data - P&amp;L'!$C$55</f>
        <v>0</v>
      </c>
      <c r="K417" s="89">
        <f>((K303+K312)*'Data - P&amp;L'!$C$14)*'Data - P&amp;L'!$C$55</f>
        <v>0</v>
      </c>
      <c r="L417" s="89">
        <f>((L303+L312)*'Data - P&amp;L'!$C$14)*'Data - P&amp;L'!$C$55</f>
        <v>0</v>
      </c>
      <c r="M417" s="89">
        <f>((M303+M312)*'Data - P&amp;L'!$C$14)*'Data - P&amp;L'!$C$55</f>
        <v>0</v>
      </c>
      <c r="N417" s="89">
        <f>((N303+N312)*'Data - P&amp;L'!$C$14)*'Data - P&amp;L'!$C$55</f>
        <v>0</v>
      </c>
      <c r="O417" s="89">
        <f>((O303+O312)*'Data - P&amp;L'!$C$14)*'Data - P&amp;L'!$C$55</f>
        <v>0</v>
      </c>
      <c r="P417" s="89">
        <f>((P303+P312)*'Data - P&amp;L'!$C$14)*'Data - P&amp;L'!$C$55</f>
        <v>0</v>
      </c>
      <c r="Q417" s="89">
        <f>((Q303+Q312)*'Data - P&amp;L'!$C$14)*'Data - P&amp;L'!$C$55</f>
        <v>0</v>
      </c>
      <c r="R417" s="89">
        <f>((R303+R312)*'Data - P&amp;L'!$C$14)*'Data - P&amp;L'!$C$55</f>
        <v>0</v>
      </c>
      <c r="S417" s="89">
        <f>((S303+S312)*'Data - P&amp;L'!$C$14)*'Data - P&amp;L'!$C$55</f>
        <v>0</v>
      </c>
      <c r="T417" s="89">
        <f>((T303+T312)*'Data - P&amp;L'!$C$14)*'Data - P&amp;L'!$C$55</f>
        <v>0</v>
      </c>
      <c r="U417" s="89">
        <f>((U303+U312)*'Data - P&amp;L'!$C$14)*'Data - P&amp;L'!$C$55</f>
        <v>0</v>
      </c>
      <c r="V417" s="89">
        <f>((V303+V312)*'Data - P&amp;L'!$C$14)*'Data - P&amp;L'!$C$55</f>
        <v>0</v>
      </c>
      <c r="W417" s="89">
        <f>((W303+W312)*'Data - P&amp;L'!$C$14)*'Data - P&amp;L'!$C$55</f>
        <v>0</v>
      </c>
      <c r="X417" s="89">
        <f>((X303+X312)*'Data - P&amp;L'!$C$14)*'Data - P&amp;L'!$C$55</f>
        <v>0</v>
      </c>
      <c r="Y417" s="89">
        <f>((Y303+Y312)*'Data - P&amp;L'!$C$14)*'Data - P&amp;L'!$C$55</f>
        <v>0</v>
      </c>
      <c r="Z417" s="89">
        <f>((Z303+Z312)*'Data - P&amp;L'!$C$14)*'Data - P&amp;L'!$C$55</f>
        <v>0</v>
      </c>
      <c r="AA417" s="89">
        <f>((AA303+AA312)*'Data - P&amp;L'!$C$14)*'Data - P&amp;L'!$C$55</f>
        <v>0</v>
      </c>
      <c r="AB417" s="89">
        <f>((AB303+AB312)*'Data - P&amp;L'!$C$14)*'Data - P&amp;L'!$C$55</f>
        <v>0</v>
      </c>
      <c r="AC417" s="89">
        <f>((AC303+AC312)*'Data - P&amp;L'!$C$14)*'Data - P&amp;L'!$C$55</f>
        <v>0</v>
      </c>
      <c r="AD417" s="89">
        <f>((AD303+AD312)*'Data - P&amp;L'!$C$14)*'Data - P&amp;L'!$C$55</f>
        <v>0</v>
      </c>
      <c r="AE417" s="89">
        <f>((AE303+AE312)*'Data - P&amp;L'!$C$14)*'Data - P&amp;L'!$C$55</f>
        <v>0</v>
      </c>
      <c r="AF417" s="97">
        <f>((AF303+AF312)*'Data - P&amp;L'!$C$14)*'Data - P&amp;L'!$C$55</f>
        <v>0</v>
      </c>
      <c r="AG417" s="99">
        <f t="shared" si="119"/>
        <v>0</v>
      </c>
    </row>
    <row r="418" outlineLevel="1">
      <c r="A418" s="123" t="s">
        <v>367</v>
      </c>
      <c r="B418" s="89">
        <f>((B313*'Data - P&amp;L'!$C$38)+(B314*'Data - P&amp;L'!$C$39))*'Data - P&amp;L'!$C$55</f>
        <v>1.194</v>
      </c>
      <c r="C418" s="89">
        <f>((C313*'Data - P&amp;L'!$C$38)+(C314*'Data - P&amp;L'!$C$39))*'Data - P&amp;L'!$C$55</f>
        <v>0</v>
      </c>
      <c r="D418" s="89">
        <f>((D313*'Data - P&amp;L'!$C$38)+(D314*'Data - P&amp;L'!$C$39))*'Data - P&amp;L'!$C$55</f>
        <v>0</v>
      </c>
      <c r="E418" s="89">
        <f>((E313*'Data - P&amp;L'!$C$38)+(E314*'Data - P&amp;L'!$C$39))*'Data - P&amp;L'!$C$55</f>
        <v>0</v>
      </c>
      <c r="F418" s="89">
        <f>((F313*'Data - P&amp;L'!$C$38)+(F314*'Data - P&amp;L'!$C$39))*'Data - P&amp;L'!$C$55</f>
        <v>1.194</v>
      </c>
      <c r="G418" s="89">
        <f>((G313*'Data - P&amp;L'!$C$38)+(G314*'Data - P&amp;L'!$C$39))*'Data - P&amp;L'!$C$55</f>
        <v>0</v>
      </c>
      <c r="H418" s="89">
        <f>((H313*'Data - P&amp;L'!$C$38)+(H314*'Data - P&amp;L'!$C$39))*'Data - P&amp;L'!$C$55</f>
        <v>0</v>
      </c>
      <c r="I418" s="89">
        <f>((I313*'Data - P&amp;L'!$C$38)+(I314*'Data - P&amp;L'!$C$39))*'Data - P&amp;L'!$C$55</f>
        <v>0</v>
      </c>
      <c r="J418" s="89">
        <f>((J313*'Data - P&amp;L'!$C$38)+(J314*'Data - P&amp;L'!$C$39))*'Data - P&amp;L'!$C$55</f>
        <v>16.716</v>
      </c>
      <c r="K418" s="89">
        <f>((K313*'Data - P&amp;L'!$C$38)+(K314*'Data - P&amp;L'!$C$39))*'Data - P&amp;L'!$C$55</f>
        <v>0</v>
      </c>
      <c r="L418" s="89">
        <f>((L313*'Data - P&amp;L'!$C$38)+(L314*'Data - P&amp;L'!$C$39))*'Data - P&amp;L'!$C$55</f>
        <v>2.388</v>
      </c>
      <c r="M418" s="89">
        <f>((M313*'Data - P&amp;L'!$C$38)+(M314*'Data - P&amp;L'!$C$39))*'Data - P&amp;L'!$C$55</f>
        <v>7.164</v>
      </c>
      <c r="N418" s="89">
        <f>((N313*'Data - P&amp;L'!$C$38)+(N314*'Data - P&amp;L'!$C$39))*'Data - P&amp;L'!$C$55</f>
        <v>1.194</v>
      </c>
      <c r="O418" s="89">
        <f>((O313*'Data - P&amp;L'!$C$38)+(O314*'Data - P&amp;L'!$C$39))*'Data - P&amp;L'!$C$55</f>
        <v>0</v>
      </c>
      <c r="P418" s="89">
        <f>((P313*'Data - P&amp;L'!$C$38)+(P314*'Data - P&amp;L'!$C$39))*'Data - P&amp;L'!$C$55</f>
        <v>2.388</v>
      </c>
      <c r="Q418" s="89">
        <f>((Q313*'Data - P&amp;L'!$C$38)+(Q314*'Data - P&amp;L'!$C$39))*'Data - P&amp;L'!$C$55</f>
        <v>0</v>
      </c>
      <c r="R418" s="89">
        <f>((R313*'Data - P&amp;L'!$C$38)+(R314*'Data - P&amp;L'!$C$39))*'Data - P&amp;L'!$C$55</f>
        <v>0</v>
      </c>
      <c r="S418" s="89">
        <f>((S313*'Data - P&amp;L'!$C$38)+(S314*'Data - P&amp;L'!$C$39))*'Data - P&amp;L'!$C$55</f>
        <v>1.194</v>
      </c>
      <c r="T418" s="89">
        <f>((T313*'Data - P&amp;L'!$C$38)+(T314*'Data - P&amp;L'!$C$39))*'Data - P&amp;L'!$C$55</f>
        <v>20.298</v>
      </c>
      <c r="U418" s="89">
        <f>((U313*'Data - P&amp;L'!$C$38)+(U314*'Data - P&amp;L'!$C$39))*'Data - P&amp;L'!$C$55</f>
        <v>13.134</v>
      </c>
      <c r="V418" s="89">
        <f>((V313*'Data - P&amp;L'!$C$38)+(V314*'Data - P&amp;L'!$C$39))*'Data - P&amp;L'!$C$55</f>
        <v>1.194</v>
      </c>
      <c r="W418" s="89">
        <f>((W313*'Data - P&amp;L'!$C$38)+(W314*'Data - P&amp;L'!$C$39))*'Data - P&amp;L'!$C$55</f>
        <v>9.552</v>
      </c>
      <c r="X418" s="89">
        <f>((X313*'Data - P&amp;L'!$C$38)+(X314*'Data - P&amp;L'!$C$39))*'Data - P&amp;L'!$C$55</f>
        <v>0</v>
      </c>
      <c r="Y418" s="89">
        <f>((Y313*'Data - P&amp;L'!$C$38)+(Y314*'Data - P&amp;L'!$C$39))*'Data - P&amp;L'!$C$55</f>
        <v>0</v>
      </c>
      <c r="Z418" s="89">
        <f>((Z313*'Data - P&amp;L'!$C$38)+(Z314*'Data - P&amp;L'!$C$39))*'Data - P&amp;L'!$C$55</f>
        <v>0</v>
      </c>
      <c r="AA418" s="89">
        <f>((AA313*'Data - P&amp;L'!$C$38)+(AA314*'Data - P&amp;L'!$C$39))*'Data - P&amp;L'!$C$55</f>
        <v>2.388</v>
      </c>
      <c r="AB418" s="89">
        <f>((AB313*'Data - P&amp;L'!$C$38)+(AB314*'Data - P&amp;L'!$C$39))*'Data - P&amp;L'!$C$55</f>
        <v>0</v>
      </c>
      <c r="AC418" s="89">
        <f>((AC313*'Data - P&amp;L'!$C$38)+(AC314*'Data - P&amp;L'!$C$39))*'Data - P&amp;L'!$C$55</f>
        <v>0</v>
      </c>
      <c r="AD418" s="89">
        <f>((AD313*'Data - P&amp;L'!$C$38)+(AD314*'Data - P&amp;L'!$C$39))*'Data - P&amp;L'!$C$55</f>
        <v>8.358</v>
      </c>
      <c r="AE418" s="89">
        <f>((AE313*'Data - P&amp;L'!$C$38)+(AE314*'Data - P&amp;L'!$C$39))*'Data - P&amp;L'!$C$55</f>
        <v>0</v>
      </c>
      <c r="AF418" s="97">
        <f>((AF313*'Data - P&amp;L'!$C$38)+(AF314*'Data - P&amp;L'!$C$39))*'Data - P&amp;L'!$C$55</f>
        <v>0</v>
      </c>
      <c r="AG418" s="99">
        <f t="shared" si="119"/>
        <v>88.356</v>
      </c>
    </row>
    <row r="419" outlineLevel="1">
      <c r="A419" s="123" t="s">
        <v>435</v>
      </c>
      <c r="B419" s="89">
        <f>((B325*'Data - P&amp;L'!$D$38)+(B336*'Data - P&amp;L'!$D$39))*'Data - P&amp;L'!$C$55</f>
        <v>0</v>
      </c>
      <c r="C419" s="89">
        <f>((C325*'Data - P&amp;L'!$D$38)+(C336*'Data - P&amp;L'!$D$39))*'Data - P&amp;L'!$C$55</f>
        <v>0</v>
      </c>
      <c r="D419" s="89">
        <f>((D325*'Data - P&amp;L'!$D$38)+(D336*'Data - P&amp;L'!$D$39))*'Data - P&amp;L'!$C$55</f>
        <v>0</v>
      </c>
      <c r="E419" s="89">
        <f>((E325*'Data - P&amp;L'!$D$38)+(E336*'Data - P&amp;L'!$D$39))*'Data - P&amp;L'!$C$55</f>
        <v>0.432</v>
      </c>
      <c r="F419" s="89">
        <f>((F325*'Data - P&amp;L'!$D$38)+(F336*'Data - P&amp;L'!$D$39))*'Data - P&amp;L'!$C$55</f>
        <v>0.4305</v>
      </c>
      <c r="G419" s="89">
        <f>((G325*'Data - P&amp;L'!$D$38)+(G336*'Data - P&amp;L'!$D$39))*'Data - P&amp;L'!$C$55</f>
        <v>0</v>
      </c>
      <c r="H419" s="89">
        <f>((H325*'Data - P&amp;L'!$D$38)+(H336*'Data - P&amp;L'!$D$39))*'Data - P&amp;L'!$C$55</f>
        <v>1.148</v>
      </c>
      <c r="I419" s="89">
        <f>((I325*'Data - P&amp;L'!$D$38)+(I336*'Data - P&amp;L'!$D$39))*'Data - P&amp;L'!$C$55</f>
        <v>0.1435</v>
      </c>
      <c r="J419" s="89">
        <f>((J325*'Data - P&amp;L'!$D$38)+(J336*'Data - P&amp;L'!$D$39))*'Data - P&amp;L'!$C$55</f>
        <v>3.8745</v>
      </c>
      <c r="K419" s="89">
        <f>((K325*'Data - P&amp;L'!$D$38)+(K336*'Data - P&amp;L'!$D$39))*'Data - P&amp;L'!$C$55</f>
        <v>0</v>
      </c>
      <c r="L419" s="89">
        <f>((L325*'Data - P&amp;L'!$D$38)+(L336*'Data - P&amp;L'!$D$39))*'Data - P&amp;L'!$C$55</f>
        <v>0</v>
      </c>
      <c r="M419" s="89">
        <f>((M325*'Data - P&amp;L'!$D$38)+(M336*'Data - P&amp;L'!$D$39))*'Data - P&amp;L'!$C$55</f>
        <v>1.722</v>
      </c>
      <c r="N419" s="89">
        <f>((N325*'Data - P&amp;L'!$D$38)+(N336*'Data - P&amp;L'!$D$39))*'Data - P&amp;L'!$C$55</f>
        <v>0</v>
      </c>
      <c r="O419" s="89">
        <f>((O325*'Data - P&amp;L'!$D$38)+(O336*'Data - P&amp;L'!$D$39))*'Data - P&amp;L'!$C$55</f>
        <v>0</v>
      </c>
      <c r="P419" s="89">
        <f>((P325*'Data - P&amp;L'!$D$38)+(P336*'Data - P&amp;L'!$D$39))*'Data - P&amp;L'!$C$55</f>
        <v>0.1435</v>
      </c>
      <c r="Q419" s="89">
        <f>((Q325*'Data - P&amp;L'!$D$38)+(Q336*'Data - P&amp;L'!$D$39))*'Data - P&amp;L'!$C$55</f>
        <v>0</v>
      </c>
      <c r="R419" s="89">
        <f>((R325*'Data - P&amp;L'!$D$38)+(R336*'Data - P&amp;L'!$D$39))*'Data - P&amp;L'!$C$55</f>
        <v>0</v>
      </c>
      <c r="S419" s="89">
        <f>((S325*'Data - P&amp;L'!$D$38)+(S336*'Data - P&amp;L'!$D$39))*'Data - P&amp;L'!$C$55</f>
        <v>0</v>
      </c>
      <c r="T419" s="89">
        <f>((T325*'Data - P&amp;L'!$D$38)+(T336*'Data - P&amp;L'!$D$39))*'Data - P&amp;L'!$C$55</f>
        <v>3.0135</v>
      </c>
      <c r="U419" s="89">
        <f>((U325*'Data - P&amp;L'!$D$38)+(U336*'Data - P&amp;L'!$D$39))*'Data - P&amp;L'!$C$55</f>
        <v>2.4405</v>
      </c>
      <c r="V419" s="89">
        <f>((V325*'Data - P&amp;L'!$D$38)+(V336*'Data - P&amp;L'!$D$39))*'Data - P&amp;L'!$C$55</f>
        <v>0.1435</v>
      </c>
      <c r="W419" s="89">
        <f>((W325*'Data - P&amp;L'!$D$38)+(W336*'Data - P&amp;L'!$D$39))*'Data - P&amp;L'!$C$55</f>
        <v>1.005</v>
      </c>
      <c r="X419" s="89">
        <f>((X325*'Data - P&amp;L'!$D$38)+(X336*'Data - P&amp;L'!$D$39))*'Data - P&amp;L'!$C$55</f>
        <v>0</v>
      </c>
      <c r="Y419" s="89">
        <f>((Y325*'Data - P&amp;L'!$D$38)+(Y336*'Data - P&amp;L'!$D$39))*'Data - P&amp;L'!$C$55</f>
        <v>0</v>
      </c>
      <c r="Z419" s="89">
        <f>((Z325*'Data - P&amp;L'!$D$38)+(Z336*'Data - P&amp;L'!$D$39))*'Data - P&amp;L'!$C$55</f>
        <v>0</v>
      </c>
      <c r="AA419" s="89">
        <f>((AA325*'Data - P&amp;L'!$D$38)+(AA336*'Data - P&amp;L'!$D$39))*'Data - P&amp;L'!$C$55</f>
        <v>0.287</v>
      </c>
      <c r="AB419" s="89">
        <f>((AB325*'Data - P&amp;L'!$D$38)+(AB336*'Data - P&amp;L'!$D$39))*'Data - P&amp;L'!$C$55</f>
        <v>0.1435</v>
      </c>
      <c r="AC419" s="89">
        <f>((AC325*'Data - P&amp;L'!$D$38)+(AC336*'Data - P&amp;L'!$D$39))*'Data - P&amp;L'!$C$55</f>
        <v>0</v>
      </c>
      <c r="AD419" s="89">
        <f>((AD325*'Data - P&amp;L'!$D$38)+(AD336*'Data - P&amp;L'!$D$39))*'Data - P&amp;L'!$C$55</f>
        <v>0.574</v>
      </c>
      <c r="AE419" s="89">
        <f>((AE325*'Data - P&amp;L'!$D$38)+(AE336*'Data - P&amp;L'!$D$39))*'Data - P&amp;L'!$C$55</f>
        <v>0</v>
      </c>
      <c r="AF419" s="97">
        <f>((AF325*'Data - P&amp;L'!$D$38)+(AF336*'Data - P&amp;L'!$D$39))*'Data - P&amp;L'!$C$55</f>
        <v>0</v>
      </c>
      <c r="AG419" s="99">
        <f t="shared" si="119"/>
        <v>15.501</v>
      </c>
    </row>
    <row r="420" outlineLevel="1">
      <c r="A420" s="123" t="s">
        <v>755</v>
      </c>
      <c r="B420" s="819">
        <f>((B301+B302)*'Data - P&amp;L'!$C$38)+((B310+B311)*'Data - P&amp;L'!$C$39)*'Data - P&amp;L'!$C$55</f>
        <v>0</v>
      </c>
      <c r="C420" s="143">
        <f>((C301+C302)*'Data - P&amp;L'!$C$38)+((C310+C311)*'Data - P&amp;L'!$C$39)*'Data - P&amp;L'!$C$55</f>
        <v>0</v>
      </c>
      <c r="D420" s="143">
        <f>((D301+D302)*'Data - P&amp;L'!$C$38)+((D310+D311)*'Data - P&amp;L'!$C$39)*'Data - P&amp;L'!$C$55</f>
        <v>0</v>
      </c>
      <c r="E420" s="143">
        <f>((E301+E302)*'Data - P&amp;L'!$C$38)+((E310+E311)*'Data - P&amp;L'!$C$39)*'Data - P&amp;L'!$C$55</f>
        <v>0</v>
      </c>
      <c r="F420" s="143">
        <f>((F301+F302)*'Data - P&amp;L'!$C$38)+((F310+F311)*'Data - P&amp;L'!$C$39)*'Data - P&amp;L'!$C$55</f>
        <v>0</v>
      </c>
      <c r="G420" s="143">
        <f>((G301+G302)*'Data - P&amp;L'!$C$38)+((G310+G311)*'Data - P&amp;L'!$C$39)*'Data - P&amp;L'!$C$55</f>
        <v>0</v>
      </c>
      <c r="H420" s="143">
        <f>((H301+H302)*'Data - P&amp;L'!$C$38)+((H310+H311)*'Data - P&amp;L'!$C$39)*'Data - P&amp;L'!$C$55</f>
        <v>0</v>
      </c>
      <c r="I420" s="143">
        <f>((I301+I302)*'Data - P&amp;L'!$C$38)+((I310+I311)*'Data - P&amp;L'!$C$39)*'Data - P&amp;L'!$C$55</f>
        <v>0</v>
      </c>
      <c r="J420" s="143">
        <f>((J301+J302)*'Data - P&amp;L'!$C$38)+((J310+J311)*'Data - P&amp;L'!$C$39)*'Data - P&amp;L'!$C$55</f>
        <v>0</v>
      </c>
      <c r="K420" s="143">
        <f>((K301+K302)*'Data - P&amp;L'!$C$38)+((K310+K311)*'Data - P&amp;L'!$C$39)*'Data - P&amp;L'!$C$55</f>
        <v>0</v>
      </c>
      <c r="L420" s="143">
        <f>((L301+L302)*'Data - P&amp;L'!$C$38)+((L310+L311)*'Data - P&amp;L'!$C$39)*'Data - P&amp;L'!$C$55</f>
        <v>0</v>
      </c>
      <c r="M420" s="143">
        <f>((M301+M302)*'Data - P&amp;L'!$C$38)+((M310+M311)*'Data - P&amp;L'!$C$39)*'Data - P&amp;L'!$C$55</f>
        <v>0</v>
      </c>
      <c r="N420" s="143">
        <f>((N301+N302)*'Data - P&amp;L'!$C$38)+((N310+N311)*'Data - P&amp;L'!$C$39)*'Data - P&amp;L'!$C$55</f>
        <v>0</v>
      </c>
      <c r="O420" s="143">
        <f>((O301+O302)*'Data - P&amp;L'!$C$38)+((O310+O311)*'Data - P&amp;L'!$C$39)*'Data - P&amp;L'!$C$55</f>
        <v>0</v>
      </c>
      <c r="P420" s="143">
        <f>((P301+P302)*'Data - P&amp;L'!$C$38)+((P310+P311)*'Data - P&amp;L'!$C$39)*'Data - P&amp;L'!$C$55</f>
        <v>0</v>
      </c>
      <c r="Q420" s="143">
        <f>((Q301+Q302)*'Data - P&amp;L'!$C$38)+((Q310+Q311)*'Data - P&amp;L'!$C$39)*'Data - P&amp;L'!$C$55</f>
        <v>0</v>
      </c>
      <c r="R420" s="143">
        <f>((R301+R302)*'Data - P&amp;L'!$C$38)+((R310+R311)*'Data - P&amp;L'!$C$39)*'Data - P&amp;L'!$C$55</f>
        <v>0</v>
      </c>
      <c r="S420" s="143">
        <f>((S301+S302)*'Data - P&amp;L'!$C$38)+((S310+S311)*'Data - P&amp;L'!$C$39)*'Data - P&amp;L'!$C$55</f>
        <v>0</v>
      </c>
      <c r="T420" s="143">
        <f>((T301+T302)*'Data - P&amp;L'!$C$38)+((T310+T311)*'Data - P&amp;L'!$C$39)*'Data - P&amp;L'!$C$55</f>
        <v>0</v>
      </c>
      <c r="U420" s="143">
        <f>((U301+U302)*'Data - P&amp;L'!$C$38)+((U310+U311)*'Data - P&amp;L'!$C$39)*'Data - P&amp;L'!$C$55</f>
        <v>0</v>
      </c>
      <c r="V420" s="143">
        <f>((V301+V302)*'Data - P&amp;L'!$C$38)+((V310+V311)*'Data - P&amp;L'!$C$39)*'Data - P&amp;L'!$C$55</f>
        <v>0</v>
      </c>
      <c r="W420" s="143">
        <f>((W301+W302)*'Data - P&amp;L'!$C$38)+((W310+W311)*'Data - P&amp;L'!$C$39)*'Data - P&amp;L'!$C$55</f>
        <v>0</v>
      </c>
      <c r="X420" s="143">
        <f>((X301+X302)*'Data - P&amp;L'!$C$38)+((X310+X311)*'Data - P&amp;L'!$C$39)*'Data - P&amp;L'!$C$55</f>
        <v>0</v>
      </c>
      <c r="Y420" s="143">
        <f>((Y301+Y302)*'Data - P&amp;L'!$C$38)+((Y310+Y311)*'Data - P&amp;L'!$C$39)*'Data - P&amp;L'!$C$55</f>
        <v>0</v>
      </c>
      <c r="Z420" s="143">
        <f>((Z301+Z302)*'Data - P&amp;L'!$C$38)+((Z310+Z311)*'Data - P&amp;L'!$C$39)*'Data - P&amp;L'!$C$55</f>
        <v>0</v>
      </c>
      <c r="AA420" s="143">
        <f>((AA301+AA302)*'Data - P&amp;L'!$C$38)+((AA310+AA311)*'Data - P&amp;L'!$C$39)*'Data - P&amp;L'!$C$55</f>
        <v>0</v>
      </c>
      <c r="AB420" s="143">
        <f>((AB301+AB302)*'Data - P&amp;L'!$C$38)+((AB310+AB311)*'Data - P&amp;L'!$C$39)*'Data - P&amp;L'!$C$55</f>
        <v>0</v>
      </c>
      <c r="AC420" s="143">
        <f>((AC301+AC302)*'Data - P&amp;L'!$C$38)+((AC310+AC311)*'Data - P&amp;L'!$C$39)*'Data - P&amp;L'!$C$55</f>
        <v>0</v>
      </c>
      <c r="AD420" s="143">
        <f>((AD301+AD302)*'Data - P&amp;L'!$C$38)+((AD310+AD311)*'Data - P&amp;L'!$C$39)*'Data - P&amp;L'!$C$55</f>
        <v>0</v>
      </c>
      <c r="AE420" s="143">
        <f>((AE301+AE302)*'Data - P&amp;L'!$C$38)+((AE310+AE311)*'Data - P&amp;L'!$C$39)*'Data - P&amp;L'!$C$55</f>
        <v>0</v>
      </c>
      <c r="AF420" s="143">
        <f>((AF301+AF302)*'Data - P&amp;L'!$C$38)+((AF310+AF311)*'Data - P&amp;L'!$C$39)*'Data - P&amp;L'!$C$55</f>
        <v>0</v>
      </c>
      <c r="AG420" s="99">
        <f t="shared" si="119"/>
        <v>0</v>
      </c>
    </row>
    <row r="421" outlineLevel="1">
      <c r="A421" s="123" t="s">
        <v>757</v>
      </c>
      <c r="B421" s="819">
        <f>(B303*'Data - P&amp;L'!$C$38)+(B312*'Data - P&amp;L'!$C$39)*'Data - P&amp;L'!$C$55</f>
        <v>0</v>
      </c>
      <c r="C421" s="143">
        <f>(C303*'Data - P&amp;L'!$C$38)+(C312*'Data - P&amp;L'!$C$39)*'Data - P&amp;L'!$C$55</f>
        <v>0</v>
      </c>
      <c r="D421" s="143">
        <f>(D303*'Data - P&amp;L'!$C$38)+(D312*'Data - P&amp;L'!$C$39)*'Data - P&amp;L'!$C$55</f>
        <v>0</v>
      </c>
      <c r="E421" s="143">
        <f>(E303*'Data - P&amp;L'!$C$38)+(E312*'Data - P&amp;L'!$C$39)*'Data - P&amp;L'!$C$55</f>
        <v>0</v>
      </c>
      <c r="F421" s="143">
        <f>(F303*'Data - P&amp;L'!$C$38)+(F312*'Data - P&amp;L'!$C$39)*'Data - P&amp;L'!$C$55</f>
        <v>0</v>
      </c>
      <c r="G421" s="143">
        <f>(G303*'Data - P&amp;L'!$C$38)+(G312*'Data - P&amp;L'!$C$39)*'Data - P&amp;L'!$C$55</f>
        <v>0</v>
      </c>
      <c r="H421" s="143">
        <f>(H303*'Data - P&amp;L'!$C$38)+(H312*'Data - P&amp;L'!$C$39)*'Data - P&amp;L'!$C$55</f>
        <v>0</v>
      </c>
      <c r="I421" s="143">
        <f>(I303*'Data - P&amp;L'!$C$38)+(I312*'Data - P&amp;L'!$C$39)*'Data - P&amp;L'!$C$55</f>
        <v>0</v>
      </c>
      <c r="J421" s="143">
        <f>(J303*'Data - P&amp;L'!$C$38)+(J312*'Data - P&amp;L'!$C$39)*'Data - P&amp;L'!$C$55</f>
        <v>0</v>
      </c>
      <c r="K421" s="143">
        <f>(K303*'Data - P&amp;L'!$C$38)+(K312*'Data - P&amp;L'!$C$39)*'Data - P&amp;L'!$C$55</f>
        <v>0</v>
      </c>
      <c r="L421" s="143">
        <f>(L303*'Data - P&amp;L'!$C$38)+(L312*'Data - P&amp;L'!$C$39)*'Data - P&amp;L'!$C$55</f>
        <v>0</v>
      </c>
      <c r="M421" s="143">
        <f>(M303*'Data - P&amp;L'!$C$38)+(M312*'Data - P&amp;L'!$C$39)*'Data - P&amp;L'!$C$55</f>
        <v>0</v>
      </c>
      <c r="N421" s="143">
        <f>(N303*'Data - P&amp;L'!$C$38)+(N312*'Data - P&amp;L'!$C$39)*'Data - P&amp;L'!$C$55</f>
        <v>0</v>
      </c>
      <c r="O421" s="143">
        <f>(O303*'Data - P&amp;L'!$C$38)+(O312*'Data - P&amp;L'!$C$39)*'Data - P&amp;L'!$C$55</f>
        <v>0</v>
      </c>
      <c r="P421" s="143">
        <f>(P303*'Data - P&amp;L'!$C$38)+(P312*'Data - P&amp;L'!$C$39)*'Data - P&amp;L'!$C$55</f>
        <v>0</v>
      </c>
      <c r="Q421" s="143">
        <f>(Q303*'Data - P&amp;L'!$C$38)+(Q312*'Data - P&amp;L'!$C$39)*'Data - P&amp;L'!$C$55</f>
        <v>0</v>
      </c>
      <c r="R421" s="143">
        <f>(R303*'Data - P&amp;L'!$C$38)+(R312*'Data - P&amp;L'!$C$39)*'Data - P&amp;L'!$C$55</f>
        <v>0</v>
      </c>
      <c r="S421" s="143">
        <f>(S303*'Data - P&amp;L'!$C$38)+(S312*'Data - P&amp;L'!$C$39)*'Data - P&amp;L'!$C$55</f>
        <v>0</v>
      </c>
      <c r="T421" s="143">
        <f>(T303*'Data - P&amp;L'!$C$38)+(T312*'Data - P&amp;L'!$C$39)*'Data - P&amp;L'!$C$55</f>
        <v>0</v>
      </c>
      <c r="U421" s="143">
        <f>(U303*'Data - P&amp;L'!$C$38)+(U312*'Data - P&amp;L'!$C$39)*'Data - P&amp;L'!$C$55</f>
        <v>0</v>
      </c>
      <c r="V421" s="143">
        <f>(V303*'Data - P&amp;L'!$C$38)+(V312*'Data - P&amp;L'!$C$39)*'Data - P&amp;L'!$C$55</f>
        <v>0</v>
      </c>
      <c r="W421" s="143">
        <f>(W303*'Data - P&amp;L'!$C$38)+(W312*'Data - P&amp;L'!$C$39)*'Data - P&amp;L'!$C$55</f>
        <v>0</v>
      </c>
      <c r="X421" s="143">
        <f>(X303*'Data - P&amp;L'!$C$38)+(X312*'Data - P&amp;L'!$C$39)*'Data - P&amp;L'!$C$55</f>
        <v>0</v>
      </c>
      <c r="Y421" s="143">
        <f>(Y303*'Data - P&amp;L'!$C$38)+(Y312*'Data - P&amp;L'!$C$39)*'Data - P&amp;L'!$C$55</f>
        <v>0</v>
      </c>
      <c r="Z421" s="143">
        <f>(Z303*'Data - P&amp;L'!$C$38)+(Z312*'Data - P&amp;L'!$C$39)*'Data - P&amp;L'!$C$55</f>
        <v>0</v>
      </c>
      <c r="AA421" s="143">
        <f>(AA303*'Data - P&amp;L'!$C$38)+(AA312*'Data - P&amp;L'!$C$39)*'Data - P&amp;L'!$C$55</f>
        <v>0</v>
      </c>
      <c r="AB421" s="143">
        <f>(AB303*'Data - P&amp;L'!$C$38)+(AB312*'Data - P&amp;L'!$C$39)*'Data - P&amp;L'!$C$55</f>
        <v>0</v>
      </c>
      <c r="AC421" s="143">
        <f>(AC303*'Data - P&amp;L'!$C$38)+(AC312*'Data - P&amp;L'!$C$39)*'Data - P&amp;L'!$C$55</f>
        <v>0</v>
      </c>
      <c r="AD421" s="143">
        <f>(AD303*'Data - P&amp;L'!$C$38)+(AD312*'Data - P&amp;L'!$C$39)*'Data - P&amp;L'!$C$55</f>
        <v>0</v>
      </c>
      <c r="AE421" s="143">
        <f>(AE303*'Data - P&amp;L'!$C$38)+(AE312*'Data - P&amp;L'!$C$39)*'Data - P&amp;L'!$C$55</f>
        <v>0</v>
      </c>
      <c r="AF421" s="143">
        <f>(AF303*'Data - P&amp;L'!$C$38)+(AF312*'Data - P&amp;L'!$C$39)*'Data - P&amp;L'!$C$55</f>
        <v>0</v>
      </c>
      <c r="AG421" s="99">
        <f t="shared" si="119"/>
        <v>0</v>
      </c>
    </row>
    <row r="422" outlineLevel="1">
      <c r="A422" s="123" t="s">
        <v>760</v>
      </c>
      <c r="B422" s="89">
        <f>(B338*'Data - P&amp;L'!$R$3)+('Data - P&amp;L'!$R$4*B339)</f>
        <v>40</v>
      </c>
      <c r="C422" s="89">
        <f>(C338*'Data - P&amp;L'!$R$3)+('Data - P&amp;L'!$R$4*C339)</f>
        <v>0</v>
      </c>
      <c r="D422" s="89">
        <f>(D338*'Data - P&amp;L'!$R$3)+('Data - P&amp;L'!$R$4*D339)</f>
        <v>0</v>
      </c>
      <c r="E422" s="89">
        <f>(E338*'Data - P&amp;L'!$R$3)+('Data - P&amp;L'!$R$4*E339)</f>
        <v>120</v>
      </c>
      <c r="F422" s="89">
        <f>(F338*'Data - P&amp;L'!$R$3)+('Data - P&amp;L'!$R$4*F339)</f>
        <v>60</v>
      </c>
      <c r="G422" s="89">
        <f>(G338*'Data - P&amp;L'!$R$3)+('Data - P&amp;L'!$R$4*G339)</f>
        <v>0</v>
      </c>
      <c r="H422" s="89">
        <f>(H338*'Data - P&amp;L'!$R$3)+('Data - P&amp;L'!$R$4*H339)</f>
        <v>135</v>
      </c>
      <c r="I422" s="89">
        <f>(I338*'Data - P&amp;L'!$R$3)+('Data - P&amp;L'!$R$4*I339)</f>
        <v>15</v>
      </c>
      <c r="J422" s="89">
        <f>(J338*'Data - P&amp;L'!$R$3)+('Data - P&amp;L'!$R$4*J339)</f>
        <v>255</v>
      </c>
      <c r="K422" s="89">
        <f>(K338*'Data - P&amp;L'!$R$3)+('Data - P&amp;L'!$R$4*K339)</f>
        <v>0</v>
      </c>
      <c r="L422" s="89">
        <f>(L338*'Data - P&amp;L'!$R$3)+('Data - P&amp;L'!$R$4*L339)</f>
        <v>15</v>
      </c>
      <c r="M422" s="89">
        <f>(M338*'Data - P&amp;L'!$R$3)+('Data - P&amp;L'!$R$4*M339)</f>
        <v>195</v>
      </c>
      <c r="N422" s="89">
        <f>(N338*'Data - P&amp;L'!$R$3)+('Data - P&amp;L'!$R$4*N339)</f>
        <v>0</v>
      </c>
      <c r="O422" s="89">
        <f>(O338*'Data - P&amp;L'!$R$3)+('Data - P&amp;L'!$R$4*O339)</f>
        <v>15</v>
      </c>
      <c r="P422" s="89">
        <f>(P338*'Data - P&amp;L'!$R$3)+('Data - P&amp;L'!$R$4*P339)</f>
        <v>30</v>
      </c>
      <c r="Q422" s="89">
        <f>(Q338*'Data - P&amp;L'!$R$3)+('Data - P&amp;L'!$R$4*Q339)</f>
        <v>0</v>
      </c>
      <c r="R422" s="89">
        <f>(R338*'Data - P&amp;L'!$R$3)+('Data - P&amp;L'!$R$4*R339)</f>
        <v>0</v>
      </c>
      <c r="S422" s="89">
        <f>(S338*'Data - P&amp;L'!$R$3)+('Data - P&amp;L'!$R$4*S339)</f>
        <v>15</v>
      </c>
      <c r="T422" s="89">
        <f>(T338*'Data - P&amp;L'!$R$3)+('Data - P&amp;L'!$R$4*T339)</f>
        <v>270</v>
      </c>
      <c r="U422" s="89">
        <f>(U338*'Data - P&amp;L'!$R$3)+('Data - P&amp;L'!$R$4*U339)</f>
        <v>280</v>
      </c>
      <c r="V422" s="89">
        <f>(V338*'Data - P&amp;L'!$R$3)+('Data - P&amp;L'!$R$4*V339)</f>
        <v>0</v>
      </c>
      <c r="W422" s="89">
        <f>(W338*'Data - P&amp;L'!$R$3)+('Data - P&amp;L'!$R$4*W339)</f>
        <v>190</v>
      </c>
      <c r="X422" s="89">
        <f>(X338*'Data - P&amp;L'!$R$3)+('Data - P&amp;L'!$R$4*X339)</f>
        <v>0</v>
      </c>
      <c r="Y422" s="89">
        <f>(Y338*'Data - P&amp;L'!$R$3)+('Data - P&amp;L'!$R$4*Y339)</f>
        <v>0</v>
      </c>
      <c r="Z422" s="89">
        <f>(Z338*'Data - P&amp;L'!$R$3)+('Data - P&amp;L'!$R$4*Z339)</f>
        <v>0</v>
      </c>
      <c r="AA422" s="89">
        <f>(AA338*'Data - P&amp;L'!$R$3)+('Data - P&amp;L'!$R$4*AA339)</f>
        <v>30</v>
      </c>
      <c r="AB422" s="89">
        <f>(AB338*'Data - P&amp;L'!$R$3)+('Data - P&amp;L'!$R$4*AB339)</f>
        <v>15</v>
      </c>
      <c r="AC422" s="89">
        <f>(AC338*'Data - P&amp;L'!$R$3)+('Data - P&amp;L'!$R$4*AC339)</f>
        <v>0</v>
      </c>
      <c r="AD422" s="89">
        <f>(AD338*'Data - P&amp;L'!$R$3)+('Data - P&amp;L'!$R$4*AD339)</f>
        <v>0</v>
      </c>
      <c r="AE422" s="89">
        <f>(AE338*'Data - P&amp;L'!$R$3)+('Data - P&amp;L'!$R$4*AE339)</f>
        <v>0</v>
      </c>
      <c r="AF422" s="97">
        <f>(AF338*'Data - P&amp;L'!$R$3)+('Data - P&amp;L'!$R$4*AF339)</f>
        <v>0</v>
      </c>
      <c r="AG422" s="99">
        <f t="shared" si="119"/>
        <v>1680</v>
      </c>
    </row>
    <row r="423" outlineLevel="1">
      <c r="A423" s="632" t="s">
        <v>762</v>
      </c>
      <c r="B423" s="615">
        <f t="shared" ref="B423:AF423" si="124">sum(B424:B436)</f>
        <v>103.154</v>
      </c>
      <c r="C423" s="615">
        <f t="shared" si="124"/>
        <v>0</v>
      </c>
      <c r="D423" s="615">
        <f t="shared" si="124"/>
        <v>0</v>
      </c>
      <c r="E423" s="615">
        <f t="shared" si="124"/>
        <v>59.232</v>
      </c>
      <c r="F423" s="615">
        <f t="shared" si="124"/>
        <v>207.1045</v>
      </c>
      <c r="G423" s="615">
        <f t="shared" si="124"/>
        <v>0</v>
      </c>
      <c r="H423" s="615">
        <f t="shared" si="124"/>
        <v>157.868</v>
      </c>
      <c r="I423" s="615">
        <f t="shared" si="124"/>
        <v>23.6435</v>
      </c>
      <c r="J423" s="615">
        <f t="shared" si="124"/>
        <v>2403.6005</v>
      </c>
      <c r="K423" s="615">
        <f t="shared" si="124"/>
        <v>0</v>
      </c>
      <c r="L423" s="615">
        <f t="shared" si="124"/>
        <v>292.418</v>
      </c>
      <c r="M423" s="615">
        <f t="shared" si="124"/>
        <v>1073.196</v>
      </c>
      <c r="N423" s="615">
        <f t="shared" si="124"/>
        <v>151.564</v>
      </c>
      <c r="O423" s="615">
        <f t="shared" si="124"/>
        <v>0</v>
      </c>
      <c r="P423" s="615">
        <f t="shared" si="124"/>
        <v>314.5215</v>
      </c>
      <c r="Q423" s="615">
        <f t="shared" si="124"/>
        <v>0</v>
      </c>
      <c r="R423" s="615">
        <f t="shared" si="124"/>
        <v>0</v>
      </c>
      <c r="S423" s="615">
        <f t="shared" si="124"/>
        <v>140.854</v>
      </c>
      <c r="T423" s="615">
        <f t="shared" si="124"/>
        <v>2821.0515</v>
      </c>
      <c r="U423" s="615">
        <f t="shared" si="124"/>
        <v>1761.8845</v>
      </c>
      <c r="V423" s="615">
        <f t="shared" si="124"/>
        <v>164.4975</v>
      </c>
      <c r="W423" s="615">
        <f t="shared" si="124"/>
        <v>1310.047</v>
      </c>
      <c r="X423" s="615">
        <f t="shared" si="124"/>
        <v>0</v>
      </c>
      <c r="Y423" s="615">
        <f t="shared" si="124"/>
        <v>0</v>
      </c>
      <c r="Z423" s="615">
        <f t="shared" si="124"/>
        <v>0</v>
      </c>
      <c r="AA423" s="615">
        <f t="shared" si="124"/>
        <v>320.675</v>
      </c>
      <c r="AB423" s="615">
        <f t="shared" si="124"/>
        <v>16.2035</v>
      </c>
      <c r="AC423" s="615">
        <f t="shared" si="124"/>
        <v>0</v>
      </c>
      <c r="AD423" s="615">
        <f t="shared" si="124"/>
        <v>1089.482</v>
      </c>
      <c r="AE423" s="615">
        <f t="shared" si="124"/>
        <v>0</v>
      </c>
      <c r="AF423" s="616">
        <f t="shared" si="124"/>
        <v>0</v>
      </c>
      <c r="AG423" s="99">
        <f>SUM(AG409:AG422)</f>
        <v>2532.919</v>
      </c>
    </row>
    <row r="424" outlineLevel="1">
      <c r="A424" s="123" t="s">
        <v>763</v>
      </c>
      <c r="B424" s="89">
        <f>B313*'Data - P&amp;L'!$C$3</f>
        <v>86.9</v>
      </c>
      <c r="C424" s="89">
        <f>C313*'Data - P&amp;L'!$C$3</f>
        <v>0</v>
      </c>
      <c r="D424" s="89">
        <f>D313*'Data - P&amp;L'!$C$3</f>
        <v>0</v>
      </c>
      <c r="E424" s="89">
        <f>E313*'Data - P&amp;L'!$C$3</f>
        <v>0</v>
      </c>
      <c r="F424" s="89">
        <f>F313*'Data - P&amp;L'!$C$3</f>
        <v>0</v>
      </c>
      <c r="G424" s="89">
        <f>G313*'Data - P&amp;L'!$C$3</f>
        <v>0</v>
      </c>
      <c r="H424" s="89">
        <f>H313*'Data - P&amp;L'!$C$3</f>
        <v>0</v>
      </c>
      <c r="I424" s="89">
        <f>I313*'Data - P&amp;L'!$C$3</f>
        <v>0</v>
      </c>
      <c r="J424" s="89">
        <f>J313*'Data - P&amp;L'!$C$3</f>
        <v>1216.6</v>
      </c>
      <c r="K424" s="89">
        <f>K313*'Data - P&amp;L'!$C$3</f>
        <v>0</v>
      </c>
      <c r="L424" s="89">
        <f>L313*'Data - P&amp;L'!$C$3</f>
        <v>86.9</v>
      </c>
      <c r="M424" s="89">
        <f>M313*'Data - P&amp;L'!$C$3</f>
        <v>434.5</v>
      </c>
      <c r="N424" s="89">
        <f>N313*'Data - P&amp;L'!$C$3</f>
        <v>0</v>
      </c>
      <c r="O424" s="89">
        <f>O313*'Data - P&amp;L'!$C$3</f>
        <v>0</v>
      </c>
      <c r="P424" s="89">
        <f>P313*'Data - P&amp;L'!$C$3</f>
        <v>0</v>
      </c>
      <c r="Q424" s="89">
        <f>Q313*'Data - P&amp;L'!$C$3</f>
        <v>0</v>
      </c>
      <c r="R424" s="89">
        <f>R313*'Data - P&amp;L'!$C$3</f>
        <v>0</v>
      </c>
      <c r="S424" s="89">
        <f>S313*'Data - P&amp;L'!$C$3</f>
        <v>86.9</v>
      </c>
      <c r="T424" s="89">
        <f>T313*'Data - P&amp;L'!$C$3</f>
        <v>347.6</v>
      </c>
      <c r="U424" s="89">
        <f>U313*'Data - P&amp;L'!$C$3</f>
        <v>260.7</v>
      </c>
      <c r="V424" s="89">
        <f>V313*'Data - P&amp;L'!$C$3</f>
        <v>86.9</v>
      </c>
      <c r="W424" s="89">
        <f>W313*'Data - P&amp;L'!$C$3</f>
        <v>260.7</v>
      </c>
      <c r="X424" s="89">
        <f>X313*'Data - P&amp;L'!$C$3</f>
        <v>0</v>
      </c>
      <c r="Y424" s="89">
        <f>Y313*'Data - P&amp;L'!$C$3</f>
        <v>0</v>
      </c>
      <c r="Z424" s="89">
        <f>Z313*'Data - P&amp;L'!$C$3</f>
        <v>0</v>
      </c>
      <c r="AA424" s="89">
        <f>AA313*'Data - P&amp;L'!$C$3</f>
        <v>86.9</v>
      </c>
      <c r="AB424" s="89">
        <f>AB313*'Data - P&amp;L'!$C$3</f>
        <v>0</v>
      </c>
      <c r="AC424" s="89">
        <f>AC313*'Data - P&amp;L'!$C$3</f>
        <v>0</v>
      </c>
      <c r="AD424" s="89">
        <f>AD313*'Data - P&amp;L'!$C$3</f>
        <v>260.7</v>
      </c>
      <c r="AE424" s="89">
        <f>AE313*'Data - P&amp;L'!$C$3</f>
        <v>0</v>
      </c>
      <c r="AF424" s="97">
        <f>AF313*'Data - P&amp;L'!$C$3</f>
        <v>0</v>
      </c>
      <c r="AG424" s="99">
        <f t="shared" ref="AG424:AG440" si="125">SUM(B424:AF424)</f>
        <v>3215.3</v>
      </c>
    </row>
    <row r="425" outlineLevel="1">
      <c r="A425" s="123" t="s">
        <v>765</v>
      </c>
      <c r="B425" s="89">
        <f>B314*'Data - P&amp;L'!$C$4</f>
        <v>0</v>
      </c>
      <c r="C425" s="89">
        <f>C314*'Data - P&amp;L'!$C$4</f>
        <v>0</v>
      </c>
      <c r="D425" s="89">
        <f>D314*'Data - P&amp;L'!$C$4</f>
        <v>0</v>
      </c>
      <c r="E425" s="89">
        <f>E314*'Data - P&amp;L'!$C$4</f>
        <v>0</v>
      </c>
      <c r="F425" s="89">
        <f>F314*'Data - P&amp;L'!$C$4</f>
        <v>97.61</v>
      </c>
      <c r="G425" s="89">
        <f>G314*'Data - P&amp;L'!$C$4</f>
        <v>0</v>
      </c>
      <c r="H425" s="89">
        <f>H314*'Data - P&amp;L'!$C$4</f>
        <v>0</v>
      </c>
      <c r="I425" s="89">
        <f>I314*'Data - P&amp;L'!$C$4</f>
        <v>0</v>
      </c>
      <c r="J425" s="89">
        <f>J314*'Data - P&amp;L'!$C$4</f>
        <v>0</v>
      </c>
      <c r="K425" s="89">
        <f>K314*'Data - P&amp;L'!$C$4</f>
        <v>0</v>
      </c>
      <c r="L425" s="89">
        <f>L314*'Data - P&amp;L'!$C$4</f>
        <v>97.61</v>
      </c>
      <c r="M425" s="89">
        <f>M314*'Data - P&amp;L'!$C$4</f>
        <v>97.61</v>
      </c>
      <c r="N425" s="89">
        <f>N314*'Data - P&amp;L'!$C$4</f>
        <v>97.61</v>
      </c>
      <c r="O425" s="89">
        <f>O314*'Data - P&amp;L'!$C$4</f>
        <v>0</v>
      </c>
      <c r="P425" s="89">
        <f>P314*'Data - P&amp;L'!$C$4</f>
        <v>195.22</v>
      </c>
      <c r="Q425" s="89">
        <f>Q314*'Data - P&amp;L'!$C$4</f>
        <v>0</v>
      </c>
      <c r="R425" s="89">
        <f>R314*'Data - P&amp;L'!$C$4</f>
        <v>0</v>
      </c>
      <c r="S425" s="89">
        <f>S314*'Data - P&amp;L'!$C$4</f>
        <v>0</v>
      </c>
      <c r="T425" s="89">
        <f>T314*'Data - P&amp;L'!$C$4</f>
        <v>1268.93</v>
      </c>
      <c r="U425" s="89">
        <f>U314*'Data - P&amp;L'!$C$4</f>
        <v>780.88</v>
      </c>
      <c r="V425" s="89">
        <f>V314*'Data - P&amp;L'!$C$4</f>
        <v>0</v>
      </c>
      <c r="W425" s="89">
        <f>W314*'Data - P&amp;L'!$C$4</f>
        <v>488.05</v>
      </c>
      <c r="X425" s="89">
        <f>X314*'Data - P&amp;L'!$C$4</f>
        <v>0</v>
      </c>
      <c r="Y425" s="89">
        <f>Y314*'Data - P&amp;L'!$C$4</f>
        <v>0</v>
      </c>
      <c r="Z425" s="89">
        <f>Z314*'Data - P&amp;L'!$C$4</f>
        <v>0</v>
      </c>
      <c r="AA425" s="89">
        <f>AA314*'Data - P&amp;L'!$C$4</f>
        <v>97.61</v>
      </c>
      <c r="AB425" s="89">
        <f>AB314*'Data - P&amp;L'!$C$4</f>
        <v>0</v>
      </c>
      <c r="AC425" s="89">
        <f>AC314*'Data - P&amp;L'!$C$4</f>
        <v>0</v>
      </c>
      <c r="AD425" s="89">
        <f>AD314*'Data - P&amp;L'!$C$4</f>
        <v>390.44</v>
      </c>
      <c r="AE425" s="89">
        <f>AE314*'Data - P&amp;L'!$C$4</f>
        <v>0</v>
      </c>
      <c r="AF425" s="97">
        <f>AF314*'Data - P&amp;L'!$C$4</f>
        <v>0</v>
      </c>
      <c r="AG425" s="99">
        <f t="shared" si="125"/>
        <v>3611.57</v>
      </c>
    </row>
    <row r="426" outlineLevel="1">
      <c r="A426" s="123" t="s">
        <v>769</v>
      </c>
      <c r="B426" s="89">
        <f>(B317+B328)*'Data - P&amp;L'!$C$6</f>
        <v>0</v>
      </c>
      <c r="C426" s="89">
        <f>(C317+C328)*'Data - P&amp;L'!$C$6</f>
        <v>0</v>
      </c>
      <c r="D426" s="89">
        <f>(D317+D328)*'Data - P&amp;L'!$C$6</f>
        <v>0</v>
      </c>
      <c r="E426" s="89">
        <f>(E317+E328)*'Data - P&amp;L'!$C$6</f>
        <v>0</v>
      </c>
      <c r="F426" s="89">
        <f>(F317+F328)*'Data - P&amp;L'!$C$6</f>
        <v>5.49</v>
      </c>
      <c r="G426" s="89">
        <f>(G317+G328)*'Data - P&amp;L'!$C$6</f>
        <v>0</v>
      </c>
      <c r="H426" s="89">
        <f>(H317+H328)*'Data - P&amp;L'!$C$6</f>
        <v>0</v>
      </c>
      <c r="I426" s="89">
        <f>(I317+I328)*'Data - P&amp;L'!$C$6</f>
        <v>0</v>
      </c>
      <c r="J426" s="89">
        <f>(J317+J328)*'Data - P&amp;L'!$C$6</f>
        <v>16.47</v>
      </c>
      <c r="K426" s="89">
        <f>(K317+K328)*'Data - P&amp;L'!$C$6</f>
        <v>0</v>
      </c>
      <c r="L426" s="89">
        <f>(L317+L328)*'Data - P&amp;L'!$C$6</f>
        <v>0</v>
      </c>
      <c r="M426" s="89">
        <f>(M317+M328)*'Data - P&amp;L'!$C$6</f>
        <v>5.49</v>
      </c>
      <c r="N426" s="89">
        <f>(N317+N328)*'Data - P&amp;L'!$C$6</f>
        <v>0</v>
      </c>
      <c r="O426" s="89">
        <f>(O317+O328)*'Data - P&amp;L'!$C$6</f>
        <v>0</v>
      </c>
      <c r="P426" s="89">
        <f>(P317+P328)*'Data - P&amp;L'!$C$6</f>
        <v>0</v>
      </c>
      <c r="Q426" s="89">
        <f>(Q317+Q328)*'Data - P&amp;L'!$C$6</f>
        <v>0</v>
      </c>
      <c r="R426" s="89">
        <f>(R317+R328)*'Data - P&amp;L'!$C$6</f>
        <v>0</v>
      </c>
      <c r="S426" s="89">
        <f>(S317+S328)*'Data - P&amp;L'!$C$6</f>
        <v>0</v>
      </c>
      <c r="T426" s="89">
        <f>(T317+T328)*'Data - P&amp;L'!$C$6</f>
        <v>21.96</v>
      </c>
      <c r="U426" s="89">
        <f>(U317+U328)*'Data - P&amp;L'!$C$6</f>
        <v>16.47</v>
      </c>
      <c r="V426" s="89">
        <f>(V317+V328)*'Data - P&amp;L'!$C$6</f>
        <v>0</v>
      </c>
      <c r="W426" s="89">
        <f>(W317+W328)*'Data - P&amp;L'!$C$6</f>
        <v>0</v>
      </c>
      <c r="X426" s="89">
        <f>(X317+X328)*'Data - P&amp;L'!$C$6</f>
        <v>0</v>
      </c>
      <c r="Y426" s="89">
        <f>(Y317+Y328)*'Data - P&amp;L'!$C$6</f>
        <v>0</v>
      </c>
      <c r="Z426" s="89">
        <f>(Z317+Z328)*'Data - P&amp;L'!$C$6</f>
        <v>0</v>
      </c>
      <c r="AA426" s="89">
        <f>(AA317+AA328)*'Data - P&amp;L'!$C$6</f>
        <v>0</v>
      </c>
      <c r="AB426" s="89">
        <f>(AB317+AB328)*'Data - P&amp;L'!$C$6</f>
        <v>0</v>
      </c>
      <c r="AC426" s="89">
        <f>(AC317+AC328)*'Data - P&amp;L'!$C$6</f>
        <v>0</v>
      </c>
      <c r="AD426" s="89">
        <f>(AD317+AD328)*'Data - P&amp;L'!$C$6</f>
        <v>0</v>
      </c>
      <c r="AE426" s="89">
        <f>(AE317+AE328)*'Data - P&amp;L'!$C$6</f>
        <v>0</v>
      </c>
      <c r="AF426" s="97">
        <f>(AF317+AF328)*'Data - P&amp;L'!$C$6</f>
        <v>0</v>
      </c>
      <c r="AG426" s="99">
        <f t="shared" si="125"/>
        <v>65.88</v>
      </c>
    </row>
    <row r="427" outlineLevel="1">
      <c r="A427" s="123" t="s">
        <v>771</v>
      </c>
      <c r="B427" s="89">
        <f>(B318+B329)*'Data - P&amp;L'!$C$8</f>
        <v>0</v>
      </c>
      <c r="C427" s="89">
        <f>(C318+C329)*'Data - P&amp;L'!$C$8</f>
        <v>0</v>
      </c>
      <c r="D427" s="89">
        <f>(D318+D329)*'Data - P&amp;L'!$C$8</f>
        <v>0</v>
      </c>
      <c r="E427" s="89">
        <f>(E318+E329)*'Data - P&amp;L'!$C$8</f>
        <v>0</v>
      </c>
      <c r="F427" s="89">
        <f>(F318+F329)*'Data - P&amp;L'!$C$8</f>
        <v>0</v>
      </c>
      <c r="G427" s="89">
        <f>(G318+G329)*'Data - P&amp;L'!$C$8</f>
        <v>0</v>
      </c>
      <c r="H427" s="89">
        <f>(H318+H329)*'Data - P&amp;L'!$C$8</f>
        <v>2.38</v>
      </c>
      <c r="I427" s="89">
        <f>(I318+I329)*'Data - P&amp;L'!$C$8</f>
        <v>0</v>
      </c>
      <c r="J427" s="89">
        <f>(J318+J329)*'Data - P&amp;L'!$C$8</f>
        <v>14.28</v>
      </c>
      <c r="K427" s="89">
        <f>(K318+K329)*'Data - P&amp;L'!$C$8</f>
        <v>0</v>
      </c>
      <c r="L427" s="89">
        <f>(L318+L329)*'Data - P&amp;L'!$C$8</f>
        <v>0</v>
      </c>
      <c r="M427" s="89">
        <f>(M318+M329)*'Data - P&amp;L'!$C$8</f>
        <v>3.57</v>
      </c>
      <c r="N427" s="89">
        <f>(N318+N329)*'Data - P&amp;L'!$C$8</f>
        <v>0</v>
      </c>
      <c r="O427" s="89">
        <f>(O318+O329)*'Data - P&amp;L'!$C$8</f>
        <v>0</v>
      </c>
      <c r="P427" s="89">
        <f>(P318+P329)*'Data - P&amp;L'!$C$8</f>
        <v>1.19</v>
      </c>
      <c r="Q427" s="89">
        <f>(Q318+Q329)*'Data - P&amp;L'!$C$8</f>
        <v>0</v>
      </c>
      <c r="R427" s="89">
        <f>(R318+R329)*'Data - P&amp;L'!$C$8</f>
        <v>0</v>
      </c>
      <c r="S427" s="89">
        <f>(S318+S329)*'Data - P&amp;L'!$C$8</f>
        <v>0</v>
      </c>
      <c r="T427" s="89">
        <f>(T318+T329)*'Data - P&amp;L'!$C$8</f>
        <v>13.09</v>
      </c>
      <c r="U427" s="89">
        <f>(U318+U329)*'Data - P&amp;L'!$C$8</f>
        <v>7.14</v>
      </c>
      <c r="V427" s="89">
        <f>(V318+V329)*'Data - P&amp;L'!$C$8</f>
        <v>0</v>
      </c>
      <c r="W427" s="89">
        <f>(W318+W329)*'Data - P&amp;L'!$C$8</f>
        <v>2.38</v>
      </c>
      <c r="X427" s="89">
        <f>(X318+X329)*'Data - P&amp;L'!$C$8</f>
        <v>0</v>
      </c>
      <c r="Y427" s="89">
        <f>(Y318+Y329)*'Data - P&amp;L'!$C$8</f>
        <v>0</v>
      </c>
      <c r="Z427" s="89">
        <f>(Z318+Z329)*'Data - P&amp;L'!$C$8</f>
        <v>0</v>
      </c>
      <c r="AA427" s="89">
        <f>(AA318+AA329)*'Data - P&amp;L'!$C$8</f>
        <v>1.19</v>
      </c>
      <c r="AB427" s="89">
        <f>(AB318+AB329)*'Data - P&amp;L'!$C$8</f>
        <v>0</v>
      </c>
      <c r="AC427" s="89">
        <f>(AC318+AC329)*'Data - P&amp;L'!$C$8</f>
        <v>0</v>
      </c>
      <c r="AD427" s="89">
        <f>(AD318+AD329)*'Data - P&amp;L'!$C$8</f>
        <v>1.19</v>
      </c>
      <c r="AE427" s="89">
        <f>(AE318+AE329)*'Data - P&amp;L'!$C$8</f>
        <v>0</v>
      </c>
      <c r="AF427" s="97">
        <f>(AF318+AF329)*'Data - P&amp;L'!$C$8</f>
        <v>0</v>
      </c>
      <c r="AG427" s="99">
        <f t="shared" si="125"/>
        <v>46.41</v>
      </c>
    </row>
    <row r="428" outlineLevel="1">
      <c r="A428" s="123" t="s">
        <v>773</v>
      </c>
      <c r="B428" s="89">
        <f>(B319+B320+B330+B331)*'Data - P&amp;L'!$C$9</f>
        <v>0</v>
      </c>
      <c r="C428" s="89">
        <f>(C319+C320+C330+C331)*'Data - P&amp;L'!$C$9</f>
        <v>0</v>
      </c>
      <c r="D428" s="89">
        <f>(D319+D320+D330+D331)*'Data - P&amp;L'!$C$9</f>
        <v>0</v>
      </c>
      <c r="E428" s="89">
        <f>(E319+E320+E330+E331)*'Data - P&amp;L'!$C$9</f>
        <v>0</v>
      </c>
      <c r="F428" s="89">
        <f>(F319+F320+F330+F331)*'Data - P&amp;L'!$C$9</f>
        <v>0</v>
      </c>
      <c r="G428" s="89">
        <f>(G319+G320+G330+G331)*'Data - P&amp;L'!$C$9</f>
        <v>0</v>
      </c>
      <c r="H428" s="89">
        <f>(H319+H320+H330+H331)*'Data - P&amp;L'!$C$9</f>
        <v>6.66</v>
      </c>
      <c r="I428" s="89">
        <f>(I319+I320+I330+I331)*'Data - P&amp;L'!$C$9</f>
        <v>0</v>
      </c>
      <c r="J428" s="89">
        <f>(J319+J320+J330+J331)*'Data - P&amp;L'!$C$9</f>
        <v>13.32</v>
      </c>
      <c r="K428" s="89">
        <f>(K319+K320+K330+K331)*'Data - P&amp;L'!$C$9</f>
        <v>0</v>
      </c>
      <c r="L428" s="89">
        <f>(L319+L320+L330+L331)*'Data - P&amp;L'!$C$9</f>
        <v>0</v>
      </c>
      <c r="M428" s="89">
        <f>(M319+M320+M330+M331)*'Data - P&amp;L'!$C$9</f>
        <v>6.66</v>
      </c>
      <c r="N428" s="89">
        <f>(N319+N320+N330+N331)*'Data - P&amp;L'!$C$9</f>
        <v>0</v>
      </c>
      <c r="O428" s="89">
        <f>(O319+O320+O330+O331)*'Data - P&amp;L'!$C$9</f>
        <v>0</v>
      </c>
      <c r="P428" s="89">
        <f>(P319+P320+P330+P331)*'Data - P&amp;L'!$C$9</f>
        <v>0</v>
      </c>
      <c r="Q428" s="89">
        <f>(Q319+Q320+Q330+Q331)*'Data - P&amp;L'!$C$9</f>
        <v>0</v>
      </c>
      <c r="R428" s="89">
        <f>(R319+R320+R330+R331)*'Data - P&amp;L'!$C$9</f>
        <v>0</v>
      </c>
      <c r="S428" s="89">
        <f>(S319+S320+S330+S331)*'Data - P&amp;L'!$C$9</f>
        <v>0</v>
      </c>
      <c r="T428" s="89">
        <f>(T319+T320+T330+T331)*'Data - P&amp;L'!$C$9</f>
        <v>19.98</v>
      </c>
      <c r="U428" s="89">
        <f>(U319+U320+U330+U331)*'Data - P&amp;L'!$C$9</f>
        <v>26.64</v>
      </c>
      <c r="V428" s="89">
        <f>(V319+V320+V330+V331)*'Data - P&amp;L'!$C$9</f>
        <v>0</v>
      </c>
      <c r="W428" s="89">
        <f>(W319+W320+W330+W331)*'Data - P&amp;L'!$C$9</f>
        <v>0</v>
      </c>
      <c r="X428" s="89">
        <f>(X319+X320+X330+X331)*'Data - P&amp;L'!$C$9</f>
        <v>0</v>
      </c>
      <c r="Y428" s="89">
        <f>(Y319+Y320+Y330+Y331)*'Data - P&amp;L'!$C$9</f>
        <v>0</v>
      </c>
      <c r="Z428" s="89">
        <f>(Z319+Z320+Z330+Z331)*'Data - P&amp;L'!$C$9</f>
        <v>0</v>
      </c>
      <c r="AA428" s="89">
        <f>(AA319+AA320+AA330+AA331)*'Data - P&amp;L'!$C$9</f>
        <v>6.66</v>
      </c>
      <c r="AB428" s="89">
        <f>(AB319+AB320+AB330+AB331)*'Data - P&amp;L'!$C$9</f>
        <v>0</v>
      </c>
      <c r="AC428" s="89">
        <f>(AC319+AC320+AC330+AC331)*'Data - P&amp;L'!$C$9</f>
        <v>0</v>
      </c>
      <c r="AD428" s="89">
        <f>(AD319+AD320+AD330+AD331)*'Data - P&amp;L'!$C$9</f>
        <v>6.66</v>
      </c>
      <c r="AE428" s="89">
        <f>(AE319+AE320+AE330+AE331)*'Data - P&amp;L'!$C$9</f>
        <v>0</v>
      </c>
      <c r="AF428" s="97">
        <f>(AF319+AF320+AF330+AF331)*'Data - P&amp;L'!$C$9</f>
        <v>0</v>
      </c>
      <c r="AG428" s="99">
        <f t="shared" si="125"/>
        <v>86.58</v>
      </c>
    </row>
    <row r="429" outlineLevel="1">
      <c r="A429" s="123" t="s">
        <v>776</v>
      </c>
      <c r="B429" s="89">
        <f>(B321+B322+B332+B333)*'Data - P&amp;L'!$C$5</f>
        <v>0</v>
      </c>
      <c r="C429" s="89">
        <f>(C321+C322+C332+C333)*'Data - P&amp;L'!$C$5</f>
        <v>0</v>
      </c>
      <c r="D429" s="89">
        <f>(D321+D322+D332+D333)*'Data - P&amp;L'!$C$5</f>
        <v>0</v>
      </c>
      <c r="E429" s="89">
        <f>(E321+E322+E332+E333)*'Data - P&amp;L'!$C$5</f>
        <v>40.32</v>
      </c>
      <c r="F429" s="89">
        <f>(F321+F322+F332+F333)*'Data - P&amp;L'!$C$5</f>
        <v>13.44</v>
      </c>
      <c r="G429" s="89">
        <f>(G321+G322+G332+G333)*'Data - P&amp;L'!$C$5</f>
        <v>0</v>
      </c>
      <c r="H429" s="89">
        <f>(H321+H322+H332+H333)*'Data - P&amp;L'!$C$5</f>
        <v>67.2</v>
      </c>
      <c r="I429" s="89">
        <f>(I321+I322+I332+I333)*'Data - P&amp;L'!$C$5</f>
        <v>13.44</v>
      </c>
      <c r="J429" s="89">
        <f>(J321+J322+J332+J333)*'Data - P&amp;L'!$C$5</f>
        <v>94.08</v>
      </c>
      <c r="K429" s="89">
        <f>(K321+K322+K332+K333)*'Data - P&amp;L'!$C$5</f>
        <v>0</v>
      </c>
      <c r="L429" s="89">
        <f>(L321+L322+L332+L333)*'Data - P&amp;L'!$C$5</f>
        <v>0</v>
      </c>
      <c r="M429" s="89">
        <f>(M321+M322+M332+M333)*'Data - P&amp;L'!$C$5</f>
        <v>67.2</v>
      </c>
      <c r="N429" s="89">
        <f>(N321+N322+N332+N333)*'Data - P&amp;L'!$C$5</f>
        <v>0</v>
      </c>
      <c r="O429" s="89">
        <f>(O321+O322+O332+O333)*'Data - P&amp;L'!$C$5</f>
        <v>0</v>
      </c>
      <c r="P429" s="89">
        <f>(P321+P322+P332+P333)*'Data - P&amp;L'!$C$5</f>
        <v>0</v>
      </c>
      <c r="Q429" s="89">
        <f>(Q321+Q322+Q332+Q333)*'Data - P&amp;L'!$C$5</f>
        <v>0</v>
      </c>
      <c r="R429" s="89">
        <f>(R321+R322+R332+R333)*'Data - P&amp;L'!$C$5</f>
        <v>0</v>
      </c>
      <c r="S429" s="89">
        <f>(S321+S322+S332+S333)*'Data - P&amp;L'!$C$5</f>
        <v>0</v>
      </c>
      <c r="T429" s="89">
        <f>(T321+T322+T332+T333)*'Data - P&amp;L'!$C$5</f>
        <v>0</v>
      </c>
      <c r="U429" s="89">
        <f>(U321+U322+U332+U333)*'Data - P&amp;L'!$C$5</f>
        <v>0</v>
      </c>
      <c r="V429" s="89">
        <f>(V321+V322+V332+V333)*'Data - P&amp;L'!$C$5</f>
        <v>13.44</v>
      </c>
      <c r="W429" s="89">
        <f>(W321+W322+W332+W333)*'Data - P&amp;L'!$C$5</f>
        <v>53.76</v>
      </c>
      <c r="X429" s="89">
        <f>(X321+X322+X332+X333)*'Data - P&amp;L'!$C$5</f>
        <v>0</v>
      </c>
      <c r="Y429" s="89">
        <f>(Y321+Y322+Y332+Y333)*'Data - P&amp;L'!$C$5</f>
        <v>0</v>
      </c>
      <c r="Z429" s="89">
        <f>(Z321+Z322+Z332+Z333)*'Data - P&amp;L'!$C$5</f>
        <v>0</v>
      </c>
      <c r="AA429" s="89">
        <f>(AA321+AA322+AA332+AA333)*'Data - P&amp;L'!$C$5</f>
        <v>0</v>
      </c>
      <c r="AB429" s="89">
        <f>(AB321+AB322+AB332+AB333)*'Data - P&amp;L'!$C$5</f>
        <v>0</v>
      </c>
      <c r="AC429" s="89">
        <f>(AC321+AC322+AC332+AC333)*'Data - P&amp;L'!$C$5</f>
        <v>0</v>
      </c>
      <c r="AD429" s="89">
        <f>(AD321+AD322+AD332+AD333)*'Data - P&amp;L'!$C$5</f>
        <v>0</v>
      </c>
      <c r="AE429" s="89">
        <f>(AE321+AE322+AE332+AE333)*'Data - P&amp;L'!$C$5</f>
        <v>0</v>
      </c>
      <c r="AF429" s="97">
        <f>(AF321+AF322+AF332+AF333)*'Data - P&amp;L'!$C$5</f>
        <v>0</v>
      </c>
      <c r="AG429" s="99">
        <f t="shared" si="125"/>
        <v>362.88</v>
      </c>
    </row>
    <row r="430" outlineLevel="1">
      <c r="A430" s="123" t="s">
        <v>777</v>
      </c>
      <c r="B430" s="89">
        <f>(B323+B324+B334+B335)*'Data - P&amp;L'!$C$10</f>
        <v>0</v>
      </c>
      <c r="C430" s="89">
        <f>(C323+C324+C334+C335)*'Data - P&amp;L'!$C$10</f>
        <v>0</v>
      </c>
      <c r="D430" s="89">
        <f>(D323+D324+D334+D335)*'Data - P&amp;L'!$C$10</f>
        <v>0</v>
      </c>
      <c r="E430" s="89">
        <f>(E323+E324+E334+E335)*'Data - P&amp;L'!$C$10</f>
        <v>0</v>
      </c>
      <c r="F430" s="89">
        <f>(F323+F324+F334+F335)*'Data - P&amp;L'!$C$10</f>
        <v>6</v>
      </c>
      <c r="G430" s="89">
        <f>(G323+G324+G334+G335)*'Data - P&amp;L'!$C$10</f>
        <v>0</v>
      </c>
      <c r="H430" s="89">
        <f>(H323+H324+H334+H335)*'Data - P&amp;L'!$C$10</f>
        <v>0</v>
      </c>
      <c r="I430" s="89">
        <f>(I323+I324+I334+I335)*'Data - P&amp;L'!$C$10</f>
        <v>0</v>
      </c>
      <c r="J430" s="89">
        <f>(J323+J324+J334+J335)*'Data - P&amp;L'!$C$10</f>
        <v>18</v>
      </c>
      <c r="K430" s="89">
        <f>(K323+K324+K334+K335)*'Data - P&amp;L'!$C$10</f>
        <v>0</v>
      </c>
      <c r="L430" s="89">
        <f>(L323+L324+L334+L335)*'Data - P&amp;L'!$C$10</f>
        <v>0</v>
      </c>
      <c r="M430" s="89">
        <f>(M323+M324+M334+M335)*'Data - P&amp;L'!$C$10</f>
        <v>12</v>
      </c>
      <c r="N430" s="89">
        <f>(N323+N324+N334+N335)*'Data - P&amp;L'!$C$10</f>
        <v>0</v>
      </c>
      <c r="O430" s="89">
        <f>(O323+O324+O334+O335)*'Data - P&amp;L'!$C$10</f>
        <v>0</v>
      </c>
      <c r="P430" s="89">
        <f>(P323+P324+P334+P335)*'Data - P&amp;L'!$C$10</f>
        <v>0</v>
      </c>
      <c r="Q430" s="89">
        <f>(Q323+Q324+Q334+Q335)*'Data - P&amp;L'!$C$10</f>
        <v>0</v>
      </c>
      <c r="R430" s="89">
        <f>(R323+R324+R334+R335)*'Data - P&amp;L'!$C$10</f>
        <v>0</v>
      </c>
      <c r="S430" s="89">
        <f>(S323+S324+S334+S335)*'Data - P&amp;L'!$C$10</f>
        <v>0</v>
      </c>
      <c r="T430" s="89">
        <f>(T323+T324+T334+T335)*'Data - P&amp;L'!$C$10</f>
        <v>18</v>
      </c>
      <c r="U430" s="89">
        <f>(U323+U324+U334+U335)*'Data - P&amp;L'!$C$10</f>
        <v>24</v>
      </c>
      <c r="V430" s="89">
        <f>(V323+V324+V334+V335)*'Data - P&amp;L'!$C$10</f>
        <v>0</v>
      </c>
      <c r="W430" s="89">
        <f>(W323+W324+W334+W335)*'Data - P&amp;L'!$C$10</f>
        <v>6</v>
      </c>
      <c r="X430" s="89">
        <f>(X323+X324+X334+X335)*'Data - P&amp;L'!$C$10</f>
        <v>0</v>
      </c>
      <c r="Y430" s="89">
        <f>(Y323+Y324+Y334+Y335)*'Data - P&amp;L'!$C$10</f>
        <v>0</v>
      </c>
      <c r="Z430" s="89">
        <f>(Z323+Z324+Z334+Z335)*'Data - P&amp;L'!$C$10</f>
        <v>0</v>
      </c>
      <c r="AA430" s="89">
        <f>(AA323+AA324+AA334+AA335)*'Data - P&amp;L'!$C$10</f>
        <v>0</v>
      </c>
      <c r="AB430" s="89">
        <f>(AB323+AB324+AB334+AB335)*'Data - P&amp;L'!$C$10</f>
        <v>6</v>
      </c>
      <c r="AC430" s="89">
        <f>(AC323+AC324+AC334+AC335)*'Data - P&amp;L'!$C$10</f>
        <v>0</v>
      </c>
      <c r="AD430" s="89">
        <f>(AD323+AD324+AD334+AD335)*'Data - P&amp;L'!$C$10</f>
        <v>12</v>
      </c>
      <c r="AE430" s="89">
        <f>(AE323+AE324+AE334+AE335)*'Data - P&amp;L'!$C$10</f>
        <v>0</v>
      </c>
      <c r="AF430" s="97">
        <f>(AF323+AF324+AF334+AF335)*'Data - P&amp;L'!$C$10</f>
        <v>0</v>
      </c>
      <c r="AG430" s="99">
        <f t="shared" si="125"/>
        <v>102</v>
      </c>
    </row>
    <row r="431" outlineLevel="1">
      <c r="A431" s="123" t="s">
        <v>779</v>
      </c>
      <c r="B431" s="89">
        <f>(B301+B302+B310+B311)*'Data - P&amp;L'!$C$13</f>
        <v>0</v>
      </c>
      <c r="C431" s="89">
        <f>(C301+C302+C310+C311)*'Data - P&amp;L'!$C$13</f>
        <v>0</v>
      </c>
      <c r="D431" s="89">
        <f>(D301+D302+D310+D311)*'Data - P&amp;L'!$C$13</f>
        <v>0</v>
      </c>
      <c r="E431" s="89">
        <f>(E301+E302+E310+E311)*'Data - P&amp;L'!$C$13</f>
        <v>0</v>
      </c>
      <c r="F431" s="89">
        <f>(F301+F302+F310+F311)*'Data - P&amp;L'!$C$13</f>
        <v>0</v>
      </c>
      <c r="G431" s="89">
        <f>(G301+G302+G310+G311)*'Data - P&amp;L'!$C$13</f>
        <v>0</v>
      </c>
      <c r="H431" s="89">
        <f>(H301+H302+H310+H311)*'Data - P&amp;L'!$C$13</f>
        <v>0</v>
      </c>
      <c r="I431" s="89">
        <f>(I301+I302+I310+I311)*'Data - P&amp;L'!$C$13</f>
        <v>0</v>
      </c>
      <c r="J431" s="89">
        <f>(J301+J302+J310+J311)*'Data - P&amp;L'!$C$13</f>
        <v>0</v>
      </c>
      <c r="K431" s="89">
        <f>(K301+K302+K310+K311)*'Data - P&amp;L'!$C$13</f>
        <v>0</v>
      </c>
      <c r="L431" s="89">
        <f>(L301+L302+L310+L311)*'Data - P&amp;L'!$C$13</f>
        <v>0</v>
      </c>
      <c r="M431" s="89">
        <f>(M301+M302+M310+M311)*'Data - P&amp;L'!$C$13</f>
        <v>0</v>
      </c>
      <c r="N431" s="89">
        <f>(N301+N302+N310+N311)*'Data - P&amp;L'!$C$13</f>
        <v>0</v>
      </c>
      <c r="O431" s="89">
        <f>(O301+O302+O310+O311)*'Data - P&amp;L'!$C$13</f>
        <v>0</v>
      </c>
      <c r="P431" s="89">
        <f>(P301+P302+P310+P311)*'Data - P&amp;L'!$C$13</f>
        <v>0</v>
      </c>
      <c r="Q431" s="89">
        <f>(Q301+Q302+Q310+Q311)*'Data - P&amp;L'!$C$13</f>
        <v>0</v>
      </c>
      <c r="R431" s="89">
        <f>(R301+R302+R310+R311)*'Data - P&amp;L'!$C$13</f>
        <v>0</v>
      </c>
      <c r="S431" s="89">
        <f>(S301+S302+S310+S311)*'Data - P&amp;L'!$C$13</f>
        <v>0</v>
      </c>
      <c r="T431" s="89">
        <f>(T301+T302+T310+T311)*'Data - P&amp;L'!$C$13</f>
        <v>0</v>
      </c>
      <c r="U431" s="89">
        <f>(U301+U302+U310+U311)*'Data - P&amp;L'!$C$13</f>
        <v>0</v>
      </c>
      <c r="V431" s="89">
        <f>(V301+V302+V310+V311)*'Data - P&amp;L'!$C$13</f>
        <v>0</v>
      </c>
      <c r="W431" s="89">
        <f>(W301+W302+W310+W311)*'Data - P&amp;L'!$C$13</f>
        <v>0</v>
      </c>
      <c r="X431" s="89">
        <f>(X301+X302+X310+X311)*'Data - P&amp;L'!$C$13</f>
        <v>0</v>
      </c>
      <c r="Y431" s="89">
        <f>(Y301+Y302+Y310+Y311)*'Data - P&amp;L'!$C$13</f>
        <v>0</v>
      </c>
      <c r="Z431" s="89">
        <f>(Z301+Z302+Z310+Z311)*'Data - P&amp;L'!$C$13</f>
        <v>0</v>
      </c>
      <c r="AA431" s="89">
        <f>(AA301+AA302+AA310+AA311)*'Data - P&amp;L'!$C$13</f>
        <v>0</v>
      </c>
      <c r="AB431" s="89">
        <f>(AB301+AB302+AB310+AB311)*'Data - P&amp;L'!$C$13</f>
        <v>0</v>
      </c>
      <c r="AC431" s="89">
        <f>(AC301+AC302+AC310+AC311)*'Data - P&amp;L'!$C$13</f>
        <v>0</v>
      </c>
      <c r="AD431" s="89">
        <f>(AD301+AD302+AD310+AD311)*'Data - P&amp;L'!$C$13</f>
        <v>0</v>
      </c>
      <c r="AE431" s="89">
        <f>(AE301+AE302+AE310+AE311)*'Data - P&amp;L'!$C$13</f>
        <v>0</v>
      </c>
      <c r="AF431" s="97">
        <f>(AF301+AF302+AF310+AF311)*'Data - P&amp;L'!$C$13</f>
        <v>0</v>
      </c>
      <c r="AG431" s="99">
        <f t="shared" si="125"/>
        <v>0</v>
      </c>
    </row>
    <row r="432" outlineLevel="1">
      <c r="A432" s="123" t="s">
        <v>781</v>
      </c>
      <c r="B432" s="89">
        <f>(B303+B312)*'Data - P&amp;L'!$C$14</f>
        <v>0</v>
      </c>
      <c r="C432" s="89">
        <f>(C303+C312)*'Data - P&amp;L'!$C$14</f>
        <v>0</v>
      </c>
      <c r="D432" s="89">
        <f>(D303+D312)*'Data - P&amp;L'!$C$14</f>
        <v>0</v>
      </c>
      <c r="E432" s="89">
        <f>(E303+E312)*'Data - P&amp;L'!$C$14</f>
        <v>0</v>
      </c>
      <c r="F432" s="89">
        <f>(F303+F312)*'Data - P&amp;L'!$C$14</f>
        <v>0</v>
      </c>
      <c r="G432" s="89">
        <f>(G303+G312)*'Data - P&amp;L'!$C$14</f>
        <v>0</v>
      </c>
      <c r="H432" s="89">
        <f>(H303+H312)*'Data - P&amp;L'!$C$14</f>
        <v>0</v>
      </c>
      <c r="I432" s="89">
        <f>(I303+I312)*'Data - P&amp;L'!$C$14</f>
        <v>0</v>
      </c>
      <c r="J432" s="89">
        <f>(J303+J312)*'Data - P&amp;L'!$C$14</f>
        <v>0</v>
      </c>
      <c r="K432" s="89">
        <f>(K303+K312)*'Data - P&amp;L'!$C$14</f>
        <v>0</v>
      </c>
      <c r="L432" s="89">
        <f>(L303+L312)*'Data - P&amp;L'!$C$14</f>
        <v>0</v>
      </c>
      <c r="M432" s="89">
        <f>(M303+M312)*'Data - P&amp;L'!$C$14</f>
        <v>0</v>
      </c>
      <c r="N432" s="89">
        <f>(N303+N312)*'Data - P&amp;L'!$C$14</f>
        <v>0</v>
      </c>
      <c r="O432" s="89">
        <f>(O303+O312)*'Data - P&amp;L'!$C$14</f>
        <v>0</v>
      </c>
      <c r="P432" s="89">
        <f>(P303+P312)*'Data - P&amp;L'!$C$14</f>
        <v>0</v>
      </c>
      <c r="Q432" s="89">
        <f>(Q303+Q312)*'Data - P&amp;L'!$C$14</f>
        <v>0</v>
      </c>
      <c r="R432" s="89">
        <f>(R303+R312)*'Data - P&amp;L'!$C$14</f>
        <v>0</v>
      </c>
      <c r="S432" s="89">
        <f>(S303+S312)*'Data - P&amp;L'!$C$14</f>
        <v>0</v>
      </c>
      <c r="T432" s="89">
        <f>(T303+T312)*'Data - P&amp;L'!$C$14</f>
        <v>0</v>
      </c>
      <c r="U432" s="89">
        <f>(U303+U312)*'Data - P&amp;L'!$C$14</f>
        <v>0</v>
      </c>
      <c r="V432" s="89">
        <f>(V303+V312)*'Data - P&amp;L'!$C$14</f>
        <v>0</v>
      </c>
      <c r="W432" s="89">
        <f>(W303+W312)*'Data - P&amp;L'!$C$14</f>
        <v>0</v>
      </c>
      <c r="X432" s="89">
        <f>(X303+X312)*'Data - P&amp;L'!$C$14</f>
        <v>0</v>
      </c>
      <c r="Y432" s="89">
        <f>(Y303+Y312)*'Data - P&amp;L'!$C$14</f>
        <v>0</v>
      </c>
      <c r="Z432" s="89">
        <f>(Z303+Z312)*'Data - P&amp;L'!$C$14</f>
        <v>0</v>
      </c>
      <c r="AA432" s="89">
        <f>(AA303+AA312)*'Data - P&amp;L'!$C$14</f>
        <v>0</v>
      </c>
      <c r="AB432" s="89">
        <f>(AB303+AB312)*'Data - P&amp;L'!$C$14</f>
        <v>0</v>
      </c>
      <c r="AC432" s="89">
        <f>(AC303+AC312)*'Data - P&amp;L'!$C$14</f>
        <v>0</v>
      </c>
      <c r="AD432" s="89">
        <f>(AD303+AD312)*'Data - P&amp;L'!$C$14</f>
        <v>0</v>
      </c>
      <c r="AE432" s="89">
        <f>(AE303+AE312)*'Data - P&amp;L'!$C$14</f>
        <v>0</v>
      </c>
      <c r="AF432" s="97">
        <f>(AF303+AF312)*'Data - P&amp;L'!$C$14</f>
        <v>0</v>
      </c>
      <c r="AG432" s="99">
        <f t="shared" si="125"/>
        <v>0</v>
      </c>
    </row>
    <row r="433" outlineLevel="1">
      <c r="A433" s="123" t="s">
        <v>783</v>
      </c>
      <c r="B433" s="89">
        <f>((B313*'Data - P&amp;L'!$C$38)+(B314*'Data - P&amp;L'!$C$39))*'Data - P&amp;L'!$C$55</f>
        <v>1.194</v>
      </c>
      <c r="C433" s="89">
        <f>((C313*'Data - P&amp;L'!$C$38)+(C314*'Data - P&amp;L'!$C$39))*'Data - P&amp;L'!$C$55</f>
        <v>0</v>
      </c>
      <c r="D433" s="89">
        <f>((D313*'Data - P&amp;L'!$C$38)+(D314*'Data - P&amp;L'!$C$39))*'Data - P&amp;L'!$C$55</f>
        <v>0</v>
      </c>
      <c r="E433" s="89">
        <f>((E313*'Data - P&amp;L'!$C$38)+(E314*'Data - P&amp;L'!$C$39))*'Data - P&amp;L'!$C$55</f>
        <v>0</v>
      </c>
      <c r="F433" s="89">
        <f>((F313*'Data - P&amp;L'!$C$38)+(F314*'Data - P&amp;L'!$C$39))*'Data - P&amp;L'!$C$55</f>
        <v>1.194</v>
      </c>
      <c r="G433" s="89">
        <f>((G313*'Data - P&amp;L'!$C$38)+(G314*'Data - P&amp;L'!$C$39))*'Data - P&amp;L'!$C$55</f>
        <v>0</v>
      </c>
      <c r="H433" s="89">
        <f>((H313*'Data - P&amp;L'!$C$38)+(H314*'Data - P&amp;L'!$C$39))*'Data - P&amp;L'!$C$55</f>
        <v>0</v>
      </c>
      <c r="I433" s="89">
        <f>((I313*'Data - P&amp;L'!$C$38)+(I314*'Data - P&amp;L'!$C$39))*'Data - P&amp;L'!$C$55</f>
        <v>0</v>
      </c>
      <c r="J433" s="89">
        <f>((J313*'Data - P&amp;L'!$C$38)+(J314*'Data - P&amp;L'!$C$39))*'Data - P&amp;L'!$C$55</f>
        <v>16.716</v>
      </c>
      <c r="K433" s="89">
        <f>((K313*'Data - P&amp;L'!$C$38)+(K314*'Data - P&amp;L'!$C$39))*'Data - P&amp;L'!$C$55</f>
        <v>0</v>
      </c>
      <c r="L433" s="89">
        <f>((L313*'Data - P&amp;L'!$C$38)+(L314*'Data - P&amp;L'!$C$39))*'Data - P&amp;L'!$C$55</f>
        <v>2.388</v>
      </c>
      <c r="M433" s="89">
        <f>((M313*'Data - P&amp;L'!$C$38)+(M314*'Data - P&amp;L'!$C$39))*'Data - P&amp;L'!$C$55</f>
        <v>7.164</v>
      </c>
      <c r="N433" s="89">
        <f>((N313*'Data - P&amp;L'!$C$38)+(N314*'Data - P&amp;L'!$C$39))*'Data - P&amp;L'!$C$55</f>
        <v>1.194</v>
      </c>
      <c r="O433" s="89">
        <f>((O313*'Data - P&amp;L'!$C$38)+(O314*'Data - P&amp;L'!$C$39))*'Data - P&amp;L'!$C$55</f>
        <v>0</v>
      </c>
      <c r="P433" s="89">
        <f>((P313*'Data - P&amp;L'!$C$38)+(P314*'Data - P&amp;L'!$C$39))*'Data - P&amp;L'!$C$55</f>
        <v>2.388</v>
      </c>
      <c r="Q433" s="89">
        <f>((Q313*'Data - P&amp;L'!$C$38)+(Q314*'Data - P&amp;L'!$C$39))*'Data - P&amp;L'!$C$55</f>
        <v>0</v>
      </c>
      <c r="R433" s="89">
        <f>((R313*'Data - P&amp;L'!$C$38)+(R314*'Data - P&amp;L'!$C$39))*'Data - P&amp;L'!$C$55</f>
        <v>0</v>
      </c>
      <c r="S433" s="89">
        <f>((S313*'Data - P&amp;L'!$C$38)+(S314*'Data - P&amp;L'!$C$39))*'Data - P&amp;L'!$C$55</f>
        <v>1.194</v>
      </c>
      <c r="T433" s="89">
        <f>((T313*'Data - P&amp;L'!$C$38)+(T314*'Data - P&amp;L'!$C$39))*'Data - P&amp;L'!$C$55</f>
        <v>20.298</v>
      </c>
      <c r="U433" s="89">
        <f>((U313*'Data - P&amp;L'!$C$38)+(U314*'Data - P&amp;L'!$C$39))*'Data - P&amp;L'!$C$55</f>
        <v>13.134</v>
      </c>
      <c r="V433" s="89">
        <f>((V313*'Data - P&amp;L'!$C$38)+(V314*'Data - P&amp;L'!$C$39))*'Data - P&amp;L'!$C$55</f>
        <v>1.194</v>
      </c>
      <c r="W433" s="89">
        <f>((W313*'Data - P&amp;L'!$C$38)+(W314*'Data - P&amp;L'!$C$39))*'Data - P&amp;L'!$C$55</f>
        <v>9.552</v>
      </c>
      <c r="X433" s="89">
        <f>((X313*'Data - P&amp;L'!$C$38)+(X314*'Data - P&amp;L'!$C$39))*'Data - P&amp;L'!$C$55</f>
        <v>0</v>
      </c>
      <c r="Y433" s="89">
        <f>((Y313*'Data - P&amp;L'!$C$38)+(Y314*'Data - P&amp;L'!$C$39))*'Data - P&amp;L'!$C$55</f>
        <v>0</v>
      </c>
      <c r="Z433" s="89">
        <f>((Z313*'Data - P&amp;L'!$C$38)+(Z314*'Data - P&amp;L'!$C$39))*'Data - P&amp;L'!$C$55</f>
        <v>0</v>
      </c>
      <c r="AA433" s="89">
        <f>((AA313*'Data - P&amp;L'!$C$38)+(AA314*'Data - P&amp;L'!$C$39))*'Data - P&amp;L'!$C$55</f>
        <v>2.388</v>
      </c>
      <c r="AB433" s="89">
        <f>((AB313*'Data - P&amp;L'!$C$38)+(AB314*'Data - P&amp;L'!$C$39))*'Data - P&amp;L'!$C$55</f>
        <v>0</v>
      </c>
      <c r="AC433" s="89">
        <f>((AC313*'Data - P&amp;L'!$C$38)+(AC314*'Data - P&amp;L'!$C$39))*'Data - P&amp;L'!$C$55</f>
        <v>0</v>
      </c>
      <c r="AD433" s="89">
        <f>((AD313*'Data - P&amp;L'!$C$38)+(AD314*'Data - P&amp;L'!$C$39))*'Data - P&amp;L'!$C$55</f>
        <v>8.358</v>
      </c>
      <c r="AE433" s="89">
        <f>((AE313*'Data - P&amp;L'!$C$38)+(AE314*'Data - P&amp;L'!$C$39))*'Data - P&amp;L'!$C$55</f>
        <v>0</v>
      </c>
      <c r="AF433" s="97">
        <f>((AF313*'Data - P&amp;L'!$C$38)+(AF314*'Data - P&amp;L'!$C$39))*'Data - P&amp;L'!$C$55</f>
        <v>0</v>
      </c>
      <c r="AG433" s="99">
        <f t="shared" si="125"/>
        <v>88.356</v>
      </c>
    </row>
    <row r="434" outlineLevel="1">
      <c r="A434" s="123" t="s">
        <v>785</v>
      </c>
      <c r="B434" s="89">
        <f>((B296+B297+B298+B299)*'Data - P&amp;L'!$C$34)+((B305+B306+B307+B308)*'Data - P&amp;L'!$C$35)</f>
        <v>15.06</v>
      </c>
      <c r="C434" s="89">
        <f>((C296+C297+C298+C299)*'Data - P&amp;L'!$C$34)+((C305+C306+C307+C308)*'Data - P&amp;L'!$C$35)</f>
        <v>0</v>
      </c>
      <c r="D434" s="89">
        <f>((D296+D297+D298+D299)*'Data - P&amp;L'!$C$34)+((D305+D306+D307+D308)*'Data - P&amp;L'!$C$35)</f>
        <v>0</v>
      </c>
      <c r="E434" s="89">
        <f>((E296+E297+E298+E299)*'Data - P&amp;L'!$C$34)+((E305+E306+E307+E308)*'Data - P&amp;L'!$C$35)</f>
        <v>0</v>
      </c>
      <c r="F434" s="89">
        <f>((F296+F297+F298+F299)*'Data - P&amp;L'!$C$34)+((F305+F306+F307+F308)*'Data - P&amp;L'!$C$35)</f>
        <v>52.76</v>
      </c>
      <c r="G434" s="89">
        <f>((G296+G297+G298+G299)*'Data - P&amp;L'!$C$34)+((G305+G306+G307+G308)*'Data - P&amp;L'!$C$35)</f>
        <v>0</v>
      </c>
      <c r="H434" s="89">
        <f>((H296+H297+H298+H299)*'Data - P&amp;L'!$C$34)+((H305+H306+H307+H308)*'Data - P&amp;L'!$C$35)</f>
        <v>0</v>
      </c>
      <c r="I434" s="89">
        <f>((I296+I297+I298+I299)*'Data - P&amp;L'!$C$34)+((I305+I306+I307+I308)*'Data - P&amp;L'!$C$35)</f>
        <v>0</v>
      </c>
      <c r="J434" s="89">
        <f>((J296+J297+J298+J299)*'Data - P&amp;L'!$C$34)+((J305+J306+J307+J308)*'Data - P&amp;L'!$C$35)</f>
        <v>738.64</v>
      </c>
      <c r="K434" s="89">
        <f>((K296+K297+K298+K299)*'Data - P&amp;L'!$C$34)+((K305+K306+K307+K308)*'Data - P&amp;L'!$C$35)</f>
        <v>0</v>
      </c>
      <c r="L434" s="89">
        <f>((L296+L297+L298+L299)*'Data - P&amp;L'!$C$34)+((L305+L306+L307+L308)*'Data - P&amp;L'!$C$35)</f>
        <v>105.52</v>
      </c>
      <c r="M434" s="89">
        <f>((M296+M297+M298+M299)*'Data - P&amp;L'!$C$34)+((M305+M306+M307+M308)*'Data - P&amp;L'!$C$35)</f>
        <v>316.56</v>
      </c>
      <c r="N434" s="89">
        <f>((N296+N297+N298+N299)*'Data - P&amp;L'!$C$34)+((N305+N306+N307+N308)*'Data - P&amp;L'!$C$35)</f>
        <v>52.76</v>
      </c>
      <c r="O434" s="89">
        <f>((O296+O297+O298+O299)*'Data - P&amp;L'!$C$34)+((O305+O306+O307+O308)*'Data - P&amp;L'!$C$35)</f>
        <v>0</v>
      </c>
      <c r="P434" s="89">
        <f>((P296+P297+P298+P299)*'Data - P&amp;L'!$C$34)+((P305+P306+P307+P308)*'Data - P&amp;L'!$C$35)</f>
        <v>105.52</v>
      </c>
      <c r="Q434" s="89">
        <f>((Q296+Q297+Q298+Q299)*'Data - P&amp;L'!$C$34)+((Q305+Q306+Q307+Q308)*'Data - P&amp;L'!$C$35)</f>
        <v>0</v>
      </c>
      <c r="R434" s="89">
        <f>((R296+R297+R298+R299)*'Data - P&amp;L'!$C$34)+((R305+R306+R307+R308)*'Data - P&amp;L'!$C$35)</f>
        <v>0</v>
      </c>
      <c r="S434" s="89">
        <f>((S296+S297+S298+S299)*'Data - P&amp;L'!$C$34)+((S305+S306+S307+S308)*'Data - P&amp;L'!$C$35)</f>
        <v>52.76</v>
      </c>
      <c r="T434" s="89">
        <f>((T296+T297+T298+T299)*'Data - P&amp;L'!$C$34)+((T305+T306+T307+T308)*'Data - P&amp;L'!$C$35)</f>
        <v>896.92</v>
      </c>
      <c r="U434" s="89">
        <f>((U296+U297+U298+U299)*'Data - P&amp;L'!$C$34)+((U305+U306+U307+U308)*'Data - P&amp;L'!$C$35)</f>
        <v>467.26</v>
      </c>
      <c r="V434" s="89">
        <f>((V296+V297+V298+V299)*'Data - P&amp;L'!$C$34)+((V305+V306+V307+V308)*'Data - P&amp;L'!$C$35)</f>
        <v>52.76</v>
      </c>
      <c r="W434" s="89">
        <f>((W296+W297+W298+W299)*'Data - P&amp;L'!$C$34)+((W305+W306+W307+W308)*'Data - P&amp;L'!$C$35)</f>
        <v>422.08</v>
      </c>
      <c r="X434" s="89">
        <f>((X296+X297+X298+X299)*'Data - P&amp;L'!$C$34)+((X305+X306+X307+X308)*'Data - P&amp;L'!$C$35)</f>
        <v>0</v>
      </c>
      <c r="Y434" s="89">
        <f>((Y296+Y297+Y298+Y299)*'Data - P&amp;L'!$C$34)+((Y305+Y306+Y307+Y308)*'Data - P&amp;L'!$C$35)</f>
        <v>0</v>
      </c>
      <c r="Z434" s="89">
        <f>((Z296+Z297+Z298+Z299)*'Data - P&amp;L'!$C$34)+((Z305+Z306+Z307+Z308)*'Data - P&amp;L'!$C$35)</f>
        <v>0</v>
      </c>
      <c r="AA434" s="89">
        <f>((AA296+AA297+AA298+AA299)*'Data - P&amp;L'!$C$34)+((AA305+AA306+AA307+AA308)*'Data - P&amp;L'!$C$35)</f>
        <v>105.52</v>
      </c>
      <c r="AB434" s="89">
        <f>((AB296+AB297+AB298+AB299)*'Data - P&amp;L'!$C$34)+((AB305+AB306+AB307+AB308)*'Data - P&amp;L'!$C$35)</f>
        <v>0</v>
      </c>
      <c r="AC434" s="89">
        <f>((AC296+AC297+AC298+AC299)*'Data - P&amp;L'!$C$34)+((AC305+AC306+AC307+AC308)*'Data - P&amp;L'!$C$35)</f>
        <v>0</v>
      </c>
      <c r="AD434" s="89">
        <f>((AD296+AD297+AD298+AD299)*'Data - P&amp;L'!$C$34)+((AD305+AD306+AD307+AD308)*'Data - P&amp;L'!$C$35)</f>
        <v>369.32</v>
      </c>
      <c r="AE434" s="89">
        <f>((AE296+AE297+AE298+AE299)*'Data - P&amp;L'!$C$34)+((AE305+AE306+AE307+AE308)*'Data - P&amp;L'!$C$35)</f>
        <v>0</v>
      </c>
      <c r="AF434" s="97">
        <f>((AF296+AF297+AF298+AF299)*'Data - P&amp;L'!$C$34)+((AF305+AF306+AF307+AF308)*'Data - P&amp;L'!$C$35)</f>
        <v>0</v>
      </c>
      <c r="AG434" s="99">
        <f t="shared" si="125"/>
        <v>3753.44</v>
      </c>
    </row>
    <row r="435" outlineLevel="1">
      <c r="A435" s="123" t="s">
        <v>788</v>
      </c>
      <c r="B435" s="89">
        <f>((B325*'Data - P&amp;L'!$D$38)+(B336*'Data - P&amp;L'!$D$39))*'Data - P&amp;L'!$C$55</f>
        <v>0</v>
      </c>
      <c r="C435" s="89">
        <f>((C325*'Data - P&amp;L'!$D$38)+(C336*'Data - P&amp;L'!$D$39))*'Data - P&amp;L'!$C$55</f>
        <v>0</v>
      </c>
      <c r="D435" s="89">
        <f>((D325*'Data - P&amp;L'!$D$38)+(D336*'Data - P&amp;L'!$D$39))*'Data - P&amp;L'!$C$55</f>
        <v>0</v>
      </c>
      <c r="E435" s="89">
        <f>((E325*'Data - P&amp;L'!$D$38)+(E336*'Data - P&amp;L'!$D$39))*'Data - P&amp;L'!$C$55</f>
        <v>0.432</v>
      </c>
      <c r="F435" s="89">
        <f>((F325*'Data - P&amp;L'!$D$38)+(F336*'Data - P&amp;L'!$D$39))*'Data - P&amp;L'!$C$55</f>
        <v>0.4305</v>
      </c>
      <c r="G435" s="89">
        <f>((G325*'Data - P&amp;L'!$D$38)+(G336*'Data - P&amp;L'!$D$39))*'Data - P&amp;L'!$C$55</f>
        <v>0</v>
      </c>
      <c r="H435" s="89">
        <f>((H325*'Data - P&amp;L'!$D$38)+(H336*'Data - P&amp;L'!$D$39))*'Data - P&amp;L'!$C$55</f>
        <v>1.148</v>
      </c>
      <c r="I435" s="89">
        <f>((I325*'Data - P&amp;L'!$D$38)+(I336*'Data - P&amp;L'!$D$39))*'Data - P&amp;L'!$C$55</f>
        <v>0.1435</v>
      </c>
      <c r="J435" s="89">
        <f>((J325*'Data - P&amp;L'!$D$38)+(J336*'Data - P&amp;L'!$D$39))*'Data - P&amp;L'!$C$55</f>
        <v>3.8745</v>
      </c>
      <c r="K435" s="89">
        <f>((K325*'Data - P&amp;L'!$D$38)+(K336*'Data - P&amp;L'!$D$39))*'Data - P&amp;L'!$C$55</f>
        <v>0</v>
      </c>
      <c r="L435" s="89">
        <f>((L325*'Data - P&amp;L'!$D$38)+(L336*'Data - P&amp;L'!$D$39))*'Data - P&amp;L'!$C$55</f>
        <v>0</v>
      </c>
      <c r="M435" s="89">
        <f>((M325*'Data - P&amp;L'!$D$38)+(M336*'Data - P&amp;L'!$D$39))*'Data - P&amp;L'!$C$55</f>
        <v>1.722</v>
      </c>
      <c r="N435" s="89">
        <f>((N325*'Data - P&amp;L'!$D$38)+(N336*'Data - P&amp;L'!$D$39))*'Data - P&amp;L'!$C$55</f>
        <v>0</v>
      </c>
      <c r="O435" s="89">
        <f>((O325*'Data - P&amp;L'!$D$38)+(O336*'Data - P&amp;L'!$D$39))*'Data - P&amp;L'!$C$55</f>
        <v>0</v>
      </c>
      <c r="P435" s="89">
        <f>((P325*'Data - P&amp;L'!$D$38)+(P336*'Data - P&amp;L'!$D$39))*'Data - P&amp;L'!$C$55</f>
        <v>0.1435</v>
      </c>
      <c r="Q435" s="89">
        <f>((Q325*'Data - P&amp;L'!$D$38)+(Q336*'Data - P&amp;L'!$D$39))*'Data - P&amp;L'!$C$55</f>
        <v>0</v>
      </c>
      <c r="R435" s="89">
        <f>((R325*'Data - P&amp;L'!$D$38)+(R336*'Data - P&amp;L'!$D$39))*'Data - P&amp;L'!$C$55</f>
        <v>0</v>
      </c>
      <c r="S435" s="89">
        <f>((S325*'Data - P&amp;L'!$D$38)+(S336*'Data - P&amp;L'!$D$39))*'Data - P&amp;L'!$C$55</f>
        <v>0</v>
      </c>
      <c r="T435" s="89">
        <f>((T325*'Data - P&amp;L'!$D$38)+(T336*'Data - P&amp;L'!$D$39))*'Data - P&amp;L'!$C$55</f>
        <v>3.0135</v>
      </c>
      <c r="U435" s="89">
        <f>((U325*'Data - P&amp;L'!$D$38)+(U336*'Data - P&amp;L'!$D$39))*'Data - P&amp;L'!$C$55</f>
        <v>2.4405</v>
      </c>
      <c r="V435" s="89">
        <f>((V325*'Data - P&amp;L'!$D$38)+(V336*'Data - P&amp;L'!$D$39))*'Data - P&amp;L'!$C$55</f>
        <v>0.1435</v>
      </c>
      <c r="W435" s="89">
        <f>((W325*'Data - P&amp;L'!$D$38)+(W336*'Data - P&amp;L'!$D$39))*'Data - P&amp;L'!$C$55</f>
        <v>1.005</v>
      </c>
      <c r="X435" s="89">
        <f>((X325*'Data - P&amp;L'!$D$38)+(X336*'Data - P&amp;L'!$D$39))*'Data - P&amp;L'!$C$55</f>
        <v>0</v>
      </c>
      <c r="Y435" s="89">
        <f>((Y325*'Data - P&amp;L'!$D$38)+(Y336*'Data - P&amp;L'!$D$39))*'Data - P&amp;L'!$C$55</f>
        <v>0</v>
      </c>
      <c r="Z435" s="89">
        <f>((Z325*'Data - P&amp;L'!$D$38)+(Z336*'Data - P&amp;L'!$D$39))*'Data - P&amp;L'!$C$55</f>
        <v>0</v>
      </c>
      <c r="AA435" s="89">
        <f>((AA325*'Data - P&amp;L'!$D$38)+(AA336*'Data - P&amp;L'!$D$39))*'Data - P&amp;L'!$C$55</f>
        <v>0.287</v>
      </c>
      <c r="AB435" s="89">
        <f>((AB325*'Data - P&amp;L'!$D$38)+(AB336*'Data - P&amp;L'!$D$39))*'Data - P&amp;L'!$C$55</f>
        <v>0.1435</v>
      </c>
      <c r="AC435" s="89">
        <f>((AC325*'Data - P&amp;L'!$D$38)+(AC336*'Data - P&amp;L'!$D$39))*'Data - P&amp;L'!$C$55</f>
        <v>0</v>
      </c>
      <c r="AD435" s="89">
        <f>((AD325*'Data - P&amp;L'!$D$38)+(AD336*'Data - P&amp;L'!$D$39))*'Data - P&amp;L'!$C$55</f>
        <v>0.574</v>
      </c>
      <c r="AE435" s="89">
        <f>((AE325*'Data - P&amp;L'!$D$38)+(AE336*'Data - P&amp;L'!$D$39))*'Data - P&amp;L'!$C$55</f>
        <v>0</v>
      </c>
      <c r="AF435" s="97">
        <f>((AF325*'Data - P&amp;L'!$D$38)+(AF336*'Data - P&amp;L'!$D$39))*'Data - P&amp;L'!$C$55</f>
        <v>0</v>
      </c>
      <c r="AG435" s="99">
        <f t="shared" si="125"/>
        <v>15.501</v>
      </c>
    </row>
    <row r="436" outlineLevel="1">
      <c r="A436" s="123" t="s">
        <v>789</v>
      </c>
      <c r="B436" s="89">
        <f>(B325*'Data - P&amp;L'!$D$34)+('Data - P&amp;L'!$D$35*B336)</f>
        <v>0</v>
      </c>
      <c r="C436" s="89">
        <f>(C325*'Data - P&amp;L'!$D$34)+('Data - P&amp;L'!$D$35*C336)</f>
        <v>0</v>
      </c>
      <c r="D436" s="89">
        <f>(D325*'Data - P&amp;L'!$D$34)+('Data - P&amp;L'!$D$35*D336)</f>
        <v>0</v>
      </c>
      <c r="E436" s="89">
        <f>(E325*'Data - P&amp;L'!$D$34)+('Data - P&amp;L'!$D$35*E336)</f>
        <v>18.48</v>
      </c>
      <c r="F436" s="89">
        <f>(F325*'Data - P&amp;L'!$D$34)+('Data - P&amp;L'!$D$35*F336)</f>
        <v>30.18</v>
      </c>
      <c r="G436" s="89">
        <f>(G325*'Data - P&amp;L'!$D$34)+('Data - P&amp;L'!$D$35*G336)</f>
        <v>0</v>
      </c>
      <c r="H436" s="89">
        <f>(H325*'Data - P&amp;L'!$D$34)+('Data - P&amp;L'!$D$35*H336)</f>
        <v>80.48</v>
      </c>
      <c r="I436" s="89">
        <f>(I325*'Data - P&amp;L'!$D$34)+('Data - P&amp;L'!$D$35*I336)</f>
        <v>10.06</v>
      </c>
      <c r="J436" s="89">
        <f>(J325*'Data - P&amp;L'!$D$34)+('Data - P&amp;L'!$D$35*J336)</f>
        <v>271.62</v>
      </c>
      <c r="K436" s="89">
        <f>(K325*'Data - P&amp;L'!$D$34)+('Data - P&amp;L'!$D$35*K336)</f>
        <v>0</v>
      </c>
      <c r="L436" s="89">
        <f>(L325*'Data - P&amp;L'!$D$34)+('Data - P&amp;L'!$D$35*L336)</f>
        <v>0</v>
      </c>
      <c r="M436" s="89">
        <f>(M325*'Data - P&amp;L'!$D$34)+('Data - P&amp;L'!$D$35*M336)</f>
        <v>120.72</v>
      </c>
      <c r="N436" s="89">
        <f>(N325*'Data - P&amp;L'!$D$34)+('Data - P&amp;L'!$D$35*N336)</f>
        <v>0</v>
      </c>
      <c r="O436" s="89">
        <f>(O325*'Data - P&amp;L'!$D$34)+('Data - P&amp;L'!$D$35*O336)</f>
        <v>0</v>
      </c>
      <c r="P436" s="89">
        <f>(P325*'Data - P&amp;L'!$D$34)+('Data - P&amp;L'!$D$35*P336)</f>
        <v>10.06</v>
      </c>
      <c r="Q436" s="89">
        <f>(Q325*'Data - P&amp;L'!$D$34)+('Data - P&amp;L'!$D$35*Q336)</f>
        <v>0</v>
      </c>
      <c r="R436" s="89">
        <f>(R325*'Data - P&amp;L'!$D$34)+('Data - P&amp;L'!$D$35*R336)</f>
        <v>0</v>
      </c>
      <c r="S436" s="89">
        <f>(S325*'Data - P&amp;L'!$D$34)+('Data - P&amp;L'!$D$35*S336)</f>
        <v>0</v>
      </c>
      <c r="T436" s="89">
        <f>(T325*'Data - P&amp;L'!$D$34)+('Data - P&amp;L'!$D$35*T336)</f>
        <v>211.26</v>
      </c>
      <c r="U436" s="89">
        <f>(U325*'Data - P&amp;L'!$D$34)+('Data - P&amp;L'!$D$35*U336)</f>
        <v>163.22</v>
      </c>
      <c r="V436" s="89">
        <f>(V325*'Data - P&amp;L'!$D$34)+('Data - P&amp;L'!$D$35*V336)</f>
        <v>10.06</v>
      </c>
      <c r="W436" s="89">
        <f>(W325*'Data - P&amp;L'!$D$34)+('Data - P&amp;L'!$D$35*W336)</f>
        <v>66.52</v>
      </c>
      <c r="X436" s="89">
        <f>(X325*'Data - P&amp;L'!$D$34)+('Data - P&amp;L'!$D$35*X336)</f>
        <v>0</v>
      </c>
      <c r="Y436" s="89">
        <f>(Y325*'Data - P&amp;L'!$D$34)+('Data - P&amp;L'!$D$35*Y336)</f>
        <v>0</v>
      </c>
      <c r="Z436" s="89">
        <f>(Z325*'Data - P&amp;L'!$D$34)+('Data - P&amp;L'!$D$35*Z336)</f>
        <v>0</v>
      </c>
      <c r="AA436" s="89">
        <f>(AA325*'Data - P&amp;L'!$D$34)+('Data - P&amp;L'!$D$35*AA336)</f>
        <v>20.12</v>
      </c>
      <c r="AB436" s="89">
        <f>(AB325*'Data - P&amp;L'!$D$34)+('Data - P&amp;L'!$D$35*AB336)</f>
        <v>10.06</v>
      </c>
      <c r="AC436" s="89">
        <f>(AC325*'Data - P&amp;L'!$D$34)+('Data - P&amp;L'!$D$35*AC336)</f>
        <v>0</v>
      </c>
      <c r="AD436" s="89">
        <f>(AD325*'Data - P&amp;L'!$D$34)+('Data - P&amp;L'!$D$35*AD336)</f>
        <v>40.24</v>
      </c>
      <c r="AE436" s="89">
        <f>(AE325*'Data - P&amp;L'!$D$34)+('Data - P&amp;L'!$D$35*AE336)</f>
        <v>0</v>
      </c>
      <c r="AF436" s="97">
        <f>(AF325*'Data - P&amp;L'!$D$34)+('Data - P&amp;L'!$D$35*AF336)</f>
        <v>0</v>
      </c>
      <c r="AG436" s="99">
        <f t="shared" si="125"/>
        <v>1063.08</v>
      </c>
    </row>
    <row r="437" outlineLevel="1">
      <c r="A437" s="123" t="s">
        <v>790</v>
      </c>
      <c r="B437" s="89">
        <f>((B301+B302)*'Data - P&amp;L'!$C$38)+((B310+B311)*'Data - P&amp;L'!$C$39)*'Data - P&amp;L'!$C$55</f>
        <v>0</v>
      </c>
      <c r="C437" s="89">
        <f>((C301+C302)*'Data - P&amp;L'!$C$38)+((C310+C311)*'Data - P&amp;L'!$C$39)*'Data - P&amp;L'!$C$55</f>
        <v>0</v>
      </c>
      <c r="D437" s="89">
        <f>((D301+D302)*'Data - P&amp;L'!$C$38)+((D310+D311)*'Data - P&amp;L'!$C$39)*'Data - P&amp;L'!$C$55</f>
        <v>0</v>
      </c>
      <c r="E437" s="89">
        <f>((E301+E302)*'Data - P&amp;L'!$C$38)+((E310+E311)*'Data - P&amp;L'!$C$39)*'Data - P&amp;L'!$C$55</f>
        <v>0</v>
      </c>
      <c r="F437" s="89">
        <f>((F301+F302)*'Data - P&amp;L'!$C$38)+((F310+F311)*'Data - P&amp;L'!$C$39)*'Data - P&amp;L'!$C$55</f>
        <v>0</v>
      </c>
      <c r="G437" s="89">
        <f>((G301+G302)*'Data - P&amp;L'!$C$38)+((G310+G311)*'Data - P&amp;L'!$C$39)*'Data - P&amp;L'!$C$55</f>
        <v>0</v>
      </c>
      <c r="H437" s="89">
        <f>((H301+H302)*'Data - P&amp;L'!$C$38)+((H310+H311)*'Data - P&amp;L'!$C$39)*'Data - P&amp;L'!$C$55</f>
        <v>0</v>
      </c>
      <c r="I437" s="89">
        <f>((I301+I302)*'Data - P&amp;L'!$C$38)+((I310+I311)*'Data - P&amp;L'!$C$39)*'Data - P&amp;L'!$C$55</f>
        <v>0</v>
      </c>
      <c r="J437" s="89">
        <f>((J301+J302)*'Data - P&amp;L'!$C$38)+((J310+J311)*'Data - P&amp;L'!$C$39)*'Data - P&amp;L'!$C$55</f>
        <v>0</v>
      </c>
      <c r="K437" s="89">
        <f>((K301+K302)*'Data - P&amp;L'!$C$38)+((K310+K311)*'Data - P&amp;L'!$C$39)*'Data - P&amp;L'!$C$55</f>
        <v>0</v>
      </c>
      <c r="L437" s="89">
        <f>((L301+L302)*'Data - P&amp;L'!$C$38)+((L310+L311)*'Data - P&amp;L'!$C$39)*'Data - P&amp;L'!$C$55</f>
        <v>0</v>
      </c>
      <c r="M437" s="89">
        <f>((M301+M302)*'Data - P&amp;L'!$C$38)+((M310+M311)*'Data - P&amp;L'!$C$39)*'Data - P&amp;L'!$C$55</f>
        <v>0</v>
      </c>
      <c r="N437" s="89">
        <f>((N301+N302)*'Data - P&amp;L'!$C$38)+((N310+N311)*'Data - P&amp;L'!$C$39)*'Data - P&amp;L'!$C$55</f>
        <v>0</v>
      </c>
      <c r="O437" s="89">
        <f>((O301+O302)*'Data - P&amp;L'!$C$38)+((O310+O311)*'Data - P&amp;L'!$C$39)*'Data - P&amp;L'!$C$55</f>
        <v>0</v>
      </c>
      <c r="P437" s="89">
        <f>((P301+P302)*'Data - P&amp;L'!$C$38)+((P310+P311)*'Data - P&amp;L'!$C$39)*'Data - P&amp;L'!$C$55</f>
        <v>0</v>
      </c>
      <c r="Q437" s="89">
        <f>((Q301+Q302)*'Data - P&amp;L'!$C$38)+((Q310+Q311)*'Data - P&amp;L'!$C$39)*'Data - P&amp;L'!$C$55</f>
        <v>0</v>
      </c>
      <c r="R437" s="89">
        <f>((R301+R302)*'Data - P&amp;L'!$C$38)+((R310+R311)*'Data - P&amp;L'!$C$39)*'Data - P&amp;L'!$C$55</f>
        <v>0</v>
      </c>
      <c r="S437" s="89">
        <f>((S301+S302)*'Data - P&amp;L'!$C$38)+((S310+S311)*'Data - P&amp;L'!$C$39)*'Data - P&amp;L'!$C$55</f>
        <v>0</v>
      </c>
      <c r="T437" s="89">
        <f>((T301+T302)*'Data - P&amp;L'!$C$38)+((T310+T311)*'Data - P&amp;L'!$C$39)*'Data - P&amp;L'!$C$55</f>
        <v>0</v>
      </c>
      <c r="U437" s="89">
        <f>((U301+U302)*'Data - P&amp;L'!$C$38)+((U310+U311)*'Data - P&amp;L'!$C$39)*'Data - P&amp;L'!$C$55</f>
        <v>0</v>
      </c>
      <c r="V437" s="89">
        <f>((V301+V302)*'Data - P&amp;L'!$C$38)+((V310+V311)*'Data - P&amp;L'!$C$39)*'Data - P&amp;L'!$C$55</f>
        <v>0</v>
      </c>
      <c r="W437" s="89">
        <f>((W301+W302)*'Data - P&amp;L'!$C$38)+((W310+W311)*'Data - P&amp;L'!$C$39)*'Data - P&amp;L'!$C$55</f>
        <v>0</v>
      </c>
      <c r="X437" s="89">
        <f>((X301+X302)*'Data - P&amp;L'!$C$38)+((X310+X311)*'Data - P&amp;L'!$C$39)*'Data - P&amp;L'!$C$55</f>
        <v>0</v>
      </c>
      <c r="Y437" s="89">
        <f>((Y301+Y302)*'Data - P&amp;L'!$C$38)+((Y310+Y311)*'Data - P&amp;L'!$C$39)*'Data - P&amp;L'!$C$55</f>
        <v>0</v>
      </c>
      <c r="Z437" s="89">
        <f>((Z301+Z302)*'Data - P&amp;L'!$C$38)+((Z310+Z311)*'Data - P&amp;L'!$C$39)*'Data - P&amp;L'!$C$55</f>
        <v>0</v>
      </c>
      <c r="AA437" s="89">
        <f>((AA301+AA302)*'Data - P&amp;L'!$C$38)+((AA310+AA311)*'Data - P&amp;L'!$C$39)*'Data - P&amp;L'!$C$55</f>
        <v>0</v>
      </c>
      <c r="AB437" s="89">
        <f>((AB301+AB302)*'Data - P&amp;L'!$C$38)+((AB310+AB311)*'Data - P&amp;L'!$C$39)*'Data - P&amp;L'!$C$55</f>
        <v>0</v>
      </c>
      <c r="AC437" s="89">
        <f>((AC301+AC302)*'Data - P&amp;L'!$C$38)+((AC310+AC311)*'Data - P&amp;L'!$C$39)*'Data - P&amp;L'!$C$55</f>
        <v>0</v>
      </c>
      <c r="AD437" s="89">
        <f>((AD301+AD302)*'Data - P&amp;L'!$C$38)+((AD310+AD311)*'Data - P&amp;L'!$C$39)*'Data - P&amp;L'!$C$55</f>
        <v>0</v>
      </c>
      <c r="AE437" s="89">
        <f>((AE301+AE302)*'Data - P&amp;L'!$C$38)+((AE310+AE311)*'Data - P&amp;L'!$C$39)*'Data - P&amp;L'!$C$55</f>
        <v>0</v>
      </c>
      <c r="AF437" s="89">
        <f>((AF301+AF302)*'Data - P&amp;L'!$C$38)+((AF310+AF311)*'Data - P&amp;L'!$C$39)*'Data - P&amp;L'!$C$55</f>
        <v>0</v>
      </c>
      <c r="AG437" s="99">
        <f t="shared" si="125"/>
        <v>0</v>
      </c>
    </row>
    <row r="438" outlineLevel="1">
      <c r="A438" s="123" t="s">
        <v>791</v>
      </c>
      <c r="B438" s="89">
        <f>((B301+B302)*'Data - P&amp;L'!$C$34)+((B310+B311)*'Data - P&amp;L'!$C$35)*'Data - P&amp;L'!$C$55</f>
        <v>0</v>
      </c>
      <c r="C438" s="89">
        <f>((C301+C302)*'Data - P&amp;L'!$C$34)+((C310+C311)*'Data - P&amp;L'!$C$35)*'Data - P&amp;L'!$C$55</f>
        <v>0</v>
      </c>
      <c r="D438" s="89">
        <f>((D301+D302)*'Data - P&amp;L'!$C$34)+((D310+D311)*'Data - P&amp;L'!$C$35)*'Data - P&amp;L'!$C$55</f>
        <v>0</v>
      </c>
      <c r="E438" s="89">
        <f>((E301+E302)*'Data - P&amp;L'!$C$34)+((E310+E311)*'Data - P&amp;L'!$C$35)*'Data - P&amp;L'!$C$55</f>
        <v>0</v>
      </c>
      <c r="F438" s="89">
        <f>((F301+F302)*'Data - P&amp;L'!$C$34)+((F310+F311)*'Data - P&amp;L'!$C$35)*'Data - P&amp;L'!$C$55</f>
        <v>0</v>
      </c>
      <c r="G438" s="89">
        <f>((G301+G302)*'Data - P&amp;L'!$C$34)+((G310+G311)*'Data - P&amp;L'!$C$35)*'Data - P&amp;L'!$C$55</f>
        <v>0</v>
      </c>
      <c r="H438" s="89">
        <f>((H301+H302)*'Data - P&amp;L'!$C$34)+((H310+H311)*'Data - P&amp;L'!$C$35)*'Data - P&amp;L'!$C$55</f>
        <v>0</v>
      </c>
      <c r="I438" s="89">
        <f>((I301+I302)*'Data - P&amp;L'!$C$34)+((I310+I311)*'Data - P&amp;L'!$C$35)*'Data - P&amp;L'!$C$55</f>
        <v>0</v>
      </c>
      <c r="J438" s="89">
        <f>((J301+J302)*'Data - P&amp;L'!$C$34)+((J310+J311)*'Data - P&amp;L'!$C$35)*'Data - P&amp;L'!$C$55</f>
        <v>0</v>
      </c>
      <c r="K438" s="89">
        <f>((K301+K302)*'Data - P&amp;L'!$C$34)+((K310+K311)*'Data - P&amp;L'!$C$35)*'Data - P&amp;L'!$C$55</f>
        <v>0</v>
      </c>
      <c r="L438" s="89">
        <f>((L301+L302)*'Data - P&amp;L'!$C$34)+((L310+L311)*'Data - P&amp;L'!$C$35)*'Data - P&amp;L'!$C$55</f>
        <v>0</v>
      </c>
      <c r="M438" s="89">
        <f>((M301+M302)*'Data - P&amp;L'!$C$34)+((M310+M311)*'Data - P&amp;L'!$C$35)*'Data - P&amp;L'!$C$55</f>
        <v>0</v>
      </c>
      <c r="N438" s="89">
        <f>((N301+N302)*'Data - P&amp;L'!$C$34)+((N310+N311)*'Data - P&amp;L'!$C$35)*'Data - P&amp;L'!$C$55</f>
        <v>0</v>
      </c>
      <c r="O438" s="89">
        <f>((O301+O302)*'Data - P&amp;L'!$C$34)+((O310+O311)*'Data - P&amp;L'!$C$35)*'Data - P&amp;L'!$C$55</f>
        <v>0</v>
      </c>
      <c r="P438" s="89">
        <f>((P301+P302)*'Data - P&amp;L'!$C$34)+((P310+P311)*'Data - P&amp;L'!$C$35)*'Data - P&amp;L'!$C$55</f>
        <v>0</v>
      </c>
      <c r="Q438" s="89">
        <f>((Q301+Q302)*'Data - P&amp;L'!$C$34)+((Q310+Q311)*'Data - P&amp;L'!$C$35)*'Data - P&amp;L'!$C$55</f>
        <v>0</v>
      </c>
      <c r="R438" s="89">
        <f>((R301+R302)*'Data - P&amp;L'!$C$34)+((R310+R311)*'Data - P&amp;L'!$C$35)*'Data - P&amp;L'!$C$55</f>
        <v>0</v>
      </c>
      <c r="S438" s="89">
        <f>((S301+S302)*'Data - P&amp;L'!$C$34)+((S310+S311)*'Data - P&amp;L'!$C$35)*'Data - P&amp;L'!$C$55</f>
        <v>0</v>
      </c>
      <c r="T438" s="89">
        <f>((T301+T302)*'Data - P&amp;L'!$C$34)+((T310+T311)*'Data - P&amp;L'!$C$35)*'Data - P&amp;L'!$C$55</f>
        <v>0</v>
      </c>
      <c r="U438" s="89">
        <f>((U301+U302)*'Data - P&amp;L'!$C$34)+((U310+U311)*'Data - P&amp;L'!$C$35)*'Data - P&amp;L'!$C$55</f>
        <v>0</v>
      </c>
      <c r="V438" s="89">
        <f>((V301+V302)*'Data - P&amp;L'!$C$34)+((V310+V311)*'Data - P&amp;L'!$C$35)*'Data - P&amp;L'!$C$55</f>
        <v>0</v>
      </c>
      <c r="W438" s="89">
        <f>((W301+W302)*'Data - P&amp;L'!$C$34)+((W310+W311)*'Data - P&amp;L'!$C$35)*'Data - P&amp;L'!$C$55</f>
        <v>0</v>
      </c>
      <c r="X438" s="89">
        <f>((X301+X302)*'Data - P&amp;L'!$C$34)+((X310+X311)*'Data - P&amp;L'!$C$35)*'Data - P&amp;L'!$C$55</f>
        <v>0</v>
      </c>
      <c r="Y438" s="89">
        <f>((Y301+Y302)*'Data - P&amp;L'!$C$34)+((Y310+Y311)*'Data - P&amp;L'!$C$35)*'Data - P&amp;L'!$C$55</f>
        <v>0</v>
      </c>
      <c r="Z438" s="89">
        <f>((Z301+Z302)*'Data - P&amp;L'!$C$34)+((Z310+Z311)*'Data - P&amp;L'!$C$35)*'Data - P&amp;L'!$C$55</f>
        <v>0</v>
      </c>
      <c r="AA438" s="89">
        <f>((AA301+AA302)*'Data - P&amp;L'!$C$34)+((AA310+AA311)*'Data - P&amp;L'!$C$35)*'Data - P&amp;L'!$C$55</f>
        <v>0</v>
      </c>
      <c r="AB438" s="89">
        <f>((AB301+AB302)*'Data - P&amp;L'!$C$34)+((AB310+AB311)*'Data - P&amp;L'!$C$35)*'Data - P&amp;L'!$C$55</f>
        <v>0</v>
      </c>
      <c r="AC438" s="89">
        <f>((AC301+AC302)*'Data - P&amp;L'!$C$34)+((AC310+AC311)*'Data - P&amp;L'!$C$35)*'Data - P&amp;L'!$C$55</f>
        <v>0</v>
      </c>
      <c r="AD438" s="89">
        <f>((AD301+AD302)*'Data - P&amp;L'!$C$34)+((AD310+AD311)*'Data - P&amp;L'!$C$35)*'Data - P&amp;L'!$C$55</f>
        <v>0</v>
      </c>
      <c r="AE438" s="89">
        <f>((AE301+AE302)*'Data - P&amp;L'!$C$34)+((AE310+AE311)*'Data - P&amp;L'!$C$35)*'Data - P&amp;L'!$C$55</f>
        <v>0</v>
      </c>
      <c r="AF438" s="89">
        <f>((AF301+AF302)*'Data - P&amp;L'!$C$34)+((AF310+AF311)*'Data - P&amp;L'!$C$35)*'Data - P&amp;L'!$C$55</f>
        <v>0</v>
      </c>
      <c r="AG438" s="99">
        <f t="shared" si="125"/>
        <v>0</v>
      </c>
    </row>
    <row r="439" outlineLevel="1">
      <c r="A439" s="123" t="s">
        <v>792</v>
      </c>
      <c r="B439" s="89">
        <f>(B303*'Data - P&amp;L'!$C$34)+(B312*'Data - P&amp;L'!$C$35)*'Data - P&amp;L'!$C$55</f>
        <v>0</v>
      </c>
      <c r="C439" s="89">
        <f>(C303*'Data - P&amp;L'!$C$34)+(C312*'Data - P&amp;L'!$C$35)*'Data - P&amp;L'!$C$55</f>
        <v>0</v>
      </c>
      <c r="D439" s="89">
        <f>(D303*'Data - P&amp;L'!$C$34)+(D312*'Data - P&amp;L'!$C$35)*'Data - P&amp;L'!$C$55</f>
        <v>0</v>
      </c>
      <c r="E439" s="89">
        <f>(E303*'Data - P&amp;L'!$C$34)+(E312*'Data - P&amp;L'!$C$35)*'Data - P&amp;L'!$C$55</f>
        <v>0</v>
      </c>
      <c r="F439" s="89">
        <f>(F303*'Data - P&amp;L'!$C$34)+(F312*'Data - P&amp;L'!$C$35)*'Data - P&amp;L'!$C$55</f>
        <v>0</v>
      </c>
      <c r="G439" s="89">
        <f>(G303*'Data - P&amp;L'!$C$34)+(G312*'Data - P&amp;L'!$C$35)*'Data - P&amp;L'!$C$55</f>
        <v>0</v>
      </c>
      <c r="H439" s="89">
        <f>(H303*'Data - P&amp;L'!$C$34)+(H312*'Data - P&amp;L'!$C$35)*'Data - P&amp;L'!$C$55</f>
        <v>0</v>
      </c>
      <c r="I439" s="89">
        <f>(I303*'Data - P&amp;L'!$C$34)+(I312*'Data - P&amp;L'!$C$35)*'Data - P&amp;L'!$C$55</f>
        <v>0</v>
      </c>
      <c r="J439" s="89">
        <f>(J303*'Data - P&amp;L'!$C$34)+(J312*'Data - P&amp;L'!$C$35)*'Data - P&amp;L'!$C$55</f>
        <v>0</v>
      </c>
      <c r="K439" s="89">
        <f>(K303*'Data - P&amp;L'!$C$34)+(K312*'Data - P&amp;L'!$C$35)*'Data - P&amp;L'!$C$55</f>
        <v>0</v>
      </c>
      <c r="L439" s="89">
        <f>(L303*'Data - P&amp;L'!$C$34)+(L312*'Data - P&amp;L'!$C$35)*'Data - P&amp;L'!$C$55</f>
        <v>0</v>
      </c>
      <c r="M439" s="89">
        <f>(M303*'Data - P&amp;L'!$C$34)+(M312*'Data - P&amp;L'!$C$35)*'Data - P&amp;L'!$C$55</f>
        <v>0</v>
      </c>
      <c r="N439" s="89">
        <f>(N303*'Data - P&amp;L'!$C$34)+(N312*'Data - P&amp;L'!$C$35)*'Data - P&amp;L'!$C$55</f>
        <v>0</v>
      </c>
      <c r="O439" s="89">
        <f>(O303*'Data - P&amp;L'!$C$34)+(O312*'Data - P&amp;L'!$C$35)*'Data - P&amp;L'!$C$55</f>
        <v>0</v>
      </c>
      <c r="P439" s="89">
        <f>(P303*'Data - P&amp;L'!$C$34)+(P312*'Data - P&amp;L'!$C$35)*'Data - P&amp;L'!$C$55</f>
        <v>0</v>
      </c>
      <c r="Q439" s="89">
        <f>(Q303*'Data - P&amp;L'!$C$34)+(Q312*'Data - P&amp;L'!$C$35)*'Data - P&amp;L'!$C$55</f>
        <v>0</v>
      </c>
      <c r="R439" s="89">
        <f>(R303*'Data - P&amp;L'!$C$34)+(R312*'Data - P&amp;L'!$C$35)*'Data - P&amp;L'!$C$55</f>
        <v>0</v>
      </c>
      <c r="S439" s="89">
        <f>(S303*'Data - P&amp;L'!$C$34)+(S312*'Data - P&amp;L'!$C$35)*'Data - P&amp;L'!$C$55</f>
        <v>0</v>
      </c>
      <c r="T439" s="89">
        <f>(T303*'Data - P&amp;L'!$C$34)+(T312*'Data - P&amp;L'!$C$35)*'Data - P&amp;L'!$C$55</f>
        <v>0</v>
      </c>
      <c r="U439" s="89">
        <f>(U303*'Data - P&amp;L'!$C$34)+(U312*'Data - P&amp;L'!$C$35)*'Data - P&amp;L'!$C$55</f>
        <v>0</v>
      </c>
      <c r="V439" s="89">
        <f>(V303*'Data - P&amp;L'!$C$34)+(V312*'Data - P&amp;L'!$C$35)*'Data - P&amp;L'!$C$55</f>
        <v>0</v>
      </c>
      <c r="W439" s="89">
        <f>(W303*'Data - P&amp;L'!$C$34)+(W312*'Data - P&amp;L'!$C$35)*'Data - P&amp;L'!$C$55</f>
        <v>0</v>
      </c>
      <c r="X439" s="89">
        <f>(X303*'Data - P&amp;L'!$C$34)+(X312*'Data - P&amp;L'!$C$35)*'Data - P&amp;L'!$C$55</f>
        <v>0</v>
      </c>
      <c r="Y439" s="89">
        <f>(Y303*'Data - P&amp;L'!$C$34)+(Y312*'Data - P&amp;L'!$C$35)*'Data - P&amp;L'!$C$55</f>
        <v>0</v>
      </c>
      <c r="Z439" s="89">
        <f>(Z303*'Data - P&amp;L'!$C$34)+(Z312*'Data - P&amp;L'!$C$35)*'Data - P&amp;L'!$C$55</f>
        <v>0</v>
      </c>
      <c r="AA439" s="89">
        <f>(AA303*'Data - P&amp;L'!$C$34)+(AA312*'Data - P&amp;L'!$C$35)*'Data - P&amp;L'!$C$55</f>
        <v>0</v>
      </c>
      <c r="AB439" s="89">
        <f>(AB303*'Data - P&amp;L'!$C$34)+(AB312*'Data - P&amp;L'!$C$35)*'Data - P&amp;L'!$C$55</f>
        <v>0</v>
      </c>
      <c r="AC439" s="89">
        <f>(AC303*'Data - P&amp;L'!$C$34)+(AC312*'Data - P&amp;L'!$C$35)*'Data - P&amp;L'!$C$55</f>
        <v>0</v>
      </c>
      <c r="AD439" s="89">
        <f>(AD303*'Data - P&amp;L'!$C$34)+(AD312*'Data - P&amp;L'!$C$35)*'Data - P&amp;L'!$C$55</f>
        <v>0</v>
      </c>
      <c r="AE439" s="89">
        <f>(AE303*'Data - P&amp;L'!$C$34)+(AE312*'Data - P&amp;L'!$C$35)*'Data - P&amp;L'!$C$55</f>
        <v>0</v>
      </c>
      <c r="AF439" s="89">
        <f>(AF303*'Data - P&amp;L'!$C$34)+(AF312*'Data - P&amp;L'!$C$35)*'Data - P&amp;L'!$C$55</f>
        <v>0</v>
      </c>
      <c r="AG439" s="99">
        <f t="shared" si="125"/>
        <v>0</v>
      </c>
    </row>
    <row r="440" outlineLevel="1">
      <c r="A440" s="123" t="s">
        <v>793</v>
      </c>
      <c r="B440" s="89">
        <f>(B303*'Data - P&amp;L'!$C$34)+(B312*'Data - P&amp;L'!$C$35)*'Data - P&amp;L'!$C$55</f>
        <v>0</v>
      </c>
      <c r="C440" s="89">
        <f>(C303*'Data - P&amp;L'!$C$34)+(C312*'Data - P&amp;L'!$C$35)*'Data - P&amp;L'!$C$55</f>
        <v>0</v>
      </c>
      <c r="D440" s="89">
        <f>(D303*'Data - P&amp;L'!$C$34)+(D312*'Data - P&amp;L'!$C$35)*'Data - P&amp;L'!$C$55</f>
        <v>0</v>
      </c>
      <c r="E440" s="89">
        <f>(E303*'Data - P&amp;L'!$C$34)+(E312*'Data - P&amp;L'!$C$35)*'Data - P&amp;L'!$C$55</f>
        <v>0</v>
      </c>
      <c r="F440" s="89">
        <f>(F303*'Data - P&amp;L'!$C$34)+(F312*'Data - P&amp;L'!$C$35)*'Data - P&amp;L'!$C$55</f>
        <v>0</v>
      </c>
      <c r="G440" s="89">
        <f>(G303*'Data - P&amp;L'!$C$34)+(G312*'Data - P&amp;L'!$C$35)*'Data - P&amp;L'!$C$55</f>
        <v>0</v>
      </c>
      <c r="H440" s="89">
        <f>(H303*'Data - P&amp;L'!$C$34)+(H312*'Data - P&amp;L'!$C$35)*'Data - P&amp;L'!$C$55</f>
        <v>0</v>
      </c>
      <c r="I440" s="89">
        <f>(I303*'Data - P&amp;L'!$C$34)+(I312*'Data - P&amp;L'!$C$35)*'Data - P&amp;L'!$C$55</f>
        <v>0</v>
      </c>
      <c r="J440" s="89">
        <f>(J303*'Data - P&amp;L'!$C$34)+(J312*'Data - P&amp;L'!$C$35)*'Data - P&amp;L'!$C$55</f>
        <v>0</v>
      </c>
      <c r="K440" s="89">
        <f>(K303*'Data - P&amp;L'!$C$34)+(K312*'Data - P&amp;L'!$C$35)*'Data - P&amp;L'!$C$55</f>
        <v>0</v>
      </c>
      <c r="L440" s="89">
        <f>(L303*'Data - P&amp;L'!$C$34)+(L312*'Data - P&amp;L'!$C$35)*'Data - P&amp;L'!$C$55</f>
        <v>0</v>
      </c>
      <c r="M440" s="89">
        <f>(M303*'Data - P&amp;L'!$C$34)+(M312*'Data - P&amp;L'!$C$35)*'Data - P&amp;L'!$C$55</f>
        <v>0</v>
      </c>
      <c r="N440" s="89">
        <f>(N303*'Data - P&amp;L'!$C$34)+(N312*'Data - P&amp;L'!$C$35)*'Data - P&amp;L'!$C$55</f>
        <v>0</v>
      </c>
      <c r="O440" s="89">
        <f>(O303*'Data - P&amp;L'!$C$34)+(O312*'Data - P&amp;L'!$C$35)*'Data - P&amp;L'!$C$55</f>
        <v>0</v>
      </c>
      <c r="P440" s="89">
        <f>(P303*'Data - P&amp;L'!$C$34)+(P312*'Data - P&amp;L'!$C$35)*'Data - P&amp;L'!$C$55</f>
        <v>0</v>
      </c>
      <c r="Q440" s="89">
        <f>(Q303*'Data - P&amp;L'!$C$34)+(Q312*'Data - P&amp;L'!$C$35)*'Data - P&amp;L'!$C$55</f>
        <v>0</v>
      </c>
      <c r="R440" s="89">
        <f>(R303*'Data - P&amp;L'!$C$34)+(R312*'Data - P&amp;L'!$C$35)*'Data - P&amp;L'!$C$55</f>
        <v>0</v>
      </c>
      <c r="S440" s="89">
        <f>(S303*'Data - P&amp;L'!$C$34)+(S312*'Data - P&amp;L'!$C$35)*'Data - P&amp;L'!$C$55</f>
        <v>0</v>
      </c>
      <c r="T440" s="89">
        <f>(T303*'Data - P&amp;L'!$C$34)+(T312*'Data - P&amp;L'!$C$35)*'Data - P&amp;L'!$C$55</f>
        <v>0</v>
      </c>
      <c r="U440" s="89">
        <f>(U303*'Data - P&amp;L'!$C$34)+(U312*'Data - P&amp;L'!$C$35)*'Data - P&amp;L'!$C$55</f>
        <v>0</v>
      </c>
      <c r="V440" s="89">
        <f>(V303*'Data - P&amp;L'!$C$34)+(V312*'Data - P&amp;L'!$C$35)*'Data - P&amp;L'!$C$55</f>
        <v>0</v>
      </c>
      <c r="W440" s="89">
        <f>(W303*'Data - P&amp;L'!$C$34)+(W312*'Data - P&amp;L'!$C$35)*'Data - P&amp;L'!$C$55</f>
        <v>0</v>
      </c>
      <c r="X440" s="89">
        <f>(X303*'Data - P&amp;L'!$C$34)+(X312*'Data - P&amp;L'!$C$35)*'Data - P&amp;L'!$C$55</f>
        <v>0</v>
      </c>
      <c r="Y440" s="89">
        <f>(Y303*'Data - P&amp;L'!$C$34)+(Y312*'Data - P&amp;L'!$C$35)*'Data - P&amp;L'!$C$55</f>
        <v>0</v>
      </c>
      <c r="Z440" s="89">
        <f>(Z303*'Data - P&amp;L'!$C$34)+(Z312*'Data - P&amp;L'!$C$35)*'Data - P&amp;L'!$C$55</f>
        <v>0</v>
      </c>
      <c r="AA440" s="89">
        <f>(AA303*'Data - P&amp;L'!$C$34)+(AA312*'Data - P&amp;L'!$C$35)*'Data - P&amp;L'!$C$55</f>
        <v>0</v>
      </c>
      <c r="AB440" s="89">
        <f>(AB303*'Data - P&amp;L'!$C$34)+(AB312*'Data - P&amp;L'!$C$35)*'Data - P&amp;L'!$C$55</f>
        <v>0</v>
      </c>
      <c r="AC440" s="89">
        <f>(AC303*'Data - P&amp;L'!$C$34)+(AC312*'Data - P&amp;L'!$C$35)*'Data - P&amp;L'!$C$55</f>
        <v>0</v>
      </c>
      <c r="AD440" s="89">
        <f>(AD303*'Data - P&amp;L'!$C$34)+(AD312*'Data - P&amp;L'!$C$35)*'Data - P&amp;L'!$C$55</f>
        <v>0</v>
      </c>
      <c r="AE440" s="89">
        <f>(AE303*'Data - P&amp;L'!$C$34)+(AE312*'Data - P&amp;L'!$C$35)*'Data - P&amp;L'!$C$55</f>
        <v>0</v>
      </c>
      <c r="AF440" s="89">
        <f>(AF303*'Data - P&amp;L'!$C$34)+(AF312*'Data - P&amp;L'!$C$35)*'Data - P&amp;L'!$C$55</f>
        <v>0</v>
      </c>
      <c r="AG440" s="99">
        <f t="shared" si="125"/>
        <v>0</v>
      </c>
    </row>
    <row r="441">
      <c r="A441" s="632" t="s">
        <v>484</v>
      </c>
      <c r="B441" s="826"/>
      <c r="C441" s="826"/>
      <c r="D441" s="826"/>
      <c r="E441" s="826"/>
      <c r="F441" s="826"/>
      <c r="G441" s="826"/>
      <c r="H441" s="826"/>
      <c r="I441" s="826"/>
      <c r="J441" s="826"/>
      <c r="K441" s="826"/>
      <c r="L441" s="826"/>
      <c r="M441" s="826"/>
      <c r="N441" s="826"/>
      <c r="O441" s="826"/>
      <c r="P441" s="826"/>
      <c r="Q441" s="826"/>
      <c r="R441" s="826"/>
      <c r="S441" s="826"/>
      <c r="T441" s="826"/>
      <c r="U441" s="826"/>
      <c r="V441" s="826"/>
      <c r="W441" s="826"/>
      <c r="X441" s="826"/>
      <c r="Y441" s="826"/>
      <c r="Z441" s="826"/>
      <c r="AA441" s="826"/>
      <c r="AB441" s="826"/>
      <c r="AC441" s="826"/>
      <c r="AD441" s="826"/>
      <c r="AE441" s="826"/>
      <c r="AF441" s="827"/>
      <c r="AG441" s="166"/>
    </row>
    <row r="442">
      <c r="A442" s="632" t="s">
        <v>794</v>
      </c>
      <c r="B442" s="89">
        <f>(B342*'Data - P&amp;L'!$C$34)+('Data - P&amp;L'!$C$35*B343)</f>
        <v>0</v>
      </c>
      <c r="C442" s="89">
        <f>(C342*'Data - P&amp;L'!$C$34)+('Data - P&amp;L'!$C$35*C343)</f>
        <v>0</v>
      </c>
      <c r="D442" s="89">
        <f>(D342*'Data - P&amp;L'!$C$34)+('Data - P&amp;L'!$C$35*D343)</f>
        <v>0</v>
      </c>
      <c r="E442" s="89">
        <f>(E342*'Data - P&amp;L'!$C$34)+('Data - P&amp;L'!$C$35*E343)</f>
        <v>0</v>
      </c>
      <c r="F442" s="89">
        <f>(F342*'Data - P&amp;L'!$C$34)+('Data - P&amp;L'!$C$35*F343)</f>
        <v>0</v>
      </c>
      <c r="G442" s="89">
        <f>(G342*'Data - P&amp;L'!$C$34)+('Data - P&amp;L'!$C$35*G343)</f>
        <v>0</v>
      </c>
      <c r="H442" s="89">
        <f>(H342*'Data - P&amp;L'!$C$34)+('Data - P&amp;L'!$C$35*H343)</f>
        <v>0</v>
      </c>
      <c r="I442" s="89">
        <f>(I342*'Data - P&amp;L'!$C$34)+('Data - P&amp;L'!$C$35*I343)</f>
        <v>0</v>
      </c>
      <c r="J442" s="89">
        <f>(J342*'Data - P&amp;L'!$C$34)+('Data - P&amp;L'!$C$35*J343)</f>
        <v>0</v>
      </c>
      <c r="K442" s="89">
        <f>(K342*'Data - P&amp;L'!$C$34)+('Data - P&amp;L'!$C$35*K343)</f>
        <v>0</v>
      </c>
      <c r="L442" s="89">
        <f>(L342*'Data - P&amp;L'!$C$34)+('Data - P&amp;L'!$C$35*L343)</f>
        <v>0</v>
      </c>
      <c r="M442" s="89">
        <f>(M342*'Data - P&amp;L'!$C$34)+('Data - P&amp;L'!$C$35*M343)</f>
        <v>0</v>
      </c>
      <c r="N442" s="89">
        <f>(N342*'Data - P&amp;L'!$C$34)+('Data - P&amp;L'!$C$35*N343)</f>
        <v>0</v>
      </c>
      <c r="O442" s="89">
        <f>(O342*'Data - P&amp;L'!$C$34)+('Data - P&amp;L'!$C$35*O343)</f>
        <v>0</v>
      </c>
      <c r="P442" s="89">
        <f>(P342*'Data - P&amp;L'!$C$34)+('Data - P&amp;L'!$C$35*P343)</f>
        <v>0</v>
      </c>
      <c r="Q442" s="89">
        <f>(Q342*'Data - P&amp;L'!$C$34)+('Data - P&amp;L'!$C$35*Q343)</f>
        <v>0</v>
      </c>
      <c r="R442" s="89">
        <f>(R342*'Data - P&amp;L'!$C$34)+('Data - P&amp;L'!$C$35*R343)</f>
        <v>0</v>
      </c>
      <c r="S442" s="89">
        <f>(S342*'Data - P&amp;L'!$C$34)+('Data - P&amp;L'!$C$35*S343)</f>
        <v>0</v>
      </c>
      <c r="T442" s="89">
        <f>(T342*'Data - P&amp;L'!$C$34)+('Data - P&amp;L'!$C$35*T343)</f>
        <v>0</v>
      </c>
      <c r="U442" s="89">
        <f>(U342*'Data - P&amp;L'!$C$34)+('Data - P&amp;L'!$C$35*U343)</f>
        <v>0</v>
      </c>
      <c r="V442" s="89">
        <f>(V342*'Data - P&amp;L'!$C$34)+('Data - P&amp;L'!$C$35*V343)</f>
        <v>0</v>
      </c>
      <c r="W442" s="89">
        <f>(W342*'Data - P&amp;L'!$C$34)+('Data - P&amp;L'!$C$35*W343)</f>
        <v>0</v>
      </c>
      <c r="X442" s="89">
        <f>(X342*'Data - P&amp;L'!$C$34)+('Data - P&amp;L'!$C$35*X343)</f>
        <v>0</v>
      </c>
      <c r="Y442" s="89">
        <f>(Y342*'Data - P&amp;L'!$C$34)+('Data - P&amp;L'!$C$35*Y343)</f>
        <v>0</v>
      </c>
      <c r="Z442" s="89">
        <f>(Z342*'Data - P&amp;L'!$C$34)+('Data - P&amp;L'!$C$35*Z343)</f>
        <v>0</v>
      </c>
      <c r="AA442" s="89">
        <f>(AA342*'Data - P&amp;L'!$C$34)+('Data - P&amp;L'!$C$35*AA343)</f>
        <v>0</v>
      </c>
      <c r="AB442" s="89">
        <f>(AB342*'Data - P&amp;L'!$C$34)+('Data - P&amp;L'!$C$35*AB343)</f>
        <v>0</v>
      </c>
      <c r="AC442" s="89">
        <f>(AC342*'Data - P&amp;L'!$C$34)+('Data - P&amp;L'!$C$35*AC343)</f>
        <v>0</v>
      </c>
      <c r="AD442" s="89">
        <f>(AD342*'Data - P&amp;L'!$C$34)+('Data - P&amp;L'!$C$35*AD343)</f>
        <v>0</v>
      </c>
      <c r="AE442" s="89">
        <f>(AE342*'Data - P&amp;L'!$C$34)+('Data - P&amp;L'!$C$35*AE343)</f>
        <v>0</v>
      </c>
      <c r="AF442" s="97">
        <f>(AF342*'Data - P&amp;L'!$C$34)+('Data - P&amp;L'!$C$35*AF343)</f>
        <v>0</v>
      </c>
      <c r="AG442" s="99">
        <f t="shared" ref="AG442:AG445" si="126">SUM(B442:AF442)</f>
        <v>0</v>
      </c>
    </row>
    <row r="443">
      <c r="A443" s="632" t="s">
        <v>325</v>
      </c>
      <c r="B443" s="89">
        <v>0.0</v>
      </c>
      <c r="C443" s="89">
        <v>0.0</v>
      </c>
      <c r="D443" s="89">
        <v>0.0</v>
      </c>
      <c r="E443" s="89">
        <v>0.0</v>
      </c>
      <c r="F443" s="828">
        <v>0.0</v>
      </c>
      <c r="G443" s="89">
        <v>0.0</v>
      </c>
      <c r="H443" s="89">
        <v>0.0</v>
      </c>
      <c r="I443" s="89">
        <v>0.0</v>
      </c>
      <c r="J443" s="89">
        <v>0.0</v>
      </c>
      <c r="K443" s="89">
        <v>0.0</v>
      </c>
      <c r="L443" s="89">
        <v>0.0</v>
      </c>
      <c r="M443" s="89">
        <v>0.0</v>
      </c>
      <c r="N443" s="89">
        <v>196.88</v>
      </c>
      <c r="O443" s="89">
        <v>0.0</v>
      </c>
      <c r="P443" s="89">
        <v>0.0</v>
      </c>
      <c r="Q443" s="828">
        <v>0.0</v>
      </c>
      <c r="R443" s="89">
        <v>0.0</v>
      </c>
      <c r="S443" s="89">
        <v>224.0</v>
      </c>
      <c r="T443" s="89">
        <v>263.5</v>
      </c>
      <c r="U443" s="89">
        <v>0.0</v>
      </c>
      <c r="V443" s="89">
        <v>0.0</v>
      </c>
      <c r="W443" s="89">
        <v>0.0</v>
      </c>
      <c r="X443" s="89">
        <v>0.0</v>
      </c>
      <c r="Y443" s="89">
        <v>0.0</v>
      </c>
      <c r="Z443" s="89">
        <v>0.0</v>
      </c>
      <c r="AA443" s="89">
        <v>0.0</v>
      </c>
      <c r="AB443" s="89">
        <v>0.0</v>
      </c>
      <c r="AC443" s="89">
        <v>0.0</v>
      </c>
      <c r="AD443" s="89">
        <v>0.0</v>
      </c>
      <c r="AE443" s="89">
        <v>0.0</v>
      </c>
      <c r="AF443" s="89">
        <v>0.0</v>
      </c>
      <c r="AG443" s="99">
        <f t="shared" si="126"/>
        <v>684.38</v>
      </c>
    </row>
    <row r="444">
      <c r="A444" s="632" t="s">
        <v>795</v>
      </c>
      <c r="B444" s="89">
        <f t="shared" ref="B444:AF444" si="127">B346*15</f>
        <v>0</v>
      </c>
      <c r="C444" s="89">
        <f t="shared" si="127"/>
        <v>0</v>
      </c>
      <c r="D444" s="89">
        <f t="shared" si="127"/>
        <v>0</v>
      </c>
      <c r="E444" s="89">
        <f t="shared" si="127"/>
        <v>0</v>
      </c>
      <c r="F444" s="89">
        <f t="shared" si="127"/>
        <v>0</v>
      </c>
      <c r="G444" s="89">
        <f t="shared" si="127"/>
        <v>0</v>
      </c>
      <c r="H444" s="89">
        <f t="shared" si="127"/>
        <v>0</v>
      </c>
      <c r="I444" s="89">
        <f t="shared" si="127"/>
        <v>0</v>
      </c>
      <c r="J444" s="89">
        <f t="shared" si="127"/>
        <v>0</v>
      </c>
      <c r="K444" s="89">
        <f t="shared" si="127"/>
        <v>0</v>
      </c>
      <c r="L444" s="89">
        <f t="shared" si="127"/>
        <v>0</v>
      </c>
      <c r="M444" s="89">
        <f t="shared" si="127"/>
        <v>0</v>
      </c>
      <c r="N444" s="89">
        <f t="shared" si="127"/>
        <v>15</v>
      </c>
      <c r="O444" s="89">
        <f t="shared" si="127"/>
        <v>0</v>
      </c>
      <c r="P444" s="89">
        <f t="shared" si="127"/>
        <v>0</v>
      </c>
      <c r="Q444" s="89">
        <f t="shared" si="127"/>
        <v>0</v>
      </c>
      <c r="R444" s="89">
        <f t="shared" si="127"/>
        <v>0</v>
      </c>
      <c r="S444" s="89">
        <f t="shared" si="127"/>
        <v>15</v>
      </c>
      <c r="T444" s="89">
        <f t="shared" si="127"/>
        <v>15</v>
      </c>
      <c r="U444" s="89">
        <f t="shared" si="127"/>
        <v>0</v>
      </c>
      <c r="V444" s="89">
        <f t="shared" si="127"/>
        <v>0</v>
      </c>
      <c r="W444" s="89">
        <f t="shared" si="127"/>
        <v>0</v>
      </c>
      <c r="X444" s="89">
        <f t="shared" si="127"/>
        <v>0</v>
      </c>
      <c r="Y444" s="89">
        <f t="shared" si="127"/>
        <v>0</v>
      </c>
      <c r="Z444" s="89">
        <f t="shared" si="127"/>
        <v>0</v>
      </c>
      <c r="AA444" s="89">
        <f t="shared" si="127"/>
        <v>15</v>
      </c>
      <c r="AB444" s="89">
        <f t="shared" si="127"/>
        <v>0</v>
      </c>
      <c r="AC444" s="89">
        <f t="shared" si="127"/>
        <v>0</v>
      </c>
      <c r="AD444" s="89">
        <f t="shared" si="127"/>
        <v>0</v>
      </c>
      <c r="AE444" s="89">
        <f t="shared" si="127"/>
        <v>0</v>
      </c>
      <c r="AF444" s="97">
        <f t="shared" si="127"/>
        <v>0</v>
      </c>
      <c r="AG444" s="99">
        <f t="shared" si="126"/>
        <v>60</v>
      </c>
    </row>
    <row r="445">
      <c r="A445" s="632" t="s">
        <v>513</v>
      </c>
      <c r="B445" s="829">
        <v>27.0</v>
      </c>
      <c r="C445" s="829">
        <v>126.32</v>
      </c>
      <c r="D445" s="829">
        <v>0.0</v>
      </c>
      <c r="E445" s="829">
        <v>0.0</v>
      </c>
      <c r="F445" s="829">
        <v>0.0</v>
      </c>
      <c r="G445" s="829">
        <v>0.0</v>
      </c>
      <c r="H445" s="829">
        <v>0.0</v>
      </c>
      <c r="I445" s="829">
        <v>40.0</v>
      </c>
      <c r="J445" s="829">
        <v>26.28</v>
      </c>
      <c r="K445" s="829">
        <v>25.0</v>
      </c>
      <c r="L445" s="829">
        <v>62.0</v>
      </c>
      <c r="M445" s="829">
        <v>0.0</v>
      </c>
      <c r="N445" s="829">
        <v>140.0</v>
      </c>
      <c r="O445" s="829">
        <v>0.0</v>
      </c>
      <c r="P445" s="830">
        <v>0.0</v>
      </c>
      <c r="Q445" s="830">
        <v>10.0</v>
      </c>
      <c r="R445" s="830">
        <v>0.0</v>
      </c>
      <c r="S445" s="830">
        <v>85.0</v>
      </c>
      <c r="T445" s="830">
        <v>104.39</v>
      </c>
      <c r="U445" s="830">
        <v>30.0</v>
      </c>
      <c r="V445" s="830">
        <v>0.0</v>
      </c>
      <c r="W445" s="830">
        <v>42.4</v>
      </c>
      <c r="X445" s="830">
        <v>40.68</v>
      </c>
      <c r="Y445" s="830">
        <v>0.0</v>
      </c>
      <c r="Z445" s="830">
        <v>0.0</v>
      </c>
      <c r="AA445" s="830">
        <v>54.57</v>
      </c>
      <c r="AB445" s="830">
        <v>0.0</v>
      </c>
      <c r="AC445" s="830">
        <v>51.34</v>
      </c>
      <c r="AD445" s="830">
        <v>113.5</v>
      </c>
      <c r="AE445" s="830">
        <v>0.0</v>
      </c>
      <c r="AF445" s="831">
        <v>0.0</v>
      </c>
      <c r="AG445" s="99">
        <f t="shared" si="126"/>
        <v>978.48</v>
      </c>
    </row>
    <row r="446">
      <c r="A446" s="18"/>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18"/>
      <c r="AG446" s="12"/>
    </row>
    <row r="447">
      <c r="A447" s="390" t="s">
        <v>515</v>
      </c>
      <c r="B447" s="832">
        <f t="shared" ref="B447:AF447" si="128">B395+B407+B443+B444+B445</f>
        <v>2564.85</v>
      </c>
      <c r="C447" s="833">
        <f t="shared" si="128"/>
        <v>1780.89</v>
      </c>
      <c r="D447" s="639">
        <f t="shared" si="128"/>
        <v>1974.97</v>
      </c>
      <c r="E447" s="834">
        <f t="shared" si="128"/>
        <v>6370.81</v>
      </c>
      <c r="F447" s="561">
        <f t="shared" si="128"/>
        <v>1875.91</v>
      </c>
      <c r="G447" s="835">
        <f t="shared" si="128"/>
        <v>11307.56</v>
      </c>
      <c r="H447" s="160">
        <f t="shared" si="128"/>
        <v>3681.75</v>
      </c>
      <c r="I447" s="517">
        <f t="shared" si="128"/>
        <v>3822.75</v>
      </c>
      <c r="J447" s="836">
        <f t="shared" si="128"/>
        <v>826.4</v>
      </c>
      <c r="K447" s="837">
        <f t="shared" si="128"/>
        <v>464.38</v>
      </c>
      <c r="L447" s="838">
        <f t="shared" si="128"/>
        <v>7831.66</v>
      </c>
      <c r="M447" s="839">
        <f t="shared" si="128"/>
        <v>3528.92</v>
      </c>
      <c r="N447" s="840">
        <f t="shared" si="128"/>
        <v>5395.66</v>
      </c>
      <c r="O447" s="841">
        <f t="shared" si="128"/>
        <v>8762.38</v>
      </c>
      <c r="P447" s="160">
        <f t="shared" si="128"/>
        <v>274.32</v>
      </c>
      <c r="Q447" s="160">
        <f t="shared" si="128"/>
        <v>1602.35</v>
      </c>
      <c r="R447" s="160">
        <f t="shared" si="128"/>
        <v>2719.3</v>
      </c>
      <c r="S447" s="160">
        <f t="shared" si="128"/>
        <v>2280.87</v>
      </c>
      <c r="T447" s="160">
        <f t="shared" si="128"/>
        <v>3617.36</v>
      </c>
      <c r="U447" s="160">
        <f t="shared" si="128"/>
        <v>2408.24</v>
      </c>
      <c r="V447" s="160">
        <f t="shared" si="128"/>
        <v>12390.94</v>
      </c>
      <c r="W447" s="160">
        <f t="shared" si="128"/>
        <v>842</v>
      </c>
      <c r="X447" s="160">
        <f t="shared" si="128"/>
        <v>477.64</v>
      </c>
      <c r="Y447" s="160">
        <f t="shared" si="128"/>
        <v>1934.35</v>
      </c>
      <c r="Z447" s="160">
        <f t="shared" si="128"/>
        <v>0</v>
      </c>
      <c r="AA447" s="160">
        <f t="shared" si="128"/>
        <v>295.29</v>
      </c>
      <c r="AB447" s="160">
        <f t="shared" si="128"/>
        <v>4585.66</v>
      </c>
      <c r="AC447" s="160">
        <f t="shared" si="128"/>
        <v>4186.82</v>
      </c>
      <c r="AD447" s="160">
        <f t="shared" si="128"/>
        <v>620.54</v>
      </c>
      <c r="AE447" s="160">
        <f t="shared" si="128"/>
        <v>1047.27</v>
      </c>
      <c r="AF447" s="162">
        <f t="shared" si="128"/>
        <v>89.29</v>
      </c>
      <c r="AG447" s="99">
        <f>SUM(B447:AF447)</f>
        <v>99561.13</v>
      </c>
    </row>
    <row r="448">
      <c r="A448" s="1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18"/>
      <c r="AG448" s="12"/>
    </row>
    <row r="449">
      <c r="A449" s="297" t="s">
        <v>509</v>
      </c>
      <c r="B449" s="651">
        <f t="shared" ref="B449:AF449" si="129">B383+B396+B408-B423-B442-B443-B445</f>
        <v>-1640.82</v>
      </c>
      <c r="C449" s="651">
        <f t="shared" si="129"/>
        <v>-758.4</v>
      </c>
      <c r="D449" s="651">
        <f t="shared" si="129"/>
        <v>-892.7425</v>
      </c>
      <c r="E449" s="651">
        <f t="shared" si="129"/>
        <v>-2305.378</v>
      </c>
      <c r="F449" s="651">
        <f t="shared" si="129"/>
        <v>-1314.146</v>
      </c>
      <c r="G449" s="651">
        <f t="shared" si="129"/>
        <v>-6809.7725</v>
      </c>
      <c r="H449" s="651">
        <f t="shared" si="129"/>
        <v>-2452.6085</v>
      </c>
      <c r="I449" s="651">
        <f t="shared" si="129"/>
        <v>-1447.901</v>
      </c>
      <c r="J449" s="651">
        <f t="shared" si="129"/>
        <v>-2993.39625</v>
      </c>
      <c r="K449" s="651">
        <f t="shared" si="129"/>
        <v>-440.97</v>
      </c>
      <c r="L449" s="651">
        <f t="shared" si="129"/>
        <v>-4095.9315</v>
      </c>
      <c r="M449" s="651">
        <f t="shared" si="129"/>
        <v>-2754.267</v>
      </c>
      <c r="N449" s="651">
        <f t="shared" si="129"/>
        <v>-2859.349</v>
      </c>
      <c r="O449" s="651">
        <f t="shared" si="129"/>
        <v>-5175.515</v>
      </c>
      <c r="P449" s="651">
        <f t="shared" si="129"/>
        <v>-434.359</v>
      </c>
      <c r="Q449" s="651">
        <f t="shared" si="129"/>
        <v>-1053.46125</v>
      </c>
      <c r="R449" s="651">
        <f t="shared" si="129"/>
        <v>-2220.65</v>
      </c>
      <c r="S449" s="651">
        <f t="shared" si="129"/>
        <v>-1516.405</v>
      </c>
      <c r="T449" s="651">
        <f t="shared" si="129"/>
        <v>-5226.71775</v>
      </c>
      <c r="U449" s="651">
        <f t="shared" si="129"/>
        <v>-3422.062</v>
      </c>
      <c r="V449" s="651">
        <f t="shared" si="129"/>
        <v>-11203.0585</v>
      </c>
      <c r="W449" s="651">
        <f t="shared" si="129"/>
        <v>-1952.1235</v>
      </c>
      <c r="X449" s="651">
        <f t="shared" si="129"/>
        <v>-311.10375</v>
      </c>
      <c r="Y449" s="651">
        <f t="shared" si="129"/>
        <v>-1353.895</v>
      </c>
      <c r="Z449" s="651">
        <f t="shared" si="129"/>
        <v>0</v>
      </c>
      <c r="AA449" s="651">
        <f t="shared" si="129"/>
        <v>-596.6665</v>
      </c>
      <c r="AB449" s="651">
        <f t="shared" si="129"/>
        <v>-3512.785</v>
      </c>
      <c r="AC449" s="651">
        <f t="shared" si="129"/>
        <v>-3515.58625</v>
      </c>
      <c r="AD449" s="651">
        <f t="shared" si="129"/>
        <v>-1627.056</v>
      </c>
      <c r="AE449" s="651">
        <f t="shared" si="129"/>
        <v>-548.23125</v>
      </c>
      <c r="AF449" s="822">
        <f t="shared" si="129"/>
        <v>-100.535</v>
      </c>
      <c r="AG449" s="99">
        <f>SUM(B449:AF449)</f>
        <v>-74535.893</v>
      </c>
    </row>
    <row r="450">
      <c r="A450" s="18"/>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18"/>
      <c r="AG450" s="12"/>
    </row>
    <row r="451">
      <c r="A451" s="18"/>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18"/>
      <c r="AG451" s="12"/>
    </row>
    <row r="452">
      <c r="A452" s="653"/>
      <c r="B452" s="842"/>
      <c r="C452" s="842"/>
      <c r="D452" s="842"/>
      <c r="E452" s="842"/>
      <c r="F452" s="842"/>
      <c r="G452" s="842"/>
      <c r="H452" s="842"/>
      <c r="I452" s="842"/>
      <c r="J452" s="842"/>
      <c r="K452" s="842"/>
      <c r="L452" s="842"/>
      <c r="M452" s="842"/>
      <c r="N452" s="842"/>
      <c r="O452" s="842"/>
      <c r="P452" s="842"/>
      <c r="Q452" s="842"/>
      <c r="R452" s="842"/>
      <c r="S452" s="842"/>
      <c r="T452" s="842"/>
      <c r="U452" s="842"/>
      <c r="V452" s="842"/>
      <c r="W452" s="842"/>
      <c r="X452" s="842"/>
      <c r="Y452" s="842"/>
      <c r="Z452" s="842"/>
      <c r="AA452" s="842"/>
      <c r="AB452" s="842"/>
      <c r="AC452" s="842"/>
      <c r="AD452" s="842"/>
      <c r="AE452" s="842"/>
      <c r="AF452" s="653"/>
      <c r="AG452" s="843"/>
    </row>
    <row r="453">
      <c r="A453" s="390" t="s">
        <v>28</v>
      </c>
      <c r="B453" s="141"/>
      <c r="C453" s="141"/>
      <c r="D453" s="141"/>
      <c r="E453" s="141"/>
      <c r="F453" s="141"/>
      <c r="G453" s="141"/>
      <c r="H453" s="141"/>
      <c r="I453" s="141"/>
      <c r="J453" s="141"/>
      <c r="K453" s="141"/>
      <c r="L453" s="141"/>
      <c r="M453" s="141"/>
      <c r="N453" s="141"/>
      <c r="O453" s="141"/>
      <c r="P453" s="141"/>
      <c r="Q453" s="141"/>
      <c r="R453" s="141"/>
      <c r="S453" s="141"/>
      <c r="T453" s="141"/>
      <c r="U453" s="6"/>
      <c r="V453" s="6"/>
      <c r="W453" s="6"/>
      <c r="X453" s="6"/>
      <c r="Y453" s="6"/>
      <c r="Z453" s="6"/>
      <c r="AA453" s="6"/>
      <c r="AB453" s="6"/>
      <c r="AC453" s="6"/>
      <c r="AD453" s="6"/>
      <c r="AE453" s="6"/>
      <c r="AF453" s="18"/>
      <c r="AG453" s="12"/>
    </row>
    <row r="454">
      <c r="A454" s="77">
        <f>A374</f>
        <v>6271664.51</v>
      </c>
      <c r="B454" s="141"/>
      <c r="C454" s="141"/>
      <c r="D454" s="141"/>
      <c r="E454" s="141"/>
      <c r="F454" s="141"/>
      <c r="G454" s="141"/>
      <c r="H454" s="141"/>
      <c r="I454" s="141"/>
      <c r="J454" s="141"/>
      <c r="K454" s="141"/>
      <c r="L454" s="141"/>
      <c r="M454" s="141"/>
      <c r="N454" s="141"/>
      <c r="O454" s="141"/>
      <c r="P454" s="141"/>
      <c r="Q454" s="141"/>
      <c r="R454" s="141"/>
      <c r="S454" s="141"/>
      <c r="T454" s="141"/>
      <c r="U454" s="6"/>
      <c r="V454" s="6"/>
      <c r="W454" s="6"/>
      <c r="X454" s="6"/>
      <c r="Y454" s="6"/>
      <c r="Z454" s="6"/>
      <c r="AA454" s="6"/>
      <c r="AB454" s="6"/>
      <c r="AC454" s="6"/>
      <c r="AD454" s="6"/>
      <c r="AE454" s="6"/>
      <c r="AF454" s="18"/>
      <c r="AG454" s="12"/>
    </row>
    <row r="455">
      <c r="A455" s="847" t="s">
        <v>517</v>
      </c>
      <c r="B455" s="657">
        <f t="shared" ref="B455:AF455" si="130">B375+B449</f>
        <v>22952.13456</v>
      </c>
      <c r="C455" s="657">
        <f t="shared" si="130"/>
        <v>25687.94959</v>
      </c>
      <c r="D455" s="658">
        <f t="shared" si="130"/>
        <v>21269.30725</v>
      </c>
      <c r="E455" s="657">
        <f t="shared" si="130"/>
        <v>7331.530093</v>
      </c>
      <c r="F455" s="658">
        <f t="shared" si="130"/>
        <v>15163.3064</v>
      </c>
      <c r="G455" s="657">
        <f t="shared" si="130"/>
        <v>8477.32325</v>
      </c>
      <c r="H455" s="657">
        <f t="shared" si="130"/>
        <v>5296.349377</v>
      </c>
      <c r="I455" s="658">
        <f t="shared" si="130"/>
        <v>19144.74537</v>
      </c>
      <c r="J455" s="657">
        <f t="shared" si="130"/>
        <v>29597.07886</v>
      </c>
      <c r="K455" s="657">
        <f t="shared" si="130"/>
        <v>76763.85465</v>
      </c>
      <c r="L455" s="658">
        <f t="shared" si="130"/>
        <v>60394.69869</v>
      </c>
      <c r="M455" s="657">
        <f t="shared" si="130"/>
        <v>41363.7995</v>
      </c>
      <c r="N455" s="657">
        <f t="shared" si="130"/>
        <v>44340.24493</v>
      </c>
      <c r="O455" s="658">
        <f t="shared" si="130"/>
        <v>43777.63569</v>
      </c>
      <c r="P455" s="89">
        <f t="shared" si="130"/>
        <v>41398.59234</v>
      </c>
      <c r="Q455" s="89">
        <f t="shared" si="130"/>
        <v>39112.94614</v>
      </c>
      <c r="R455" s="89">
        <f t="shared" si="130"/>
        <v>15193.60942</v>
      </c>
      <c r="S455" s="89">
        <f t="shared" si="130"/>
        <v>27331.54358</v>
      </c>
      <c r="T455" s="89">
        <f t="shared" si="130"/>
        <v>18739.12295</v>
      </c>
      <c r="U455" s="89">
        <f t="shared" si="130"/>
        <v>6674.61371</v>
      </c>
      <c r="V455" s="89">
        <f t="shared" si="130"/>
        <v>-20478.57683</v>
      </c>
      <c r="W455" s="89">
        <f t="shared" si="130"/>
        <v>-2289.686039</v>
      </c>
      <c r="X455" s="89">
        <f t="shared" si="130"/>
        <v>1402.413202</v>
      </c>
      <c r="Y455" s="89">
        <f t="shared" si="130"/>
        <v>-1230.573418</v>
      </c>
      <c r="Z455" s="89">
        <f t="shared" si="130"/>
        <v>6368.950374</v>
      </c>
      <c r="AA455" s="89">
        <f t="shared" si="130"/>
        <v>6437.622653</v>
      </c>
      <c r="AB455" s="89">
        <f t="shared" si="130"/>
        <v>1962.155769</v>
      </c>
      <c r="AC455" s="89">
        <f t="shared" si="130"/>
        <v>2151.242133</v>
      </c>
      <c r="AD455" s="89">
        <f t="shared" si="130"/>
        <v>5668.603366</v>
      </c>
      <c r="AE455" s="89">
        <f t="shared" si="130"/>
        <v>9930.614765</v>
      </c>
      <c r="AF455" s="89">
        <f t="shared" si="130"/>
        <v>9780.866355</v>
      </c>
      <c r="AG455" s="99">
        <f>SUM(B455:AF455)</f>
        <v>589714.0187</v>
      </c>
    </row>
    <row r="456">
      <c r="A456" s="77">
        <f>SUM(B455:AF455)</f>
        <v>589714.0187</v>
      </c>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552"/>
      <c r="AG456" s="99"/>
    </row>
    <row r="457">
      <c r="A457" s="390" t="s">
        <v>523</v>
      </c>
      <c r="B457" s="661">
        <f t="shared" ref="B457:AF457" si="131">B455/B50</f>
        <v>0.1259862077</v>
      </c>
      <c r="C457" s="661">
        <f t="shared" si="131"/>
        <v>0.1073197027</v>
      </c>
      <c r="D457" s="858">
        <f t="shared" si="131"/>
        <v>0.06875536978</v>
      </c>
      <c r="E457" s="661">
        <f t="shared" si="131"/>
        <v>0.0239923063</v>
      </c>
      <c r="F457" s="858">
        <f t="shared" si="131"/>
        <v>0.05086405901</v>
      </c>
      <c r="G457" s="661">
        <f t="shared" si="131"/>
        <v>0.02609482341</v>
      </c>
      <c r="H457" s="661">
        <f t="shared" si="131"/>
        <v>0.01602332698</v>
      </c>
      <c r="I457" s="858">
        <f t="shared" si="131"/>
        <v>0.0541551494</v>
      </c>
      <c r="J457" s="661">
        <f t="shared" si="131"/>
        <v>0.08218901061</v>
      </c>
      <c r="K457" s="661">
        <f t="shared" si="131"/>
        <v>0.1410521022</v>
      </c>
      <c r="L457" s="858">
        <f t="shared" si="131"/>
        <v>0.1188970603</v>
      </c>
      <c r="M457" s="661">
        <f t="shared" si="131"/>
        <v>0.09373369513</v>
      </c>
      <c r="N457" s="661">
        <f t="shared" si="131"/>
        <v>0.1171480214</v>
      </c>
      <c r="O457" s="602">
        <f t="shared" si="131"/>
        <v>0.1514292912</v>
      </c>
      <c r="P457" s="602">
        <f t="shared" si="131"/>
        <v>0.1764581194</v>
      </c>
      <c r="Q457" s="602">
        <f t="shared" si="131"/>
        <v>0.1996730129</v>
      </c>
      <c r="R457" s="602">
        <f t="shared" si="131"/>
        <v>0.1125136678</v>
      </c>
      <c r="S457" s="602">
        <f t="shared" si="131"/>
        <v>0.1790628432</v>
      </c>
      <c r="T457" s="602">
        <f t="shared" si="131"/>
        <v>0.130373718</v>
      </c>
      <c r="U457" s="602">
        <f t="shared" si="131"/>
        <v>0.06012611911</v>
      </c>
      <c r="V457" s="602">
        <f t="shared" si="131"/>
        <v>-0.3793330763</v>
      </c>
      <c r="W457" s="602">
        <f t="shared" si="131"/>
        <v>-0.05046475907</v>
      </c>
      <c r="X457" s="602">
        <f t="shared" si="131"/>
        <v>0.0432443037</v>
      </c>
      <c r="Y457" s="602">
        <f t="shared" si="131"/>
        <v>-0.04333830556</v>
      </c>
      <c r="Z457" s="602">
        <f t="shared" si="131"/>
        <v>0.1378921833</v>
      </c>
      <c r="AA457" s="602">
        <f t="shared" si="131"/>
        <v>0.1672674144</v>
      </c>
      <c r="AB457" s="602">
        <f t="shared" si="131"/>
        <v>0.06224256459</v>
      </c>
      <c r="AC457" s="602">
        <f t="shared" si="131"/>
        <v>0.06789919772</v>
      </c>
      <c r="AD457" s="602">
        <f t="shared" si="131"/>
        <v>0.1577938428</v>
      </c>
      <c r="AE457" s="602">
        <f t="shared" si="131"/>
        <v>0.2162239054</v>
      </c>
      <c r="AF457" s="391">
        <f t="shared" si="131"/>
        <v>0.2214929284</v>
      </c>
      <c r="AG457" s="166"/>
    </row>
    <row r="458">
      <c r="A458" s="391">
        <f>A456/A374</f>
        <v>0.09402831062</v>
      </c>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552"/>
      <c r="AG458" s="166"/>
    </row>
    <row r="459">
      <c r="A459" s="664" t="s">
        <v>400</v>
      </c>
      <c r="B459" s="665">
        <f>Summary!B93</f>
        <v>6.616291969</v>
      </c>
      <c r="C459" s="665">
        <f>Summary!C93</f>
        <v>6.361317013</v>
      </c>
      <c r="D459" s="665">
        <f>Summary!D93</f>
        <v>5.197805286</v>
      </c>
      <c r="E459" s="665">
        <f>Summary!E93</f>
        <v>4.303731534</v>
      </c>
      <c r="F459" s="665">
        <f>Summary!F93</f>
        <v>4.515135386</v>
      </c>
      <c r="G459" s="665">
        <f>Summary!G93</f>
        <v>4.338683489</v>
      </c>
      <c r="H459" s="665">
        <f>Summary!H93</f>
        <v>3.855609282</v>
      </c>
      <c r="I459" s="665">
        <f>Summary!I93</f>
        <v>4.336977431</v>
      </c>
      <c r="J459" s="665">
        <f>Summary!J93</f>
        <v>4.903879125</v>
      </c>
      <c r="K459" s="665">
        <f>Summary!K93</f>
        <v>6.414784256</v>
      </c>
      <c r="L459" s="665">
        <f>Summary!L93</f>
        <v>5.819625336</v>
      </c>
      <c r="M459" s="665">
        <f>Summary!M93</f>
        <v>4.997594587</v>
      </c>
      <c r="N459" s="665">
        <f>Summary!N93</f>
        <v>4.857704507</v>
      </c>
      <c r="O459" s="665">
        <f>Summary!O93</f>
        <v>4.627654921</v>
      </c>
      <c r="P459" s="665">
        <f>Summary!P93</f>
        <v>4.17541594</v>
      </c>
      <c r="Q459" s="665">
        <f>Summary!Q93</f>
        <v>4.331864218</v>
      </c>
      <c r="R459" s="665">
        <f>Summary!R93</f>
        <v>3.337813093</v>
      </c>
      <c r="S459" s="665">
        <f>Summary!S93</f>
        <v>4.124927651</v>
      </c>
      <c r="T459" s="665">
        <f>Summary!T93</f>
        <v>3.816264404</v>
      </c>
      <c r="U459" s="665">
        <f>Summary!U93</f>
        <v>3.181169906</v>
      </c>
      <c r="V459" s="665">
        <f>Summary!V93</f>
        <v>1.850931546</v>
      </c>
      <c r="W459" s="665">
        <f>Summary!W93</f>
        <v>2.624133293</v>
      </c>
      <c r="X459" s="665">
        <f>Summary!X93</f>
        <v>3.09262891</v>
      </c>
      <c r="Y459" s="665">
        <f>Summary!Y93</f>
        <v>2.665040338</v>
      </c>
      <c r="Z459" s="665">
        <f>Summary!Z93</f>
        <v>3.726734883</v>
      </c>
      <c r="AA459" s="665">
        <f>Summary!AA93</f>
        <v>4.320029223</v>
      </c>
      <c r="AB459" s="665">
        <f>Summary!AB93</f>
        <v>4.092954029</v>
      </c>
      <c r="AC459" s="665">
        <f>Summary!AC93</f>
        <v>4.185208587</v>
      </c>
      <c r="AD459" s="665">
        <f>Summary!AD93</f>
        <v>4.555464362</v>
      </c>
      <c r="AE459" s="665">
        <f>Summary!AE93</f>
        <v>5.385482278</v>
      </c>
      <c r="AF459" s="665">
        <f>Summary!AF93</f>
        <v>5.35619765</v>
      </c>
      <c r="AG459" s="656"/>
    </row>
    <row r="460">
      <c r="A460" s="18"/>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552"/>
      <c r="AG460" s="12"/>
    </row>
    <row r="461">
      <c r="A461" s="18"/>
      <c r="B461" s="141"/>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18"/>
      <c r="AG461" s="12"/>
    </row>
    <row r="462">
      <c r="A462" s="18"/>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18"/>
      <c r="AG462" s="12"/>
    </row>
    <row r="463">
      <c r="A463" s="40" t="s">
        <v>800</v>
      </c>
      <c r="B463" s="710">
        <f t="shared" ref="B463:AG463" si="132">B375/B42</f>
        <v>36.65119905</v>
      </c>
      <c r="C463" s="710">
        <f t="shared" si="132"/>
        <v>29.2548115</v>
      </c>
      <c r="D463" s="710">
        <f t="shared" si="132"/>
        <v>19.05593272</v>
      </c>
      <c r="E463" s="710">
        <f t="shared" si="132"/>
        <v>8.416513618</v>
      </c>
      <c r="F463" s="710">
        <f t="shared" si="132"/>
        <v>13.83497263</v>
      </c>
      <c r="G463" s="710">
        <f t="shared" si="132"/>
        <v>12.39829339</v>
      </c>
      <c r="H463" s="710">
        <f t="shared" si="132"/>
        <v>6.346402848</v>
      </c>
      <c r="I463" s="710">
        <f t="shared" si="132"/>
        <v>15.87713675</v>
      </c>
      <c r="J463" s="710">
        <f t="shared" si="132"/>
        <v>24.89723079</v>
      </c>
      <c r="K463" s="710">
        <f t="shared" si="132"/>
        <v>40.08557874</v>
      </c>
      <c r="L463" s="710">
        <f t="shared" si="132"/>
        <v>34.06795044</v>
      </c>
      <c r="M463" s="710">
        <f t="shared" si="132"/>
        <v>26.86849361</v>
      </c>
      <c r="N463" s="710">
        <f t="shared" si="132"/>
        <v>35.09263489</v>
      </c>
      <c r="O463" s="710">
        <f t="shared" si="132"/>
        <v>52.92232507</v>
      </c>
      <c r="P463" s="710">
        <f t="shared" si="132"/>
        <v>59.84685457</v>
      </c>
      <c r="Q463" s="710">
        <f t="shared" si="132"/>
        <v>68.54335731</v>
      </c>
      <c r="R463" s="710">
        <f t="shared" si="132"/>
        <v>42.47380346</v>
      </c>
      <c r="S463" s="710">
        <f t="shared" si="132"/>
        <v>62.30658441</v>
      </c>
      <c r="T463" s="710">
        <f t="shared" si="132"/>
        <v>55.9949549</v>
      </c>
      <c r="U463" s="710">
        <f t="shared" si="132"/>
        <v>28.12444487</v>
      </c>
      <c r="V463" s="710">
        <f t="shared" si="132"/>
        <v>-48.56292318</v>
      </c>
      <c r="W463" s="710">
        <f t="shared" si="132"/>
        <v>-2.123034837</v>
      </c>
      <c r="X463" s="710">
        <f t="shared" si="132"/>
        <v>13.70813561</v>
      </c>
      <c r="Y463" s="710">
        <f t="shared" si="132"/>
        <v>1.036315819</v>
      </c>
      <c r="Z463" s="710">
        <f t="shared" si="132"/>
        <v>25.47580149</v>
      </c>
      <c r="AA463" s="710">
        <f t="shared" si="132"/>
        <v>28.7113843</v>
      </c>
      <c r="AB463" s="710">
        <f t="shared" si="132"/>
        <v>27.651216</v>
      </c>
      <c r="AC463" s="710">
        <f t="shared" si="132"/>
        <v>29.3618051</v>
      </c>
      <c r="AD463" s="710">
        <f t="shared" si="132"/>
        <v>33.16208803</v>
      </c>
      <c r="AE463" s="710">
        <f t="shared" si="132"/>
        <v>44.02876477</v>
      </c>
      <c r="AF463" s="881">
        <f t="shared" si="132"/>
        <v>48.67685397</v>
      </c>
      <c r="AG463" s="724">
        <f t="shared" si="132"/>
        <v>28.94209018</v>
      </c>
    </row>
    <row r="464">
      <c r="A464" s="18"/>
      <c r="B464" s="884"/>
      <c r="C464" s="884"/>
      <c r="D464" s="884"/>
      <c r="E464" s="884"/>
      <c r="F464" s="884"/>
      <c r="G464" s="884"/>
      <c r="H464" s="884"/>
      <c r="I464" s="884"/>
      <c r="J464" s="884"/>
      <c r="K464" s="884"/>
      <c r="L464" s="884"/>
      <c r="M464" s="884"/>
      <c r="N464" s="884"/>
      <c r="O464" s="884"/>
      <c r="P464" s="884"/>
      <c r="Q464" s="884"/>
      <c r="R464" s="884"/>
      <c r="S464" s="884"/>
      <c r="T464" s="884"/>
      <c r="U464" s="884"/>
      <c r="V464" s="884"/>
      <c r="W464" s="884"/>
      <c r="X464" s="884"/>
      <c r="Y464" s="884"/>
      <c r="Z464" s="884"/>
      <c r="AA464" s="884"/>
      <c r="AB464" s="884"/>
      <c r="AC464" s="884"/>
      <c r="AD464" s="884"/>
      <c r="AE464" s="884"/>
      <c r="AF464" s="887"/>
      <c r="AG464" s="821"/>
    </row>
    <row r="465">
      <c r="A465" s="40" t="s">
        <v>801</v>
      </c>
      <c r="B465" s="710">
        <f t="shared" ref="B465:AG465" si="133">B455/B42</f>
        <v>34.20586373</v>
      </c>
      <c r="C465" s="710">
        <f t="shared" si="133"/>
        <v>28.41587344</v>
      </c>
      <c r="D465" s="710">
        <f t="shared" si="133"/>
        <v>18.28831234</v>
      </c>
      <c r="E465" s="710">
        <f t="shared" si="133"/>
        <v>6.403083051</v>
      </c>
      <c r="F465" s="710">
        <f t="shared" si="133"/>
        <v>12.73157548</v>
      </c>
      <c r="G465" s="710">
        <f t="shared" si="133"/>
        <v>6.875363544</v>
      </c>
      <c r="H465" s="710">
        <f t="shared" si="133"/>
        <v>4.337714478</v>
      </c>
      <c r="I465" s="710">
        <f t="shared" si="133"/>
        <v>14.76079057</v>
      </c>
      <c r="J465" s="710">
        <f t="shared" si="133"/>
        <v>22.61044985</v>
      </c>
      <c r="K465" s="710">
        <f t="shared" si="133"/>
        <v>39.85662235</v>
      </c>
      <c r="L465" s="710">
        <f t="shared" si="133"/>
        <v>31.9042254</v>
      </c>
      <c r="M465" s="710">
        <f t="shared" si="133"/>
        <v>25.1911081</v>
      </c>
      <c r="N465" s="710">
        <f t="shared" si="133"/>
        <v>32.96672486</v>
      </c>
      <c r="O465" s="710">
        <f t="shared" si="133"/>
        <v>47.32717371</v>
      </c>
      <c r="P465" s="710">
        <f t="shared" si="133"/>
        <v>59.22545399</v>
      </c>
      <c r="Q465" s="710">
        <f t="shared" si="133"/>
        <v>66.74564187</v>
      </c>
      <c r="R465" s="710">
        <f t="shared" si="133"/>
        <v>37.05758395</v>
      </c>
      <c r="S465" s="710">
        <f t="shared" si="133"/>
        <v>59.03141162</v>
      </c>
      <c r="T465" s="710">
        <f t="shared" si="133"/>
        <v>43.78299754</v>
      </c>
      <c r="U465" s="710">
        <f t="shared" si="133"/>
        <v>18.59223875</v>
      </c>
      <c r="V465" s="710">
        <f t="shared" si="133"/>
        <v>-107.2176797</v>
      </c>
      <c r="W465" s="710">
        <f t="shared" si="133"/>
        <v>-14.40054113</v>
      </c>
      <c r="X465" s="710">
        <f t="shared" si="133"/>
        <v>11.21930561</v>
      </c>
      <c r="Y465" s="710">
        <f t="shared" si="133"/>
        <v>-10.34095309</v>
      </c>
      <c r="Z465" s="710">
        <f t="shared" si="133"/>
        <v>25.47580149</v>
      </c>
      <c r="AA465" s="710">
        <f t="shared" si="133"/>
        <v>26.27601083</v>
      </c>
      <c r="AB465" s="710">
        <f t="shared" si="133"/>
        <v>9.90987762</v>
      </c>
      <c r="AC465" s="710">
        <f t="shared" si="133"/>
        <v>11.1463323</v>
      </c>
      <c r="AD465" s="710">
        <f t="shared" si="133"/>
        <v>25.76637894</v>
      </c>
      <c r="AE465" s="710">
        <f t="shared" si="133"/>
        <v>41.72527212</v>
      </c>
      <c r="AF465" s="881">
        <f t="shared" si="133"/>
        <v>48.18160766</v>
      </c>
      <c r="AG465" s="724">
        <f t="shared" si="133"/>
        <v>25.69448036</v>
      </c>
    </row>
    <row r="466">
      <c r="A466" s="18"/>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18"/>
      <c r="AG466" s="12"/>
    </row>
    <row r="467">
      <c r="A467" s="18"/>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18"/>
      <c r="AG467" s="12"/>
    </row>
    <row r="468">
      <c r="A468" s="1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18"/>
      <c r="AG468" s="12"/>
    </row>
    <row r="469">
      <c r="A469" s="18"/>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18"/>
      <c r="AG469" s="12"/>
    </row>
    <row r="470">
      <c r="A470" s="18"/>
      <c r="B470" s="141"/>
      <c r="C470" s="141"/>
      <c r="D470" s="141"/>
      <c r="E470" s="141"/>
      <c r="F470" s="141"/>
      <c r="G470" s="141"/>
      <c r="H470" s="141"/>
      <c r="I470" s="141"/>
      <c r="J470" s="141"/>
      <c r="K470" s="141"/>
      <c r="L470" s="141"/>
      <c r="M470" s="141"/>
      <c r="N470" s="141"/>
      <c r="O470" s="141"/>
      <c r="P470" s="141"/>
      <c r="Q470" s="141"/>
      <c r="R470" s="141"/>
      <c r="S470" s="141"/>
      <c r="T470" s="141"/>
      <c r="U470" s="6"/>
      <c r="V470" s="6"/>
      <c r="W470" s="6"/>
      <c r="X470" s="6"/>
      <c r="Y470" s="6"/>
      <c r="Z470" s="6"/>
      <c r="AA470" s="6"/>
      <c r="AB470" s="6"/>
      <c r="AC470" s="6"/>
      <c r="AD470" s="6"/>
      <c r="AE470" s="6"/>
      <c r="AF470" s="18"/>
      <c r="AG470" s="12"/>
    </row>
    <row r="471">
      <c r="A471" s="18"/>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18"/>
      <c r="AG471" s="12"/>
    </row>
    <row r="472">
      <c r="A472" s="18"/>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18"/>
      <c r="AG472" s="12"/>
    </row>
    <row r="473">
      <c r="A473" s="18"/>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18"/>
      <c r="AG473" s="12"/>
    </row>
    <row r="474">
      <c r="A474" s="18"/>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18"/>
      <c r="AG474" s="12"/>
    </row>
    <row r="475">
      <c r="A475" s="18"/>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18"/>
      <c r="AG475" s="12"/>
    </row>
    <row r="476">
      <c r="A476" s="18"/>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18"/>
      <c r="AG476" s="12"/>
    </row>
    <row r="477">
      <c r="A477" s="18"/>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18"/>
      <c r="AG477" s="12"/>
    </row>
    <row r="478">
      <c r="A478" s="1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18"/>
      <c r="AG478" s="12"/>
    </row>
    <row r="479">
      <c r="A479" s="18"/>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18"/>
      <c r="AG479" s="12"/>
    </row>
    <row r="480">
      <c r="A480" s="18"/>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18"/>
      <c r="AG480" s="12"/>
    </row>
    <row r="481">
      <c r="A481" s="18"/>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18"/>
      <c r="AG481" s="12"/>
    </row>
    <row r="482">
      <c r="A482" s="18"/>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18"/>
      <c r="AG482" s="12"/>
    </row>
    <row r="483">
      <c r="A483" s="18"/>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18"/>
      <c r="AG483" s="12"/>
    </row>
    <row r="484">
      <c r="A484" s="18"/>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18"/>
      <c r="AG484" s="12"/>
    </row>
    <row r="485">
      <c r="A485" s="18"/>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18"/>
      <c r="AG485" s="12"/>
    </row>
    <row r="486">
      <c r="A486" s="18"/>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18"/>
      <c r="AG486" s="12"/>
    </row>
    <row r="487">
      <c r="A487" s="18"/>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18"/>
      <c r="AG487" s="12"/>
    </row>
    <row r="488">
      <c r="A488" s="1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18"/>
      <c r="AG488" s="12"/>
    </row>
    <row r="489">
      <c r="A489" s="18"/>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18"/>
      <c r="AG489" s="12"/>
    </row>
    <row r="490">
      <c r="A490" s="18"/>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18"/>
      <c r="AG490" s="12"/>
    </row>
    <row r="491">
      <c r="A491" s="18"/>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18"/>
      <c r="AG491" s="12"/>
    </row>
    <row r="492">
      <c r="A492" s="18"/>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18"/>
      <c r="AG492" s="12"/>
    </row>
    <row r="493">
      <c r="A493" s="18"/>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18"/>
      <c r="AG493" s="12"/>
    </row>
    <row r="494">
      <c r="A494" s="18"/>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18"/>
      <c r="AG494" s="12"/>
    </row>
    <row r="495">
      <c r="A495" s="18"/>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18"/>
      <c r="AG495" s="12"/>
    </row>
    <row r="496">
      <c r="A496" s="18"/>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18"/>
      <c r="AG496" s="12"/>
    </row>
    <row r="497">
      <c r="A497" s="18"/>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18"/>
      <c r="AG497" s="12"/>
    </row>
    <row r="498">
      <c r="A498" s="1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18"/>
      <c r="AG498" s="12"/>
    </row>
    <row r="499">
      <c r="A499" s="18"/>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18"/>
      <c r="AG499" s="12"/>
    </row>
    <row r="500">
      <c r="A500" s="18"/>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18"/>
      <c r="AG500" s="12"/>
    </row>
    <row r="501">
      <c r="A501" s="18"/>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18"/>
      <c r="AG501" s="12"/>
    </row>
    <row r="502">
      <c r="A502" s="18"/>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18"/>
      <c r="AG502" s="12"/>
    </row>
    <row r="503">
      <c r="A503" s="18"/>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18"/>
      <c r="AG503" s="12"/>
    </row>
    <row r="504">
      <c r="A504" s="18"/>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18"/>
      <c r="AG504" s="12"/>
    </row>
    <row r="505">
      <c r="A505" s="18"/>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18"/>
      <c r="AG505" s="12"/>
    </row>
    <row r="506">
      <c r="A506" s="18"/>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18"/>
      <c r="AG506" s="12"/>
    </row>
    <row r="507">
      <c r="A507" s="18"/>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18"/>
      <c r="AG507" s="12"/>
    </row>
    <row r="508">
      <c r="A508" s="1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18"/>
      <c r="AG508" s="12"/>
    </row>
    <row r="509">
      <c r="A509" s="18"/>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18"/>
      <c r="AG509" s="12"/>
    </row>
    <row r="510">
      <c r="A510" s="18"/>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18"/>
      <c r="AG510" s="12"/>
    </row>
    <row r="511">
      <c r="A511" s="18"/>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18"/>
      <c r="AG511" s="12"/>
    </row>
    <row r="512">
      <c r="A512" s="18"/>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18"/>
      <c r="AG512" s="12"/>
    </row>
    <row r="513">
      <c r="A513" s="18"/>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18"/>
      <c r="AG513" s="12"/>
    </row>
    <row r="514">
      <c r="A514" s="18"/>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18"/>
      <c r="AG514" s="12"/>
    </row>
    <row r="515">
      <c r="A515" s="18"/>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18"/>
      <c r="AG515" s="12"/>
    </row>
    <row r="516">
      <c r="A516" s="18"/>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18"/>
      <c r="AG516" s="12"/>
    </row>
    <row r="517">
      <c r="A517" s="18"/>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18"/>
      <c r="AG517" s="12"/>
    </row>
    <row r="518">
      <c r="A518" s="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18"/>
      <c r="AG518" s="12"/>
    </row>
    <row r="519">
      <c r="A519" s="18"/>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18"/>
      <c r="AG519" s="12"/>
    </row>
    <row r="520">
      <c r="A520" s="18"/>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18"/>
      <c r="AG520" s="12"/>
    </row>
    <row r="521">
      <c r="A521" s="18"/>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18"/>
      <c r="AG521" s="12"/>
    </row>
    <row r="522">
      <c r="A522" s="18"/>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18"/>
      <c r="AG522" s="12"/>
    </row>
    <row r="523">
      <c r="A523" s="18"/>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18"/>
      <c r="AG523" s="12"/>
    </row>
    <row r="524">
      <c r="A524" s="18"/>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18"/>
      <c r="AG524" s="12"/>
    </row>
    <row r="525">
      <c r="A525" s="18"/>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18"/>
      <c r="AG525" s="12"/>
    </row>
    <row r="526">
      <c r="A526" s="18"/>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18"/>
      <c r="AG526" s="12"/>
    </row>
    <row r="527">
      <c r="A527" s="18"/>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18"/>
      <c r="AG527" s="12"/>
    </row>
    <row r="528">
      <c r="A528" s="1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18"/>
      <c r="AG528" s="12"/>
    </row>
    <row r="529">
      <c r="A529" s="18"/>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18"/>
      <c r="AG529" s="12"/>
    </row>
    <row r="530">
      <c r="A530" s="18"/>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18"/>
      <c r="AG530" s="12"/>
    </row>
    <row r="531">
      <c r="A531" s="18"/>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18"/>
      <c r="AG531" s="12"/>
    </row>
    <row r="532">
      <c r="A532" s="18"/>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18"/>
      <c r="AG532" s="12"/>
    </row>
    <row r="533">
      <c r="A533" s="18"/>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18"/>
      <c r="AG533" s="12"/>
    </row>
    <row r="534">
      <c r="A534" s="18"/>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18"/>
      <c r="AG534" s="12"/>
    </row>
    <row r="535">
      <c r="A535" s="18"/>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18"/>
      <c r="AG535" s="12"/>
    </row>
    <row r="536">
      <c r="A536" s="18"/>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18"/>
      <c r="AG536" s="12"/>
    </row>
    <row r="537">
      <c r="A537" s="18"/>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18"/>
      <c r="AG537" s="12"/>
    </row>
    <row r="538">
      <c r="A538" s="1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18"/>
      <c r="AG538" s="12"/>
    </row>
    <row r="539">
      <c r="A539" s="18"/>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18"/>
      <c r="AG539" s="12"/>
    </row>
    <row r="540">
      <c r="A540" s="18"/>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18"/>
      <c r="AG540" s="12"/>
    </row>
    <row r="541">
      <c r="A541" s="18"/>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18"/>
      <c r="AG541" s="12"/>
    </row>
    <row r="542">
      <c r="A542" s="18"/>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18"/>
      <c r="AG542" s="12"/>
    </row>
    <row r="543">
      <c r="A543" s="18"/>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18"/>
      <c r="AG543" s="12"/>
    </row>
    <row r="544">
      <c r="A544" s="18"/>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18"/>
      <c r="AG544" s="12"/>
    </row>
    <row r="545">
      <c r="A545" s="18"/>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18"/>
      <c r="AG545" s="12"/>
    </row>
    <row r="546">
      <c r="A546" s="18"/>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18"/>
      <c r="AG546" s="12"/>
    </row>
    <row r="547">
      <c r="A547" s="18"/>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18"/>
      <c r="AG547" s="12"/>
    </row>
    <row r="548">
      <c r="A548" s="1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18"/>
      <c r="AG548" s="12"/>
    </row>
    <row r="549">
      <c r="A549" s="18"/>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18"/>
      <c r="AG549" s="12"/>
    </row>
    <row r="550">
      <c r="A550" s="18"/>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18"/>
      <c r="AG550" s="12"/>
    </row>
    <row r="551">
      <c r="A551" s="18"/>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18"/>
      <c r="AG551" s="12"/>
    </row>
    <row r="552">
      <c r="A552" s="18"/>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18"/>
      <c r="AG552" s="12"/>
    </row>
    <row r="553">
      <c r="A553" s="18"/>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18"/>
      <c r="AG553" s="12"/>
    </row>
    <row r="554">
      <c r="A554" s="18"/>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18"/>
      <c r="AG554" s="12"/>
    </row>
    <row r="555">
      <c r="A555" s="18"/>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18"/>
      <c r="AG555" s="12"/>
    </row>
    <row r="556">
      <c r="A556" s="18"/>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18"/>
      <c r="AG556" s="12"/>
    </row>
    <row r="557">
      <c r="A557" s="18"/>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18"/>
      <c r="AG557" s="12"/>
    </row>
    <row r="558">
      <c r="A558" s="1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18"/>
      <c r="AG558" s="12"/>
    </row>
    <row r="559">
      <c r="A559" s="18"/>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18"/>
      <c r="AG559" s="12"/>
    </row>
    <row r="560">
      <c r="A560" s="18"/>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18"/>
      <c r="AG560" s="12"/>
    </row>
    <row r="561">
      <c r="A561" s="18"/>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18"/>
      <c r="AG561" s="12"/>
    </row>
    <row r="562">
      <c r="A562" s="18"/>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18"/>
      <c r="AG562" s="12"/>
    </row>
    <row r="563">
      <c r="A563" s="18"/>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18"/>
      <c r="AG563" s="12"/>
    </row>
    <row r="564">
      <c r="A564" s="18"/>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18"/>
      <c r="AG564" s="12"/>
    </row>
    <row r="565">
      <c r="A565" s="18"/>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18"/>
      <c r="AG565" s="12"/>
    </row>
    <row r="566">
      <c r="A566" s="18"/>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18"/>
      <c r="AG566" s="12"/>
    </row>
    <row r="567">
      <c r="A567" s="18"/>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18"/>
      <c r="AG567" s="12"/>
    </row>
    <row r="568">
      <c r="A568" s="1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18"/>
      <c r="AG568" s="12"/>
    </row>
    <row r="569">
      <c r="A569" s="18"/>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18"/>
      <c r="AG569" s="12"/>
    </row>
    <row r="570">
      <c r="A570" s="18"/>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18"/>
      <c r="AG570" s="12"/>
    </row>
    <row r="571">
      <c r="A571" s="18"/>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18"/>
      <c r="AG571" s="12"/>
    </row>
    <row r="572">
      <c r="A572" s="18"/>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18"/>
      <c r="AG572" s="12"/>
    </row>
    <row r="573">
      <c r="A573" s="18"/>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18"/>
      <c r="AG573" s="12"/>
    </row>
    <row r="574">
      <c r="A574" s="18"/>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18"/>
      <c r="AG574" s="12"/>
    </row>
    <row r="575">
      <c r="A575" s="18"/>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18"/>
      <c r="AG575" s="12"/>
    </row>
    <row r="576">
      <c r="A576" s="18"/>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18"/>
      <c r="AG576" s="12"/>
    </row>
    <row r="577">
      <c r="A577" s="18"/>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18"/>
      <c r="AG577" s="12"/>
    </row>
    <row r="578">
      <c r="A578" s="1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18"/>
      <c r="AG578" s="12"/>
    </row>
    <row r="579">
      <c r="A579" s="18"/>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18"/>
      <c r="AG579" s="12"/>
    </row>
    <row r="580">
      <c r="A580" s="18"/>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18"/>
      <c r="AG580" s="12"/>
    </row>
    <row r="581">
      <c r="A581" s="18"/>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18"/>
      <c r="AG581" s="12"/>
    </row>
    <row r="582">
      <c r="A582" s="18"/>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18"/>
      <c r="AG582" s="12"/>
    </row>
    <row r="583">
      <c r="A583" s="18"/>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18"/>
      <c r="AG583" s="12"/>
    </row>
    <row r="584">
      <c r="A584" s="18"/>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18"/>
      <c r="AG584" s="12"/>
    </row>
    <row r="585">
      <c r="A585" s="18"/>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18"/>
      <c r="AG585" s="12"/>
    </row>
    <row r="586">
      <c r="A586" s="18"/>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18"/>
      <c r="AG586" s="12"/>
    </row>
    <row r="587">
      <c r="A587" s="18"/>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18"/>
      <c r="AG587" s="12"/>
    </row>
    <row r="588">
      <c r="A588" s="1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18"/>
      <c r="AG588" s="12"/>
    </row>
    <row r="589">
      <c r="A589" s="18"/>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18"/>
      <c r="AG589" s="12"/>
    </row>
    <row r="590">
      <c r="A590" s="18"/>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18"/>
      <c r="AG590" s="12"/>
    </row>
    <row r="591">
      <c r="A591" s="18"/>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18"/>
      <c r="AG591" s="12"/>
    </row>
    <row r="592">
      <c r="A592" s="18"/>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18"/>
      <c r="AG592" s="12"/>
    </row>
    <row r="593">
      <c r="A593" s="18"/>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18"/>
      <c r="AG593" s="12"/>
    </row>
    <row r="594">
      <c r="A594" s="18"/>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18"/>
      <c r="AG594" s="12"/>
    </row>
    <row r="595">
      <c r="A595" s="18"/>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18"/>
      <c r="AG595" s="12"/>
    </row>
    <row r="596">
      <c r="A596" s="18"/>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18"/>
      <c r="AG596" s="12"/>
    </row>
    <row r="597">
      <c r="A597" s="18"/>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18"/>
      <c r="AG597" s="12"/>
    </row>
    <row r="598">
      <c r="A598" s="1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18"/>
      <c r="AG598" s="12"/>
    </row>
    <row r="599">
      <c r="A599" s="18"/>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18"/>
      <c r="AG599" s="12"/>
    </row>
    <row r="600">
      <c r="A600" s="18"/>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18"/>
      <c r="AG600" s="12"/>
    </row>
    <row r="601">
      <c r="A601" s="18"/>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18"/>
      <c r="AG601" s="12"/>
    </row>
    <row r="602">
      <c r="A602" s="18"/>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18"/>
      <c r="AG602" s="12"/>
    </row>
    <row r="603">
      <c r="A603" s="18"/>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18"/>
      <c r="AG603" s="12"/>
    </row>
    <row r="604">
      <c r="A604" s="18"/>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18"/>
      <c r="AG604" s="12"/>
    </row>
    <row r="605">
      <c r="A605" s="18"/>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18"/>
      <c r="AG605" s="12"/>
    </row>
    <row r="606">
      <c r="A606" s="18"/>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18"/>
      <c r="AG606" s="12"/>
    </row>
    <row r="607">
      <c r="A607" s="18"/>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18"/>
      <c r="AG607" s="12"/>
    </row>
    <row r="608">
      <c r="A608" s="1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18"/>
      <c r="AG608" s="12"/>
    </row>
    <row r="609">
      <c r="A609" s="18"/>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18"/>
      <c r="AG609" s="12"/>
    </row>
    <row r="610">
      <c r="A610" s="18"/>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18"/>
      <c r="AG610" s="12"/>
    </row>
    <row r="611">
      <c r="A611" s="18"/>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18"/>
      <c r="AG611" s="12"/>
    </row>
    <row r="612">
      <c r="A612" s="18"/>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18"/>
      <c r="AG612" s="12"/>
    </row>
    <row r="613">
      <c r="A613" s="18"/>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18"/>
      <c r="AG613" s="12"/>
    </row>
    <row r="614">
      <c r="A614" s="18"/>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18"/>
      <c r="AG614" s="12"/>
    </row>
    <row r="615">
      <c r="A615" s="18"/>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18"/>
      <c r="AG615" s="12"/>
    </row>
    <row r="616">
      <c r="A616" s="18"/>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18"/>
      <c r="AG616" s="12"/>
    </row>
    <row r="617">
      <c r="A617" s="18"/>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18"/>
      <c r="AG617" s="12"/>
    </row>
    <row r="618">
      <c r="A618" s="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18"/>
      <c r="AG618" s="12"/>
    </row>
    <row r="619">
      <c r="A619" s="18"/>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18"/>
      <c r="AG619" s="12"/>
    </row>
    <row r="620">
      <c r="A620" s="18"/>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18"/>
      <c r="AG620" s="12"/>
    </row>
    <row r="621">
      <c r="A621" s="18"/>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18"/>
      <c r="AG621" s="12"/>
    </row>
    <row r="622">
      <c r="A622" s="18"/>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18"/>
      <c r="AG622" s="12"/>
    </row>
    <row r="623">
      <c r="A623" s="18"/>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18"/>
      <c r="AG623" s="12"/>
    </row>
    <row r="624">
      <c r="A624" s="18"/>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18"/>
      <c r="AG624" s="12"/>
    </row>
    <row r="625">
      <c r="A625" s="18"/>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18"/>
      <c r="AG625" s="12"/>
    </row>
    <row r="626">
      <c r="A626" s="18"/>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18"/>
      <c r="AG626" s="12"/>
    </row>
    <row r="627">
      <c r="A627" s="18"/>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18"/>
      <c r="AG627" s="12"/>
    </row>
    <row r="628">
      <c r="A628" s="1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18"/>
      <c r="AG628" s="12"/>
    </row>
    <row r="629">
      <c r="A629" s="18"/>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18"/>
      <c r="AG629" s="12"/>
    </row>
    <row r="630">
      <c r="A630" s="18"/>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18"/>
      <c r="AG630" s="12"/>
    </row>
    <row r="631">
      <c r="A631" s="18"/>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18"/>
      <c r="AG631" s="12"/>
    </row>
    <row r="632">
      <c r="A632" s="18"/>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18"/>
      <c r="AG632" s="12"/>
    </row>
    <row r="633">
      <c r="A633" s="18"/>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18"/>
      <c r="AG633" s="12"/>
    </row>
    <row r="634">
      <c r="A634" s="18"/>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18"/>
      <c r="AG634" s="12"/>
    </row>
    <row r="635">
      <c r="A635" s="18"/>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18"/>
      <c r="AG635" s="12"/>
    </row>
    <row r="636">
      <c r="A636" s="18"/>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18"/>
      <c r="AG636" s="12"/>
    </row>
    <row r="637">
      <c r="A637" s="18"/>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18"/>
      <c r="AG637" s="12"/>
    </row>
    <row r="638">
      <c r="A638" s="1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18"/>
      <c r="AG638" s="12"/>
    </row>
    <row r="639">
      <c r="A639" s="18"/>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18"/>
      <c r="AG639" s="12"/>
    </row>
    <row r="640">
      <c r="A640" s="18"/>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18"/>
      <c r="AG640" s="12"/>
    </row>
    <row r="641">
      <c r="A641" s="18"/>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18"/>
      <c r="AG641" s="12"/>
    </row>
    <row r="642">
      <c r="A642" s="18"/>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18"/>
      <c r="AG642" s="12"/>
    </row>
    <row r="643">
      <c r="A643" s="18"/>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18"/>
      <c r="AG643" s="12"/>
    </row>
    <row r="644">
      <c r="A644" s="18"/>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18"/>
      <c r="AG644" s="12"/>
    </row>
    <row r="645">
      <c r="A645" s="18"/>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18"/>
      <c r="AG645" s="12"/>
    </row>
    <row r="646">
      <c r="A646" s="18"/>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18"/>
      <c r="AG646" s="12"/>
    </row>
    <row r="647">
      <c r="A647" s="18"/>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18"/>
      <c r="AG647" s="12"/>
    </row>
    <row r="648">
      <c r="A648" s="1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18"/>
      <c r="AG648" s="12"/>
    </row>
    <row r="649">
      <c r="A649" s="18"/>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18"/>
      <c r="AG649" s="12"/>
    </row>
    <row r="650">
      <c r="A650" s="18"/>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18"/>
      <c r="AG650" s="12"/>
    </row>
    <row r="651">
      <c r="A651" s="18"/>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18"/>
      <c r="AG651" s="12"/>
    </row>
    <row r="652">
      <c r="A652" s="18"/>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18"/>
      <c r="AG652" s="12"/>
    </row>
    <row r="653">
      <c r="A653" s="18"/>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18"/>
      <c r="AG653" s="12"/>
    </row>
    <row r="654">
      <c r="A654" s="18"/>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18"/>
      <c r="AG654" s="12"/>
    </row>
    <row r="655">
      <c r="A655" s="18"/>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18"/>
      <c r="AG655" s="12"/>
    </row>
    <row r="656">
      <c r="A656" s="18"/>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18"/>
      <c r="AG656" s="12"/>
    </row>
    <row r="657">
      <c r="A657" s="18"/>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18"/>
      <c r="AG657" s="12"/>
    </row>
    <row r="658">
      <c r="A658" s="1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18"/>
      <c r="AG658" s="12"/>
    </row>
    <row r="659">
      <c r="A659" s="18"/>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18"/>
      <c r="AG659" s="12"/>
    </row>
    <row r="660">
      <c r="A660" s="18"/>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18"/>
      <c r="AG660" s="12"/>
    </row>
    <row r="661">
      <c r="A661" s="18"/>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18"/>
      <c r="AG661" s="12"/>
    </row>
    <row r="662">
      <c r="A662" s="18"/>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18"/>
      <c r="AG662" s="12"/>
    </row>
    <row r="663">
      <c r="A663" s="18"/>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18"/>
      <c r="AG663" s="12"/>
    </row>
    <row r="664">
      <c r="A664" s="18"/>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18"/>
      <c r="AG664" s="12"/>
    </row>
    <row r="665">
      <c r="A665" s="18"/>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18"/>
      <c r="AG665" s="12"/>
    </row>
    <row r="666">
      <c r="A666" s="18"/>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18"/>
      <c r="AG666" s="12"/>
    </row>
    <row r="667">
      <c r="A667" s="18"/>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18"/>
      <c r="AG667" s="12"/>
    </row>
    <row r="668">
      <c r="A668" s="1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18"/>
      <c r="AG668" s="12"/>
    </row>
    <row r="669">
      <c r="A669" s="18"/>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18"/>
      <c r="AG669" s="12"/>
    </row>
    <row r="670">
      <c r="A670" s="18"/>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18"/>
      <c r="AG670" s="12"/>
    </row>
    <row r="671">
      <c r="A671" s="18"/>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18"/>
      <c r="AG671" s="12"/>
    </row>
    <row r="672">
      <c r="A672" s="18"/>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18"/>
      <c r="AG672" s="12"/>
    </row>
    <row r="673">
      <c r="A673" s="18"/>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18"/>
      <c r="AG673" s="12"/>
    </row>
    <row r="674">
      <c r="A674" s="18"/>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18"/>
      <c r="AG674" s="12"/>
    </row>
    <row r="675">
      <c r="A675" s="18"/>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18"/>
      <c r="AG675" s="12"/>
    </row>
    <row r="676">
      <c r="A676" s="18"/>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18"/>
      <c r="AG676" s="12"/>
    </row>
    <row r="677">
      <c r="A677" s="18"/>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18"/>
      <c r="AG677" s="12"/>
    </row>
    <row r="678">
      <c r="A678" s="1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18"/>
      <c r="AG678" s="12"/>
    </row>
    <row r="679">
      <c r="A679" s="18"/>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18"/>
      <c r="AG679" s="12"/>
    </row>
    <row r="680">
      <c r="A680" s="18"/>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18"/>
      <c r="AG680" s="12"/>
    </row>
    <row r="681">
      <c r="A681" s="18"/>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18"/>
      <c r="AG681" s="12"/>
    </row>
    <row r="682">
      <c r="A682" s="18"/>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18"/>
      <c r="AG682" s="12"/>
    </row>
    <row r="683">
      <c r="A683" s="18"/>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18"/>
      <c r="AG683" s="12"/>
    </row>
    <row r="684">
      <c r="A684" s="18"/>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18"/>
      <c r="AG684" s="12"/>
    </row>
    <row r="685">
      <c r="A685" s="18"/>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18"/>
      <c r="AG685" s="12"/>
    </row>
    <row r="686">
      <c r="A686" s="18"/>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18"/>
      <c r="AG686" s="12"/>
    </row>
    <row r="687">
      <c r="A687" s="18"/>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18"/>
      <c r="AG687" s="12"/>
    </row>
    <row r="688">
      <c r="A688" s="1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18"/>
      <c r="AG688" s="12"/>
    </row>
    <row r="689">
      <c r="A689" s="18"/>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18"/>
      <c r="AG689" s="12"/>
    </row>
    <row r="690">
      <c r="A690" s="18"/>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18"/>
      <c r="AG690" s="12"/>
    </row>
    <row r="691">
      <c r="A691" s="18"/>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18"/>
      <c r="AG691" s="12"/>
    </row>
    <row r="692">
      <c r="A692" s="18"/>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18"/>
      <c r="AG692" s="12"/>
    </row>
    <row r="693">
      <c r="A693" s="18"/>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18"/>
      <c r="AG693" s="12"/>
    </row>
    <row r="694">
      <c r="A694" s="18"/>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18"/>
      <c r="AG694" s="12"/>
    </row>
    <row r="695">
      <c r="A695" s="18"/>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18"/>
      <c r="AG695" s="12"/>
    </row>
    <row r="696">
      <c r="A696" s="18"/>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18"/>
      <c r="AG696" s="12"/>
    </row>
    <row r="697">
      <c r="A697" s="18"/>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18"/>
      <c r="AG697" s="12"/>
    </row>
    <row r="698">
      <c r="A698" s="1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18"/>
      <c r="AG698" s="12"/>
    </row>
    <row r="699">
      <c r="A699" s="18"/>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18"/>
      <c r="AG699" s="12"/>
    </row>
    <row r="700">
      <c r="A700" s="18"/>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18"/>
      <c r="AG700" s="12"/>
    </row>
    <row r="701">
      <c r="A701" s="18"/>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18"/>
      <c r="AG701" s="12"/>
    </row>
    <row r="702">
      <c r="A702" s="18"/>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18"/>
      <c r="AG702" s="12"/>
    </row>
    <row r="703">
      <c r="A703" s="18"/>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18"/>
      <c r="AG703" s="12"/>
    </row>
    <row r="704">
      <c r="A704" s="18"/>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18"/>
      <c r="AG704" s="12"/>
    </row>
    <row r="705">
      <c r="A705" s="18"/>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18"/>
      <c r="AG705" s="12"/>
    </row>
    <row r="706">
      <c r="A706" s="18"/>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18"/>
      <c r="AG706" s="12"/>
    </row>
    <row r="707">
      <c r="A707" s="18"/>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18"/>
      <c r="AG707" s="12"/>
    </row>
    <row r="708">
      <c r="A708" s="1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18"/>
      <c r="AG708" s="12"/>
    </row>
    <row r="709">
      <c r="A709" s="18"/>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18"/>
      <c r="AG709" s="12"/>
    </row>
    <row r="710">
      <c r="A710" s="18"/>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18"/>
      <c r="AG710" s="12"/>
    </row>
    <row r="711">
      <c r="A711" s="18"/>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18"/>
      <c r="AG711" s="12"/>
    </row>
    <row r="712">
      <c r="A712" s="18"/>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18"/>
      <c r="AG712" s="12"/>
    </row>
    <row r="713">
      <c r="A713" s="18"/>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18"/>
      <c r="AG713" s="12"/>
    </row>
    <row r="714">
      <c r="A714" s="18"/>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18"/>
      <c r="AG714" s="12"/>
    </row>
    <row r="715">
      <c r="A715" s="18"/>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18"/>
      <c r="AG715" s="12"/>
    </row>
    <row r="716">
      <c r="A716" s="18"/>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18"/>
      <c r="AG716" s="12"/>
    </row>
    <row r="717">
      <c r="A717" s="18"/>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18"/>
      <c r="AG717" s="12"/>
    </row>
    <row r="718">
      <c r="A718" s="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18"/>
      <c r="AG718" s="12"/>
    </row>
    <row r="719">
      <c r="A719" s="18"/>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18"/>
      <c r="AG719" s="12"/>
    </row>
    <row r="720">
      <c r="A720" s="18"/>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18"/>
      <c r="AG720" s="12"/>
    </row>
    <row r="721">
      <c r="A721" s="18"/>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18"/>
      <c r="AG721" s="12"/>
    </row>
    <row r="722">
      <c r="A722" s="18"/>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18"/>
      <c r="AG722" s="12"/>
    </row>
    <row r="723">
      <c r="A723" s="18"/>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18"/>
      <c r="AG723" s="12"/>
    </row>
    <row r="724">
      <c r="A724" s="18"/>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18"/>
      <c r="AG724" s="12"/>
    </row>
    <row r="725">
      <c r="A725" s="18"/>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18"/>
      <c r="AG725" s="12"/>
    </row>
    <row r="726">
      <c r="A726" s="18"/>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18"/>
      <c r="AG726" s="12"/>
    </row>
    <row r="727">
      <c r="A727" s="18"/>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18"/>
      <c r="AG727" s="12"/>
    </row>
    <row r="728">
      <c r="A728" s="1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18"/>
      <c r="AG728" s="12"/>
    </row>
    <row r="729">
      <c r="A729" s="18"/>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18"/>
      <c r="AG729" s="12"/>
    </row>
    <row r="730">
      <c r="A730" s="18"/>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18"/>
      <c r="AG730" s="12"/>
    </row>
    <row r="731">
      <c r="A731" s="18"/>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18"/>
      <c r="AG731" s="12"/>
    </row>
    <row r="732">
      <c r="A732" s="18"/>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18"/>
      <c r="AG732" s="12"/>
    </row>
    <row r="733">
      <c r="A733" s="18"/>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18"/>
      <c r="AG733" s="12"/>
    </row>
    <row r="734">
      <c r="A734" s="18"/>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18"/>
      <c r="AG734" s="12"/>
    </row>
    <row r="735">
      <c r="A735" s="18"/>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18"/>
      <c r="AG735" s="12"/>
    </row>
    <row r="736">
      <c r="A736" s="18"/>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18"/>
      <c r="AG736" s="12"/>
    </row>
    <row r="737">
      <c r="A737" s="18"/>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18"/>
      <c r="AG737" s="12"/>
    </row>
    <row r="738">
      <c r="A738" s="1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18"/>
      <c r="AG738" s="12"/>
    </row>
    <row r="739">
      <c r="A739" s="18"/>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18"/>
      <c r="AG739" s="12"/>
    </row>
    <row r="740">
      <c r="A740" s="18"/>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18"/>
      <c r="AG740" s="12"/>
    </row>
    <row r="741">
      <c r="A741" s="18"/>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18"/>
      <c r="AG741" s="12"/>
    </row>
    <row r="742">
      <c r="A742" s="18"/>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18"/>
      <c r="AG742" s="12"/>
    </row>
    <row r="743">
      <c r="A743" s="18"/>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18"/>
      <c r="AG743" s="12"/>
    </row>
    <row r="744">
      <c r="A744" s="18"/>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18"/>
      <c r="AG744" s="12"/>
    </row>
    <row r="745">
      <c r="A745" s="18"/>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18"/>
      <c r="AG745" s="12"/>
    </row>
    <row r="746">
      <c r="A746" s="18"/>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18"/>
      <c r="AG746" s="12"/>
    </row>
    <row r="747">
      <c r="A747" s="18"/>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18"/>
      <c r="AG747" s="12"/>
    </row>
    <row r="748">
      <c r="A748" s="1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18"/>
      <c r="AG748" s="12"/>
    </row>
    <row r="749">
      <c r="A749" s="18"/>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18"/>
      <c r="AG749" s="12"/>
    </row>
    <row r="750">
      <c r="A750" s="18"/>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18"/>
      <c r="AG750" s="12"/>
    </row>
    <row r="751">
      <c r="A751" s="18"/>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18"/>
      <c r="AG751" s="12"/>
    </row>
    <row r="752">
      <c r="A752" s="18"/>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18"/>
      <c r="AG752" s="12"/>
    </row>
    <row r="753">
      <c r="A753" s="18"/>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18"/>
      <c r="AG753" s="12"/>
    </row>
    <row r="754">
      <c r="A754" s="18"/>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18"/>
      <c r="AG754" s="12"/>
    </row>
    <row r="755">
      <c r="A755" s="18"/>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18"/>
      <c r="AG755" s="12"/>
    </row>
    <row r="756">
      <c r="A756" s="18"/>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18"/>
      <c r="AG756" s="12"/>
    </row>
    <row r="757">
      <c r="A757" s="18"/>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18"/>
      <c r="AG757" s="12"/>
    </row>
    <row r="758">
      <c r="A758" s="1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18"/>
      <c r="AG758" s="12"/>
    </row>
    <row r="759">
      <c r="A759" s="18"/>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18"/>
      <c r="AG759" s="12"/>
    </row>
    <row r="760">
      <c r="A760" s="18"/>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18"/>
      <c r="AG760" s="12"/>
    </row>
    <row r="761">
      <c r="A761" s="18"/>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18"/>
      <c r="AG761" s="12"/>
    </row>
    <row r="762">
      <c r="A762" s="18"/>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18"/>
      <c r="AG762" s="12"/>
    </row>
    <row r="763">
      <c r="A763" s="18"/>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18"/>
      <c r="AG763" s="12"/>
    </row>
    <row r="764">
      <c r="A764" s="18"/>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18"/>
      <c r="AG764" s="12"/>
    </row>
    <row r="765">
      <c r="A765" s="18"/>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18"/>
      <c r="AG765" s="12"/>
    </row>
    <row r="766">
      <c r="A766" s="18"/>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18"/>
      <c r="AG766" s="12"/>
    </row>
    <row r="767">
      <c r="A767" s="18"/>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18"/>
      <c r="AG767" s="12"/>
    </row>
    <row r="768">
      <c r="A768" s="1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18"/>
      <c r="AG768" s="12"/>
    </row>
    <row r="769">
      <c r="A769" s="18"/>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18"/>
      <c r="AG769" s="12"/>
    </row>
    <row r="770">
      <c r="A770" s="18"/>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18"/>
      <c r="AG770" s="12"/>
    </row>
    <row r="771">
      <c r="A771" s="18"/>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18"/>
      <c r="AG771" s="12"/>
    </row>
    <row r="772">
      <c r="A772" s="18"/>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18"/>
      <c r="AG772" s="12"/>
    </row>
    <row r="773">
      <c r="A773" s="18"/>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18"/>
      <c r="AG773" s="12"/>
    </row>
    <row r="774">
      <c r="A774" s="18"/>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18"/>
      <c r="AG774" s="12"/>
    </row>
    <row r="775">
      <c r="A775" s="18"/>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18"/>
      <c r="AG775" s="12"/>
    </row>
    <row r="776">
      <c r="A776" s="18"/>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18"/>
      <c r="AG776" s="12"/>
    </row>
    <row r="777">
      <c r="A777" s="18"/>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18"/>
      <c r="AG777" s="12"/>
    </row>
    <row r="778">
      <c r="A778" s="1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18"/>
      <c r="AG778" s="12"/>
    </row>
    <row r="779">
      <c r="A779" s="18"/>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18"/>
      <c r="AG779" s="12"/>
    </row>
    <row r="780">
      <c r="A780" s="18"/>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18"/>
      <c r="AG780" s="12"/>
    </row>
    <row r="781">
      <c r="A781" s="18"/>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18"/>
      <c r="AG781" s="12"/>
    </row>
    <row r="782">
      <c r="A782" s="18"/>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18"/>
      <c r="AG782" s="12"/>
    </row>
    <row r="783">
      <c r="A783" s="18"/>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18"/>
      <c r="AG783" s="12"/>
    </row>
    <row r="784">
      <c r="A784" s="18"/>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18"/>
      <c r="AG784" s="12"/>
    </row>
    <row r="785">
      <c r="A785" s="18"/>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18"/>
      <c r="AG785" s="12"/>
    </row>
    <row r="786">
      <c r="A786" s="18"/>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18"/>
      <c r="AG786" s="12"/>
    </row>
    <row r="787">
      <c r="A787" s="18"/>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18"/>
      <c r="AG787" s="12"/>
    </row>
    <row r="788">
      <c r="A788" s="1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18"/>
      <c r="AG788" s="12"/>
    </row>
    <row r="789">
      <c r="A789" s="18"/>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18"/>
      <c r="AG789" s="12"/>
    </row>
    <row r="790">
      <c r="A790" s="18"/>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18"/>
      <c r="AG790" s="12"/>
    </row>
    <row r="791">
      <c r="A791" s="18"/>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18"/>
      <c r="AG791" s="12"/>
    </row>
    <row r="792">
      <c r="A792" s="18"/>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18"/>
      <c r="AG792" s="12"/>
    </row>
    <row r="793">
      <c r="A793" s="18"/>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18"/>
      <c r="AG793" s="12"/>
    </row>
    <row r="794">
      <c r="A794" s="18"/>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18"/>
      <c r="AG794" s="12"/>
    </row>
    <row r="795">
      <c r="A795" s="18"/>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18"/>
      <c r="AG795" s="12"/>
    </row>
    <row r="796">
      <c r="A796" s="18"/>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18"/>
      <c r="AG796" s="12"/>
    </row>
    <row r="797">
      <c r="A797" s="18"/>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18"/>
      <c r="AG797" s="12"/>
    </row>
    <row r="798">
      <c r="A798" s="1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18"/>
      <c r="AG798" s="12"/>
    </row>
    <row r="799">
      <c r="A799" s="18"/>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18"/>
      <c r="AG799" s="12"/>
    </row>
    <row r="800">
      <c r="A800" s="18"/>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18"/>
      <c r="AG800" s="12"/>
    </row>
    <row r="801">
      <c r="A801" s="18"/>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18"/>
      <c r="AG801" s="12"/>
    </row>
    <row r="802">
      <c r="A802" s="18"/>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18"/>
      <c r="AG802" s="12"/>
    </row>
    <row r="803">
      <c r="A803" s="18"/>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18"/>
      <c r="AG803" s="12"/>
    </row>
    <row r="804">
      <c r="A804" s="18"/>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18"/>
      <c r="AG804" s="12"/>
    </row>
    <row r="805">
      <c r="A805" s="18"/>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18"/>
      <c r="AG805" s="12"/>
    </row>
    <row r="806">
      <c r="A806" s="18"/>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18"/>
      <c r="AG806" s="12"/>
    </row>
    <row r="807">
      <c r="A807" s="18"/>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18"/>
      <c r="AG807" s="12"/>
    </row>
    <row r="808">
      <c r="A808" s="1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18"/>
      <c r="AG808" s="12"/>
    </row>
    <row r="809">
      <c r="A809" s="18"/>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18"/>
      <c r="AG809" s="12"/>
    </row>
    <row r="810">
      <c r="A810" s="18"/>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18"/>
      <c r="AG810" s="12"/>
    </row>
    <row r="811">
      <c r="A811" s="18"/>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18"/>
      <c r="AG811" s="12"/>
    </row>
    <row r="812">
      <c r="A812" s="18"/>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18"/>
      <c r="AG812" s="12"/>
    </row>
    <row r="813">
      <c r="A813" s="18"/>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18"/>
      <c r="AG813" s="12"/>
    </row>
    <row r="814">
      <c r="A814" s="18"/>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18"/>
      <c r="AG814" s="12"/>
    </row>
    <row r="815">
      <c r="A815" s="18"/>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18"/>
      <c r="AG815" s="12"/>
    </row>
    <row r="816">
      <c r="A816" s="18"/>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18"/>
      <c r="AG816" s="12"/>
    </row>
    <row r="817">
      <c r="A817" s="18"/>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18"/>
      <c r="AG817" s="12"/>
    </row>
    <row r="818">
      <c r="A818" s="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18"/>
      <c r="AG818" s="12"/>
    </row>
    <row r="819">
      <c r="A819" s="18"/>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18"/>
      <c r="AG819" s="12"/>
    </row>
    <row r="820">
      <c r="A820" s="18"/>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18"/>
      <c r="AG820" s="12"/>
    </row>
    <row r="821">
      <c r="A821" s="18"/>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18"/>
      <c r="AG821" s="12"/>
    </row>
    <row r="822">
      <c r="A822" s="18"/>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18"/>
      <c r="AG822" s="12"/>
    </row>
    <row r="823">
      <c r="A823" s="18"/>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18"/>
      <c r="AG823" s="12"/>
    </row>
    <row r="824">
      <c r="A824" s="18"/>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18"/>
      <c r="AG824" s="12"/>
    </row>
    <row r="825">
      <c r="A825" s="18"/>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18"/>
      <c r="AG825" s="12"/>
    </row>
    <row r="826">
      <c r="A826" s="18"/>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18"/>
      <c r="AG826" s="12"/>
    </row>
    <row r="827">
      <c r="A827" s="18"/>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18"/>
      <c r="AG827" s="12"/>
    </row>
    <row r="828">
      <c r="A828" s="1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18"/>
      <c r="AG828" s="12"/>
    </row>
    <row r="829">
      <c r="A829" s="18"/>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18"/>
      <c r="AG829" s="12"/>
    </row>
    <row r="830">
      <c r="A830" s="18"/>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18"/>
      <c r="AG830" s="12"/>
    </row>
    <row r="831">
      <c r="A831" s="18"/>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18"/>
      <c r="AG831" s="12"/>
    </row>
    <row r="832">
      <c r="A832" s="18"/>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18"/>
      <c r="AG832" s="12"/>
    </row>
    <row r="833">
      <c r="A833" s="18"/>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18"/>
      <c r="AG833" s="12"/>
    </row>
    <row r="834">
      <c r="A834" s="18"/>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18"/>
      <c r="AG834" s="12"/>
    </row>
    <row r="835">
      <c r="A835" s="18"/>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18"/>
      <c r="AG835" s="12"/>
    </row>
    <row r="836">
      <c r="A836" s="18"/>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18"/>
      <c r="AG836" s="12"/>
    </row>
    <row r="837">
      <c r="A837" s="18"/>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18"/>
      <c r="AG837" s="12"/>
    </row>
    <row r="838">
      <c r="A838" s="1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18"/>
      <c r="AG838" s="12"/>
    </row>
    <row r="839">
      <c r="A839" s="18"/>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18"/>
      <c r="AG839" s="12"/>
    </row>
    <row r="840">
      <c r="A840" s="18"/>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18"/>
      <c r="AG840" s="12"/>
    </row>
    <row r="841">
      <c r="A841" s="18"/>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18"/>
      <c r="AG841" s="12"/>
    </row>
    <row r="842">
      <c r="A842" s="18"/>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18"/>
      <c r="AG842" s="12"/>
    </row>
    <row r="843">
      <c r="A843" s="18"/>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18"/>
      <c r="AG843" s="12"/>
    </row>
    <row r="844">
      <c r="A844" s="18"/>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18"/>
      <c r="AG844" s="12"/>
    </row>
    <row r="845">
      <c r="A845" s="18"/>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18"/>
      <c r="AG845" s="12"/>
    </row>
    <row r="846">
      <c r="A846" s="18"/>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18"/>
      <c r="AG846" s="12"/>
    </row>
    <row r="847">
      <c r="A847" s="18"/>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18"/>
      <c r="AG847" s="12"/>
    </row>
    <row r="848">
      <c r="A848" s="1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18"/>
      <c r="AG848" s="12"/>
    </row>
    <row r="849">
      <c r="A849" s="18"/>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18"/>
      <c r="AG849" s="12"/>
    </row>
    <row r="850">
      <c r="A850" s="18"/>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18"/>
      <c r="AG850" s="12"/>
    </row>
    <row r="851">
      <c r="A851" s="18"/>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18"/>
      <c r="AG851" s="12"/>
    </row>
    <row r="852">
      <c r="A852" s="18"/>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18"/>
      <c r="AG852" s="12"/>
    </row>
    <row r="853">
      <c r="A853" s="18"/>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18"/>
      <c r="AG853" s="12"/>
    </row>
    <row r="854">
      <c r="A854" s="18"/>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18"/>
      <c r="AG854" s="12"/>
    </row>
    <row r="855">
      <c r="A855" s="18"/>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18"/>
      <c r="AG855" s="12"/>
    </row>
    <row r="856">
      <c r="A856" s="18"/>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18"/>
      <c r="AG856" s="12"/>
    </row>
    <row r="857">
      <c r="A857" s="18"/>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18"/>
      <c r="AG857" s="12"/>
    </row>
    <row r="858">
      <c r="A858" s="1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18"/>
      <c r="AG858" s="12"/>
    </row>
    <row r="859">
      <c r="A859" s="18"/>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18"/>
      <c r="AG859" s="12"/>
    </row>
    <row r="860">
      <c r="A860" s="18"/>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18"/>
      <c r="AG860" s="12"/>
    </row>
    <row r="861">
      <c r="A861" s="18"/>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18"/>
      <c r="AG861" s="12"/>
    </row>
    <row r="862">
      <c r="A862" s="18"/>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18"/>
      <c r="AG862" s="12"/>
    </row>
    <row r="863">
      <c r="A863" s="18"/>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18"/>
      <c r="AG863" s="12"/>
    </row>
    <row r="864">
      <c r="A864" s="18"/>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18"/>
      <c r="AG864" s="12"/>
    </row>
    <row r="865">
      <c r="A865" s="18"/>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18"/>
      <c r="AG865" s="12"/>
    </row>
    <row r="866">
      <c r="A866" s="18"/>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18"/>
      <c r="AG866" s="12"/>
    </row>
    <row r="867">
      <c r="A867" s="18"/>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18"/>
      <c r="AG867" s="12"/>
    </row>
    <row r="868">
      <c r="A868" s="1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18"/>
      <c r="AG868" s="12"/>
    </row>
    <row r="869">
      <c r="A869" s="18"/>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18"/>
      <c r="AG869" s="12"/>
    </row>
    <row r="870">
      <c r="A870" s="18"/>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18"/>
      <c r="AG870" s="12"/>
    </row>
    <row r="871">
      <c r="A871" s="18"/>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18"/>
      <c r="AG871" s="12"/>
    </row>
    <row r="872">
      <c r="A872" s="18"/>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18"/>
      <c r="AG872" s="12"/>
    </row>
    <row r="873">
      <c r="A873" s="18"/>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18"/>
      <c r="AG873" s="12"/>
    </row>
    <row r="874">
      <c r="A874" s="18"/>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18"/>
      <c r="AG874" s="12"/>
    </row>
    <row r="875">
      <c r="A875" s="18"/>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18"/>
      <c r="AG875" s="12"/>
    </row>
    <row r="876">
      <c r="A876" s="18"/>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18"/>
      <c r="AG876" s="12"/>
    </row>
    <row r="877">
      <c r="A877" s="18"/>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18"/>
      <c r="AG877" s="12"/>
    </row>
    <row r="878">
      <c r="A878" s="1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18"/>
      <c r="AG878" s="12"/>
    </row>
    <row r="879">
      <c r="A879" s="18"/>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18"/>
      <c r="AG879" s="12"/>
    </row>
    <row r="880">
      <c r="A880" s="18"/>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18"/>
      <c r="AG880" s="12"/>
    </row>
    <row r="881">
      <c r="A881" s="18"/>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18"/>
      <c r="AG881" s="12"/>
    </row>
    <row r="882">
      <c r="A882" s="18"/>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18"/>
      <c r="AG882" s="12"/>
    </row>
    <row r="883">
      <c r="A883" s="18"/>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18"/>
      <c r="AG883" s="12"/>
    </row>
    <row r="884">
      <c r="A884" s="18"/>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18"/>
      <c r="AG884" s="12"/>
    </row>
    <row r="885">
      <c r="A885" s="18"/>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18"/>
      <c r="AG885" s="12"/>
    </row>
    <row r="886">
      <c r="A886" s="18"/>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18"/>
      <c r="AG886" s="12"/>
    </row>
    <row r="887">
      <c r="A887" s="18"/>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18"/>
      <c r="AG887" s="12"/>
    </row>
    <row r="888">
      <c r="A888" s="1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18"/>
      <c r="AG888" s="12"/>
    </row>
    <row r="889">
      <c r="A889" s="18"/>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18"/>
      <c r="AG889" s="12"/>
    </row>
    <row r="890">
      <c r="A890" s="18"/>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18"/>
      <c r="AG890" s="12"/>
    </row>
    <row r="891">
      <c r="A891" s="18"/>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18"/>
      <c r="AG891" s="12"/>
    </row>
    <row r="892">
      <c r="A892" s="18"/>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18"/>
      <c r="AG892" s="12"/>
    </row>
    <row r="893">
      <c r="A893" s="18"/>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18"/>
      <c r="AG893" s="12"/>
    </row>
    <row r="894">
      <c r="A894" s="18"/>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18"/>
      <c r="AG894" s="12"/>
    </row>
    <row r="895">
      <c r="A895" s="18"/>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18"/>
      <c r="AG895" s="12"/>
    </row>
    <row r="896">
      <c r="A896" s="18"/>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18"/>
      <c r="AG896" s="12"/>
    </row>
    <row r="897">
      <c r="A897" s="18"/>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18"/>
      <c r="AG897" s="12"/>
    </row>
    <row r="898">
      <c r="A898" s="1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18"/>
      <c r="AG898" s="12"/>
    </row>
    <row r="899">
      <c r="A899" s="18"/>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18"/>
      <c r="AG899" s="12"/>
    </row>
    <row r="900">
      <c r="A900" s="18"/>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18"/>
      <c r="AG900" s="12"/>
    </row>
    <row r="901">
      <c r="A901" s="18"/>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18"/>
      <c r="AG901" s="12"/>
    </row>
    <row r="902">
      <c r="A902" s="18"/>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18"/>
      <c r="AG902" s="12"/>
    </row>
    <row r="903">
      <c r="A903" s="18"/>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18"/>
      <c r="AG903" s="12"/>
    </row>
    <row r="904">
      <c r="A904" s="18"/>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18"/>
      <c r="AG904" s="12"/>
    </row>
    <row r="905">
      <c r="A905" s="18"/>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18"/>
      <c r="AG905" s="12"/>
    </row>
    <row r="906">
      <c r="A906" s="18"/>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18"/>
      <c r="AG906" s="12"/>
    </row>
    <row r="907">
      <c r="A907" s="18"/>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18"/>
      <c r="AG907" s="12"/>
    </row>
    <row r="908">
      <c r="A908" s="1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18"/>
      <c r="AG908" s="12"/>
    </row>
    <row r="909">
      <c r="A909" s="18"/>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18"/>
      <c r="AG909" s="12"/>
    </row>
    <row r="910">
      <c r="A910" s="18"/>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18"/>
      <c r="AG910" s="12"/>
    </row>
    <row r="911">
      <c r="A911" s="18"/>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18"/>
      <c r="AG911" s="12"/>
    </row>
    <row r="912">
      <c r="A912" s="18"/>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18"/>
      <c r="AG912" s="12"/>
    </row>
    <row r="913">
      <c r="A913" s="18"/>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18"/>
      <c r="AG913" s="12"/>
    </row>
    <row r="914">
      <c r="A914" s="18"/>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18"/>
      <c r="AG914" s="12"/>
    </row>
    <row r="915">
      <c r="A915" s="18"/>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18"/>
      <c r="AG915" s="12"/>
    </row>
    <row r="916">
      <c r="A916" s="18"/>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18"/>
      <c r="AG916" s="12"/>
    </row>
    <row r="917">
      <c r="A917" s="18"/>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18"/>
      <c r="AG917" s="12"/>
    </row>
    <row r="918">
      <c r="A918" s="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18"/>
      <c r="AG918" s="12"/>
    </row>
    <row r="919">
      <c r="A919" s="18"/>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18"/>
      <c r="AG919" s="12"/>
    </row>
    <row r="920">
      <c r="A920" s="18"/>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18"/>
      <c r="AG920" s="12"/>
    </row>
    <row r="921">
      <c r="A921" s="18"/>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18"/>
      <c r="AG921" s="12"/>
    </row>
    <row r="922">
      <c r="A922" s="18"/>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18"/>
      <c r="AG922" s="12"/>
    </row>
    <row r="923">
      <c r="A923" s="18"/>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18"/>
      <c r="AG923" s="12"/>
    </row>
    <row r="924">
      <c r="A924" s="18"/>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18"/>
      <c r="AG924" s="12"/>
    </row>
    <row r="925">
      <c r="A925" s="18"/>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18"/>
      <c r="AG925" s="12"/>
    </row>
    <row r="926">
      <c r="A926" s="18"/>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18"/>
      <c r="AG926" s="12"/>
    </row>
    <row r="927">
      <c r="A927" s="18"/>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18"/>
      <c r="AG927" s="12"/>
    </row>
    <row r="928">
      <c r="A928" s="1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18"/>
      <c r="AG928" s="12"/>
    </row>
    <row r="929">
      <c r="A929" s="18"/>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18"/>
      <c r="AG929" s="12"/>
    </row>
    <row r="930">
      <c r="A930" s="18"/>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18"/>
      <c r="AG930" s="12"/>
    </row>
    <row r="931">
      <c r="A931" s="18"/>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18"/>
      <c r="AG931" s="12"/>
    </row>
    <row r="932">
      <c r="A932" s="18"/>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18"/>
      <c r="AG932" s="12"/>
    </row>
    <row r="933">
      <c r="A933" s="18"/>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18"/>
      <c r="AG933" s="12"/>
    </row>
    <row r="934">
      <c r="A934" s="18"/>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18"/>
      <c r="AG934" s="12"/>
    </row>
    <row r="935">
      <c r="A935" s="18"/>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18"/>
      <c r="AG935" s="12"/>
    </row>
    <row r="936">
      <c r="A936" s="18"/>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18"/>
      <c r="AG936" s="12"/>
    </row>
    <row r="937">
      <c r="A937" s="18"/>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18"/>
      <c r="AG937" s="12"/>
    </row>
    <row r="938">
      <c r="A938" s="1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18"/>
      <c r="AG938" s="12"/>
    </row>
    <row r="939">
      <c r="A939" s="18"/>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18"/>
      <c r="AG939" s="12"/>
    </row>
    <row r="940">
      <c r="A940" s="18"/>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18"/>
      <c r="AG940" s="12"/>
    </row>
    <row r="941">
      <c r="A941" s="18"/>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18"/>
      <c r="AG941" s="12"/>
    </row>
    <row r="942">
      <c r="A942" s="18"/>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18"/>
      <c r="AG942" s="12"/>
    </row>
    <row r="943">
      <c r="A943" s="18"/>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18"/>
      <c r="AG943" s="12"/>
    </row>
    <row r="944">
      <c r="A944" s="18"/>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18"/>
      <c r="AG944" s="12"/>
    </row>
    <row r="945">
      <c r="A945" s="18"/>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18"/>
      <c r="AG945" s="12"/>
    </row>
    <row r="946">
      <c r="A946" s="18"/>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18"/>
      <c r="AG946" s="12"/>
    </row>
    <row r="947">
      <c r="A947" s="18"/>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18"/>
      <c r="AG947" s="12"/>
    </row>
    <row r="948">
      <c r="A948" s="1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18"/>
      <c r="AG948" s="12"/>
    </row>
    <row r="949">
      <c r="A949" s="18"/>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18"/>
      <c r="AG949" s="12"/>
    </row>
    <row r="950">
      <c r="A950" s="18"/>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18"/>
      <c r="AG950" s="12"/>
    </row>
    <row r="951">
      <c r="A951" s="18"/>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18"/>
      <c r="AG951" s="12"/>
    </row>
    <row r="952">
      <c r="A952" s="18"/>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18"/>
      <c r="AG952" s="12"/>
    </row>
    <row r="953">
      <c r="A953" s="18"/>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18"/>
      <c r="AG953" s="12"/>
    </row>
    <row r="954">
      <c r="A954" s="18"/>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18"/>
      <c r="AG954" s="12"/>
    </row>
    <row r="955">
      <c r="A955" s="18"/>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18"/>
      <c r="AG955" s="12"/>
    </row>
    <row r="956">
      <c r="A956" s="18"/>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18"/>
      <c r="AG956" s="12"/>
    </row>
    <row r="957">
      <c r="A957" s="18"/>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18"/>
      <c r="AG957" s="12"/>
    </row>
    <row r="958">
      <c r="A958" s="1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18"/>
      <c r="AG958" s="12"/>
    </row>
    <row r="959">
      <c r="A959" s="18"/>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18"/>
      <c r="AG959" s="12"/>
    </row>
    <row r="960">
      <c r="A960" s="18"/>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18"/>
      <c r="AG960" s="12"/>
    </row>
    <row r="961">
      <c r="A961" s="18"/>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18"/>
      <c r="AG961" s="12"/>
    </row>
    <row r="962">
      <c r="A962" s="18"/>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18"/>
      <c r="AG962" s="12"/>
    </row>
    <row r="963">
      <c r="A963" s="18"/>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18"/>
      <c r="AG963" s="12"/>
    </row>
    <row r="964">
      <c r="A964" s="18"/>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18"/>
      <c r="AG964" s="12"/>
    </row>
    <row r="965">
      <c r="A965" s="18"/>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18"/>
      <c r="AG965" s="12"/>
    </row>
    <row r="966">
      <c r="A966" s="18"/>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18"/>
      <c r="AG966" s="12"/>
    </row>
    <row r="967">
      <c r="A967" s="18"/>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18"/>
      <c r="AG967" s="12"/>
    </row>
    <row r="968">
      <c r="A968" s="1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18"/>
      <c r="AG968" s="12"/>
    </row>
    <row r="969">
      <c r="A969" s="18"/>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18"/>
      <c r="AG969" s="12"/>
    </row>
    <row r="970">
      <c r="A970" s="18"/>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18"/>
      <c r="AG970" s="12"/>
    </row>
    <row r="971">
      <c r="A971" s="18"/>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18"/>
      <c r="AG971" s="12"/>
    </row>
    <row r="972">
      <c r="A972" s="18"/>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18"/>
      <c r="AG972" s="12"/>
    </row>
    <row r="973">
      <c r="A973" s="18"/>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18"/>
      <c r="AG973" s="12"/>
    </row>
    <row r="974">
      <c r="A974" s="18"/>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18"/>
      <c r="AG974" s="12"/>
    </row>
    <row r="975">
      <c r="A975" s="18"/>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18"/>
      <c r="AG975" s="12"/>
    </row>
    <row r="976">
      <c r="A976" s="18"/>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18"/>
      <c r="AG976" s="12"/>
    </row>
    <row r="977">
      <c r="A977" s="18"/>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18"/>
      <c r="AG977" s="12"/>
    </row>
    <row r="978">
      <c r="A978" s="1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18"/>
      <c r="AG978" s="12"/>
    </row>
    <row r="979">
      <c r="A979" s="18"/>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18"/>
      <c r="AG979" s="12"/>
    </row>
    <row r="980">
      <c r="A980" s="18"/>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18"/>
      <c r="AG980" s="12"/>
    </row>
    <row r="981">
      <c r="A981" s="18"/>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18"/>
      <c r="AG981" s="12"/>
    </row>
    <row r="982">
      <c r="A982" s="18"/>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18"/>
      <c r="AG982" s="12"/>
    </row>
    <row r="983">
      <c r="A983" s="18"/>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18"/>
      <c r="AG983" s="12"/>
    </row>
    <row r="984">
      <c r="A984" s="18"/>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18"/>
      <c r="AG984" s="12"/>
    </row>
    <row r="985">
      <c r="A985" s="18"/>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18"/>
      <c r="AG985" s="12"/>
    </row>
    <row r="986">
      <c r="A986" s="18"/>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18"/>
      <c r="AG986" s="12"/>
    </row>
    <row r="987">
      <c r="A987" s="18"/>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18"/>
      <c r="AG987" s="12"/>
    </row>
    <row r="988">
      <c r="A988" s="1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18"/>
      <c r="AG988" s="12"/>
    </row>
    <row r="989">
      <c r="A989" s="18"/>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18"/>
      <c r="AG989" s="12"/>
    </row>
    <row r="990">
      <c r="A990" s="18"/>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18"/>
      <c r="AG990" s="12"/>
    </row>
    <row r="991">
      <c r="A991" s="18"/>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18"/>
      <c r="AG991" s="12"/>
    </row>
    <row r="992">
      <c r="A992" s="18"/>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18"/>
      <c r="AG992" s="12"/>
    </row>
    <row r="993">
      <c r="A993" s="18"/>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18"/>
      <c r="AG993" s="12"/>
    </row>
    <row r="994">
      <c r="A994" s="18"/>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18"/>
      <c r="AG994" s="12"/>
    </row>
    <row r="995">
      <c r="A995" s="18"/>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18"/>
      <c r="AG995" s="12"/>
    </row>
    <row r="996">
      <c r="A996" s="18"/>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18"/>
      <c r="AG996" s="12"/>
    </row>
    <row r="997">
      <c r="A997" s="18"/>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18"/>
      <c r="AG997" s="12"/>
    </row>
    <row r="998">
      <c r="A998" s="1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18"/>
      <c r="AG998" s="12"/>
    </row>
    <row r="999">
      <c r="A999" s="18"/>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18"/>
      <c r="AG999" s="12"/>
    </row>
    <row r="1000">
      <c r="A1000" s="18"/>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18"/>
      <c r="AG1000" s="12"/>
    </row>
    <row r="1001">
      <c r="A1001" s="18"/>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18"/>
      <c r="AG1001" s="12"/>
    </row>
    <row r="1002">
      <c r="A1002" s="18"/>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18"/>
      <c r="AG1002" s="12"/>
    </row>
    <row r="1003">
      <c r="A1003" s="18"/>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18"/>
      <c r="AG1003" s="12"/>
    </row>
    <row r="1004">
      <c r="A1004" s="18"/>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18"/>
      <c r="AG1004" s="12"/>
    </row>
    <row r="1005">
      <c r="A1005" s="18"/>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18"/>
      <c r="AG1005" s="12"/>
    </row>
    <row r="1006">
      <c r="A1006" s="18"/>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18"/>
      <c r="AG1006" s="12"/>
    </row>
    <row r="1007">
      <c r="A1007" s="18"/>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18"/>
      <c r="AG1007" s="12"/>
    </row>
    <row r="1008">
      <c r="A1008" s="18"/>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18"/>
      <c r="AG1008" s="12"/>
    </row>
    <row r="1009">
      <c r="A1009" s="18"/>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18"/>
      <c r="AG1009" s="12"/>
    </row>
    <row r="1010">
      <c r="A1010" s="18"/>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18"/>
      <c r="AG1010" s="12"/>
    </row>
    <row r="1011">
      <c r="A1011" s="18"/>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18"/>
      <c r="AG1011" s="12"/>
    </row>
    <row r="1012">
      <c r="A1012" s="18"/>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18"/>
      <c r="AG1012" s="12"/>
    </row>
    <row r="1013">
      <c r="A1013" s="18"/>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18"/>
      <c r="AG1013" s="12"/>
    </row>
    <row r="1014">
      <c r="A1014" s="18"/>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18"/>
      <c r="AG1014" s="12"/>
    </row>
    <row r="1015">
      <c r="A1015" s="18"/>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18"/>
      <c r="AG1015" s="12"/>
    </row>
    <row r="1016">
      <c r="A1016" s="18"/>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18"/>
      <c r="AG1016" s="12"/>
    </row>
    <row r="1017">
      <c r="A1017" s="18"/>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18"/>
      <c r="AG1017" s="12"/>
    </row>
  </sheetData>
  <conditionalFormatting sqref="B457:AF457">
    <cfRule type="colorScale" priority="1">
      <colorScale>
        <cfvo type="min"/>
        <cfvo type="percentile" val="0"/>
        <cfvo type="max"/>
        <color rgb="FFE67C73"/>
        <color rgb="FFFFFFFF"/>
        <color rgb="FF57BB8A"/>
      </colorScale>
    </cfRule>
  </conditionalFormatting>
  <conditionalFormatting sqref="B455:AF455">
    <cfRule type="colorScale" priority="2">
      <colorScale>
        <cfvo type="min"/>
        <cfvo type="percentile" val="0"/>
        <cfvo type="max"/>
        <color rgb="FFE67C73"/>
        <color rgb="FFFFFFFF"/>
        <color rgb="FF57BB8A"/>
      </colorScale>
    </cfRule>
  </conditionalFormatting>
  <conditionalFormatting sqref="B375:AF375">
    <cfRule type="colorScale" priority="3">
      <colorScale>
        <cfvo type="min"/>
        <cfvo type="max"/>
        <color rgb="FFFFFFFF"/>
        <color rgb="FF57BB8A"/>
      </colorScale>
    </cfRule>
  </conditionalFormatting>
  <conditionalFormatting sqref="B377:AF377">
    <cfRule type="colorScale" priority="4">
      <colorScale>
        <cfvo type="min"/>
        <cfvo type="max"/>
        <color rgb="FFFFFFFF"/>
        <color rgb="FF57BB8A"/>
      </colorScale>
    </cfRule>
  </conditionalFormatting>
  <conditionalFormatting sqref="B379:AF379">
    <cfRule type="colorScale" priority="5">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4.0"/>
    <col customWidth="1" min="33" max="33" width="14.38"/>
  </cols>
  <sheetData>
    <row r="1">
      <c r="A1" s="4" t="s">
        <v>1</v>
      </c>
      <c r="B1" s="5">
        <v>45261.0</v>
      </c>
      <c r="C1" s="5">
        <v>45262.0</v>
      </c>
      <c r="D1" s="5">
        <v>45263.0</v>
      </c>
      <c r="E1" s="5">
        <v>45264.0</v>
      </c>
      <c r="F1" s="5">
        <v>45265.0</v>
      </c>
      <c r="G1" s="5">
        <v>45266.0</v>
      </c>
      <c r="H1" s="5">
        <v>45267.0</v>
      </c>
      <c r="I1" s="5">
        <v>45268.0</v>
      </c>
      <c r="J1" s="5">
        <v>45269.0</v>
      </c>
      <c r="K1" s="5">
        <v>45270.0</v>
      </c>
      <c r="L1" s="5">
        <v>45271.0</v>
      </c>
      <c r="M1" s="5">
        <v>45272.0</v>
      </c>
      <c r="N1" s="5">
        <v>45273.0</v>
      </c>
      <c r="O1" s="5">
        <v>45274.0</v>
      </c>
      <c r="P1" s="5">
        <v>45275.0</v>
      </c>
      <c r="Q1" s="5">
        <v>45276.0</v>
      </c>
      <c r="R1" s="5">
        <v>45277.0</v>
      </c>
      <c r="S1" s="5">
        <v>45278.0</v>
      </c>
      <c r="T1" s="5">
        <v>45279.0</v>
      </c>
      <c r="U1" s="5">
        <v>45280.0</v>
      </c>
      <c r="V1" s="5">
        <v>45281.0</v>
      </c>
      <c r="W1" s="5">
        <v>45282.0</v>
      </c>
      <c r="X1" s="5">
        <v>45283.0</v>
      </c>
      <c r="Y1" s="5">
        <v>45284.0</v>
      </c>
      <c r="Z1" s="5">
        <v>45285.0</v>
      </c>
      <c r="AA1" s="5">
        <v>45286.0</v>
      </c>
      <c r="AB1" s="5">
        <v>45287.0</v>
      </c>
      <c r="AC1" s="5">
        <v>45288.0</v>
      </c>
      <c r="AD1" s="5">
        <v>45289.0</v>
      </c>
      <c r="AE1" s="5">
        <v>45290.0</v>
      </c>
      <c r="AF1" s="8">
        <v>45291.0</v>
      </c>
      <c r="AG1" s="7"/>
    </row>
    <row r="2">
      <c r="A2" s="9" t="s">
        <v>11</v>
      </c>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7" t="s">
        <v>4</v>
      </c>
      <c r="AG2" s="7"/>
    </row>
    <row r="3">
      <c r="A3" s="24" t="s">
        <v>29</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18"/>
      <c r="AG3" s="7"/>
    </row>
    <row r="4">
      <c r="A4" s="30" t="s">
        <v>32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18"/>
      <c r="AG4" s="7"/>
    </row>
    <row r="5">
      <c r="A5" s="34" t="s">
        <v>33</v>
      </c>
      <c r="B5" s="37">
        <f>Summary!B53</f>
        <v>1</v>
      </c>
      <c r="C5" s="37">
        <f>Summary!C53</f>
        <v>0</v>
      </c>
      <c r="D5" s="37">
        <f>Summary!D53</f>
        <v>1</v>
      </c>
      <c r="E5" s="37">
        <f>Summary!E53</f>
        <v>1</v>
      </c>
      <c r="F5" s="37">
        <f>Summary!F53</f>
        <v>0</v>
      </c>
      <c r="G5" s="37">
        <f>Summary!G53</f>
        <v>0</v>
      </c>
      <c r="H5" s="37">
        <f>Summary!H53</f>
        <v>1</v>
      </c>
      <c r="I5" s="37">
        <f>Summary!I53</f>
        <v>0</v>
      </c>
      <c r="J5" s="37">
        <f>Summary!J53</f>
        <v>14</v>
      </c>
      <c r="K5" s="37">
        <f>Summary!K53</f>
        <v>57</v>
      </c>
      <c r="L5" s="37">
        <f>Summary!L53</f>
        <v>6</v>
      </c>
      <c r="M5" s="37">
        <f>Summary!M53</f>
        <v>9</v>
      </c>
      <c r="N5" s="37">
        <f>Summary!N53</f>
        <v>10</v>
      </c>
      <c r="O5" s="37">
        <f>Summary!O53</f>
        <v>41</v>
      </c>
      <c r="P5" s="37">
        <f>Summary!P53</f>
        <v>99</v>
      </c>
      <c r="Q5" s="37">
        <f>Summary!Q53</f>
        <v>273</v>
      </c>
      <c r="R5" s="37">
        <f>Summary!R53</f>
        <v>824</v>
      </c>
      <c r="S5" s="37">
        <f>Summary!S53</f>
        <v>657</v>
      </c>
      <c r="T5" s="37">
        <f>Summary!T53</f>
        <v>616</v>
      </c>
      <c r="U5" s="37">
        <f>Summary!U53</f>
        <v>272</v>
      </c>
      <c r="V5" s="37">
        <f>Summary!V53</f>
        <v>214</v>
      </c>
      <c r="W5" s="37">
        <f>Summary!W53</f>
        <v>178</v>
      </c>
      <c r="X5" s="37">
        <f>Summary!X53</f>
        <v>173</v>
      </c>
      <c r="Y5" s="37">
        <f>Summary!Y53</f>
        <v>111</v>
      </c>
      <c r="Z5" s="37">
        <f>Summary!Z53</f>
        <v>158</v>
      </c>
      <c r="AA5" s="37">
        <f>Summary!AA53</f>
        <v>154</v>
      </c>
      <c r="AB5" s="37">
        <f>Summary!AB53</f>
        <v>93</v>
      </c>
      <c r="AC5" s="37">
        <f>Summary!AC53</f>
        <v>59</v>
      </c>
      <c r="AD5" s="37">
        <f>Summary!AD53</f>
        <v>22</v>
      </c>
      <c r="AE5" s="37">
        <f>Summary!AE53</f>
        <v>36</v>
      </c>
      <c r="AF5" s="49">
        <f>Summary!AF53</f>
        <v>38</v>
      </c>
      <c r="AG5" s="7"/>
    </row>
    <row r="6">
      <c r="A6" s="50" t="s">
        <v>44</v>
      </c>
      <c r="B6" s="51">
        <f t="shared" ref="B6:AF6" si="1">SUM(B5)</f>
        <v>1</v>
      </c>
      <c r="C6" s="51">
        <f t="shared" si="1"/>
        <v>0</v>
      </c>
      <c r="D6" s="51">
        <f t="shared" si="1"/>
        <v>1</v>
      </c>
      <c r="E6" s="51">
        <f t="shared" si="1"/>
        <v>1</v>
      </c>
      <c r="F6" s="51">
        <f t="shared" si="1"/>
        <v>0</v>
      </c>
      <c r="G6" s="51">
        <f t="shared" si="1"/>
        <v>0</v>
      </c>
      <c r="H6" s="51">
        <f t="shared" si="1"/>
        <v>1</v>
      </c>
      <c r="I6" s="51">
        <f t="shared" si="1"/>
        <v>0</v>
      </c>
      <c r="J6" s="51">
        <f t="shared" si="1"/>
        <v>14</v>
      </c>
      <c r="K6" s="51">
        <f t="shared" si="1"/>
        <v>57</v>
      </c>
      <c r="L6" s="51">
        <f t="shared" si="1"/>
        <v>6</v>
      </c>
      <c r="M6" s="51">
        <f t="shared" si="1"/>
        <v>9</v>
      </c>
      <c r="N6" s="51">
        <f t="shared" si="1"/>
        <v>10</v>
      </c>
      <c r="O6" s="51">
        <f t="shared" si="1"/>
        <v>41</v>
      </c>
      <c r="P6" s="51">
        <f t="shared" si="1"/>
        <v>99</v>
      </c>
      <c r="Q6" s="51">
        <f t="shared" si="1"/>
        <v>273</v>
      </c>
      <c r="R6" s="51">
        <f t="shared" si="1"/>
        <v>824</v>
      </c>
      <c r="S6" s="51">
        <f t="shared" si="1"/>
        <v>657</v>
      </c>
      <c r="T6" s="51">
        <f t="shared" si="1"/>
        <v>616</v>
      </c>
      <c r="U6" s="51">
        <f t="shared" si="1"/>
        <v>272</v>
      </c>
      <c r="V6" s="51">
        <f t="shared" si="1"/>
        <v>214</v>
      </c>
      <c r="W6" s="51">
        <f t="shared" si="1"/>
        <v>178</v>
      </c>
      <c r="X6" s="51">
        <f t="shared" si="1"/>
        <v>173</v>
      </c>
      <c r="Y6" s="51">
        <f t="shared" si="1"/>
        <v>111</v>
      </c>
      <c r="Z6" s="51">
        <f t="shared" si="1"/>
        <v>158</v>
      </c>
      <c r="AA6" s="51">
        <f t="shared" si="1"/>
        <v>154</v>
      </c>
      <c r="AB6" s="51">
        <f t="shared" si="1"/>
        <v>93</v>
      </c>
      <c r="AC6" s="51">
        <f t="shared" si="1"/>
        <v>59</v>
      </c>
      <c r="AD6" s="51">
        <f t="shared" si="1"/>
        <v>22</v>
      </c>
      <c r="AE6" s="51">
        <f t="shared" si="1"/>
        <v>36</v>
      </c>
      <c r="AF6" s="56">
        <f t="shared" si="1"/>
        <v>38</v>
      </c>
      <c r="AG6" s="58">
        <f>SUM(B6:AF6)</f>
        <v>4118</v>
      </c>
    </row>
    <row r="7">
      <c r="A7" s="18"/>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18"/>
      <c r="AG7" s="7"/>
    </row>
    <row r="8">
      <c r="A8" s="60" t="s">
        <v>48</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8"/>
      <c r="AG8" s="7"/>
    </row>
    <row r="9">
      <c r="A9" s="40" t="s">
        <v>33</v>
      </c>
      <c r="B9" s="63">
        <f>Summary!B14</f>
        <v>253.34</v>
      </c>
      <c r="C9" s="63">
        <f>Summary!C14</f>
        <v>0</v>
      </c>
      <c r="D9" s="63">
        <f>Summary!D14</f>
        <v>239</v>
      </c>
      <c r="E9" s="63">
        <f>Summary!E14</f>
        <v>316.94</v>
      </c>
      <c r="F9" s="63">
        <f>Summary!F14</f>
        <v>0</v>
      </c>
      <c r="G9" s="63">
        <f>Summary!G14</f>
        <v>0</v>
      </c>
      <c r="H9" s="63">
        <f>Summary!H14</f>
        <v>252.15</v>
      </c>
      <c r="I9" s="63">
        <f>Summary!I14</f>
        <v>0</v>
      </c>
      <c r="J9" s="63">
        <f>Summary!J14</f>
        <v>3283.88</v>
      </c>
      <c r="K9" s="63">
        <f>Summary!K14</f>
        <v>17690.76</v>
      </c>
      <c r="L9" s="63">
        <f>Summary!L14</f>
        <v>1730.88</v>
      </c>
      <c r="M9" s="63">
        <f>Summary!M14</f>
        <v>1744.36</v>
      </c>
      <c r="N9" s="63">
        <f>Summary!N14</f>
        <v>3267.14</v>
      </c>
      <c r="O9" s="63">
        <f>Summary!O14</f>
        <v>13722.2</v>
      </c>
      <c r="P9" s="63">
        <f>Summary!P14</f>
        <v>30956.98</v>
      </c>
      <c r="Q9" s="63">
        <f>Summary!Q14</f>
        <v>85520.86</v>
      </c>
      <c r="R9" s="63">
        <f>Summary!R14</f>
        <v>254123.09</v>
      </c>
      <c r="S9" s="63">
        <f>Summary!S14</f>
        <v>204453.08</v>
      </c>
      <c r="T9" s="63">
        <f>Summary!T14</f>
        <v>187322.36</v>
      </c>
      <c r="U9" s="63">
        <f>Summary!U14</f>
        <v>79408.52</v>
      </c>
      <c r="V9" s="63">
        <f>Summary!V14</f>
        <v>64377.12</v>
      </c>
      <c r="W9" s="63">
        <f>Summary!W14</f>
        <v>53761.12</v>
      </c>
      <c r="X9" s="63">
        <f>Summary!X14</f>
        <v>49216.62</v>
      </c>
      <c r="Y9" s="63">
        <f>Summary!Y14</f>
        <v>29620.24</v>
      </c>
      <c r="Z9" s="63">
        <f>Summary!Z14</f>
        <v>20965.94</v>
      </c>
      <c r="AA9" s="63">
        <f>Summary!AA14</f>
        <v>21747.34</v>
      </c>
      <c r="AB9" s="63">
        <f>Summary!AB14</f>
        <v>10026.85</v>
      </c>
      <c r="AC9" s="63">
        <f>Summary!AC14</f>
        <v>10722.55</v>
      </c>
      <c r="AD9" s="63">
        <f>Summary!AD14</f>
        <v>6743.95</v>
      </c>
      <c r="AE9" s="63">
        <f>Summary!AE14</f>
        <v>11129.24</v>
      </c>
      <c r="AF9" s="77">
        <f>Summary!AF14</f>
        <v>10388.6</v>
      </c>
      <c r="AG9" s="7"/>
    </row>
    <row r="10">
      <c r="A10" s="50" t="s">
        <v>44</v>
      </c>
      <c r="B10" s="79">
        <f t="shared" ref="B10:AF10" si="2">SUM(B9)</f>
        <v>253.34</v>
      </c>
      <c r="C10" s="79">
        <f t="shared" si="2"/>
        <v>0</v>
      </c>
      <c r="D10" s="79">
        <f t="shared" si="2"/>
        <v>239</v>
      </c>
      <c r="E10" s="79">
        <f t="shared" si="2"/>
        <v>316.94</v>
      </c>
      <c r="F10" s="79">
        <f t="shared" si="2"/>
        <v>0</v>
      </c>
      <c r="G10" s="79">
        <f t="shared" si="2"/>
        <v>0</v>
      </c>
      <c r="H10" s="79">
        <f t="shared" si="2"/>
        <v>252.15</v>
      </c>
      <c r="I10" s="79">
        <f t="shared" si="2"/>
        <v>0</v>
      </c>
      <c r="J10" s="79">
        <f t="shared" si="2"/>
        <v>3283.88</v>
      </c>
      <c r="K10" s="79">
        <f t="shared" si="2"/>
        <v>17690.76</v>
      </c>
      <c r="L10" s="79">
        <f t="shared" si="2"/>
        <v>1730.88</v>
      </c>
      <c r="M10" s="79">
        <f t="shared" si="2"/>
        <v>1744.36</v>
      </c>
      <c r="N10" s="79">
        <f t="shared" si="2"/>
        <v>3267.14</v>
      </c>
      <c r="O10" s="79">
        <f t="shared" si="2"/>
        <v>13722.2</v>
      </c>
      <c r="P10" s="79">
        <f t="shared" si="2"/>
        <v>30956.98</v>
      </c>
      <c r="Q10" s="79">
        <f t="shared" si="2"/>
        <v>85520.86</v>
      </c>
      <c r="R10" s="79">
        <f t="shared" si="2"/>
        <v>254123.09</v>
      </c>
      <c r="S10" s="79">
        <f t="shared" si="2"/>
        <v>204453.08</v>
      </c>
      <c r="T10" s="79">
        <f t="shared" si="2"/>
        <v>187322.36</v>
      </c>
      <c r="U10" s="79">
        <f t="shared" si="2"/>
        <v>79408.52</v>
      </c>
      <c r="V10" s="79">
        <f t="shared" si="2"/>
        <v>64377.12</v>
      </c>
      <c r="W10" s="79">
        <f t="shared" si="2"/>
        <v>53761.12</v>
      </c>
      <c r="X10" s="79">
        <f t="shared" si="2"/>
        <v>49216.62</v>
      </c>
      <c r="Y10" s="79">
        <f t="shared" si="2"/>
        <v>29620.24</v>
      </c>
      <c r="Z10" s="79">
        <f t="shared" si="2"/>
        <v>20965.94</v>
      </c>
      <c r="AA10" s="79">
        <f t="shared" si="2"/>
        <v>21747.34</v>
      </c>
      <c r="AB10" s="79">
        <f t="shared" si="2"/>
        <v>10026.85</v>
      </c>
      <c r="AC10" s="79">
        <f t="shared" si="2"/>
        <v>10722.55</v>
      </c>
      <c r="AD10" s="79">
        <f t="shared" si="2"/>
        <v>6743.95</v>
      </c>
      <c r="AE10" s="79">
        <f t="shared" si="2"/>
        <v>11129.24</v>
      </c>
      <c r="AF10" s="81">
        <f t="shared" si="2"/>
        <v>10388.6</v>
      </c>
      <c r="AG10" s="82">
        <f>SUM(B10:AF10)</f>
        <v>1172985.11</v>
      </c>
    </row>
    <row r="11">
      <c r="A11" s="18"/>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18"/>
      <c r="AG11" s="7"/>
    </row>
    <row r="12">
      <c r="A12" s="85" t="s">
        <v>59</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18"/>
      <c r="AG12" s="7"/>
    </row>
    <row r="13">
      <c r="A13" s="40" t="s">
        <v>60</v>
      </c>
      <c r="B13" s="89">
        <f>Summary!B78</f>
        <v>0</v>
      </c>
      <c r="C13" s="89">
        <f>Summary!C78</f>
        <v>0</v>
      </c>
      <c r="D13" s="89">
        <f>Summary!D78</f>
        <v>688.15</v>
      </c>
      <c r="E13" s="89">
        <f>Summary!E78</f>
        <v>0</v>
      </c>
      <c r="F13" s="89">
        <f>Summary!F78</f>
        <v>0.41</v>
      </c>
      <c r="G13" s="89">
        <f>Summary!G78</f>
        <v>495.44</v>
      </c>
      <c r="H13" s="89">
        <f>Summary!H78</f>
        <v>0</v>
      </c>
      <c r="I13" s="89">
        <f>Summary!I78</f>
        <v>777.19</v>
      </c>
      <c r="J13" s="89">
        <f>Summary!J78</f>
        <v>2658.1</v>
      </c>
      <c r="K13" s="89">
        <f>Summary!K78</f>
        <v>4122.7</v>
      </c>
      <c r="L13" s="89">
        <f>Summary!L78</f>
        <v>2435.3</v>
      </c>
      <c r="M13" s="89">
        <f>Summary!M78</f>
        <v>211.07</v>
      </c>
      <c r="N13" s="89">
        <f>Summary!N78</f>
        <v>0</v>
      </c>
      <c r="O13" s="89">
        <f>Summary!O78</f>
        <v>5364.65</v>
      </c>
      <c r="P13" s="89">
        <f>Summary!P78</f>
        <v>12239.07</v>
      </c>
      <c r="Q13" s="89">
        <f>Summary!Q78</f>
        <v>22244.57</v>
      </c>
      <c r="R13" s="89">
        <f>Summary!R78</f>
        <v>27940.79</v>
      </c>
      <c r="S13" s="89">
        <f>Summary!S78</f>
        <v>22036.27</v>
      </c>
      <c r="T13" s="89">
        <f>Summary!T78</f>
        <v>20286.11</v>
      </c>
      <c r="U13" s="89">
        <f>Summary!U78</f>
        <v>17289.91</v>
      </c>
      <c r="V13" s="89">
        <f>Summary!V78</f>
        <v>13317.73</v>
      </c>
      <c r="W13" s="89">
        <f>Summary!W78</f>
        <v>9273.67</v>
      </c>
      <c r="X13" s="89">
        <f>Summary!X78</f>
        <v>7427.38</v>
      </c>
      <c r="Y13" s="89">
        <f>Summary!Y78</f>
        <v>6823.19</v>
      </c>
      <c r="Z13" s="89">
        <f>Summary!Z78</f>
        <v>3149.49</v>
      </c>
      <c r="AA13" s="89">
        <f>Summary!AA78</f>
        <v>7173.29</v>
      </c>
      <c r="AB13" s="89">
        <f>Summary!AB78</f>
        <v>3001.39</v>
      </c>
      <c r="AC13" s="89">
        <f>Summary!AC78</f>
        <v>3503.03</v>
      </c>
      <c r="AD13" s="89">
        <f>Summary!AD78</f>
        <v>2443.5</v>
      </c>
      <c r="AE13" s="89">
        <f>Summary!AE78</f>
        <v>4009.09</v>
      </c>
      <c r="AF13" s="97">
        <f>Summary!AF78</f>
        <v>2262.4</v>
      </c>
      <c r="AG13" s="99">
        <f t="shared" ref="AG13:AG14" si="3">SUM(C13:AF13)</f>
        <v>201173.89</v>
      </c>
    </row>
    <row r="14">
      <c r="A14" s="40" t="s">
        <v>63</v>
      </c>
      <c r="B14" s="89">
        <f>B9*'Data - P&amp;L'!$C$48</f>
        <v>38.001</v>
      </c>
      <c r="C14" s="89">
        <f>C9*'Data - P&amp;L'!$C$48</f>
        <v>0</v>
      </c>
      <c r="D14" s="89">
        <f>D9*'Data - P&amp;L'!$C$48</f>
        <v>35.85</v>
      </c>
      <c r="E14" s="89">
        <f>E9*'Data - P&amp;L'!$C$48</f>
        <v>47.541</v>
      </c>
      <c r="F14" s="89">
        <f>F9*'Data - P&amp;L'!$C$48</f>
        <v>0</v>
      </c>
      <c r="G14" s="89">
        <f>G9*'Data - P&amp;L'!$C$48</f>
        <v>0</v>
      </c>
      <c r="H14" s="89">
        <f>H9*'Data - P&amp;L'!$C$48</f>
        <v>37.8225</v>
      </c>
      <c r="I14" s="89">
        <f>I9*'Data - P&amp;L'!$C$48</f>
        <v>0</v>
      </c>
      <c r="J14" s="89">
        <f>J9*'Data - P&amp;L'!$C$48</f>
        <v>492.582</v>
      </c>
      <c r="K14" s="89">
        <f>K9*'Data - P&amp;L'!$C$48</f>
        <v>2653.614</v>
      </c>
      <c r="L14" s="89">
        <f>L9*'Data - P&amp;L'!$C$48</f>
        <v>259.632</v>
      </c>
      <c r="M14" s="89">
        <f>M9*'Data - P&amp;L'!$C$48</f>
        <v>261.654</v>
      </c>
      <c r="N14" s="89">
        <f>N9*'Data - P&amp;L'!$C$48</f>
        <v>490.071</v>
      </c>
      <c r="O14" s="89">
        <f>O9*'Data - P&amp;L'!$C$48</f>
        <v>2058.33</v>
      </c>
      <c r="P14" s="89">
        <f>P9*'Data - P&amp;L'!$C$48</f>
        <v>4643.547</v>
      </c>
      <c r="Q14" s="89">
        <f>Q9*'Data - P&amp;L'!$C$48</f>
        <v>12828.129</v>
      </c>
      <c r="R14" s="89">
        <f>R9*'Data - P&amp;L'!$C$48</f>
        <v>38118.4635</v>
      </c>
      <c r="S14" s="89">
        <f>S9*'Data - P&amp;L'!$C$48</f>
        <v>30667.962</v>
      </c>
      <c r="T14" s="89">
        <f>T9*'Data - P&amp;L'!$C$48</f>
        <v>28098.354</v>
      </c>
      <c r="U14" s="89">
        <f>U9*'Data - P&amp;L'!$C$48</f>
        <v>11911.278</v>
      </c>
      <c r="V14" s="89">
        <f>V9*'Data - P&amp;L'!$C$48</f>
        <v>9656.568</v>
      </c>
      <c r="W14" s="89">
        <f>W9*'Data - P&amp;L'!$C$48</f>
        <v>8064.168</v>
      </c>
      <c r="X14" s="89">
        <f>X9*'Data - P&amp;L'!$C$48</f>
        <v>7382.493</v>
      </c>
      <c r="Y14" s="89">
        <f>Y9*'Data - P&amp;L'!$C$48</f>
        <v>4443.036</v>
      </c>
      <c r="Z14" s="89">
        <f>Z9*'Data - P&amp;L'!$C$48</f>
        <v>3144.891</v>
      </c>
      <c r="AA14" s="89">
        <f>AA9*'Data - P&amp;L'!$C$48</f>
        <v>3262.101</v>
      </c>
      <c r="AB14" s="89">
        <f>AB9*'Data - P&amp;L'!$C$48</f>
        <v>1504.0275</v>
      </c>
      <c r="AC14" s="89">
        <f>AC9*'Data - P&amp;L'!$C$48</f>
        <v>1608.3825</v>
      </c>
      <c r="AD14" s="89">
        <f>AD9*'Data - P&amp;L'!$C$48</f>
        <v>1011.5925</v>
      </c>
      <c r="AE14" s="89">
        <f>AE9*'Data - P&amp;L'!$C$48</f>
        <v>1669.386</v>
      </c>
      <c r="AF14" s="97">
        <f>AF9*'Data - P&amp;L'!$C$48</f>
        <v>1558.29</v>
      </c>
      <c r="AG14" s="99">
        <f t="shared" si="3"/>
        <v>175909.7655</v>
      </c>
    </row>
    <row r="15">
      <c r="A15" s="50" t="s">
        <v>44</v>
      </c>
      <c r="B15" s="79">
        <f t="shared" ref="B15:AF15" si="4">SUM(B13:B14)</f>
        <v>38.001</v>
      </c>
      <c r="C15" s="79">
        <f t="shared" si="4"/>
        <v>0</v>
      </c>
      <c r="D15" s="79">
        <f t="shared" si="4"/>
        <v>724</v>
      </c>
      <c r="E15" s="79">
        <f t="shared" si="4"/>
        <v>47.541</v>
      </c>
      <c r="F15" s="79">
        <f t="shared" si="4"/>
        <v>0.41</v>
      </c>
      <c r="G15" s="79">
        <f t="shared" si="4"/>
        <v>495.44</v>
      </c>
      <c r="H15" s="79">
        <f t="shared" si="4"/>
        <v>37.8225</v>
      </c>
      <c r="I15" s="79">
        <f t="shared" si="4"/>
        <v>777.19</v>
      </c>
      <c r="J15" s="79">
        <f t="shared" si="4"/>
        <v>3150.682</v>
      </c>
      <c r="K15" s="79">
        <f t="shared" si="4"/>
        <v>6776.314</v>
      </c>
      <c r="L15" s="79">
        <f t="shared" si="4"/>
        <v>2694.932</v>
      </c>
      <c r="M15" s="79">
        <f t="shared" si="4"/>
        <v>472.724</v>
      </c>
      <c r="N15" s="79">
        <f t="shared" si="4"/>
        <v>490.071</v>
      </c>
      <c r="O15" s="79">
        <f t="shared" si="4"/>
        <v>7422.98</v>
      </c>
      <c r="P15" s="79">
        <f t="shared" si="4"/>
        <v>16882.617</v>
      </c>
      <c r="Q15" s="79">
        <f t="shared" si="4"/>
        <v>35072.699</v>
      </c>
      <c r="R15" s="79">
        <f t="shared" si="4"/>
        <v>66059.2535</v>
      </c>
      <c r="S15" s="79">
        <f t="shared" si="4"/>
        <v>52704.232</v>
      </c>
      <c r="T15" s="79">
        <f t="shared" si="4"/>
        <v>48384.464</v>
      </c>
      <c r="U15" s="79">
        <f t="shared" si="4"/>
        <v>29201.188</v>
      </c>
      <c r="V15" s="79">
        <f t="shared" si="4"/>
        <v>22974.298</v>
      </c>
      <c r="W15" s="79">
        <f t="shared" si="4"/>
        <v>17337.838</v>
      </c>
      <c r="X15" s="79">
        <f t="shared" si="4"/>
        <v>14809.873</v>
      </c>
      <c r="Y15" s="79">
        <f t="shared" si="4"/>
        <v>11266.226</v>
      </c>
      <c r="Z15" s="79">
        <f t="shared" si="4"/>
        <v>6294.381</v>
      </c>
      <c r="AA15" s="79">
        <f t="shared" si="4"/>
        <v>10435.391</v>
      </c>
      <c r="AB15" s="79">
        <f t="shared" si="4"/>
        <v>4505.4175</v>
      </c>
      <c r="AC15" s="79">
        <f t="shared" si="4"/>
        <v>5111.4125</v>
      </c>
      <c r="AD15" s="79">
        <f t="shared" si="4"/>
        <v>3455.0925</v>
      </c>
      <c r="AE15" s="79">
        <f t="shared" si="4"/>
        <v>5678.476</v>
      </c>
      <c r="AF15" s="81">
        <f t="shared" si="4"/>
        <v>3820.69</v>
      </c>
      <c r="AG15" s="82">
        <f>SUM(B15:AF15)</f>
        <v>377121.6565</v>
      </c>
    </row>
    <row r="16">
      <c r="A16" s="18"/>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18"/>
      <c r="AG16" s="7"/>
    </row>
    <row r="17">
      <c r="A17" s="117"/>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7"/>
      <c r="AG17" s="7"/>
    </row>
    <row r="18">
      <c r="A18" s="18"/>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18"/>
      <c r="AG18" s="7"/>
    </row>
    <row r="19">
      <c r="A19" s="23" t="s">
        <v>70</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18"/>
      <c r="AG19" s="7"/>
    </row>
    <row r="20">
      <c r="A20" s="123" t="s">
        <v>72</v>
      </c>
      <c r="B20" s="125">
        <f>Summary!B15</f>
        <v>239</v>
      </c>
      <c r="C20" s="125">
        <f>Summary!C15</f>
        <v>0</v>
      </c>
      <c r="D20" s="125">
        <f>Summary!D15</f>
        <v>239</v>
      </c>
      <c r="E20" s="125">
        <f>Summary!E15</f>
        <v>299</v>
      </c>
      <c r="F20" s="125">
        <f>Summary!F15</f>
        <v>0</v>
      </c>
      <c r="G20" s="125">
        <f>Summary!G15</f>
        <v>0</v>
      </c>
      <c r="H20" s="125">
        <f>Summary!H15</f>
        <v>239</v>
      </c>
      <c r="I20" s="125">
        <f>Summary!I15</f>
        <v>0</v>
      </c>
      <c r="J20" s="125">
        <f>Summary!J15</f>
        <v>2980.24</v>
      </c>
      <c r="K20" s="125">
        <f>Summary!K15</f>
        <v>16437.68</v>
      </c>
      <c r="L20" s="125">
        <f>Summary!L15</f>
        <v>1625</v>
      </c>
      <c r="M20" s="125">
        <f>Summary!M15</f>
        <v>1600.12</v>
      </c>
      <c r="N20" s="125">
        <f>Summary!N15</f>
        <v>3068.56</v>
      </c>
      <c r="O20" s="125">
        <f>Summary!O15</f>
        <v>12871.26</v>
      </c>
      <c r="P20" s="125">
        <f>Summary!P15</f>
        <v>28791.72</v>
      </c>
      <c r="Q20" s="125">
        <f>Summary!Q15</f>
        <v>79480.27</v>
      </c>
      <c r="R20" s="125">
        <f>Summary!R15</f>
        <v>235448.23</v>
      </c>
      <c r="S20" s="125">
        <f>Summary!S15</f>
        <v>189522.92</v>
      </c>
      <c r="T20" s="125">
        <f>Summary!T15</f>
        <v>173616.13</v>
      </c>
      <c r="U20" s="125">
        <f>Summary!U15</f>
        <v>73448.75</v>
      </c>
      <c r="V20" s="125">
        <f>Summary!V15</f>
        <v>59661.41</v>
      </c>
      <c r="W20" s="125">
        <f>Summary!W15</f>
        <v>49452.96</v>
      </c>
      <c r="X20" s="125">
        <f>Summary!X15</f>
        <v>45309.13</v>
      </c>
      <c r="Y20" s="125">
        <f>Summary!Y15</f>
        <v>27065.29</v>
      </c>
      <c r="Z20" s="125">
        <f>Summary!Z15</f>
        <v>17551.03</v>
      </c>
      <c r="AA20" s="125">
        <f>Summary!AA15</f>
        <v>17695.82</v>
      </c>
      <c r="AB20" s="125">
        <f>Summary!AB15</f>
        <v>7410.12</v>
      </c>
      <c r="AC20" s="125">
        <f>Summary!AC15</f>
        <v>9221.68</v>
      </c>
      <c r="AD20" s="125">
        <f>Summary!AD15</f>
        <v>6276.56</v>
      </c>
      <c r="AE20" s="125">
        <f>Summary!AE15</f>
        <v>10357.68</v>
      </c>
      <c r="AF20" s="131">
        <f>Summary!AF15</f>
        <v>9586.55</v>
      </c>
      <c r="AG20" s="82">
        <f t="shared" ref="AG20:AG25" si="5">SUM(B20:AF20)</f>
        <v>1079495.11</v>
      </c>
    </row>
    <row r="21">
      <c r="A21" s="123" t="s">
        <v>75</v>
      </c>
      <c r="B21" s="125">
        <f>Summary!B16</f>
        <v>0</v>
      </c>
      <c r="C21" s="125">
        <f>Summary!C16</f>
        <v>0</v>
      </c>
      <c r="D21" s="125">
        <f>Summary!D16</f>
        <v>0</v>
      </c>
      <c r="E21" s="125">
        <f>Summary!E16</f>
        <v>0</v>
      </c>
      <c r="F21" s="125">
        <f>Summary!F16</f>
        <v>0</v>
      </c>
      <c r="G21" s="125">
        <f>Summary!G16</f>
        <v>0</v>
      </c>
      <c r="H21" s="125">
        <f>Summary!H16</f>
        <v>0</v>
      </c>
      <c r="I21" s="125">
        <f>Summary!I16</f>
        <v>0</v>
      </c>
      <c r="J21" s="125">
        <f>Summary!J16</f>
        <v>87</v>
      </c>
      <c r="K21" s="125">
        <f>Summary!K16</f>
        <v>29</v>
      </c>
      <c r="L21" s="125">
        <f>Summary!L16</f>
        <v>0</v>
      </c>
      <c r="M21" s="125">
        <f>Summary!M16</f>
        <v>29</v>
      </c>
      <c r="N21" s="125">
        <f>Summary!N16</f>
        <v>0</v>
      </c>
      <c r="O21" s="125">
        <f>Summary!O16</f>
        <v>0</v>
      </c>
      <c r="P21" s="125">
        <f>Summary!P16</f>
        <v>116</v>
      </c>
      <c r="Q21" s="125">
        <f>Summary!Q16</f>
        <v>348</v>
      </c>
      <c r="R21" s="125">
        <f>Summary!R16</f>
        <v>1508</v>
      </c>
      <c r="S21" s="125">
        <f>Summary!S16</f>
        <v>1218</v>
      </c>
      <c r="T21" s="125">
        <f>Summary!T16</f>
        <v>1305</v>
      </c>
      <c r="U21" s="125">
        <f>Summary!U16</f>
        <v>783</v>
      </c>
      <c r="V21" s="125">
        <f>Summary!V16</f>
        <v>406</v>
      </c>
      <c r="W21" s="125">
        <f>Summary!W16</f>
        <v>493</v>
      </c>
      <c r="X21" s="125">
        <f>Summary!X16</f>
        <v>667</v>
      </c>
      <c r="Y21" s="125">
        <f>Summary!Y16</f>
        <v>551</v>
      </c>
      <c r="Z21" s="125">
        <f>Summary!Z16</f>
        <v>2146</v>
      </c>
      <c r="AA21" s="125">
        <f>Summary!AA16</f>
        <v>2610</v>
      </c>
      <c r="AB21" s="125">
        <f>Summary!AB16</f>
        <v>1943</v>
      </c>
      <c r="AC21" s="125">
        <f>Summary!AC16</f>
        <v>812</v>
      </c>
      <c r="AD21" s="125">
        <f>Summary!AD16</f>
        <v>29</v>
      </c>
      <c r="AE21" s="125">
        <f>Summary!AE16</f>
        <v>58</v>
      </c>
      <c r="AF21" s="131">
        <f>Summary!AF16</f>
        <v>87</v>
      </c>
      <c r="AG21" s="82">
        <f t="shared" si="5"/>
        <v>15225</v>
      </c>
    </row>
    <row r="22">
      <c r="A22" s="123" t="s">
        <v>77</v>
      </c>
      <c r="B22" s="125">
        <f>Summary!B17</f>
        <v>14.34</v>
      </c>
      <c r="C22" s="125">
        <f>Summary!C17</f>
        <v>0</v>
      </c>
      <c r="D22" s="125">
        <f>Summary!D17</f>
        <v>0</v>
      </c>
      <c r="E22" s="125">
        <f>Summary!E17</f>
        <v>17.94</v>
      </c>
      <c r="F22" s="125">
        <f>Summary!F17</f>
        <v>0</v>
      </c>
      <c r="G22" s="125">
        <f>Summary!G17</f>
        <v>0</v>
      </c>
      <c r="H22" s="125">
        <f>Summary!H17</f>
        <v>13.15</v>
      </c>
      <c r="I22" s="125">
        <f>Summary!I17</f>
        <v>0</v>
      </c>
      <c r="J22" s="125">
        <f>Summary!J17</f>
        <v>202.17</v>
      </c>
      <c r="K22" s="125">
        <f>Summary!K17</f>
        <v>1189.4</v>
      </c>
      <c r="L22" s="125">
        <f>Summary!L17</f>
        <v>105.88</v>
      </c>
      <c r="M22" s="125">
        <f>Summary!M17</f>
        <v>114.74</v>
      </c>
      <c r="N22" s="125">
        <f>Summary!N17</f>
        <v>184.35</v>
      </c>
      <c r="O22" s="125">
        <f>Summary!O17</f>
        <v>838.71</v>
      </c>
      <c r="P22" s="125">
        <f>Summary!P17</f>
        <v>2028.05</v>
      </c>
      <c r="Q22" s="125">
        <f>Summary!Q17</f>
        <v>5562.66</v>
      </c>
      <c r="R22" s="125">
        <f>Summary!R17</f>
        <v>16741.34</v>
      </c>
      <c r="S22" s="125">
        <f>Summary!S17</f>
        <v>13366.17</v>
      </c>
      <c r="T22" s="125">
        <f>Summary!T17</f>
        <v>12080.12</v>
      </c>
      <c r="U22" s="125">
        <f>Summary!U17</f>
        <v>5095.44</v>
      </c>
      <c r="V22" s="125">
        <f>Summary!V17</f>
        <v>4217.98</v>
      </c>
      <c r="W22" s="125">
        <f>Summary!W17</f>
        <v>3680.14</v>
      </c>
      <c r="X22" s="125">
        <f>Summary!X17</f>
        <v>3107.29</v>
      </c>
      <c r="Y22" s="125">
        <f>Summary!Y17</f>
        <v>1949.06</v>
      </c>
      <c r="Z22" s="125">
        <f>Summary!Z17</f>
        <v>1224.05</v>
      </c>
      <c r="AA22" s="125">
        <f>Summary!AA17</f>
        <v>1412.66</v>
      </c>
      <c r="AB22" s="125">
        <f>Summary!AB17</f>
        <v>655.22</v>
      </c>
      <c r="AC22" s="125">
        <f>Summary!AC17</f>
        <v>688.12</v>
      </c>
      <c r="AD22" s="125">
        <f>Summary!AD17</f>
        <v>426.66</v>
      </c>
      <c r="AE22" s="125">
        <f>Summary!AE17</f>
        <v>703.83</v>
      </c>
      <c r="AF22" s="131">
        <f>Summary!AF17</f>
        <v>710.31</v>
      </c>
      <c r="AG22" s="82">
        <f t="shared" si="5"/>
        <v>76329.78</v>
      </c>
    </row>
    <row r="23">
      <c r="A23" s="123" t="s">
        <v>80</v>
      </c>
      <c r="B23" s="125">
        <f>Summary!B18</f>
        <v>0</v>
      </c>
      <c r="C23" s="125">
        <f>Summary!C18</f>
        <v>0</v>
      </c>
      <c r="D23" s="125">
        <f>Summary!D18</f>
        <v>0</v>
      </c>
      <c r="E23" s="125">
        <f>Summary!E18</f>
        <v>0</v>
      </c>
      <c r="F23" s="125">
        <f>Summary!F18</f>
        <v>0</v>
      </c>
      <c r="G23" s="125">
        <f>Summary!G18</f>
        <v>0</v>
      </c>
      <c r="H23" s="125">
        <f>Summary!H18</f>
        <v>0</v>
      </c>
      <c r="I23" s="125">
        <f>Summary!I18</f>
        <v>0</v>
      </c>
      <c r="J23" s="125">
        <f>Summary!J18</f>
        <v>0.32</v>
      </c>
      <c r="K23" s="125">
        <f>Summary!K18</f>
        <v>7.23</v>
      </c>
      <c r="L23" s="125">
        <f>Summary!L18</f>
        <v>0</v>
      </c>
      <c r="M23" s="125">
        <f>Summary!M18</f>
        <v>0.16</v>
      </c>
      <c r="N23" s="125">
        <f>Summary!N18</f>
        <v>14.06</v>
      </c>
      <c r="O23" s="125">
        <f>Summary!O18</f>
        <v>7.23</v>
      </c>
      <c r="P23" s="125">
        <f>Summary!P18</f>
        <v>7.23</v>
      </c>
      <c r="Q23" s="125">
        <f>Summary!Q18</f>
        <v>61.39</v>
      </c>
      <c r="R23" s="125">
        <f>Summary!R18</f>
        <v>100.18</v>
      </c>
      <c r="S23" s="125">
        <f>Summary!S18</f>
        <v>135.52</v>
      </c>
      <c r="T23" s="125">
        <f>Summary!T18</f>
        <v>91.67</v>
      </c>
      <c r="U23" s="125">
        <f>Summary!U18</f>
        <v>10.58</v>
      </c>
      <c r="V23" s="125">
        <f>Summary!V18</f>
        <v>26.32</v>
      </c>
      <c r="W23" s="125">
        <f>Summary!W18</f>
        <v>26.56</v>
      </c>
      <c r="X23" s="125">
        <f>Summary!X18</f>
        <v>51.68</v>
      </c>
      <c r="Y23" s="125">
        <f>Summary!Y18</f>
        <v>14.14</v>
      </c>
      <c r="Z23" s="125">
        <f>Summary!Z18</f>
        <v>7.98</v>
      </c>
      <c r="AA23" s="125">
        <f>Summary!AA18</f>
        <v>10.07</v>
      </c>
      <c r="AB23" s="125">
        <f>Summary!AB18</f>
        <v>13.68</v>
      </c>
      <c r="AC23" s="125">
        <f>Summary!AC18</f>
        <v>0.24</v>
      </c>
      <c r="AD23" s="125">
        <f>Summary!AD18</f>
        <v>7.07</v>
      </c>
      <c r="AE23" s="125">
        <f>Summary!AE18</f>
        <v>0.24</v>
      </c>
      <c r="AF23" s="131">
        <f>Summary!AF18</f>
        <v>0.08</v>
      </c>
      <c r="AG23" s="82">
        <f t="shared" si="5"/>
        <v>593.63</v>
      </c>
    </row>
    <row r="24">
      <c r="A24" s="123" t="s">
        <v>83</v>
      </c>
      <c r="B24" s="125">
        <f>Summary!B19</f>
        <v>0</v>
      </c>
      <c r="C24" s="125">
        <f>Summary!C19</f>
        <v>0</v>
      </c>
      <c r="D24" s="125">
        <f>Summary!D19</f>
        <v>0</v>
      </c>
      <c r="E24" s="125">
        <f>Summary!E19</f>
        <v>0</v>
      </c>
      <c r="F24" s="125">
        <f>Summary!F19</f>
        <v>0</v>
      </c>
      <c r="G24" s="125">
        <f>Summary!G19</f>
        <v>0</v>
      </c>
      <c r="H24" s="125">
        <f>Summary!H19</f>
        <v>0</v>
      </c>
      <c r="I24" s="125">
        <f>Summary!I19</f>
        <v>0</v>
      </c>
      <c r="J24" s="125">
        <f>Summary!J19</f>
        <v>14.15</v>
      </c>
      <c r="K24" s="125">
        <f>Summary!K19</f>
        <v>27.45</v>
      </c>
      <c r="L24" s="125">
        <f>Summary!L19</f>
        <v>0</v>
      </c>
      <c r="M24" s="125">
        <f>Summary!M19</f>
        <v>0.34</v>
      </c>
      <c r="N24" s="125">
        <f>Summary!N19</f>
        <v>0.17</v>
      </c>
      <c r="O24" s="125">
        <f>Summary!O19</f>
        <v>5</v>
      </c>
      <c r="P24" s="125">
        <f>Summary!P19</f>
        <v>13.98</v>
      </c>
      <c r="Q24" s="125">
        <f>Summary!Q19</f>
        <v>68.54</v>
      </c>
      <c r="R24" s="125">
        <f>Summary!R19</f>
        <v>325.34</v>
      </c>
      <c r="S24" s="125">
        <f>Summary!S19</f>
        <v>210.47</v>
      </c>
      <c r="T24" s="125">
        <f>Summary!T19</f>
        <v>229.44</v>
      </c>
      <c r="U24" s="125">
        <f>Summary!U19</f>
        <v>70.75</v>
      </c>
      <c r="V24" s="125">
        <f>Summary!V19</f>
        <v>65.41</v>
      </c>
      <c r="W24" s="125">
        <f>Summary!W19</f>
        <v>108.46</v>
      </c>
      <c r="X24" s="125">
        <f>Summary!X19</f>
        <v>81.52</v>
      </c>
      <c r="Y24" s="125">
        <f>Summary!Y19</f>
        <v>40.75</v>
      </c>
      <c r="Z24" s="125">
        <f>Summary!Z19</f>
        <v>36.88</v>
      </c>
      <c r="AA24" s="125">
        <f>Summary!AA19</f>
        <v>18.79</v>
      </c>
      <c r="AB24" s="125">
        <f>Summary!AB19</f>
        <v>4.83</v>
      </c>
      <c r="AC24" s="125">
        <f>Summary!AC19</f>
        <v>0.51</v>
      </c>
      <c r="AD24" s="125">
        <f>Summary!AD19</f>
        <v>4.66</v>
      </c>
      <c r="AE24" s="125">
        <f>Summary!AE19</f>
        <v>9.49</v>
      </c>
      <c r="AF24" s="131">
        <f>Summary!AF19</f>
        <v>4.66</v>
      </c>
      <c r="AG24" s="82">
        <f t="shared" si="5"/>
        <v>1341.59</v>
      </c>
    </row>
    <row r="25">
      <c r="A25" s="144" t="s">
        <v>86</v>
      </c>
      <c r="B25" s="145">
        <f t="shared" ref="B25:AF25" si="6">SUM(B20:B24)</f>
        <v>253.34</v>
      </c>
      <c r="C25" s="145">
        <f t="shared" si="6"/>
        <v>0</v>
      </c>
      <c r="D25" s="145">
        <f t="shared" si="6"/>
        <v>239</v>
      </c>
      <c r="E25" s="145">
        <f t="shared" si="6"/>
        <v>316.94</v>
      </c>
      <c r="F25" s="145">
        <f t="shared" si="6"/>
        <v>0</v>
      </c>
      <c r="G25" s="145">
        <f t="shared" si="6"/>
        <v>0</v>
      </c>
      <c r="H25" s="145">
        <f t="shared" si="6"/>
        <v>252.15</v>
      </c>
      <c r="I25" s="145">
        <f t="shared" si="6"/>
        <v>0</v>
      </c>
      <c r="J25" s="145">
        <f t="shared" si="6"/>
        <v>3283.88</v>
      </c>
      <c r="K25" s="145">
        <f t="shared" si="6"/>
        <v>17690.76</v>
      </c>
      <c r="L25" s="145">
        <f t="shared" si="6"/>
        <v>1730.88</v>
      </c>
      <c r="M25" s="145">
        <f t="shared" si="6"/>
        <v>1744.36</v>
      </c>
      <c r="N25" s="145">
        <f t="shared" si="6"/>
        <v>3267.14</v>
      </c>
      <c r="O25" s="145">
        <f t="shared" si="6"/>
        <v>13722.2</v>
      </c>
      <c r="P25" s="145">
        <f t="shared" si="6"/>
        <v>30956.98</v>
      </c>
      <c r="Q25" s="145">
        <f t="shared" si="6"/>
        <v>85520.86</v>
      </c>
      <c r="R25" s="145">
        <f t="shared" si="6"/>
        <v>254123.09</v>
      </c>
      <c r="S25" s="145">
        <f t="shared" si="6"/>
        <v>204453.08</v>
      </c>
      <c r="T25" s="145">
        <f t="shared" si="6"/>
        <v>187322.36</v>
      </c>
      <c r="U25" s="145">
        <f t="shared" si="6"/>
        <v>79408.52</v>
      </c>
      <c r="V25" s="145">
        <f t="shared" si="6"/>
        <v>64377.12</v>
      </c>
      <c r="W25" s="145">
        <f t="shared" si="6"/>
        <v>53761.12</v>
      </c>
      <c r="X25" s="145">
        <f t="shared" si="6"/>
        <v>49216.62</v>
      </c>
      <c r="Y25" s="145">
        <f t="shared" si="6"/>
        <v>29620.24</v>
      </c>
      <c r="Z25" s="145">
        <f t="shared" si="6"/>
        <v>20965.94</v>
      </c>
      <c r="AA25" s="145">
        <f t="shared" si="6"/>
        <v>21747.34</v>
      </c>
      <c r="AB25" s="145">
        <f t="shared" si="6"/>
        <v>10026.85</v>
      </c>
      <c r="AC25" s="145">
        <f t="shared" si="6"/>
        <v>10722.55</v>
      </c>
      <c r="AD25" s="145">
        <f t="shared" si="6"/>
        <v>6743.95</v>
      </c>
      <c r="AE25" s="145">
        <f t="shared" si="6"/>
        <v>11129.24</v>
      </c>
      <c r="AF25" s="149">
        <f t="shared" si="6"/>
        <v>10388.6</v>
      </c>
      <c r="AG25" s="82">
        <f t="shared" si="5"/>
        <v>1172985.11</v>
      </c>
    </row>
    <row r="26">
      <c r="A26" s="18"/>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18"/>
      <c r="AG26" s="7"/>
    </row>
    <row r="27">
      <c r="A27" s="23" t="s">
        <v>88</v>
      </c>
      <c r="B27" s="152"/>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18"/>
      <c r="AG27" s="7"/>
    </row>
    <row r="28">
      <c r="A28" s="26" t="s">
        <v>90</v>
      </c>
      <c r="B28" s="153">
        <v>2.0</v>
      </c>
      <c r="C28" s="153">
        <v>0.0</v>
      </c>
      <c r="D28" s="153">
        <v>1.0</v>
      </c>
      <c r="E28" s="153">
        <v>0.0</v>
      </c>
      <c r="F28" s="153">
        <v>0.0</v>
      </c>
      <c r="G28" s="153">
        <v>0.0</v>
      </c>
      <c r="H28" s="153">
        <v>1.0</v>
      </c>
      <c r="I28" s="153">
        <v>0.0</v>
      </c>
      <c r="J28" s="153">
        <v>0.0</v>
      </c>
      <c r="K28" s="153">
        <v>0.0</v>
      </c>
      <c r="L28" s="153">
        <v>1.0</v>
      </c>
      <c r="M28" s="153">
        <v>2.0</v>
      </c>
      <c r="N28" s="153">
        <v>1.0</v>
      </c>
      <c r="O28" s="153">
        <v>1.0</v>
      </c>
      <c r="P28" s="153">
        <v>0.0</v>
      </c>
      <c r="Q28" s="153">
        <v>0.0</v>
      </c>
      <c r="R28" s="153">
        <v>0.0</v>
      </c>
      <c r="S28" s="153">
        <v>0.0</v>
      </c>
      <c r="T28" s="153">
        <v>0.0</v>
      </c>
      <c r="U28" s="153">
        <v>0.0</v>
      </c>
      <c r="V28" s="153">
        <v>0.0</v>
      </c>
      <c r="W28" s="153">
        <v>1.0</v>
      </c>
      <c r="X28" s="153">
        <v>1.0</v>
      </c>
      <c r="Y28" s="153">
        <v>0.0</v>
      </c>
      <c r="Z28" s="153">
        <v>11.0</v>
      </c>
      <c r="AA28" s="153">
        <v>1.0</v>
      </c>
      <c r="AB28" s="153">
        <v>3.0</v>
      </c>
      <c r="AC28" s="153">
        <v>1.0</v>
      </c>
      <c r="AD28" s="153">
        <v>0.0</v>
      </c>
      <c r="AE28" s="153">
        <v>5.0</v>
      </c>
      <c r="AF28" s="156">
        <v>4.0</v>
      </c>
      <c r="AG28" s="157">
        <f t="shared" ref="AG28:AG32" si="7">sum(B28:AF28)</f>
        <v>36</v>
      </c>
    </row>
    <row r="29">
      <c r="A29" s="26" t="s">
        <v>93</v>
      </c>
      <c r="B29" s="153">
        <v>1.0</v>
      </c>
      <c r="C29" s="153">
        <v>0.0</v>
      </c>
      <c r="D29" s="153">
        <v>0.0</v>
      </c>
      <c r="E29" s="153">
        <v>0.0</v>
      </c>
      <c r="F29" s="153">
        <v>0.0</v>
      </c>
      <c r="G29" s="153">
        <v>0.0</v>
      </c>
      <c r="H29" s="153">
        <v>0.0</v>
      </c>
      <c r="I29" s="153">
        <v>0.0</v>
      </c>
      <c r="J29" s="153">
        <v>0.0</v>
      </c>
      <c r="K29" s="153">
        <v>0.0</v>
      </c>
      <c r="L29" s="153">
        <v>0.0</v>
      </c>
      <c r="M29" s="153">
        <v>0.0</v>
      </c>
      <c r="N29" s="153">
        <v>0.0</v>
      </c>
      <c r="O29" s="153">
        <v>0.0</v>
      </c>
      <c r="P29" s="153">
        <v>0.0</v>
      </c>
      <c r="Q29" s="153">
        <v>0.0</v>
      </c>
      <c r="R29" s="153">
        <v>0.0</v>
      </c>
      <c r="S29" s="153">
        <v>0.0</v>
      </c>
      <c r="T29" s="153">
        <v>0.0</v>
      </c>
      <c r="U29" s="153">
        <v>0.0</v>
      </c>
      <c r="V29" s="153">
        <v>0.0</v>
      </c>
      <c r="W29" s="153">
        <v>0.0</v>
      </c>
      <c r="X29" s="153">
        <v>2.0</v>
      </c>
      <c r="Y29" s="153">
        <v>4.0</v>
      </c>
      <c r="Z29" s="153">
        <v>8.0</v>
      </c>
      <c r="AA29" s="153">
        <v>0.0</v>
      </c>
      <c r="AB29" s="153">
        <v>0.0</v>
      </c>
      <c r="AC29" s="153">
        <v>1.0</v>
      </c>
      <c r="AD29" s="153">
        <v>0.0</v>
      </c>
      <c r="AE29" s="153">
        <v>0.0</v>
      </c>
      <c r="AF29" s="156">
        <v>0.0</v>
      </c>
      <c r="AG29" s="157">
        <f t="shared" si="7"/>
        <v>16</v>
      </c>
    </row>
    <row r="30">
      <c r="A30" s="26" t="s">
        <v>94</v>
      </c>
      <c r="B30" s="153">
        <v>1.0</v>
      </c>
      <c r="C30" s="153">
        <v>0.0</v>
      </c>
      <c r="D30" s="153">
        <v>0.0</v>
      </c>
      <c r="E30" s="153">
        <v>0.0</v>
      </c>
      <c r="F30" s="153">
        <v>0.0</v>
      </c>
      <c r="G30" s="153">
        <v>0.0</v>
      </c>
      <c r="H30" s="153">
        <v>0.0</v>
      </c>
      <c r="I30" s="153">
        <v>0.0</v>
      </c>
      <c r="J30" s="153">
        <v>10.0</v>
      </c>
      <c r="K30" s="153">
        <v>53.0</v>
      </c>
      <c r="L30" s="153">
        <v>4.0</v>
      </c>
      <c r="M30" s="153">
        <v>3.0</v>
      </c>
      <c r="N30" s="80">
        <v>8.0</v>
      </c>
      <c r="O30" s="153">
        <v>42.0</v>
      </c>
      <c r="P30" s="153">
        <v>96.0</v>
      </c>
      <c r="Q30" s="153">
        <v>265.0</v>
      </c>
      <c r="R30" s="153">
        <v>785.0</v>
      </c>
      <c r="S30" s="153">
        <v>632.0</v>
      </c>
      <c r="T30" s="153">
        <v>579.0</v>
      </c>
      <c r="U30" s="153">
        <v>245.0</v>
      </c>
      <c r="V30" s="153">
        <v>199.0</v>
      </c>
      <c r="W30" s="153">
        <v>164.0</v>
      </c>
      <c r="X30" s="153">
        <v>146.0</v>
      </c>
      <c r="Y30" s="153">
        <v>83.0</v>
      </c>
      <c r="Z30" s="153">
        <v>29.0</v>
      </c>
      <c r="AA30" s="153">
        <v>37.0</v>
      </c>
      <c r="AB30" s="153">
        <v>6.0</v>
      </c>
      <c r="AC30" s="153">
        <v>9.0</v>
      </c>
      <c r="AD30" s="153">
        <v>6.0</v>
      </c>
      <c r="AE30" s="153">
        <v>14.0</v>
      </c>
      <c r="AF30" s="156">
        <v>5.0</v>
      </c>
      <c r="AG30" s="157">
        <f t="shared" si="7"/>
        <v>3421</v>
      </c>
    </row>
    <row r="31">
      <c r="A31" s="26" t="s">
        <v>95</v>
      </c>
      <c r="B31" s="153">
        <v>2.0</v>
      </c>
      <c r="C31" s="153">
        <v>0.0</v>
      </c>
      <c r="D31" s="153">
        <v>0.0</v>
      </c>
      <c r="E31" s="153">
        <v>1.0</v>
      </c>
      <c r="F31" s="153">
        <v>0.0</v>
      </c>
      <c r="G31" s="153">
        <v>0.0</v>
      </c>
      <c r="H31" s="153">
        <v>0.0</v>
      </c>
      <c r="I31" s="80">
        <v>0.0</v>
      </c>
      <c r="J31" s="80">
        <v>0.0</v>
      </c>
      <c r="K31" s="80">
        <v>2.0</v>
      </c>
      <c r="L31" s="80">
        <v>0.0</v>
      </c>
      <c r="M31" s="80">
        <v>0.0</v>
      </c>
      <c r="N31" s="80">
        <v>0.0</v>
      </c>
      <c r="O31" s="159">
        <v>0.0</v>
      </c>
      <c r="P31" s="80">
        <v>0.0</v>
      </c>
      <c r="Q31" s="153">
        <v>0.0</v>
      </c>
      <c r="R31" s="153">
        <v>0.0</v>
      </c>
      <c r="S31" s="153">
        <v>0.0</v>
      </c>
      <c r="T31" s="153">
        <v>0.0</v>
      </c>
      <c r="U31" s="153">
        <v>0.0</v>
      </c>
      <c r="V31" s="153">
        <v>0.0</v>
      </c>
      <c r="W31" s="153">
        <v>0.0</v>
      </c>
      <c r="X31" s="153">
        <v>2.0</v>
      </c>
      <c r="Y31" s="153">
        <v>5.0</v>
      </c>
      <c r="Z31" s="153">
        <v>35.0</v>
      </c>
      <c r="AA31" s="153">
        <v>21.0</v>
      </c>
      <c r="AB31" s="153">
        <v>16.0</v>
      </c>
      <c r="AC31" s="153">
        <v>20.0</v>
      </c>
      <c r="AD31" s="153">
        <v>15.0</v>
      </c>
      <c r="AE31" s="153">
        <v>16.0</v>
      </c>
      <c r="AF31" s="156">
        <v>18.0</v>
      </c>
      <c r="AG31" s="157">
        <f t="shared" si="7"/>
        <v>153</v>
      </c>
    </row>
    <row r="32">
      <c r="A32" s="61" t="s">
        <v>96</v>
      </c>
      <c r="B32" s="161">
        <f t="shared" ref="B32:AF32" si="8">SUM(B28:B31)</f>
        <v>6</v>
      </c>
      <c r="C32" s="161">
        <f t="shared" si="8"/>
        <v>0</v>
      </c>
      <c r="D32" s="161">
        <f t="shared" si="8"/>
        <v>1</v>
      </c>
      <c r="E32" s="161">
        <f t="shared" si="8"/>
        <v>1</v>
      </c>
      <c r="F32" s="161">
        <f t="shared" si="8"/>
        <v>0</v>
      </c>
      <c r="G32" s="161">
        <f t="shared" si="8"/>
        <v>0</v>
      </c>
      <c r="H32" s="161">
        <f t="shared" si="8"/>
        <v>1</v>
      </c>
      <c r="I32" s="161">
        <f t="shared" si="8"/>
        <v>0</v>
      </c>
      <c r="J32" s="161">
        <f t="shared" si="8"/>
        <v>10</v>
      </c>
      <c r="K32" s="161">
        <f t="shared" si="8"/>
        <v>55</v>
      </c>
      <c r="L32" s="161">
        <f t="shared" si="8"/>
        <v>5</v>
      </c>
      <c r="M32" s="161">
        <f t="shared" si="8"/>
        <v>5</v>
      </c>
      <c r="N32" s="161">
        <f t="shared" si="8"/>
        <v>9</v>
      </c>
      <c r="O32" s="161">
        <f t="shared" si="8"/>
        <v>43</v>
      </c>
      <c r="P32" s="161">
        <f t="shared" si="8"/>
        <v>96</v>
      </c>
      <c r="Q32" s="161">
        <f t="shared" si="8"/>
        <v>265</v>
      </c>
      <c r="R32" s="161">
        <f t="shared" si="8"/>
        <v>785</v>
      </c>
      <c r="S32" s="161">
        <f t="shared" si="8"/>
        <v>632</v>
      </c>
      <c r="T32" s="161">
        <f t="shared" si="8"/>
        <v>579</v>
      </c>
      <c r="U32" s="161">
        <f t="shared" si="8"/>
        <v>245</v>
      </c>
      <c r="V32" s="161">
        <f t="shared" si="8"/>
        <v>199</v>
      </c>
      <c r="W32" s="161">
        <f t="shared" si="8"/>
        <v>165</v>
      </c>
      <c r="X32" s="161">
        <f t="shared" si="8"/>
        <v>151</v>
      </c>
      <c r="Y32" s="161">
        <f t="shared" si="8"/>
        <v>92</v>
      </c>
      <c r="Z32" s="161">
        <f t="shared" si="8"/>
        <v>83</v>
      </c>
      <c r="AA32" s="161">
        <f t="shared" si="8"/>
        <v>59</v>
      </c>
      <c r="AB32" s="161">
        <f t="shared" si="8"/>
        <v>25</v>
      </c>
      <c r="AC32" s="161">
        <f t="shared" si="8"/>
        <v>31</v>
      </c>
      <c r="AD32" s="161">
        <f t="shared" si="8"/>
        <v>21</v>
      </c>
      <c r="AE32" s="161">
        <f t="shared" si="8"/>
        <v>35</v>
      </c>
      <c r="AF32" s="163">
        <f t="shared" si="8"/>
        <v>27</v>
      </c>
      <c r="AG32" s="157">
        <f t="shared" si="7"/>
        <v>3626</v>
      </c>
    </row>
    <row r="33">
      <c r="A33" s="18"/>
      <c r="B33" s="152"/>
      <c r="C33" s="152"/>
      <c r="D33" s="152"/>
      <c r="E33" s="152"/>
      <c r="F33" s="152"/>
      <c r="G33" s="152"/>
      <c r="H33" s="152"/>
      <c r="I33" s="152"/>
      <c r="J33" s="6"/>
      <c r="K33" s="6"/>
      <c r="L33" s="6"/>
      <c r="M33" s="6"/>
      <c r="N33" s="6"/>
      <c r="O33" s="6"/>
      <c r="P33" s="6"/>
      <c r="Q33" s="6"/>
      <c r="R33" s="6"/>
      <c r="S33" s="6"/>
      <c r="T33" s="6"/>
      <c r="U33" s="6"/>
      <c r="V33" s="6"/>
      <c r="W33" s="6"/>
      <c r="X33" s="6"/>
      <c r="Y33" s="6"/>
      <c r="Z33" s="6"/>
      <c r="AA33" s="6"/>
      <c r="AB33" s="6"/>
      <c r="AC33" s="6"/>
      <c r="AD33" s="6"/>
      <c r="AE33" s="6"/>
      <c r="AF33" s="18"/>
      <c r="AG33" s="7"/>
    </row>
    <row r="34">
      <c r="A34" s="26" t="s">
        <v>98</v>
      </c>
      <c r="B34" s="153">
        <v>0.0</v>
      </c>
      <c r="C34" s="153">
        <v>0.0</v>
      </c>
      <c r="D34" s="153">
        <v>0.0</v>
      </c>
      <c r="E34" s="153">
        <v>0.0</v>
      </c>
      <c r="F34" s="153">
        <v>0.0</v>
      </c>
      <c r="G34" s="153">
        <v>0.0</v>
      </c>
      <c r="H34" s="153">
        <v>0.0</v>
      </c>
      <c r="I34" s="153">
        <v>0.0</v>
      </c>
      <c r="J34" s="153">
        <v>3.0</v>
      </c>
      <c r="K34" s="153">
        <v>1.0</v>
      </c>
      <c r="L34" s="153">
        <v>0.0</v>
      </c>
      <c r="M34" s="153">
        <v>1.0</v>
      </c>
      <c r="N34" s="153">
        <v>0.0</v>
      </c>
      <c r="O34" s="153">
        <v>0.0</v>
      </c>
      <c r="P34" s="153">
        <v>4.0</v>
      </c>
      <c r="Q34" s="153">
        <v>12.0</v>
      </c>
      <c r="R34" s="153">
        <v>52.0</v>
      </c>
      <c r="S34" s="153">
        <v>43.0</v>
      </c>
      <c r="T34" s="153">
        <v>45.0</v>
      </c>
      <c r="U34" s="153">
        <v>28.0</v>
      </c>
      <c r="V34" s="153">
        <v>14.0</v>
      </c>
      <c r="W34" s="153">
        <v>18.0</v>
      </c>
      <c r="X34" s="153">
        <v>23.0</v>
      </c>
      <c r="Y34" s="153">
        <v>19.0</v>
      </c>
      <c r="Z34" s="153">
        <v>75.0</v>
      </c>
      <c r="AA34" s="153">
        <v>90.0</v>
      </c>
      <c r="AB34" s="153">
        <v>68.0</v>
      </c>
      <c r="AC34" s="153">
        <v>28.0</v>
      </c>
      <c r="AD34" s="153">
        <v>1.0</v>
      </c>
      <c r="AE34" s="153">
        <v>2.0</v>
      </c>
      <c r="AF34" s="156">
        <v>3.0</v>
      </c>
      <c r="AG34" s="157">
        <f t="shared" ref="AG34:AG42" si="9">sum(B34:AF34)</f>
        <v>530</v>
      </c>
    </row>
    <row r="35">
      <c r="A35" s="26" t="s">
        <v>99</v>
      </c>
      <c r="B35" s="153">
        <v>0.0</v>
      </c>
      <c r="C35" s="153">
        <v>0.0</v>
      </c>
      <c r="D35" s="153">
        <v>0.0</v>
      </c>
      <c r="E35" s="153">
        <v>0.0</v>
      </c>
      <c r="F35" s="153">
        <v>0.0</v>
      </c>
      <c r="G35" s="153">
        <v>0.0</v>
      </c>
      <c r="H35" s="153">
        <v>0.0</v>
      </c>
      <c r="I35" s="153">
        <v>0.0</v>
      </c>
      <c r="J35" s="153">
        <v>0.0</v>
      </c>
      <c r="K35" s="153">
        <v>0.0</v>
      </c>
      <c r="L35" s="153">
        <v>0.0</v>
      </c>
      <c r="M35" s="153">
        <v>0.0</v>
      </c>
      <c r="N35" s="153">
        <v>0.0</v>
      </c>
      <c r="O35" s="153">
        <v>0.0</v>
      </c>
      <c r="P35" s="153">
        <v>0.0</v>
      </c>
      <c r="Q35" s="153">
        <v>0.0</v>
      </c>
      <c r="R35" s="153">
        <v>0.0</v>
      </c>
      <c r="S35" s="153">
        <v>0.0</v>
      </c>
      <c r="T35" s="153">
        <v>0.0</v>
      </c>
      <c r="U35" s="153">
        <v>0.0</v>
      </c>
      <c r="V35" s="153">
        <v>0.0</v>
      </c>
      <c r="W35" s="153">
        <v>0.0</v>
      </c>
      <c r="X35" s="153">
        <v>0.0</v>
      </c>
      <c r="Y35" s="153">
        <v>0.0</v>
      </c>
      <c r="Z35" s="153">
        <v>0.0</v>
      </c>
      <c r="AA35" s="153">
        <v>0.0</v>
      </c>
      <c r="AB35" s="153">
        <v>0.0</v>
      </c>
      <c r="AC35" s="153">
        <v>0.0</v>
      </c>
      <c r="AD35" s="153">
        <v>0.0</v>
      </c>
      <c r="AE35" s="153">
        <v>0.0</v>
      </c>
      <c r="AF35" s="156">
        <v>0.0</v>
      </c>
      <c r="AG35" s="157">
        <f t="shared" si="9"/>
        <v>0</v>
      </c>
    </row>
    <row r="36">
      <c r="A36" s="26" t="s">
        <v>101</v>
      </c>
      <c r="B36" s="153">
        <v>0.0</v>
      </c>
      <c r="C36" s="153">
        <v>0.0</v>
      </c>
      <c r="D36" s="153">
        <v>0.0</v>
      </c>
      <c r="E36" s="153">
        <v>0.0</v>
      </c>
      <c r="F36" s="153">
        <v>0.0</v>
      </c>
      <c r="G36" s="153">
        <v>0.0</v>
      </c>
      <c r="H36" s="153">
        <v>0.0</v>
      </c>
      <c r="I36" s="153">
        <v>0.0</v>
      </c>
      <c r="J36" s="153">
        <v>0.0</v>
      </c>
      <c r="K36" s="153">
        <v>0.0</v>
      </c>
      <c r="L36" s="153">
        <v>0.0</v>
      </c>
      <c r="M36" s="153">
        <v>0.0</v>
      </c>
      <c r="N36" s="153">
        <v>0.0</v>
      </c>
      <c r="O36" s="153">
        <v>0.0</v>
      </c>
      <c r="P36" s="153">
        <v>0.0</v>
      </c>
      <c r="Q36" s="153">
        <v>0.0</v>
      </c>
      <c r="R36" s="153">
        <v>0.0</v>
      </c>
      <c r="S36" s="153">
        <v>0.0</v>
      </c>
      <c r="T36" s="153">
        <v>0.0</v>
      </c>
      <c r="U36" s="153">
        <v>0.0</v>
      </c>
      <c r="V36" s="153">
        <v>0.0</v>
      </c>
      <c r="W36" s="153">
        <v>0.0</v>
      </c>
      <c r="X36" s="153">
        <v>0.0</v>
      </c>
      <c r="Y36" s="153">
        <v>0.0</v>
      </c>
      <c r="Z36" s="153">
        <v>0.0</v>
      </c>
      <c r="AA36" s="153">
        <v>0.0</v>
      </c>
      <c r="AB36" s="153">
        <v>0.0</v>
      </c>
      <c r="AC36" s="153">
        <v>0.0</v>
      </c>
      <c r="AD36" s="153">
        <v>0.0</v>
      </c>
      <c r="AE36" s="153">
        <v>0.0</v>
      </c>
      <c r="AF36" s="156">
        <v>0.0</v>
      </c>
      <c r="AG36" s="157">
        <f t="shared" si="9"/>
        <v>0</v>
      </c>
    </row>
    <row r="37">
      <c r="A37" s="26" t="s">
        <v>102</v>
      </c>
      <c r="B37" s="153">
        <v>0.0</v>
      </c>
      <c r="C37" s="153">
        <v>0.0</v>
      </c>
      <c r="D37" s="153">
        <v>0.0</v>
      </c>
      <c r="E37" s="153">
        <v>0.0</v>
      </c>
      <c r="F37" s="153">
        <v>0.0</v>
      </c>
      <c r="G37" s="153">
        <v>0.0</v>
      </c>
      <c r="H37" s="153">
        <v>0.0</v>
      </c>
      <c r="I37" s="153">
        <v>0.0</v>
      </c>
      <c r="J37" s="153">
        <v>0.0</v>
      </c>
      <c r="K37" s="153">
        <v>0.0</v>
      </c>
      <c r="L37" s="153">
        <v>0.0</v>
      </c>
      <c r="M37" s="153">
        <v>0.0</v>
      </c>
      <c r="N37" s="153">
        <v>0.0</v>
      </c>
      <c r="O37" s="153">
        <v>0.0</v>
      </c>
      <c r="P37" s="153">
        <v>0.0</v>
      </c>
      <c r="Q37" s="153">
        <v>0.0</v>
      </c>
      <c r="R37" s="153">
        <v>0.0</v>
      </c>
      <c r="S37" s="153">
        <v>0.0</v>
      </c>
      <c r="T37" s="153">
        <v>0.0</v>
      </c>
      <c r="U37" s="153">
        <v>0.0</v>
      </c>
      <c r="V37" s="153">
        <v>0.0</v>
      </c>
      <c r="W37" s="153">
        <v>0.0</v>
      </c>
      <c r="X37" s="153">
        <v>0.0</v>
      </c>
      <c r="Y37" s="153">
        <v>0.0</v>
      </c>
      <c r="Z37" s="153">
        <v>0.0</v>
      </c>
      <c r="AA37" s="153">
        <v>0.0</v>
      </c>
      <c r="AB37" s="153">
        <v>0.0</v>
      </c>
      <c r="AC37" s="153">
        <v>0.0</v>
      </c>
      <c r="AD37" s="153">
        <v>0.0</v>
      </c>
      <c r="AE37" s="153">
        <v>0.0</v>
      </c>
      <c r="AF37" s="156">
        <v>0.0</v>
      </c>
      <c r="AG37" s="157">
        <f t="shared" si="9"/>
        <v>0</v>
      </c>
    </row>
    <row r="38">
      <c r="A38" s="26" t="s">
        <v>103</v>
      </c>
      <c r="B38" s="153">
        <v>0.0</v>
      </c>
      <c r="C38" s="153">
        <v>0.0</v>
      </c>
      <c r="D38" s="153">
        <v>0.0</v>
      </c>
      <c r="E38" s="153">
        <v>0.0</v>
      </c>
      <c r="F38" s="153">
        <v>0.0</v>
      </c>
      <c r="G38" s="153">
        <v>0.0</v>
      </c>
      <c r="H38" s="153">
        <v>0.0</v>
      </c>
      <c r="I38" s="153">
        <v>0.0</v>
      </c>
      <c r="J38" s="153">
        <v>0.0</v>
      </c>
      <c r="K38" s="153">
        <v>0.0</v>
      </c>
      <c r="L38" s="153">
        <v>0.0</v>
      </c>
      <c r="M38" s="153">
        <v>0.0</v>
      </c>
      <c r="N38" s="153">
        <v>0.0</v>
      </c>
      <c r="O38" s="153">
        <v>0.0</v>
      </c>
      <c r="P38" s="153">
        <v>0.0</v>
      </c>
      <c r="Q38" s="153">
        <v>0.0</v>
      </c>
      <c r="R38" s="153">
        <v>0.0</v>
      </c>
      <c r="S38" s="153">
        <v>0.0</v>
      </c>
      <c r="T38" s="153">
        <v>0.0</v>
      </c>
      <c r="U38" s="153">
        <v>0.0</v>
      </c>
      <c r="V38" s="153">
        <v>0.0</v>
      </c>
      <c r="W38" s="153">
        <v>0.0</v>
      </c>
      <c r="X38" s="153">
        <v>0.0</v>
      </c>
      <c r="Y38" s="153">
        <v>0.0</v>
      </c>
      <c r="Z38" s="153">
        <v>0.0</v>
      </c>
      <c r="AA38" s="153">
        <v>0.0</v>
      </c>
      <c r="AB38" s="153">
        <v>0.0</v>
      </c>
      <c r="AC38" s="153">
        <v>0.0</v>
      </c>
      <c r="AD38" s="153">
        <v>0.0</v>
      </c>
      <c r="AE38" s="153">
        <v>0.0</v>
      </c>
      <c r="AF38" s="156">
        <v>0.0</v>
      </c>
      <c r="AG38" s="157">
        <f t="shared" si="9"/>
        <v>0</v>
      </c>
    </row>
    <row r="39">
      <c r="A39" s="26" t="s">
        <v>105</v>
      </c>
      <c r="B39" s="153">
        <v>0.0</v>
      </c>
      <c r="C39" s="153">
        <v>0.0</v>
      </c>
      <c r="D39" s="153">
        <v>0.0</v>
      </c>
      <c r="E39" s="153">
        <v>0.0</v>
      </c>
      <c r="F39" s="153">
        <v>0.0</v>
      </c>
      <c r="G39" s="153">
        <v>0.0</v>
      </c>
      <c r="H39" s="153">
        <v>0.0</v>
      </c>
      <c r="I39" s="153">
        <v>0.0</v>
      </c>
      <c r="J39" s="153">
        <v>0.0</v>
      </c>
      <c r="K39" s="153">
        <v>0.0</v>
      </c>
      <c r="L39" s="153">
        <v>0.0</v>
      </c>
      <c r="M39" s="153">
        <v>0.0</v>
      </c>
      <c r="N39" s="153">
        <v>0.0</v>
      </c>
      <c r="O39" s="153">
        <v>0.0</v>
      </c>
      <c r="P39" s="153">
        <v>0.0</v>
      </c>
      <c r="Q39" s="153">
        <v>0.0</v>
      </c>
      <c r="R39" s="153">
        <v>0.0</v>
      </c>
      <c r="S39" s="153">
        <v>0.0</v>
      </c>
      <c r="T39" s="153">
        <v>0.0</v>
      </c>
      <c r="U39" s="153">
        <v>0.0</v>
      </c>
      <c r="V39" s="153">
        <v>0.0</v>
      </c>
      <c r="W39" s="153">
        <v>0.0</v>
      </c>
      <c r="X39" s="153">
        <v>0.0</v>
      </c>
      <c r="Y39" s="153">
        <v>0.0</v>
      </c>
      <c r="Z39" s="153">
        <v>0.0</v>
      </c>
      <c r="AA39" s="153">
        <v>0.0</v>
      </c>
      <c r="AB39" s="153">
        <v>0.0</v>
      </c>
      <c r="AC39" s="153">
        <v>0.0</v>
      </c>
      <c r="AD39" s="153">
        <v>0.0</v>
      </c>
      <c r="AE39" s="153">
        <v>0.0</v>
      </c>
      <c r="AF39" s="156">
        <v>0.0</v>
      </c>
      <c r="AG39" s="157">
        <f t="shared" si="9"/>
        <v>0</v>
      </c>
    </row>
    <row r="40">
      <c r="A40" s="26" t="s">
        <v>107</v>
      </c>
      <c r="B40" s="153">
        <v>0.0</v>
      </c>
      <c r="C40" s="153">
        <v>0.0</v>
      </c>
      <c r="D40" s="153">
        <v>0.0</v>
      </c>
      <c r="E40" s="153">
        <v>0.0</v>
      </c>
      <c r="F40" s="153">
        <v>0.0</v>
      </c>
      <c r="G40" s="153">
        <v>0.0</v>
      </c>
      <c r="H40" s="153">
        <v>0.0</v>
      </c>
      <c r="I40" s="153">
        <v>0.0</v>
      </c>
      <c r="J40" s="153">
        <v>0.0</v>
      </c>
      <c r="K40" s="153">
        <v>0.0</v>
      </c>
      <c r="L40" s="153">
        <v>0.0</v>
      </c>
      <c r="M40" s="153">
        <v>0.0</v>
      </c>
      <c r="N40" s="153">
        <v>0.0</v>
      </c>
      <c r="O40" s="153">
        <v>0.0</v>
      </c>
      <c r="P40" s="153">
        <v>0.0</v>
      </c>
      <c r="Q40" s="153">
        <v>0.0</v>
      </c>
      <c r="R40" s="153">
        <v>0.0</v>
      </c>
      <c r="S40" s="153">
        <v>0.0</v>
      </c>
      <c r="T40" s="153">
        <v>0.0</v>
      </c>
      <c r="U40" s="153">
        <v>0.0</v>
      </c>
      <c r="V40" s="153">
        <v>0.0</v>
      </c>
      <c r="W40" s="153">
        <v>0.0</v>
      </c>
      <c r="X40" s="153">
        <v>0.0</v>
      </c>
      <c r="Y40" s="153">
        <v>0.0</v>
      </c>
      <c r="Z40" s="153">
        <v>0.0</v>
      </c>
      <c r="AA40" s="153">
        <v>0.0</v>
      </c>
      <c r="AB40" s="153">
        <v>0.0</v>
      </c>
      <c r="AC40" s="153">
        <v>0.0</v>
      </c>
      <c r="AD40" s="153">
        <v>0.0</v>
      </c>
      <c r="AE40" s="153">
        <v>0.0</v>
      </c>
      <c r="AF40" s="156">
        <v>0.0</v>
      </c>
      <c r="AG40" s="157">
        <f t="shared" si="9"/>
        <v>0</v>
      </c>
    </row>
    <row r="41">
      <c r="A41" s="26" t="s">
        <v>108</v>
      </c>
      <c r="B41" s="153">
        <v>0.0</v>
      </c>
      <c r="C41" s="153">
        <v>0.0</v>
      </c>
      <c r="D41" s="153">
        <v>0.0</v>
      </c>
      <c r="E41" s="153">
        <v>0.0</v>
      </c>
      <c r="F41" s="153">
        <v>0.0</v>
      </c>
      <c r="G41" s="153">
        <v>0.0</v>
      </c>
      <c r="H41" s="153">
        <v>0.0</v>
      </c>
      <c r="I41" s="153">
        <v>0.0</v>
      </c>
      <c r="J41" s="153">
        <v>0.0</v>
      </c>
      <c r="K41" s="153">
        <v>0.0</v>
      </c>
      <c r="L41" s="153">
        <v>0.0</v>
      </c>
      <c r="M41" s="153">
        <v>0.0</v>
      </c>
      <c r="N41" s="153">
        <v>0.0</v>
      </c>
      <c r="O41" s="153">
        <v>0.0</v>
      </c>
      <c r="P41" s="153">
        <v>0.0</v>
      </c>
      <c r="Q41" s="153">
        <v>0.0</v>
      </c>
      <c r="R41" s="153">
        <v>0.0</v>
      </c>
      <c r="S41" s="153">
        <v>0.0</v>
      </c>
      <c r="T41" s="153">
        <v>0.0</v>
      </c>
      <c r="U41" s="153">
        <v>0.0</v>
      </c>
      <c r="V41" s="153">
        <v>0.0</v>
      </c>
      <c r="W41" s="153">
        <v>0.0</v>
      </c>
      <c r="X41" s="153">
        <v>0.0</v>
      </c>
      <c r="Y41" s="153">
        <v>0.0</v>
      </c>
      <c r="Z41" s="153">
        <v>0.0</v>
      </c>
      <c r="AA41" s="153">
        <v>0.0</v>
      </c>
      <c r="AB41" s="153">
        <v>0.0</v>
      </c>
      <c r="AC41" s="153">
        <v>0.0</v>
      </c>
      <c r="AD41" s="153">
        <v>0.0</v>
      </c>
      <c r="AE41" s="153">
        <v>0.0</v>
      </c>
      <c r="AF41" s="156">
        <v>0.0</v>
      </c>
      <c r="AG41" s="157">
        <f t="shared" si="9"/>
        <v>0</v>
      </c>
    </row>
    <row r="42">
      <c r="A42" s="61" t="s">
        <v>110</v>
      </c>
      <c r="B42" s="161">
        <f t="shared" ref="B42:AF42" si="10">SUM(B34:B41)</f>
        <v>0</v>
      </c>
      <c r="C42" s="161">
        <f t="shared" si="10"/>
        <v>0</v>
      </c>
      <c r="D42" s="161">
        <f t="shared" si="10"/>
        <v>0</v>
      </c>
      <c r="E42" s="161">
        <f t="shared" si="10"/>
        <v>0</v>
      </c>
      <c r="F42" s="161">
        <f t="shared" si="10"/>
        <v>0</v>
      </c>
      <c r="G42" s="161">
        <f t="shared" si="10"/>
        <v>0</v>
      </c>
      <c r="H42" s="161">
        <f t="shared" si="10"/>
        <v>0</v>
      </c>
      <c r="I42" s="161">
        <f t="shared" si="10"/>
        <v>0</v>
      </c>
      <c r="J42" s="161">
        <f t="shared" si="10"/>
        <v>3</v>
      </c>
      <c r="K42" s="161">
        <f t="shared" si="10"/>
        <v>1</v>
      </c>
      <c r="L42" s="161">
        <f t="shared" si="10"/>
        <v>0</v>
      </c>
      <c r="M42" s="161">
        <f t="shared" si="10"/>
        <v>1</v>
      </c>
      <c r="N42" s="161">
        <f t="shared" si="10"/>
        <v>0</v>
      </c>
      <c r="O42" s="161">
        <f t="shared" si="10"/>
        <v>0</v>
      </c>
      <c r="P42" s="161">
        <f t="shared" si="10"/>
        <v>4</v>
      </c>
      <c r="Q42" s="161">
        <f t="shared" si="10"/>
        <v>12</v>
      </c>
      <c r="R42" s="161">
        <f t="shared" si="10"/>
        <v>52</v>
      </c>
      <c r="S42" s="161">
        <f t="shared" si="10"/>
        <v>43</v>
      </c>
      <c r="T42" s="161">
        <f t="shared" si="10"/>
        <v>45</v>
      </c>
      <c r="U42" s="161">
        <f t="shared" si="10"/>
        <v>28</v>
      </c>
      <c r="V42" s="161">
        <f t="shared" si="10"/>
        <v>14</v>
      </c>
      <c r="W42" s="161">
        <f t="shared" si="10"/>
        <v>18</v>
      </c>
      <c r="X42" s="161">
        <f t="shared" si="10"/>
        <v>23</v>
      </c>
      <c r="Y42" s="161">
        <f t="shared" si="10"/>
        <v>19</v>
      </c>
      <c r="Z42" s="161">
        <f t="shared" si="10"/>
        <v>75</v>
      </c>
      <c r="AA42" s="161">
        <f t="shared" si="10"/>
        <v>90</v>
      </c>
      <c r="AB42" s="161">
        <f t="shared" si="10"/>
        <v>68</v>
      </c>
      <c r="AC42" s="161">
        <f t="shared" si="10"/>
        <v>28</v>
      </c>
      <c r="AD42" s="161">
        <f t="shared" si="10"/>
        <v>1</v>
      </c>
      <c r="AE42" s="161">
        <f t="shared" si="10"/>
        <v>2</v>
      </c>
      <c r="AF42" s="163">
        <f t="shared" si="10"/>
        <v>3</v>
      </c>
      <c r="AG42" s="157">
        <f t="shared" si="9"/>
        <v>530</v>
      </c>
    </row>
    <row r="43">
      <c r="A43" s="18"/>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211"/>
      <c r="AG43" s="213"/>
    </row>
    <row r="44">
      <c r="A44" s="18"/>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18"/>
      <c r="AG44" s="7"/>
    </row>
    <row r="45" collapsed="1">
      <c r="A45" s="228" t="s">
        <v>113</v>
      </c>
      <c r="B45" s="165"/>
      <c r="C45" s="165"/>
      <c r="D45" s="165"/>
      <c r="E45" s="165"/>
      <c r="F45" s="165"/>
      <c r="G45" s="165"/>
      <c r="H45" s="165"/>
      <c r="I45" s="6"/>
      <c r="J45" s="6"/>
      <c r="K45" s="6"/>
      <c r="L45" s="6"/>
      <c r="M45" s="6"/>
      <c r="N45" s="6"/>
      <c r="O45" s="6"/>
      <c r="P45" s="6"/>
      <c r="Q45" s="6"/>
      <c r="R45" s="6"/>
      <c r="S45" s="6"/>
      <c r="T45" s="6"/>
      <c r="U45" s="6"/>
      <c r="V45" s="6"/>
      <c r="W45" s="6"/>
      <c r="X45" s="6"/>
      <c r="Y45" s="6"/>
      <c r="Z45" s="6"/>
      <c r="AA45" s="6"/>
      <c r="AB45" s="6"/>
      <c r="AC45" s="6"/>
      <c r="AD45" s="6"/>
      <c r="AE45" s="6"/>
      <c r="AF45" s="211"/>
      <c r="AG45" s="213"/>
    </row>
    <row r="46" hidden="1" outlineLevel="1">
      <c r="A46" s="231" t="s">
        <v>115</v>
      </c>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c r="AG46" s="157">
        <f>sum(B46:AE46)</f>
        <v>0</v>
      </c>
    </row>
    <row r="47" hidden="1" outlineLevel="1">
      <c r="A47" s="231" t="s">
        <v>117</v>
      </c>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13"/>
    </row>
    <row r="48" hidden="1" outlineLevel="1">
      <c r="A48" s="231" t="s">
        <v>119</v>
      </c>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c r="AF48" s="232"/>
      <c r="AG48" s="157">
        <f>sum(B48:AE48)</f>
        <v>0</v>
      </c>
    </row>
    <row r="49" hidden="1" outlineLevel="1">
      <c r="A49" s="231" t="s">
        <v>120</v>
      </c>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13"/>
    </row>
    <row r="50" hidden="1" outlineLevel="1">
      <c r="A50" s="231" t="s">
        <v>122</v>
      </c>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c r="AC50" s="232"/>
      <c r="AD50" s="232"/>
      <c r="AE50" s="232"/>
      <c r="AF50" s="232"/>
      <c r="AG50" s="157">
        <f t="shared" ref="AG50:AG55" si="11">sum(B50:AE50)</f>
        <v>0</v>
      </c>
    </row>
    <row r="51" hidden="1" outlineLevel="1">
      <c r="A51" s="231" t="s">
        <v>124</v>
      </c>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c r="AA51" s="232"/>
      <c r="AB51" s="232"/>
      <c r="AC51" s="232"/>
      <c r="AD51" s="232"/>
      <c r="AE51" s="232"/>
      <c r="AF51" s="232"/>
      <c r="AG51" s="157">
        <f t="shared" si="11"/>
        <v>0</v>
      </c>
    </row>
    <row r="52" hidden="1" outlineLevel="1">
      <c r="A52" s="231" t="s">
        <v>126</v>
      </c>
      <c r="B52" s="248"/>
      <c r="C52" s="248"/>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c r="AB52" s="249"/>
      <c r="AC52" s="249"/>
      <c r="AD52" s="249"/>
      <c r="AE52" s="249"/>
      <c r="AF52" s="249"/>
      <c r="AG52" s="157">
        <f t="shared" si="11"/>
        <v>0</v>
      </c>
    </row>
    <row r="53" hidden="1" outlineLevel="1">
      <c r="A53" s="231" t="s">
        <v>128</v>
      </c>
      <c r="B53" s="252"/>
      <c r="C53" s="249"/>
      <c r="D53" s="248"/>
      <c r="E53" s="249"/>
      <c r="F53" s="249"/>
      <c r="G53" s="249"/>
      <c r="H53" s="249"/>
      <c r="I53" s="249"/>
      <c r="J53" s="249"/>
      <c r="K53" s="249"/>
      <c r="L53" s="249"/>
      <c r="M53" s="249"/>
      <c r="N53" s="249"/>
      <c r="O53" s="249"/>
      <c r="P53" s="249"/>
      <c r="Q53" s="249"/>
      <c r="R53" s="249"/>
      <c r="S53" s="249"/>
      <c r="T53" s="249"/>
      <c r="U53" s="249"/>
      <c r="V53" s="249"/>
      <c r="W53" s="249"/>
      <c r="X53" s="249"/>
      <c r="Y53" s="249"/>
      <c r="Z53" s="249"/>
      <c r="AA53" s="249"/>
      <c r="AB53" s="249"/>
      <c r="AC53" s="249"/>
      <c r="AD53" s="249"/>
      <c r="AE53" s="249"/>
      <c r="AF53" s="249"/>
      <c r="AG53" s="157">
        <f t="shared" si="11"/>
        <v>0</v>
      </c>
    </row>
    <row r="54" hidden="1" outlineLevel="1">
      <c r="A54" s="253" t="s">
        <v>130</v>
      </c>
      <c r="B54" s="255">
        <f>B46+B50+B52</f>
        <v>0</v>
      </c>
      <c r="C54" s="255">
        <f t="shared" ref="C54:AF54" si="12">SUM(C46:C53)</f>
        <v>0</v>
      </c>
      <c r="D54" s="255">
        <f t="shared" si="12"/>
        <v>0</v>
      </c>
      <c r="E54" s="255">
        <f t="shared" si="12"/>
        <v>0</v>
      </c>
      <c r="F54" s="255">
        <f t="shared" si="12"/>
        <v>0</v>
      </c>
      <c r="G54" s="255">
        <f t="shared" si="12"/>
        <v>0</v>
      </c>
      <c r="H54" s="255">
        <f t="shared" si="12"/>
        <v>0</v>
      </c>
      <c r="I54" s="255">
        <f t="shared" si="12"/>
        <v>0</v>
      </c>
      <c r="J54" s="255">
        <f t="shared" si="12"/>
        <v>0</v>
      </c>
      <c r="K54" s="255">
        <f t="shared" si="12"/>
        <v>0</v>
      </c>
      <c r="L54" s="255">
        <f t="shared" si="12"/>
        <v>0</v>
      </c>
      <c r="M54" s="255">
        <f t="shared" si="12"/>
        <v>0</v>
      </c>
      <c r="N54" s="255">
        <f t="shared" si="12"/>
        <v>0</v>
      </c>
      <c r="O54" s="255">
        <f t="shared" si="12"/>
        <v>0</v>
      </c>
      <c r="P54" s="255">
        <f t="shared" si="12"/>
        <v>0</v>
      </c>
      <c r="Q54" s="255">
        <f t="shared" si="12"/>
        <v>0</v>
      </c>
      <c r="R54" s="255">
        <f t="shared" si="12"/>
        <v>0</v>
      </c>
      <c r="S54" s="255">
        <f t="shared" si="12"/>
        <v>0</v>
      </c>
      <c r="T54" s="255">
        <f t="shared" si="12"/>
        <v>0</v>
      </c>
      <c r="U54" s="255">
        <f t="shared" si="12"/>
        <v>0</v>
      </c>
      <c r="V54" s="255">
        <f t="shared" si="12"/>
        <v>0</v>
      </c>
      <c r="W54" s="255">
        <f t="shared" si="12"/>
        <v>0</v>
      </c>
      <c r="X54" s="255">
        <f t="shared" si="12"/>
        <v>0</v>
      </c>
      <c r="Y54" s="255">
        <f t="shared" si="12"/>
        <v>0</v>
      </c>
      <c r="Z54" s="255">
        <f t="shared" si="12"/>
        <v>0</v>
      </c>
      <c r="AA54" s="255">
        <f t="shared" si="12"/>
        <v>0</v>
      </c>
      <c r="AB54" s="255">
        <f t="shared" si="12"/>
        <v>0</v>
      </c>
      <c r="AC54" s="255">
        <f t="shared" si="12"/>
        <v>0</v>
      </c>
      <c r="AD54" s="255">
        <f t="shared" si="12"/>
        <v>0</v>
      </c>
      <c r="AE54" s="255">
        <f t="shared" si="12"/>
        <v>0</v>
      </c>
      <c r="AF54" s="257">
        <f t="shared" si="12"/>
        <v>0</v>
      </c>
      <c r="AG54" s="157">
        <f t="shared" si="11"/>
        <v>0</v>
      </c>
    </row>
    <row r="55" hidden="1" outlineLevel="1">
      <c r="A55" s="253" t="s">
        <v>133</v>
      </c>
      <c r="B55" s="255">
        <f t="shared" ref="B55:AF55" si="13">B48+B51+B53</f>
        <v>0</v>
      </c>
      <c r="C55" s="255">
        <f t="shared" si="13"/>
        <v>0</v>
      </c>
      <c r="D55" s="255">
        <f t="shared" si="13"/>
        <v>0</v>
      </c>
      <c r="E55" s="255">
        <f t="shared" si="13"/>
        <v>0</v>
      </c>
      <c r="F55" s="255">
        <f t="shared" si="13"/>
        <v>0</v>
      </c>
      <c r="G55" s="255">
        <f t="shared" si="13"/>
        <v>0</v>
      </c>
      <c r="H55" s="255">
        <f t="shared" si="13"/>
        <v>0</v>
      </c>
      <c r="I55" s="255">
        <f t="shared" si="13"/>
        <v>0</v>
      </c>
      <c r="J55" s="255">
        <f t="shared" si="13"/>
        <v>0</v>
      </c>
      <c r="K55" s="255">
        <f t="shared" si="13"/>
        <v>0</v>
      </c>
      <c r="L55" s="255">
        <f t="shared" si="13"/>
        <v>0</v>
      </c>
      <c r="M55" s="255">
        <f t="shared" si="13"/>
        <v>0</v>
      </c>
      <c r="N55" s="255">
        <f t="shared" si="13"/>
        <v>0</v>
      </c>
      <c r="O55" s="255">
        <f t="shared" si="13"/>
        <v>0</v>
      </c>
      <c r="P55" s="255">
        <f t="shared" si="13"/>
        <v>0</v>
      </c>
      <c r="Q55" s="255">
        <f t="shared" si="13"/>
        <v>0</v>
      </c>
      <c r="R55" s="255">
        <f t="shared" si="13"/>
        <v>0</v>
      </c>
      <c r="S55" s="255">
        <f t="shared" si="13"/>
        <v>0</v>
      </c>
      <c r="T55" s="255">
        <f t="shared" si="13"/>
        <v>0</v>
      </c>
      <c r="U55" s="255">
        <f t="shared" si="13"/>
        <v>0</v>
      </c>
      <c r="V55" s="255">
        <f t="shared" si="13"/>
        <v>0</v>
      </c>
      <c r="W55" s="255">
        <f t="shared" si="13"/>
        <v>0</v>
      </c>
      <c r="X55" s="255">
        <f t="shared" si="13"/>
        <v>0</v>
      </c>
      <c r="Y55" s="255">
        <f t="shared" si="13"/>
        <v>0</v>
      </c>
      <c r="Z55" s="255">
        <f t="shared" si="13"/>
        <v>0</v>
      </c>
      <c r="AA55" s="255">
        <f t="shared" si="13"/>
        <v>0</v>
      </c>
      <c r="AB55" s="255">
        <f t="shared" si="13"/>
        <v>0</v>
      </c>
      <c r="AC55" s="255">
        <f t="shared" si="13"/>
        <v>0</v>
      </c>
      <c r="AD55" s="255">
        <f t="shared" si="13"/>
        <v>0</v>
      </c>
      <c r="AE55" s="255">
        <f t="shared" si="13"/>
        <v>0</v>
      </c>
      <c r="AF55" s="257">
        <f t="shared" si="13"/>
        <v>0</v>
      </c>
      <c r="AG55" s="157">
        <f t="shared" si="11"/>
        <v>0</v>
      </c>
    </row>
    <row r="56" hidden="1" outlineLevel="1">
      <c r="A56" s="18"/>
      <c r="B56" s="165"/>
      <c r="C56" s="165"/>
      <c r="D56" s="165"/>
      <c r="E56" s="165"/>
      <c r="F56" s="165"/>
      <c r="G56" s="165"/>
      <c r="H56" s="165"/>
      <c r="I56" s="6"/>
      <c r="J56" s="6"/>
      <c r="K56" s="6"/>
      <c r="L56" s="6"/>
      <c r="M56" s="6"/>
      <c r="N56" s="6"/>
      <c r="O56" s="6"/>
      <c r="P56" s="6"/>
      <c r="Q56" s="6"/>
      <c r="R56" s="6"/>
      <c r="S56" s="6"/>
      <c r="T56" s="6"/>
      <c r="U56" s="6"/>
      <c r="V56" s="6"/>
      <c r="W56" s="6"/>
      <c r="X56" s="6"/>
      <c r="Y56" s="6"/>
      <c r="Z56" s="6"/>
      <c r="AA56" s="6"/>
      <c r="AB56" s="6"/>
      <c r="AC56" s="6"/>
      <c r="AD56" s="6"/>
      <c r="AE56" s="6"/>
      <c r="AF56" s="211"/>
      <c r="AG56" s="213"/>
    </row>
    <row r="57" hidden="1" outlineLevel="1">
      <c r="A57" s="231" t="s">
        <v>136</v>
      </c>
      <c r="B57" s="232"/>
      <c r="C57" s="232"/>
      <c r="D57" s="232"/>
      <c r="E57" s="232"/>
      <c r="F57" s="232"/>
      <c r="G57" s="232"/>
      <c r="H57" s="232"/>
      <c r="I57" s="232"/>
      <c r="J57" s="232"/>
      <c r="K57" s="232"/>
      <c r="L57" s="232"/>
      <c r="M57" s="232"/>
      <c r="N57" s="232"/>
      <c r="O57" s="232"/>
      <c r="P57" s="232"/>
      <c r="Q57" s="232"/>
      <c r="R57" s="232"/>
      <c r="S57" s="232"/>
      <c r="T57" s="232"/>
      <c r="U57" s="269"/>
      <c r="V57" s="269"/>
      <c r="W57" s="232"/>
      <c r="X57" s="232"/>
      <c r="Y57" s="232"/>
      <c r="Z57" s="232"/>
      <c r="AA57" s="232"/>
      <c r="AB57" s="232"/>
      <c r="AC57" s="232"/>
      <c r="AD57" s="232"/>
      <c r="AE57" s="232"/>
      <c r="AF57" s="232"/>
      <c r="AG57" s="157">
        <f t="shared" ref="AG57:AG62" si="14">sum(B57:AE57)</f>
        <v>0</v>
      </c>
    </row>
    <row r="58" hidden="1" outlineLevel="1">
      <c r="A58" s="231" t="s">
        <v>137</v>
      </c>
      <c r="B58" s="232"/>
      <c r="C58" s="232"/>
      <c r="D58" s="232"/>
      <c r="E58" s="232"/>
      <c r="F58" s="232"/>
      <c r="G58" s="232"/>
      <c r="H58" s="232"/>
      <c r="I58" s="232"/>
      <c r="J58" s="232"/>
      <c r="K58" s="232"/>
      <c r="L58" s="232"/>
      <c r="M58" s="232"/>
      <c r="N58" s="232"/>
      <c r="O58" s="232"/>
      <c r="P58" s="232"/>
      <c r="Q58" s="232"/>
      <c r="R58" s="232"/>
      <c r="S58" s="232"/>
      <c r="T58" s="232"/>
      <c r="U58" s="232"/>
      <c r="V58" s="269"/>
      <c r="W58" s="269"/>
      <c r="X58" s="269"/>
      <c r="Y58" s="232"/>
      <c r="Z58" s="232"/>
      <c r="AA58" s="232"/>
      <c r="AB58" s="232"/>
      <c r="AC58" s="232"/>
      <c r="AD58" s="232"/>
      <c r="AE58" s="232"/>
      <c r="AF58" s="232"/>
      <c r="AG58" s="157">
        <f t="shared" si="14"/>
        <v>0</v>
      </c>
    </row>
    <row r="59" hidden="1" outlineLevel="1">
      <c r="A59" s="231" t="s">
        <v>138</v>
      </c>
      <c r="B59" s="232"/>
      <c r="C59" s="232"/>
      <c r="D59" s="232"/>
      <c r="E59" s="232"/>
      <c r="F59" s="232"/>
      <c r="G59" s="232"/>
      <c r="H59" s="232"/>
      <c r="I59" s="232"/>
      <c r="J59" s="232"/>
      <c r="K59" s="232"/>
      <c r="L59" s="232"/>
      <c r="M59" s="232"/>
      <c r="N59" s="232"/>
      <c r="O59" s="232"/>
      <c r="P59" s="232"/>
      <c r="Q59" s="232"/>
      <c r="R59" s="232"/>
      <c r="S59" s="232"/>
      <c r="T59" s="232"/>
      <c r="U59" s="269"/>
      <c r="V59" s="269"/>
      <c r="W59" s="232"/>
      <c r="X59" s="232"/>
      <c r="Y59" s="232"/>
      <c r="Z59" s="232"/>
      <c r="AA59" s="232"/>
      <c r="AB59" s="232"/>
      <c r="AC59" s="232"/>
      <c r="AD59" s="232"/>
      <c r="AE59" s="232"/>
      <c r="AF59" s="232"/>
      <c r="AG59" s="157">
        <f t="shared" si="14"/>
        <v>0</v>
      </c>
    </row>
    <row r="60" hidden="1" outlineLevel="1">
      <c r="A60" s="231" t="s">
        <v>139</v>
      </c>
      <c r="B60" s="232"/>
      <c r="C60" s="232"/>
      <c r="D60" s="232"/>
      <c r="E60" s="232"/>
      <c r="F60" s="232"/>
      <c r="G60" s="232"/>
      <c r="H60" s="232"/>
      <c r="I60" s="232"/>
      <c r="J60" s="232"/>
      <c r="K60" s="232"/>
      <c r="L60" s="232"/>
      <c r="M60" s="232"/>
      <c r="N60" s="232"/>
      <c r="O60" s="232"/>
      <c r="P60" s="232"/>
      <c r="Q60" s="232"/>
      <c r="R60" s="232"/>
      <c r="S60" s="232"/>
      <c r="T60" s="232"/>
      <c r="U60" s="232"/>
      <c r="V60" s="232"/>
      <c r="W60" s="232"/>
      <c r="X60" s="269"/>
      <c r="Y60" s="232"/>
      <c r="Z60" s="232"/>
      <c r="AA60" s="232"/>
      <c r="AB60" s="232"/>
      <c r="AC60" s="232"/>
      <c r="AD60" s="232"/>
      <c r="AE60" s="232"/>
      <c r="AF60" s="232"/>
      <c r="AG60" s="157">
        <f t="shared" si="14"/>
        <v>0</v>
      </c>
    </row>
    <row r="61" hidden="1" outlineLevel="1">
      <c r="A61" s="231" t="s">
        <v>140</v>
      </c>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c r="AA61" s="232"/>
      <c r="AB61" s="232"/>
      <c r="AC61" s="232"/>
      <c r="AD61" s="232"/>
      <c r="AE61" s="232"/>
      <c r="AF61" s="232"/>
      <c r="AG61" s="157">
        <f t="shared" si="14"/>
        <v>0</v>
      </c>
    </row>
    <row r="62" hidden="1" outlineLevel="1">
      <c r="A62" s="253" t="s">
        <v>143</v>
      </c>
      <c r="B62" s="255">
        <f t="shared" ref="B62:AF62" si="15">SUM(B57:B61)</f>
        <v>0</v>
      </c>
      <c r="C62" s="255">
        <f t="shared" si="15"/>
        <v>0</v>
      </c>
      <c r="D62" s="255">
        <f t="shared" si="15"/>
        <v>0</v>
      </c>
      <c r="E62" s="255">
        <f t="shared" si="15"/>
        <v>0</v>
      </c>
      <c r="F62" s="255">
        <f t="shared" si="15"/>
        <v>0</v>
      </c>
      <c r="G62" s="255">
        <f t="shared" si="15"/>
        <v>0</v>
      </c>
      <c r="H62" s="255">
        <f t="shared" si="15"/>
        <v>0</v>
      </c>
      <c r="I62" s="255">
        <f t="shared" si="15"/>
        <v>0</v>
      </c>
      <c r="J62" s="255">
        <f t="shared" si="15"/>
        <v>0</v>
      </c>
      <c r="K62" s="255">
        <f t="shared" si="15"/>
        <v>0</v>
      </c>
      <c r="L62" s="255">
        <f t="shared" si="15"/>
        <v>0</v>
      </c>
      <c r="M62" s="255">
        <f t="shared" si="15"/>
        <v>0</v>
      </c>
      <c r="N62" s="255">
        <f t="shared" si="15"/>
        <v>0</v>
      </c>
      <c r="O62" s="255">
        <f t="shared" si="15"/>
        <v>0</v>
      </c>
      <c r="P62" s="255">
        <f t="shared" si="15"/>
        <v>0</v>
      </c>
      <c r="Q62" s="255">
        <f t="shared" si="15"/>
        <v>0</v>
      </c>
      <c r="R62" s="255">
        <f t="shared" si="15"/>
        <v>0</v>
      </c>
      <c r="S62" s="255">
        <f t="shared" si="15"/>
        <v>0</v>
      </c>
      <c r="T62" s="255">
        <f t="shared" si="15"/>
        <v>0</v>
      </c>
      <c r="U62" s="255">
        <f t="shared" si="15"/>
        <v>0</v>
      </c>
      <c r="V62" s="255">
        <f t="shared" si="15"/>
        <v>0</v>
      </c>
      <c r="W62" s="255">
        <f t="shared" si="15"/>
        <v>0</v>
      </c>
      <c r="X62" s="255">
        <f t="shared" si="15"/>
        <v>0</v>
      </c>
      <c r="Y62" s="255">
        <f t="shared" si="15"/>
        <v>0</v>
      </c>
      <c r="Z62" s="255">
        <f t="shared" si="15"/>
        <v>0</v>
      </c>
      <c r="AA62" s="255">
        <f t="shared" si="15"/>
        <v>0</v>
      </c>
      <c r="AB62" s="255">
        <f t="shared" si="15"/>
        <v>0</v>
      </c>
      <c r="AC62" s="255">
        <f t="shared" si="15"/>
        <v>0</v>
      </c>
      <c r="AD62" s="255">
        <f t="shared" si="15"/>
        <v>0</v>
      </c>
      <c r="AE62" s="255">
        <f t="shared" si="15"/>
        <v>0</v>
      </c>
      <c r="AF62" s="257">
        <f t="shared" si="15"/>
        <v>0</v>
      </c>
      <c r="AG62" s="157">
        <f t="shared" si="14"/>
        <v>0</v>
      </c>
    </row>
    <row r="63" hidden="1" outlineLevel="1">
      <c r="A63" s="18"/>
      <c r="B63" s="165"/>
      <c r="C63" s="165"/>
      <c r="D63" s="165"/>
      <c r="E63" s="165"/>
      <c r="F63" s="165"/>
      <c r="G63" s="165"/>
      <c r="H63" s="165"/>
      <c r="I63" s="6"/>
      <c r="J63" s="6"/>
      <c r="K63" s="6"/>
      <c r="L63" s="6"/>
      <c r="M63" s="6"/>
      <c r="N63" s="6"/>
      <c r="O63" s="6"/>
      <c r="P63" s="6"/>
      <c r="Q63" s="6"/>
      <c r="R63" s="6"/>
      <c r="S63" s="6"/>
      <c r="T63" s="6"/>
      <c r="U63" s="6"/>
      <c r="V63" s="6"/>
      <c r="W63" s="6"/>
      <c r="X63" s="6"/>
      <c r="Y63" s="6"/>
      <c r="Z63" s="6"/>
      <c r="AA63" s="6"/>
      <c r="AB63" s="6"/>
      <c r="AC63" s="6"/>
      <c r="AD63" s="6"/>
      <c r="AE63" s="6"/>
      <c r="AF63" s="211"/>
      <c r="AG63" s="213"/>
    </row>
    <row r="64" hidden="1" outlineLevel="1">
      <c r="A64" s="231" t="s">
        <v>145</v>
      </c>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c r="AA64" s="232"/>
      <c r="AB64" s="232"/>
      <c r="AC64" s="232"/>
      <c r="AD64" s="232"/>
      <c r="AE64" s="232"/>
      <c r="AF64" s="232"/>
      <c r="AG64" s="157">
        <f t="shared" ref="AG64:AG69" si="16">sum(B64:AE64)</f>
        <v>0</v>
      </c>
    </row>
    <row r="65" hidden="1" outlineLevel="1">
      <c r="A65" s="231" t="s">
        <v>146</v>
      </c>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c r="AA65" s="232"/>
      <c r="AB65" s="232"/>
      <c r="AC65" s="232"/>
      <c r="AD65" s="232"/>
      <c r="AE65" s="232"/>
      <c r="AF65" s="232"/>
      <c r="AG65" s="157">
        <f t="shared" si="16"/>
        <v>0</v>
      </c>
    </row>
    <row r="66" hidden="1" outlineLevel="1">
      <c r="A66" s="231" t="s">
        <v>148</v>
      </c>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c r="AA66" s="232"/>
      <c r="AB66" s="232"/>
      <c r="AC66" s="232"/>
      <c r="AD66" s="232"/>
      <c r="AE66" s="232"/>
      <c r="AF66" s="232"/>
      <c r="AG66" s="157">
        <f t="shared" si="16"/>
        <v>0</v>
      </c>
    </row>
    <row r="67" hidden="1" outlineLevel="1">
      <c r="A67" s="231" t="s">
        <v>150</v>
      </c>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c r="AA67" s="232"/>
      <c r="AB67" s="232"/>
      <c r="AC67" s="232"/>
      <c r="AD67" s="232"/>
      <c r="AE67" s="232"/>
      <c r="AF67" s="232"/>
      <c r="AG67" s="157">
        <f t="shared" si="16"/>
        <v>0</v>
      </c>
    </row>
    <row r="68" hidden="1" outlineLevel="1">
      <c r="A68" s="231" t="s">
        <v>151</v>
      </c>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c r="AF68" s="232"/>
      <c r="AG68" s="157">
        <f t="shared" si="16"/>
        <v>0</v>
      </c>
    </row>
    <row r="69" hidden="1" outlineLevel="1">
      <c r="A69" s="290" t="s">
        <v>152</v>
      </c>
      <c r="B69" s="255">
        <f t="shared" ref="B69:AF69" si="17">SUM(B64:B68)</f>
        <v>0</v>
      </c>
      <c r="C69" s="255">
        <f t="shared" si="17"/>
        <v>0</v>
      </c>
      <c r="D69" s="255">
        <f t="shared" si="17"/>
        <v>0</v>
      </c>
      <c r="E69" s="255">
        <f t="shared" si="17"/>
        <v>0</v>
      </c>
      <c r="F69" s="255">
        <f t="shared" si="17"/>
        <v>0</v>
      </c>
      <c r="G69" s="255">
        <f t="shared" si="17"/>
        <v>0</v>
      </c>
      <c r="H69" s="255">
        <f t="shared" si="17"/>
        <v>0</v>
      </c>
      <c r="I69" s="255">
        <f t="shared" si="17"/>
        <v>0</v>
      </c>
      <c r="J69" s="255">
        <f t="shared" si="17"/>
        <v>0</v>
      </c>
      <c r="K69" s="255">
        <f t="shared" si="17"/>
        <v>0</v>
      </c>
      <c r="L69" s="255">
        <f t="shared" si="17"/>
        <v>0</v>
      </c>
      <c r="M69" s="255">
        <f t="shared" si="17"/>
        <v>0</v>
      </c>
      <c r="N69" s="255">
        <f t="shared" si="17"/>
        <v>0</v>
      </c>
      <c r="O69" s="255">
        <f t="shared" si="17"/>
        <v>0</v>
      </c>
      <c r="P69" s="255">
        <f t="shared" si="17"/>
        <v>0</v>
      </c>
      <c r="Q69" s="255">
        <f t="shared" si="17"/>
        <v>0</v>
      </c>
      <c r="R69" s="255">
        <f t="shared" si="17"/>
        <v>0</v>
      </c>
      <c r="S69" s="255">
        <f t="shared" si="17"/>
        <v>0</v>
      </c>
      <c r="T69" s="255">
        <f t="shared" si="17"/>
        <v>0</v>
      </c>
      <c r="U69" s="255">
        <f t="shared" si="17"/>
        <v>0</v>
      </c>
      <c r="V69" s="255">
        <f t="shared" si="17"/>
        <v>0</v>
      </c>
      <c r="W69" s="255">
        <f t="shared" si="17"/>
        <v>0</v>
      </c>
      <c r="X69" s="255">
        <f t="shared" si="17"/>
        <v>0</v>
      </c>
      <c r="Y69" s="255">
        <f t="shared" si="17"/>
        <v>0</v>
      </c>
      <c r="Z69" s="255">
        <f t="shared" si="17"/>
        <v>0</v>
      </c>
      <c r="AA69" s="255">
        <f t="shared" si="17"/>
        <v>0</v>
      </c>
      <c r="AB69" s="255">
        <f t="shared" si="17"/>
        <v>0</v>
      </c>
      <c r="AC69" s="255">
        <f t="shared" si="17"/>
        <v>0</v>
      </c>
      <c r="AD69" s="255">
        <f t="shared" si="17"/>
        <v>0</v>
      </c>
      <c r="AE69" s="255">
        <f t="shared" si="17"/>
        <v>0</v>
      </c>
      <c r="AF69" s="257">
        <f t="shared" si="17"/>
        <v>0</v>
      </c>
      <c r="AG69" s="157">
        <f t="shared" si="16"/>
        <v>0</v>
      </c>
    </row>
    <row r="70" hidden="1" outlineLevel="1">
      <c r="A70" s="18"/>
      <c r="B70" s="165"/>
      <c r="C70" s="165"/>
      <c r="D70" s="165"/>
      <c r="E70" s="165"/>
      <c r="F70" s="165"/>
      <c r="G70" s="165"/>
      <c r="H70" s="165"/>
      <c r="I70" s="6"/>
      <c r="J70" s="6"/>
      <c r="K70" s="6"/>
      <c r="L70" s="6"/>
      <c r="M70" s="6"/>
      <c r="N70" s="6"/>
      <c r="O70" s="6"/>
      <c r="P70" s="6"/>
      <c r="Q70" s="6"/>
      <c r="R70" s="6"/>
      <c r="S70" s="6"/>
      <c r="T70" s="6"/>
      <c r="U70" s="6"/>
      <c r="V70" s="6"/>
      <c r="W70" s="6"/>
      <c r="X70" s="6"/>
      <c r="Y70" s="6"/>
      <c r="Z70" s="6"/>
      <c r="AA70" s="6"/>
      <c r="AB70" s="6"/>
      <c r="AC70" s="6"/>
      <c r="AD70" s="6"/>
      <c r="AE70" s="6"/>
      <c r="AF70" s="211"/>
      <c r="AG70" s="213"/>
    </row>
    <row r="71" hidden="1" outlineLevel="1">
      <c r="A71" s="231" t="s">
        <v>155</v>
      </c>
      <c r="B71" s="248"/>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c r="AB71" s="249"/>
      <c r="AC71" s="249"/>
      <c r="AD71" s="249"/>
      <c r="AE71" s="249"/>
      <c r="AF71" s="232"/>
      <c r="AG71" s="157">
        <f t="shared" ref="AG71:AG76" si="18">sum(B71:AE71)</f>
        <v>0</v>
      </c>
    </row>
    <row r="72" hidden="1" outlineLevel="1">
      <c r="A72" s="231" t="s">
        <v>157</v>
      </c>
      <c r="B72" s="248"/>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c r="AB72" s="249"/>
      <c r="AC72" s="249"/>
      <c r="AD72" s="249"/>
      <c r="AE72" s="249"/>
      <c r="AF72" s="232"/>
      <c r="AG72" s="157">
        <f t="shared" si="18"/>
        <v>0</v>
      </c>
    </row>
    <row r="73" hidden="1" outlineLevel="1">
      <c r="A73" s="231" t="s">
        <v>159</v>
      </c>
      <c r="B73" s="248"/>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32"/>
      <c r="AG73" s="157">
        <f t="shared" si="18"/>
        <v>0</v>
      </c>
    </row>
    <row r="74" hidden="1" outlineLevel="1">
      <c r="A74" s="231" t="s">
        <v>160</v>
      </c>
      <c r="B74" s="248"/>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32"/>
      <c r="AG74" s="157">
        <f t="shared" si="18"/>
        <v>0</v>
      </c>
    </row>
    <row r="75" hidden="1" outlineLevel="1">
      <c r="A75" s="231" t="s">
        <v>161</v>
      </c>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32"/>
      <c r="AG75" s="157">
        <f t="shared" si="18"/>
        <v>0</v>
      </c>
    </row>
    <row r="76" hidden="1" outlineLevel="1">
      <c r="A76" s="290" t="s">
        <v>163</v>
      </c>
      <c r="B76" s="255">
        <f>SUM(B71:B75)</f>
        <v>0</v>
      </c>
      <c r="C76" s="255">
        <f>SUM(C71:C74)</f>
        <v>0</v>
      </c>
      <c r="D76" s="255">
        <f t="shared" ref="D76:F76" si="19">SUM(D71:D75)</f>
        <v>0</v>
      </c>
      <c r="E76" s="255">
        <f t="shared" si="19"/>
        <v>0</v>
      </c>
      <c r="F76" s="255">
        <f t="shared" si="19"/>
        <v>0</v>
      </c>
      <c r="G76" s="255">
        <f t="shared" ref="G76:V76" si="20">SUM(G71:G74)</f>
        <v>0</v>
      </c>
      <c r="H76" s="255">
        <f t="shared" si="20"/>
        <v>0</v>
      </c>
      <c r="I76" s="255">
        <f t="shared" si="20"/>
        <v>0</v>
      </c>
      <c r="J76" s="255">
        <f t="shared" si="20"/>
        <v>0</v>
      </c>
      <c r="K76" s="255">
        <f t="shared" si="20"/>
        <v>0</v>
      </c>
      <c r="L76" s="255">
        <f t="shared" si="20"/>
        <v>0</v>
      </c>
      <c r="M76" s="255">
        <f t="shared" si="20"/>
        <v>0</v>
      </c>
      <c r="N76" s="255">
        <f t="shared" si="20"/>
        <v>0</v>
      </c>
      <c r="O76" s="255">
        <f t="shared" si="20"/>
        <v>0</v>
      </c>
      <c r="P76" s="255">
        <f t="shared" si="20"/>
        <v>0</v>
      </c>
      <c r="Q76" s="255">
        <f t="shared" si="20"/>
        <v>0</v>
      </c>
      <c r="R76" s="255">
        <f t="shared" si="20"/>
        <v>0</v>
      </c>
      <c r="S76" s="255">
        <f t="shared" si="20"/>
        <v>0</v>
      </c>
      <c r="T76" s="255">
        <f t="shared" si="20"/>
        <v>0</v>
      </c>
      <c r="U76" s="255">
        <f t="shared" si="20"/>
        <v>0</v>
      </c>
      <c r="V76" s="255">
        <f t="shared" si="20"/>
        <v>0</v>
      </c>
      <c r="W76" s="255">
        <f>SUM(W71:W75)</f>
        <v>0</v>
      </c>
      <c r="X76" s="255">
        <f t="shared" ref="X76:AF76" si="21">SUM(X71:X74)</f>
        <v>0</v>
      </c>
      <c r="Y76" s="255">
        <f t="shared" si="21"/>
        <v>0</v>
      </c>
      <c r="Z76" s="255">
        <f t="shared" si="21"/>
        <v>0</v>
      </c>
      <c r="AA76" s="255">
        <f t="shared" si="21"/>
        <v>0</v>
      </c>
      <c r="AB76" s="255">
        <f t="shared" si="21"/>
        <v>0</v>
      </c>
      <c r="AC76" s="255">
        <f t="shared" si="21"/>
        <v>0</v>
      </c>
      <c r="AD76" s="255">
        <f t="shared" si="21"/>
        <v>0</v>
      </c>
      <c r="AE76" s="255">
        <f t="shared" si="21"/>
        <v>0</v>
      </c>
      <c r="AF76" s="257">
        <f t="shared" si="21"/>
        <v>0</v>
      </c>
      <c r="AG76" s="157">
        <f t="shared" si="18"/>
        <v>0</v>
      </c>
    </row>
    <row r="77">
      <c r="A77" s="18"/>
      <c r="B77" s="165"/>
      <c r="C77" s="165"/>
      <c r="D77" s="165"/>
      <c r="E77" s="165"/>
      <c r="F77" s="165"/>
      <c r="G77" s="165"/>
      <c r="H77" s="165"/>
      <c r="I77" s="6"/>
      <c r="J77" s="6"/>
      <c r="K77" s="6"/>
      <c r="L77" s="6"/>
      <c r="M77" s="6"/>
      <c r="N77" s="6"/>
      <c r="O77" s="6"/>
      <c r="P77" s="6"/>
      <c r="Q77" s="6"/>
      <c r="R77" s="6"/>
      <c r="S77" s="6"/>
      <c r="T77" s="6"/>
      <c r="U77" s="6"/>
      <c r="V77" s="6"/>
      <c r="W77" s="6"/>
      <c r="X77" s="6"/>
      <c r="Y77" s="6"/>
      <c r="Z77" s="6"/>
      <c r="AA77" s="6"/>
      <c r="AB77" s="6"/>
      <c r="AC77" s="6"/>
      <c r="AD77" s="6"/>
      <c r="AE77" s="6"/>
      <c r="AF77" s="211"/>
      <c r="AG77" s="213"/>
    </row>
    <row r="78" collapsed="1">
      <c r="A78" s="228" t="s">
        <v>166</v>
      </c>
      <c r="B78" s="165"/>
      <c r="C78" s="165"/>
      <c r="D78" s="165"/>
      <c r="E78" s="165"/>
      <c r="F78" s="165"/>
      <c r="G78" s="165"/>
      <c r="H78" s="165"/>
      <c r="I78" s="6"/>
      <c r="J78" s="6"/>
      <c r="K78" s="6"/>
      <c r="L78" s="6"/>
      <c r="M78" s="6"/>
      <c r="N78" s="6"/>
      <c r="O78" s="6"/>
      <c r="P78" s="6"/>
      <c r="Q78" s="6"/>
      <c r="R78" s="6"/>
      <c r="S78" s="6"/>
      <c r="T78" s="6"/>
      <c r="U78" s="6"/>
      <c r="V78" s="6"/>
      <c r="W78" s="6"/>
      <c r="X78" s="6"/>
      <c r="Y78" s="6"/>
      <c r="Z78" s="6"/>
      <c r="AA78" s="6"/>
      <c r="AB78" s="6"/>
      <c r="AC78" s="6"/>
      <c r="AD78" s="6"/>
      <c r="AE78" s="6"/>
      <c r="AF78" s="211"/>
      <c r="AG78" s="213"/>
    </row>
    <row r="79" hidden="1" outlineLevel="1">
      <c r="A79" s="318" t="s">
        <v>168</v>
      </c>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319">
        <f t="shared" ref="AG79:AG86" si="22">SUM(B79:AE79)</f>
        <v>0</v>
      </c>
    </row>
    <row r="80" hidden="1" outlineLevel="1">
      <c r="A80" s="318" t="s">
        <v>170</v>
      </c>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100"/>
      <c r="AC80" s="100"/>
      <c r="AD80" s="100"/>
      <c r="AE80" s="100"/>
      <c r="AF80" s="100"/>
      <c r="AG80" s="319">
        <f t="shared" si="22"/>
        <v>0</v>
      </c>
    </row>
    <row r="81" hidden="1" outlineLevel="1">
      <c r="A81" s="318" t="s">
        <v>122</v>
      </c>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319">
        <f t="shared" si="22"/>
        <v>0</v>
      </c>
    </row>
    <row r="82" hidden="1" outlineLevel="1">
      <c r="A82" s="318" t="s">
        <v>124</v>
      </c>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319">
        <f t="shared" si="22"/>
        <v>0</v>
      </c>
    </row>
    <row r="83" hidden="1" outlineLevel="1">
      <c r="A83" s="318" t="s">
        <v>126</v>
      </c>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19">
        <f t="shared" si="22"/>
        <v>0</v>
      </c>
    </row>
    <row r="84" hidden="1" outlineLevel="1">
      <c r="A84" s="318" t="s">
        <v>128</v>
      </c>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c r="Z84" s="322"/>
      <c r="AA84" s="322"/>
      <c r="AB84" s="322"/>
      <c r="AC84" s="322"/>
      <c r="AD84" s="322"/>
      <c r="AE84" s="322"/>
      <c r="AF84" s="322"/>
      <c r="AG84" s="319">
        <f t="shared" si="22"/>
        <v>0</v>
      </c>
    </row>
    <row r="85" hidden="1" outlineLevel="1">
      <c r="A85" s="326" t="s">
        <v>130</v>
      </c>
      <c r="B85" s="328">
        <f t="shared" ref="B85:AF85" si="23">B79+B81+B83</f>
        <v>0</v>
      </c>
      <c r="C85" s="328">
        <f t="shared" si="23"/>
        <v>0</v>
      </c>
      <c r="D85" s="328">
        <f t="shared" si="23"/>
        <v>0</v>
      </c>
      <c r="E85" s="328">
        <f t="shared" si="23"/>
        <v>0</v>
      </c>
      <c r="F85" s="328">
        <f t="shared" si="23"/>
        <v>0</v>
      </c>
      <c r="G85" s="328">
        <f t="shared" si="23"/>
        <v>0</v>
      </c>
      <c r="H85" s="328">
        <f t="shared" si="23"/>
        <v>0</v>
      </c>
      <c r="I85" s="328">
        <f t="shared" si="23"/>
        <v>0</v>
      </c>
      <c r="J85" s="328">
        <f t="shared" si="23"/>
        <v>0</v>
      </c>
      <c r="K85" s="328">
        <f t="shared" si="23"/>
        <v>0</v>
      </c>
      <c r="L85" s="328">
        <f t="shared" si="23"/>
        <v>0</v>
      </c>
      <c r="M85" s="328">
        <f t="shared" si="23"/>
        <v>0</v>
      </c>
      <c r="N85" s="328">
        <f t="shared" si="23"/>
        <v>0</v>
      </c>
      <c r="O85" s="328">
        <f t="shared" si="23"/>
        <v>0</v>
      </c>
      <c r="P85" s="328">
        <f t="shared" si="23"/>
        <v>0</v>
      </c>
      <c r="Q85" s="328">
        <f t="shared" si="23"/>
        <v>0</v>
      </c>
      <c r="R85" s="328">
        <f t="shared" si="23"/>
        <v>0</v>
      </c>
      <c r="S85" s="328">
        <f t="shared" si="23"/>
        <v>0</v>
      </c>
      <c r="T85" s="328">
        <f t="shared" si="23"/>
        <v>0</v>
      </c>
      <c r="U85" s="328">
        <f t="shared" si="23"/>
        <v>0</v>
      </c>
      <c r="V85" s="328">
        <f t="shared" si="23"/>
        <v>0</v>
      </c>
      <c r="W85" s="328">
        <f t="shared" si="23"/>
        <v>0</v>
      </c>
      <c r="X85" s="328">
        <f t="shared" si="23"/>
        <v>0</v>
      </c>
      <c r="Y85" s="328">
        <f t="shared" si="23"/>
        <v>0</v>
      </c>
      <c r="Z85" s="328">
        <f t="shared" si="23"/>
        <v>0</v>
      </c>
      <c r="AA85" s="328">
        <f t="shared" si="23"/>
        <v>0</v>
      </c>
      <c r="AB85" s="328">
        <f t="shared" si="23"/>
        <v>0</v>
      </c>
      <c r="AC85" s="328">
        <f t="shared" si="23"/>
        <v>0</v>
      </c>
      <c r="AD85" s="328">
        <f t="shared" si="23"/>
        <v>0</v>
      </c>
      <c r="AE85" s="328">
        <f t="shared" si="23"/>
        <v>0</v>
      </c>
      <c r="AF85" s="330">
        <f t="shared" si="23"/>
        <v>0</v>
      </c>
      <c r="AG85" s="319">
        <f t="shared" si="22"/>
        <v>0</v>
      </c>
    </row>
    <row r="86" hidden="1" outlineLevel="1">
      <c r="A86" s="326" t="s">
        <v>133</v>
      </c>
      <c r="B86" s="328">
        <f t="shared" ref="B86:AF86" si="24">B80+B82+B84</f>
        <v>0</v>
      </c>
      <c r="C86" s="328">
        <f t="shared" si="24"/>
        <v>0</v>
      </c>
      <c r="D86" s="328">
        <f t="shared" si="24"/>
        <v>0</v>
      </c>
      <c r="E86" s="328">
        <f t="shared" si="24"/>
        <v>0</v>
      </c>
      <c r="F86" s="328">
        <f t="shared" si="24"/>
        <v>0</v>
      </c>
      <c r="G86" s="328">
        <f t="shared" si="24"/>
        <v>0</v>
      </c>
      <c r="H86" s="328">
        <f t="shared" si="24"/>
        <v>0</v>
      </c>
      <c r="I86" s="328">
        <f t="shared" si="24"/>
        <v>0</v>
      </c>
      <c r="J86" s="328">
        <f t="shared" si="24"/>
        <v>0</v>
      </c>
      <c r="K86" s="328">
        <f t="shared" si="24"/>
        <v>0</v>
      </c>
      <c r="L86" s="328">
        <f t="shared" si="24"/>
        <v>0</v>
      </c>
      <c r="M86" s="328">
        <f t="shared" si="24"/>
        <v>0</v>
      </c>
      <c r="N86" s="328">
        <f t="shared" si="24"/>
        <v>0</v>
      </c>
      <c r="O86" s="328">
        <f t="shared" si="24"/>
        <v>0</v>
      </c>
      <c r="P86" s="328">
        <f t="shared" si="24"/>
        <v>0</v>
      </c>
      <c r="Q86" s="328">
        <f t="shared" si="24"/>
        <v>0</v>
      </c>
      <c r="R86" s="328">
        <f t="shared" si="24"/>
        <v>0</v>
      </c>
      <c r="S86" s="328">
        <f t="shared" si="24"/>
        <v>0</v>
      </c>
      <c r="T86" s="328">
        <f t="shared" si="24"/>
        <v>0</v>
      </c>
      <c r="U86" s="328">
        <f t="shared" si="24"/>
        <v>0</v>
      </c>
      <c r="V86" s="328">
        <f t="shared" si="24"/>
        <v>0</v>
      </c>
      <c r="W86" s="328">
        <f t="shared" si="24"/>
        <v>0</v>
      </c>
      <c r="X86" s="328">
        <f t="shared" si="24"/>
        <v>0</v>
      </c>
      <c r="Y86" s="328">
        <f t="shared" si="24"/>
        <v>0</v>
      </c>
      <c r="Z86" s="328">
        <f t="shared" si="24"/>
        <v>0</v>
      </c>
      <c r="AA86" s="328">
        <f t="shared" si="24"/>
        <v>0</v>
      </c>
      <c r="AB86" s="328">
        <f t="shared" si="24"/>
        <v>0</v>
      </c>
      <c r="AC86" s="328">
        <f t="shared" si="24"/>
        <v>0</v>
      </c>
      <c r="AD86" s="328">
        <f t="shared" si="24"/>
        <v>0</v>
      </c>
      <c r="AE86" s="328">
        <f t="shared" si="24"/>
        <v>0</v>
      </c>
      <c r="AF86" s="330">
        <f t="shared" si="24"/>
        <v>0</v>
      </c>
      <c r="AG86" s="319">
        <f t="shared" si="22"/>
        <v>0</v>
      </c>
    </row>
    <row r="87" hidden="1" outlineLevel="1">
      <c r="A87" s="18"/>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336"/>
      <c r="AG87" s="338"/>
    </row>
    <row r="88" hidden="1" outlineLevel="1">
      <c r="A88" s="318" t="s">
        <v>183</v>
      </c>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319">
        <f t="shared" ref="AG88:AG93" si="25">SUM(B88:AE88)</f>
        <v>0</v>
      </c>
    </row>
    <row r="89" hidden="1" outlineLevel="1">
      <c r="A89" s="318" t="s">
        <v>184</v>
      </c>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319">
        <f t="shared" si="25"/>
        <v>0</v>
      </c>
    </row>
    <row r="90" hidden="1" outlineLevel="1">
      <c r="A90" s="318" t="s">
        <v>138</v>
      </c>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319">
        <f t="shared" si="25"/>
        <v>0</v>
      </c>
    </row>
    <row r="91" hidden="1" outlineLevel="1">
      <c r="A91" s="318" t="s">
        <v>188</v>
      </c>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319">
        <f t="shared" si="25"/>
        <v>0</v>
      </c>
    </row>
    <row r="92" hidden="1" outlineLevel="1">
      <c r="A92" s="318" t="s">
        <v>189</v>
      </c>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319">
        <f t="shared" si="25"/>
        <v>0</v>
      </c>
    </row>
    <row r="93" hidden="1" outlineLevel="1">
      <c r="A93" s="326" t="s">
        <v>192</v>
      </c>
      <c r="B93" s="328">
        <f t="shared" ref="B93:AF93" si="26">SUM(B88:B92)</f>
        <v>0</v>
      </c>
      <c r="C93" s="328">
        <f t="shared" si="26"/>
        <v>0</v>
      </c>
      <c r="D93" s="328">
        <f t="shared" si="26"/>
        <v>0</v>
      </c>
      <c r="E93" s="328">
        <f t="shared" si="26"/>
        <v>0</v>
      </c>
      <c r="F93" s="328">
        <f t="shared" si="26"/>
        <v>0</v>
      </c>
      <c r="G93" s="328">
        <f t="shared" si="26"/>
        <v>0</v>
      </c>
      <c r="H93" s="328">
        <f t="shared" si="26"/>
        <v>0</v>
      </c>
      <c r="I93" s="328">
        <f t="shared" si="26"/>
        <v>0</v>
      </c>
      <c r="J93" s="328">
        <f t="shared" si="26"/>
        <v>0</v>
      </c>
      <c r="K93" s="328">
        <f t="shared" si="26"/>
        <v>0</v>
      </c>
      <c r="L93" s="328">
        <f t="shared" si="26"/>
        <v>0</v>
      </c>
      <c r="M93" s="328">
        <f t="shared" si="26"/>
        <v>0</v>
      </c>
      <c r="N93" s="328">
        <f t="shared" si="26"/>
        <v>0</v>
      </c>
      <c r="O93" s="328">
        <f t="shared" si="26"/>
        <v>0</v>
      </c>
      <c r="P93" s="328">
        <f t="shared" si="26"/>
        <v>0</v>
      </c>
      <c r="Q93" s="328">
        <f t="shared" si="26"/>
        <v>0</v>
      </c>
      <c r="R93" s="328">
        <f t="shared" si="26"/>
        <v>0</v>
      </c>
      <c r="S93" s="328">
        <f t="shared" si="26"/>
        <v>0</v>
      </c>
      <c r="T93" s="328">
        <f t="shared" si="26"/>
        <v>0</v>
      </c>
      <c r="U93" s="328">
        <f t="shared" si="26"/>
        <v>0</v>
      </c>
      <c r="V93" s="328">
        <f t="shared" si="26"/>
        <v>0</v>
      </c>
      <c r="W93" s="328">
        <f t="shared" si="26"/>
        <v>0</v>
      </c>
      <c r="X93" s="328">
        <f t="shared" si="26"/>
        <v>0</v>
      </c>
      <c r="Y93" s="328">
        <f t="shared" si="26"/>
        <v>0</v>
      </c>
      <c r="Z93" s="328">
        <f t="shared" si="26"/>
        <v>0</v>
      </c>
      <c r="AA93" s="328">
        <f t="shared" si="26"/>
        <v>0</v>
      </c>
      <c r="AB93" s="328">
        <f t="shared" si="26"/>
        <v>0</v>
      </c>
      <c r="AC93" s="328">
        <f t="shared" si="26"/>
        <v>0</v>
      </c>
      <c r="AD93" s="328">
        <f t="shared" si="26"/>
        <v>0</v>
      </c>
      <c r="AE93" s="328">
        <f t="shared" si="26"/>
        <v>0</v>
      </c>
      <c r="AF93" s="330">
        <f t="shared" si="26"/>
        <v>0</v>
      </c>
      <c r="AG93" s="319">
        <f t="shared" si="25"/>
        <v>0</v>
      </c>
    </row>
    <row r="94" hidden="1" outlineLevel="1">
      <c r="A94" s="18"/>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c r="AB94" s="230"/>
      <c r="AC94" s="230"/>
      <c r="AD94" s="230"/>
      <c r="AE94" s="230"/>
      <c r="AF94" s="336"/>
      <c r="AG94" s="338"/>
    </row>
    <row r="95" hidden="1" outlineLevel="1">
      <c r="A95" s="318" t="s">
        <v>145</v>
      </c>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319">
        <f t="shared" ref="AG95:AG100" si="27">SUM(B95:AE95)</f>
        <v>0</v>
      </c>
    </row>
    <row r="96" hidden="1" outlineLevel="1">
      <c r="A96" s="318" t="s">
        <v>146</v>
      </c>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319">
        <f t="shared" si="27"/>
        <v>0</v>
      </c>
    </row>
    <row r="97" hidden="1" outlineLevel="1">
      <c r="A97" s="318" t="s">
        <v>148</v>
      </c>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319">
        <f t="shared" si="27"/>
        <v>0</v>
      </c>
    </row>
    <row r="98" hidden="1" outlineLevel="1">
      <c r="A98" s="318" t="s">
        <v>150</v>
      </c>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319">
        <f t="shared" si="27"/>
        <v>0</v>
      </c>
    </row>
    <row r="99" hidden="1" outlineLevel="1">
      <c r="A99" s="318" t="s">
        <v>151</v>
      </c>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319">
        <f t="shared" si="27"/>
        <v>0</v>
      </c>
    </row>
    <row r="100" hidden="1" outlineLevel="1">
      <c r="A100" s="376" t="s">
        <v>152</v>
      </c>
      <c r="B100" s="328">
        <f t="shared" ref="B100:AF100" si="28">SUM(B95:B99)</f>
        <v>0</v>
      </c>
      <c r="C100" s="328">
        <f t="shared" si="28"/>
        <v>0</v>
      </c>
      <c r="D100" s="328">
        <f t="shared" si="28"/>
        <v>0</v>
      </c>
      <c r="E100" s="328">
        <f t="shared" si="28"/>
        <v>0</v>
      </c>
      <c r="F100" s="328">
        <f t="shared" si="28"/>
        <v>0</v>
      </c>
      <c r="G100" s="328">
        <f t="shared" si="28"/>
        <v>0</v>
      </c>
      <c r="H100" s="328">
        <f t="shared" si="28"/>
        <v>0</v>
      </c>
      <c r="I100" s="328">
        <f t="shared" si="28"/>
        <v>0</v>
      </c>
      <c r="J100" s="328">
        <f t="shared" si="28"/>
        <v>0</v>
      </c>
      <c r="K100" s="328">
        <f t="shared" si="28"/>
        <v>0</v>
      </c>
      <c r="L100" s="328">
        <f t="shared" si="28"/>
        <v>0</v>
      </c>
      <c r="M100" s="328">
        <f t="shared" si="28"/>
        <v>0</v>
      </c>
      <c r="N100" s="328">
        <f t="shared" si="28"/>
        <v>0</v>
      </c>
      <c r="O100" s="328">
        <f t="shared" si="28"/>
        <v>0</v>
      </c>
      <c r="P100" s="328">
        <f t="shared" si="28"/>
        <v>0</v>
      </c>
      <c r="Q100" s="328">
        <f t="shared" si="28"/>
        <v>0</v>
      </c>
      <c r="R100" s="328">
        <f t="shared" si="28"/>
        <v>0</v>
      </c>
      <c r="S100" s="328">
        <f t="shared" si="28"/>
        <v>0</v>
      </c>
      <c r="T100" s="328">
        <f t="shared" si="28"/>
        <v>0</v>
      </c>
      <c r="U100" s="328">
        <f t="shared" si="28"/>
        <v>0</v>
      </c>
      <c r="V100" s="328">
        <f t="shared" si="28"/>
        <v>0</v>
      </c>
      <c r="W100" s="328">
        <f t="shared" si="28"/>
        <v>0</v>
      </c>
      <c r="X100" s="328">
        <f t="shared" si="28"/>
        <v>0</v>
      </c>
      <c r="Y100" s="328">
        <f t="shared" si="28"/>
        <v>0</v>
      </c>
      <c r="Z100" s="328">
        <f t="shared" si="28"/>
        <v>0</v>
      </c>
      <c r="AA100" s="328">
        <f t="shared" si="28"/>
        <v>0</v>
      </c>
      <c r="AB100" s="328">
        <f t="shared" si="28"/>
        <v>0</v>
      </c>
      <c r="AC100" s="328">
        <f t="shared" si="28"/>
        <v>0</v>
      </c>
      <c r="AD100" s="328">
        <f t="shared" si="28"/>
        <v>0</v>
      </c>
      <c r="AE100" s="328">
        <f t="shared" si="28"/>
        <v>0</v>
      </c>
      <c r="AF100" s="330">
        <f t="shared" si="28"/>
        <v>0</v>
      </c>
      <c r="AG100" s="319">
        <f t="shared" si="27"/>
        <v>0</v>
      </c>
    </row>
    <row r="101" hidden="1" outlineLevel="1">
      <c r="A101" s="18"/>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c r="AE101" s="230"/>
      <c r="AF101" s="336"/>
      <c r="AG101" s="338"/>
    </row>
    <row r="102" hidden="1" outlineLevel="1">
      <c r="A102" s="318" t="s">
        <v>155</v>
      </c>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c r="AA102" s="322"/>
      <c r="AB102" s="322"/>
      <c r="AC102" s="322"/>
      <c r="AD102" s="322"/>
      <c r="AE102" s="322"/>
      <c r="AF102" s="98"/>
      <c r="AG102" s="319">
        <f t="shared" ref="AG102:AG107" si="29">SUM(B102:AE102)</f>
        <v>0</v>
      </c>
    </row>
    <row r="103" hidden="1" outlineLevel="1">
      <c r="A103" s="318" t="s">
        <v>157</v>
      </c>
      <c r="B103" s="322"/>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c r="AA103" s="322"/>
      <c r="AB103" s="322"/>
      <c r="AC103" s="322"/>
      <c r="AD103" s="322"/>
      <c r="AE103" s="322"/>
      <c r="AF103" s="98"/>
      <c r="AG103" s="319">
        <f t="shared" si="29"/>
        <v>0</v>
      </c>
    </row>
    <row r="104" hidden="1" outlineLevel="1">
      <c r="A104" s="318" t="s">
        <v>159</v>
      </c>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c r="Z104" s="322"/>
      <c r="AA104" s="322"/>
      <c r="AB104" s="322"/>
      <c r="AC104" s="322"/>
      <c r="AD104" s="322"/>
      <c r="AE104" s="322"/>
      <c r="AF104" s="98"/>
      <c r="AG104" s="319">
        <f t="shared" si="29"/>
        <v>0</v>
      </c>
    </row>
    <row r="105" hidden="1" outlineLevel="1">
      <c r="A105" s="318" t="s">
        <v>160</v>
      </c>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c r="AA105" s="322"/>
      <c r="AB105" s="322"/>
      <c r="AC105" s="322"/>
      <c r="AD105" s="322"/>
      <c r="AE105" s="322"/>
      <c r="AF105" s="98"/>
      <c r="AG105" s="319">
        <f t="shared" si="29"/>
        <v>0</v>
      </c>
    </row>
    <row r="106" hidden="1" outlineLevel="1">
      <c r="A106" s="318" t="s">
        <v>161</v>
      </c>
      <c r="B106" s="322"/>
      <c r="C106" s="322"/>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c r="Z106" s="322"/>
      <c r="AA106" s="322"/>
      <c r="AB106" s="322"/>
      <c r="AC106" s="322"/>
      <c r="AD106" s="322"/>
      <c r="AE106" s="322"/>
      <c r="AF106" s="98"/>
      <c r="AG106" s="319">
        <f t="shared" si="29"/>
        <v>0</v>
      </c>
    </row>
    <row r="107" hidden="1" outlineLevel="1">
      <c r="A107" s="376" t="s">
        <v>163</v>
      </c>
      <c r="B107" s="328">
        <f t="shared" ref="B107:AF107" si="30">SUM(B102:B106)</f>
        <v>0</v>
      </c>
      <c r="C107" s="328">
        <f t="shared" si="30"/>
        <v>0</v>
      </c>
      <c r="D107" s="328">
        <f t="shared" si="30"/>
        <v>0</v>
      </c>
      <c r="E107" s="328">
        <f t="shared" si="30"/>
        <v>0</v>
      </c>
      <c r="F107" s="328">
        <f t="shared" si="30"/>
        <v>0</v>
      </c>
      <c r="G107" s="328">
        <f t="shared" si="30"/>
        <v>0</v>
      </c>
      <c r="H107" s="328">
        <f t="shared" si="30"/>
        <v>0</v>
      </c>
      <c r="I107" s="328">
        <f t="shared" si="30"/>
        <v>0</v>
      </c>
      <c r="J107" s="328">
        <f t="shared" si="30"/>
        <v>0</v>
      </c>
      <c r="K107" s="328">
        <f t="shared" si="30"/>
        <v>0</v>
      </c>
      <c r="L107" s="328">
        <f t="shared" si="30"/>
        <v>0</v>
      </c>
      <c r="M107" s="328">
        <f t="shared" si="30"/>
        <v>0</v>
      </c>
      <c r="N107" s="328">
        <f t="shared" si="30"/>
        <v>0</v>
      </c>
      <c r="O107" s="328">
        <f t="shared" si="30"/>
        <v>0</v>
      </c>
      <c r="P107" s="328">
        <f t="shared" si="30"/>
        <v>0</v>
      </c>
      <c r="Q107" s="328">
        <f t="shared" si="30"/>
        <v>0</v>
      </c>
      <c r="R107" s="328">
        <f t="shared" si="30"/>
        <v>0</v>
      </c>
      <c r="S107" s="328">
        <f t="shared" si="30"/>
        <v>0</v>
      </c>
      <c r="T107" s="328">
        <f t="shared" si="30"/>
        <v>0</v>
      </c>
      <c r="U107" s="328">
        <f t="shared" si="30"/>
        <v>0</v>
      </c>
      <c r="V107" s="328">
        <f t="shared" si="30"/>
        <v>0</v>
      </c>
      <c r="W107" s="328">
        <f t="shared" si="30"/>
        <v>0</v>
      </c>
      <c r="X107" s="328">
        <f t="shared" si="30"/>
        <v>0</v>
      </c>
      <c r="Y107" s="328">
        <f t="shared" si="30"/>
        <v>0</v>
      </c>
      <c r="Z107" s="328">
        <f t="shared" si="30"/>
        <v>0</v>
      </c>
      <c r="AA107" s="328">
        <f t="shared" si="30"/>
        <v>0</v>
      </c>
      <c r="AB107" s="328">
        <f t="shared" si="30"/>
        <v>0</v>
      </c>
      <c r="AC107" s="328">
        <f t="shared" si="30"/>
        <v>0</v>
      </c>
      <c r="AD107" s="328">
        <f t="shared" si="30"/>
        <v>0</v>
      </c>
      <c r="AE107" s="328">
        <f t="shared" si="30"/>
        <v>0</v>
      </c>
      <c r="AF107" s="330">
        <f t="shared" si="30"/>
        <v>0</v>
      </c>
      <c r="AG107" s="319">
        <f t="shared" si="29"/>
        <v>0</v>
      </c>
    </row>
    <row r="108">
      <c r="A108" s="1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336"/>
      <c r="AG108" s="338"/>
    </row>
    <row r="109">
      <c r="A109" s="18"/>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18"/>
      <c r="AG109" s="7"/>
    </row>
    <row r="110">
      <c r="A110" s="23" t="s">
        <v>217</v>
      </c>
      <c r="B110" s="165"/>
      <c r="C110" s="165"/>
      <c r="D110" s="165"/>
      <c r="E110" s="165"/>
      <c r="F110" s="165"/>
      <c r="G110" s="165"/>
      <c r="H110" s="165"/>
      <c r="I110" s="6"/>
      <c r="J110" s="6"/>
      <c r="K110" s="6"/>
      <c r="L110" s="6"/>
      <c r="M110" s="6"/>
      <c r="N110" s="6"/>
      <c r="O110" s="6"/>
      <c r="P110" s="6"/>
      <c r="Q110" s="6"/>
      <c r="R110" s="6"/>
      <c r="S110" s="6"/>
      <c r="T110" s="6"/>
      <c r="U110" s="6"/>
      <c r="V110" s="6"/>
      <c r="W110" s="6"/>
      <c r="X110" s="6"/>
      <c r="Y110" s="6"/>
      <c r="Z110" s="6"/>
      <c r="AA110" s="6"/>
      <c r="AB110" s="6"/>
      <c r="AC110" s="6"/>
      <c r="AD110" s="6"/>
      <c r="AE110" s="6"/>
      <c r="AF110" s="18"/>
      <c r="AG110" s="7"/>
    </row>
    <row r="111">
      <c r="A111" s="120" t="s">
        <v>218</v>
      </c>
      <c r="B111" s="153">
        <v>0.0</v>
      </c>
      <c r="C111" s="153">
        <v>0.0</v>
      </c>
      <c r="D111" s="153">
        <v>0.0</v>
      </c>
      <c r="E111" s="153">
        <v>0.0</v>
      </c>
      <c r="F111" s="153">
        <v>0.0</v>
      </c>
      <c r="G111" s="153">
        <v>0.0</v>
      </c>
      <c r="H111" s="153">
        <v>0.0</v>
      </c>
      <c r="I111" s="153">
        <v>0.0</v>
      </c>
      <c r="J111" s="153">
        <v>0.0</v>
      </c>
      <c r="K111" s="153">
        <v>0.0</v>
      </c>
      <c r="L111" s="153">
        <v>0.0</v>
      </c>
      <c r="M111" s="153">
        <v>1.0</v>
      </c>
      <c r="N111" s="153">
        <v>0.0</v>
      </c>
      <c r="O111" s="153">
        <v>0.0</v>
      </c>
      <c r="P111" s="153">
        <v>0.0</v>
      </c>
      <c r="Q111" s="153">
        <v>0.0</v>
      </c>
      <c r="R111" s="153">
        <v>0.0</v>
      </c>
      <c r="S111" s="153">
        <v>0.0</v>
      </c>
      <c r="T111" s="153">
        <v>0.0</v>
      </c>
      <c r="U111" s="153">
        <v>0.0</v>
      </c>
      <c r="V111" s="153">
        <v>0.0</v>
      </c>
      <c r="W111" s="153">
        <v>1.0</v>
      </c>
      <c r="X111" s="153">
        <v>0.0</v>
      </c>
      <c r="Y111" s="153">
        <v>0.0</v>
      </c>
      <c r="Z111" s="153">
        <v>2.0</v>
      </c>
      <c r="AA111" s="153">
        <v>0.0</v>
      </c>
      <c r="AB111" s="153">
        <v>0.0</v>
      </c>
      <c r="AC111" s="153">
        <v>0.0</v>
      </c>
      <c r="AD111" s="153">
        <v>0.0</v>
      </c>
      <c r="AE111" s="153">
        <v>0.0</v>
      </c>
      <c r="AF111" s="156">
        <v>0.0</v>
      </c>
      <c r="AG111" s="157">
        <f t="shared" ref="AG111:AG116" si="31">SUM(B111:AF111)</f>
        <v>4</v>
      </c>
    </row>
    <row r="112">
      <c r="A112" s="120" t="s">
        <v>219</v>
      </c>
      <c r="B112" s="153">
        <v>0.0</v>
      </c>
      <c r="C112" s="153">
        <v>0.0</v>
      </c>
      <c r="D112" s="153">
        <v>0.0</v>
      </c>
      <c r="E112" s="153">
        <v>0.0</v>
      </c>
      <c r="F112" s="153">
        <v>0.0</v>
      </c>
      <c r="G112" s="153">
        <v>0.0</v>
      </c>
      <c r="H112" s="153">
        <v>0.0</v>
      </c>
      <c r="I112" s="153">
        <v>0.0</v>
      </c>
      <c r="J112" s="153">
        <v>0.0</v>
      </c>
      <c r="K112" s="153">
        <v>0.0</v>
      </c>
      <c r="L112" s="153">
        <v>0.0</v>
      </c>
      <c r="M112" s="153">
        <v>0.0</v>
      </c>
      <c r="N112" s="153">
        <v>0.0</v>
      </c>
      <c r="O112" s="153">
        <v>0.0</v>
      </c>
      <c r="P112" s="153">
        <v>0.0</v>
      </c>
      <c r="Q112" s="153">
        <v>0.0</v>
      </c>
      <c r="R112" s="153">
        <v>0.0</v>
      </c>
      <c r="S112" s="153">
        <v>0.0</v>
      </c>
      <c r="T112" s="153">
        <v>0.0</v>
      </c>
      <c r="U112" s="153">
        <v>0.0</v>
      </c>
      <c r="V112" s="153">
        <v>0.0</v>
      </c>
      <c r="W112" s="153">
        <v>0.0</v>
      </c>
      <c r="X112" s="153">
        <v>0.0</v>
      </c>
      <c r="Y112" s="153">
        <v>0.0</v>
      </c>
      <c r="Z112" s="153">
        <v>0.0</v>
      </c>
      <c r="AA112" s="153">
        <v>0.0</v>
      </c>
      <c r="AB112" s="153">
        <v>0.0</v>
      </c>
      <c r="AC112" s="153">
        <v>0.0</v>
      </c>
      <c r="AD112" s="153">
        <v>0.0</v>
      </c>
      <c r="AE112" s="153">
        <v>0.0</v>
      </c>
      <c r="AF112" s="156">
        <v>0.0</v>
      </c>
      <c r="AG112" s="157">
        <f t="shared" si="31"/>
        <v>0</v>
      </c>
    </row>
    <row r="113">
      <c r="A113" s="120" t="s">
        <v>221</v>
      </c>
      <c r="B113" s="153">
        <v>0.0</v>
      </c>
      <c r="C113" s="153">
        <v>0.0</v>
      </c>
      <c r="D113" s="153">
        <v>0.0</v>
      </c>
      <c r="E113" s="153">
        <v>0.0</v>
      </c>
      <c r="F113" s="153">
        <v>0.0</v>
      </c>
      <c r="G113" s="153">
        <v>0.0</v>
      </c>
      <c r="H113" s="153">
        <v>0.0</v>
      </c>
      <c r="I113" s="153">
        <v>0.0</v>
      </c>
      <c r="J113" s="153">
        <v>0.0</v>
      </c>
      <c r="K113" s="153">
        <v>7.0</v>
      </c>
      <c r="L113" s="153">
        <v>0.0</v>
      </c>
      <c r="M113" s="153">
        <v>1.0</v>
      </c>
      <c r="N113" s="153">
        <v>1.0</v>
      </c>
      <c r="O113" s="153">
        <v>3.0</v>
      </c>
      <c r="P113" s="153">
        <v>3.0</v>
      </c>
      <c r="Q113" s="153">
        <v>7.0</v>
      </c>
      <c r="R113" s="153">
        <v>18.0</v>
      </c>
      <c r="S113" s="153">
        <v>26.0</v>
      </c>
      <c r="T113" s="153">
        <v>35.0</v>
      </c>
      <c r="U113" s="153">
        <v>21.0</v>
      </c>
      <c r="V113" s="153">
        <v>14.0</v>
      </c>
      <c r="W113" s="153">
        <v>8.0</v>
      </c>
      <c r="X113" s="153">
        <v>11.0</v>
      </c>
      <c r="Y113" s="153">
        <v>2.0</v>
      </c>
      <c r="Z113" s="153">
        <v>1.0</v>
      </c>
      <c r="AA113" s="153">
        <v>4.0</v>
      </c>
      <c r="AB113" s="153">
        <v>0.0</v>
      </c>
      <c r="AC113" s="153">
        <v>1.0</v>
      </c>
      <c r="AD113" s="153">
        <v>0.0</v>
      </c>
      <c r="AE113" s="153">
        <v>3.0</v>
      </c>
      <c r="AF113" s="156">
        <v>1.0</v>
      </c>
      <c r="AG113" s="157">
        <f t="shared" si="31"/>
        <v>167</v>
      </c>
    </row>
    <row r="114">
      <c r="A114" s="120" t="s">
        <v>223</v>
      </c>
      <c r="B114" s="153">
        <v>0.0</v>
      </c>
      <c r="C114" s="153">
        <v>0.0</v>
      </c>
      <c r="D114" s="153">
        <v>0.0</v>
      </c>
      <c r="E114" s="153">
        <v>0.0</v>
      </c>
      <c r="F114" s="153">
        <v>0.0</v>
      </c>
      <c r="G114" s="153">
        <v>0.0</v>
      </c>
      <c r="H114" s="153">
        <v>0.0</v>
      </c>
      <c r="I114" s="153">
        <v>0.0</v>
      </c>
      <c r="J114" s="153">
        <v>0.0</v>
      </c>
      <c r="K114" s="153">
        <v>0.0</v>
      </c>
      <c r="L114" s="153">
        <v>0.0</v>
      </c>
      <c r="M114" s="153">
        <v>0.0</v>
      </c>
      <c r="N114" s="153">
        <v>0.0</v>
      </c>
      <c r="O114" s="153">
        <v>0.0</v>
      </c>
      <c r="P114" s="153">
        <v>0.0</v>
      </c>
      <c r="Q114" s="153">
        <v>0.0</v>
      </c>
      <c r="R114" s="153">
        <v>0.0</v>
      </c>
      <c r="S114" s="153">
        <v>0.0</v>
      </c>
      <c r="T114" s="153">
        <v>0.0</v>
      </c>
      <c r="U114" s="153">
        <v>0.0</v>
      </c>
      <c r="V114" s="153">
        <v>0.0</v>
      </c>
      <c r="W114" s="153">
        <v>0.0</v>
      </c>
      <c r="X114" s="153">
        <v>0.0</v>
      </c>
      <c r="Y114" s="153">
        <v>0.0</v>
      </c>
      <c r="Z114" s="153">
        <v>3.0</v>
      </c>
      <c r="AA114" s="153">
        <v>1.0</v>
      </c>
      <c r="AB114" s="153">
        <v>2.0</v>
      </c>
      <c r="AC114" s="153">
        <v>2.0</v>
      </c>
      <c r="AD114" s="153">
        <v>0.0</v>
      </c>
      <c r="AE114" s="153">
        <v>1.0</v>
      </c>
      <c r="AF114" s="156">
        <v>0.0</v>
      </c>
      <c r="AG114" s="157">
        <f t="shared" si="31"/>
        <v>9</v>
      </c>
    </row>
    <row r="115">
      <c r="A115" s="297" t="s">
        <v>224</v>
      </c>
      <c r="B115" s="393">
        <f t="shared" ref="B115:AF115" si="32">B111+B112</f>
        <v>0</v>
      </c>
      <c r="C115" s="393">
        <f t="shared" si="32"/>
        <v>0</v>
      </c>
      <c r="D115" s="393">
        <f t="shared" si="32"/>
        <v>0</v>
      </c>
      <c r="E115" s="393">
        <f t="shared" si="32"/>
        <v>0</v>
      </c>
      <c r="F115" s="393">
        <f t="shared" si="32"/>
        <v>0</v>
      </c>
      <c r="G115" s="393">
        <f t="shared" si="32"/>
        <v>0</v>
      </c>
      <c r="H115" s="393">
        <f t="shared" si="32"/>
        <v>0</v>
      </c>
      <c r="I115" s="393">
        <f t="shared" si="32"/>
        <v>0</v>
      </c>
      <c r="J115" s="393">
        <f t="shared" si="32"/>
        <v>0</v>
      </c>
      <c r="K115" s="393">
        <f t="shared" si="32"/>
        <v>0</v>
      </c>
      <c r="L115" s="393">
        <f t="shared" si="32"/>
        <v>0</v>
      </c>
      <c r="M115" s="393">
        <f t="shared" si="32"/>
        <v>1</v>
      </c>
      <c r="N115" s="393">
        <f t="shared" si="32"/>
        <v>0</v>
      </c>
      <c r="O115" s="393">
        <f t="shared" si="32"/>
        <v>0</v>
      </c>
      <c r="P115" s="393">
        <f t="shared" si="32"/>
        <v>0</v>
      </c>
      <c r="Q115" s="393">
        <f t="shared" si="32"/>
        <v>0</v>
      </c>
      <c r="R115" s="393">
        <f t="shared" si="32"/>
        <v>0</v>
      </c>
      <c r="S115" s="393">
        <f t="shared" si="32"/>
        <v>0</v>
      </c>
      <c r="T115" s="393">
        <f t="shared" si="32"/>
        <v>0</v>
      </c>
      <c r="U115" s="393">
        <f t="shared" si="32"/>
        <v>0</v>
      </c>
      <c r="V115" s="393">
        <f t="shared" si="32"/>
        <v>0</v>
      </c>
      <c r="W115" s="393">
        <f t="shared" si="32"/>
        <v>1</v>
      </c>
      <c r="X115" s="393">
        <f t="shared" si="32"/>
        <v>0</v>
      </c>
      <c r="Y115" s="393">
        <f t="shared" si="32"/>
        <v>0</v>
      </c>
      <c r="Z115" s="393">
        <f t="shared" si="32"/>
        <v>2</v>
      </c>
      <c r="AA115" s="393">
        <f t="shared" si="32"/>
        <v>0</v>
      </c>
      <c r="AB115" s="393">
        <f t="shared" si="32"/>
        <v>0</v>
      </c>
      <c r="AC115" s="393">
        <f t="shared" si="32"/>
        <v>0</v>
      </c>
      <c r="AD115" s="393">
        <f t="shared" si="32"/>
        <v>0</v>
      </c>
      <c r="AE115" s="393">
        <f t="shared" si="32"/>
        <v>0</v>
      </c>
      <c r="AF115" s="394">
        <f t="shared" si="32"/>
        <v>0</v>
      </c>
      <c r="AG115" s="157">
        <f t="shared" si="31"/>
        <v>4</v>
      </c>
    </row>
    <row r="116">
      <c r="A116" s="297" t="s">
        <v>225</v>
      </c>
      <c r="B116" s="393">
        <f t="shared" ref="B116:AF116" si="33">B113+B114</f>
        <v>0</v>
      </c>
      <c r="C116" s="393">
        <f t="shared" si="33"/>
        <v>0</v>
      </c>
      <c r="D116" s="393">
        <f t="shared" si="33"/>
        <v>0</v>
      </c>
      <c r="E116" s="393">
        <f t="shared" si="33"/>
        <v>0</v>
      </c>
      <c r="F116" s="393">
        <f t="shared" si="33"/>
        <v>0</v>
      </c>
      <c r="G116" s="393">
        <f t="shared" si="33"/>
        <v>0</v>
      </c>
      <c r="H116" s="393">
        <f t="shared" si="33"/>
        <v>0</v>
      </c>
      <c r="I116" s="393">
        <f t="shared" si="33"/>
        <v>0</v>
      </c>
      <c r="J116" s="393">
        <f t="shared" si="33"/>
        <v>0</v>
      </c>
      <c r="K116" s="393">
        <f t="shared" si="33"/>
        <v>7</v>
      </c>
      <c r="L116" s="393">
        <f t="shared" si="33"/>
        <v>0</v>
      </c>
      <c r="M116" s="393">
        <f t="shared" si="33"/>
        <v>1</v>
      </c>
      <c r="N116" s="393">
        <f t="shared" si="33"/>
        <v>1</v>
      </c>
      <c r="O116" s="393">
        <f t="shared" si="33"/>
        <v>3</v>
      </c>
      <c r="P116" s="393">
        <f t="shared" si="33"/>
        <v>3</v>
      </c>
      <c r="Q116" s="393">
        <f t="shared" si="33"/>
        <v>7</v>
      </c>
      <c r="R116" s="393">
        <f t="shared" si="33"/>
        <v>18</v>
      </c>
      <c r="S116" s="393">
        <f t="shared" si="33"/>
        <v>26</v>
      </c>
      <c r="T116" s="393">
        <f t="shared" si="33"/>
        <v>35</v>
      </c>
      <c r="U116" s="393">
        <f t="shared" si="33"/>
        <v>21</v>
      </c>
      <c r="V116" s="393">
        <f t="shared" si="33"/>
        <v>14</v>
      </c>
      <c r="W116" s="393">
        <f t="shared" si="33"/>
        <v>8</v>
      </c>
      <c r="X116" s="393">
        <f t="shared" si="33"/>
        <v>11</v>
      </c>
      <c r="Y116" s="393">
        <f t="shared" si="33"/>
        <v>2</v>
      </c>
      <c r="Z116" s="393">
        <f t="shared" si="33"/>
        <v>4</v>
      </c>
      <c r="AA116" s="393">
        <f t="shared" si="33"/>
        <v>5</v>
      </c>
      <c r="AB116" s="393">
        <f t="shared" si="33"/>
        <v>2</v>
      </c>
      <c r="AC116" s="393">
        <f t="shared" si="33"/>
        <v>3</v>
      </c>
      <c r="AD116" s="393">
        <f t="shared" si="33"/>
        <v>0</v>
      </c>
      <c r="AE116" s="393">
        <f t="shared" si="33"/>
        <v>4</v>
      </c>
      <c r="AF116" s="394">
        <f t="shared" si="33"/>
        <v>1</v>
      </c>
      <c r="AG116" s="157">
        <f t="shared" si="31"/>
        <v>176</v>
      </c>
    </row>
    <row r="117">
      <c r="A117" s="18"/>
      <c r="B117" s="165"/>
      <c r="C117" s="165"/>
      <c r="D117" s="165"/>
      <c r="E117" s="165"/>
      <c r="F117" s="165"/>
      <c r="G117" s="165"/>
      <c r="H117" s="165"/>
      <c r="I117" s="6"/>
      <c r="J117" s="6"/>
      <c r="K117" s="6"/>
      <c r="L117" s="6"/>
      <c r="M117" s="6"/>
      <c r="N117" s="6"/>
      <c r="O117" s="6"/>
      <c r="P117" s="6"/>
      <c r="Q117" s="6"/>
      <c r="R117" s="6"/>
      <c r="S117" s="6"/>
      <c r="T117" s="6"/>
      <c r="U117" s="6"/>
      <c r="V117" s="6"/>
      <c r="W117" s="6"/>
      <c r="X117" s="6"/>
      <c r="Y117" s="6"/>
      <c r="Z117" s="6"/>
      <c r="AA117" s="6"/>
      <c r="AB117" s="6"/>
      <c r="AC117" s="6"/>
      <c r="AD117" s="6"/>
      <c r="AE117" s="6"/>
      <c r="AF117" s="211"/>
      <c r="AG117" s="213"/>
    </row>
    <row r="118">
      <c r="A118" s="120" t="s">
        <v>229</v>
      </c>
      <c r="B118" s="153">
        <v>0.0</v>
      </c>
      <c r="C118" s="153">
        <v>0.0</v>
      </c>
      <c r="D118" s="153">
        <v>0.0</v>
      </c>
      <c r="E118" s="153">
        <v>0.0</v>
      </c>
      <c r="F118" s="153">
        <v>0.0</v>
      </c>
      <c r="G118" s="153">
        <v>0.0</v>
      </c>
      <c r="H118" s="153">
        <v>0.0</v>
      </c>
      <c r="I118" s="153">
        <v>0.0</v>
      </c>
      <c r="J118" s="153">
        <v>0.0</v>
      </c>
      <c r="K118" s="153">
        <v>0.0</v>
      </c>
      <c r="L118" s="153">
        <v>0.0</v>
      </c>
      <c r="M118" s="153">
        <v>0.0</v>
      </c>
      <c r="N118" s="153">
        <v>0.0</v>
      </c>
      <c r="O118" s="153">
        <v>0.0</v>
      </c>
      <c r="P118" s="153">
        <v>0.0</v>
      </c>
      <c r="Q118" s="153">
        <v>0.0</v>
      </c>
      <c r="R118" s="153">
        <v>2.0</v>
      </c>
      <c r="S118" s="153">
        <v>2.0</v>
      </c>
      <c r="T118" s="153">
        <v>2.0</v>
      </c>
      <c r="U118" s="153">
        <v>3.0</v>
      </c>
      <c r="V118" s="153">
        <v>1.0</v>
      </c>
      <c r="W118" s="153">
        <v>0.0</v>
      </c>
      <c r="X118" s="153">
        <v>2.0</v>
      </c>
      <c r="Y118" s="153">
        <v>0.0</v>
      </c>
      <c r="Z118" s="153">
        <v>2.0</v>
      </c>
      <c r="AA118" s="153">
        <v>1.0</v>
      </c>
      <c r="AB118" s="153">
        <v>2.0</v>
      </c>
      <c r="AC118" s="153">
        <v>3.0</v>
      </c>
      <c r="AD118" s="153">
        <v>0.0</v>
      </c>
      <c r="AE118" s="153">
        <v>0.0</v>
      </c>
      <c r="AF118" s="156">
        <v>0.0</v>
      </c>
      <c r="AG118" s="157">
        <f t="shared" ref="AG118:AG126" si="34">SUM(B118:AF118)</f>
        <v>20</v>
      </c>
    </row>
    <row r="119">
      <c r="A119" s="120" t="s">
        <v>231</v>
      </c>
      <c r="B119" s="153">
        <v>0.0</v>
      </c>
      <c r="C119" s="153">
        <v>0.0</v>
      </c>
      <c r="D119" s="153">
        <v>0.0</v>
      </c>
      <c r="E119" s="153">
        <v>0.0</v>
      </c>
      <c r="F119" s="153">
        <v>0.0</v>
      </c>
      <c r="G119" s="153">
        <v>0.0</v>
      </c>
      <c r="H119" s="153">
        <v>0.0</v>
      </c>
      <c r="I119" s="153">
        <v>0.0</v>
      </c>
      <c r="J119" s="153">
        <v>0.0</v>
      </c>
      <c r="K119" s="153">
        <v>0.0</v>
      </c>
      <c r="L119" s="153">
        <v>0.0</v>
      </c>
      <c r="M119" s="153">
        <v>0.0</v>
      </c>
      <c r="N119" s="153">
        <v>0.0</v>
      </c>
      <c r="O119" s="153">
        <v>0.0</v>
      </c>
      <c r="P119" s="153">
        <v>0.0</v>
      </c>
      <c r="Q119" s="153">
        <v>0.0</v>
      </c>
      <c r="R119" s="153">
        <v>0.0</v>
      </c>
      <c r="S119" s="153">
        <v>0.0</v>
      </c>
      <c r="T119" s="153">
        <v>0.0</v>
      </c>
      <c r="U119" s="153">
        <v>0.0</v>
      </c>
      <c r="V119" s="153">
        <v>0.0</v>
      </c>
      <c r="W119" s="153">
        <v>0.0</v>
      </c>
      <c r="X119" s="153">
        <v>0.0</v>
      </c>
      <c r="Y119" s="153">
        <v>0.0</v>
      </c>
      <c r="Z119" s="153">
        <v>0.0</v>
      </c>
      <c r="AA119" s="153">
        <v>0.0</v>
      </c>
      <c r="AB119" s="153">
        <v>0.0</v>
      </c>
      <c r="AC119" s="153">
        <v>0.0</v>
      </c>
      <c r="AD119" s="153">
        <v>0.0</v>
      </c>
      <c r="AE119" s="153">
        <v>0.0</v>
      </c>
      <c r="AF119" s="156">
        <v>0.0</v>
      </c>
      <c r="AG119" s="157">
        <f t="shared" si="34"/>
        <v>0</v>
      </c>
    </row>
    <row r="120">
      <c r="A120" s="120" t="s">
        <v>233</v>
      </c>
      <c r="B120" s="153">
        <v>0.0</v>
      </c>
      <c r="C120" s="153">
        <v>0.0</v>
      </c>
      <c r="D120" s="153">
        <v>0.0</v>
      </c>
      <c r="E120" s="153">
        <v>0.0</v>
      </c>
      <c r="F120" s="153">
        <v>0.0</v>
      </c>
      <c r="G120" s="153">
        <v>0.0</v>
      </c>
      <c r="H120" s="153">
        <v>0.0</v>
      </c>
      <c r="I120" s="153">
        <v>0.0</v>
      </c>
      <c r="J120" s="153">
        <v>0.0</v>
      </c>
      <c r="K120" s="153">
        <v>0.0</v>
      </c>
      <c r="L120" s="153">
        <v>0.0</v>
      </c>
      <c r="M120" s="153">
        <v>0.0</v>
      </c>
      <c r="N120" s="153">
        <v>0.0</v>
      </c>
      <c r="O120" s="153">
        <v>0.0</v>
      </c>
      <c r="P120" s="153">
        <v>0.0</v>
      </c>
      <c r="Q120" s="153">
        <v>0.0</v>
      </c>
      <c r="R120" s="153">
        <v>0.0</v>
      </c>
      <c r="S120" s="153">
        <v>0.0</v>
      </c>
      <c r="T120" s="153">
        <v>0.0</v>
      </c>
      <c r="U120" s="153">
        <v>0.0</v>
      </c>
      <c r="V120" s="153">
        <v>0.0</v>
      </c>
      <c r="W120" s="153">
        <v>0.0</v>
      </c>
      <c r="X120" s="153">
        <v>0.0</v>
      </c>
      <c r="Y120" s="153">
        <v>0.0</v>
      </c>
      <c r="Z120" s="153">
        <v>0.0</v>
      </c>
      <c r="AA120" s="153">
        <v>0.0</v>
      </c>
      <c r="AB120" s="153">
        <v>0.0</v>
      </c>
      <c r="AC120" s="153">
        <v>0.0</v>
      </c>
      <c r="AD120" s="153">
        <v>0.0</v>
      </c>
      <c r="AE120" s="153">
        <v>0.0</v>
      </c>
      <c r="AF120" s="156">
        <v>0.0</v>
      </c>
      <c r="AG120" s="157">
        <f t="shared" si="34"/>
        <v>0</v>
      </c>
    </row>
    <row r="121">
      <c r="A121" s="120" t="s">
        <v>235</v>
      </c>
      <c r="B121" s="153">
        <v>0.0</v>
      </c>
      <c r="C121" s="153">
        <v>0.0</v>
      </c>
      <c r="D121" s="153">
        <v>0.0</v>
      </c>
      <c r="E121" s="153">
        <v>0.0</v>
      </c>
      <c r="F121" s="153">
        <v>0.0</v>
      </c>
      <c r="G121" s="153">
        <v>0.0</v>
      </c>
      <c r="H121" s="153">
        <v>0.0</v>
      </c>
      <c r="I121" s="153">
        <v>0.0</v>
      </c>
      <c r="J121" s="153">
        <v>0.0</v>
      </c>
      <c r="K121" s="153">
        <v>0.0</v>
      </c>
      <c r="L121" s="153">
        <v>0.0</v>
      </c>
      <c r="M121" s="153">
        <v>0.0</v>
      </c>
      <c r="N121" s="153">
        <v>0.0</v>
      </c>
      <c r="O121" s="153">
        <v>0.0</v>
      </c>
      <c r="P121" s="153">
        <v>0.0</v>
      </c>
      <c r="Q121" s="153">
        <v>0.0</v>
      </c>
      <c r="R121" s="153">
        <v>0.0</v>
      </c>
      <c r="S121" s="153">
        <v>0.0</v>
      </c>
      <c r="T121" s="153">
        <v>0.0</v>
      </c>
      <c r="U121" s="153">
        <v>0.0</v>
      </c>
      <c r="V121" s="153">
        <v>0.0</v>
      </c>
      <c r="W121" s="153">
        <v>0.0</v>
      </c>
      <c r="X121" s="153">
        <v>0.0</v>
      </c>
      <c r="Y121" s="153">
        <v>0.0</v>
      </c>
      <c r="Z121" s="153">
        <v>0.0</v>
      </c>
      <c r="AA121" s="153">
        <v>0.0</v>
      </c>
      <c r="AB121" s="153">
        <v>0.0</v>
      </c>
      <c r="AC121" s="153">
        <v>0.0</v>
      </c>
      <c r="AD121" s="153">
        <v>0.0</v>
      </c>
      <c r="AE121" s="153">
        <v>0.0</v>
      </c>
      <c r="AF121" s="156">
        <v>0.0</v>
      </c>
      <c r="AG121" s="157">
        <f t="shared" si="34"/>
        <v>0</v>
      </c>
    </row>
    <row r="122">
      <c r="A122" s="120" t="s">
        <v>237</v>
      </c>
      <c r="B122" s="153">
        <v>0.0</v>
      </c>
      <c r="C122" s="153">
        <v>0.0</v>
      </c>
      <c r="D122" s="153">
        <v>0.0</v>
      </c>
      <c r="E122" s="153">
        <v>0.0</v>
      </c>
      <c r="F122" s="153">
        <v>0.0</v>
      </c>
      <c r="G122" s="153">
        <v>0.0</v>
      </c>
      <c r="H122" s="153">
        <v>0.0</v>
      </c>
      <c r="I122" s="153">
        <v>0.0</v>
      </c>
      <c r="J122" s="153">
        <v>0.0</v>
      </c>
      <c r="K122" s="153">
        <v>0.0</v>
      </c>
      <c r="L122" s="153">
        <v>0.0</v>
      </c>
      <c r="M122" s="153">
        <v>0.0</v>
      </c>
      <c r="N122" s="153">
        <v>0.0</v>
      </c>
      <c r="O122" s="153">
        <v>0.0</v>
      </c>
      <c r="P122" s="153">
        <v>0.0</v>
      </c>
      <c r="Q122" s="153">
        <v>0.0</v>
      </c>
      <c r="R122" s="153">
        <v>0.0</v>
      </c>
      <c r="S122" s="153">
        <v>0.0</v>
      </c>
      <c r="T122" s="153">
        <v>0.0</v>
      </c>
      <c r="U122" s="153">
        <v>0.0</v>
      </c>
      <c r="V122" s="153">
        <v>0.0</v>
      </c>
      <c r="W122" s="153">
        <v>0.0</v>
      </c>
      <c r="X122" s="153">
        <v>0.0</v>
      </c>
      <c r="Y122" s="153">
        <v>0.0</v>
      </c>
      <c r="Z122" s="153">
        <v>0.0</v>
      </c>
      <c r="AA122" s="153">
        <v>0.0</v>
      </c>
      <c r="AB122" s="153">
        <v>0.0</v>
      </c>
      <c r="AC122" s="153">
        <v>0.0</v>
      </c>
      <c r="AD122" s="153">
        <v>0.0</v>
      </c>
      <c r="AE122" s="153">
        <v>0.0</v>
      </c>
      <c r="AF122" s="156">
        <v>0.0</v>
      </c>
      <c r="AG122" s="157">
        <f t="shared" si="34"/>
        <v>0</v>
      </c>
    </row>
    <row r="123">
      <c r="A123" s="120" t="s">
        <v>238</v>
      </c>
      <c r="B123" s="153">
        <v>0.0</v>
      </c>
      <c r="C123" s="153">
        <v>0.0</v>
      </c>
      <c r="D123" s="153">
        <v>0.0</v>
      </c>
      <c r="E123" s="153">
        <v>0.0</v>
      </c>
      <c r="F123" s="153">
        <v>0.0</v>
      </c>
      <c r="G123" s="153">
        <v>0.0</v>
      </c>
      <c r="H123" s="153">
        <v>0.0</v>
      </c>
      <c r="I123" s="153">
        <v>0.0</v>
      </c>
      <c r="J123" s="153">
        <v>0.0</v>
      </c>
      <c r="K123" s="153">
        <v>0.0</v>
      </c>
      <c r="L123" s="153">
        <v>0.0</v>
      </c>
      <c r="M123" s="153">
        <v>0.0</v>
      </c>
      <c r="N123" s="153">
        <v>0.0</v>
      </c>
      <c r="O123" s="153">
        <v>0.0</v>
      </c>
      <c r="P123" s="153">
        <v>0.0</v>
      </c>
      <c r="Q123" s="153">
        <v>0.0</v>
      </c>
      <c r="R123" s="153">
        <v>0.0</v>
      </c>
      <c r="S123" s="153">
        <v>0.0</v>
      </c>
      <c r="T123" s="153">
        <v>0.0</v>
      </c>
      <c r="U123" s="153">
        <v>0.0</v>
      </c>
      <c r="V123" s="153">
        <v>0.0</v>
      </c>
      <c r="W123" s="153">
        <v>0.0</v>
      </c>
      <c r="X123" s="153">
        <v>0.0</v>
      </c>
      <c r="Y123" s="153">
        <v>0.0</v>
      </c>
      <c r="Z123" s="153">
        <v>0.0</v>
      </c>
      <c r="AA123" s="153">
        <v>0.0</v>
      </c>
      <c r="AB123" s="153">
        <v>0.0</v>
      </c>
      <c r="AC123" s="153">
        <v>0.0</v>
      </c>
      <c r="AD123" s="153">
        <v>0.0</v>
      </c>
      <c r="AE123" s="153">
        <v>0.0</v>
      </c>
      <c r="AF123" s="156">
        <v>0.0</v>
      </c>
      <c r="AG123" s="157">
        <f t="shared" si="34"/>
        <v>0</v>
      </c>
    </row>
    <row r="124">
      <c r="A124" s="120" t="s">
        <v>241</v>
      </c>
      <c r="B124" s="153">
        <v>0.0</v>
      </c>
      <c r="C124" s="153">
        <v>0.0</v>
      </c>
      <c r="D124" s="153">
        <v>0.0</v>
      </c>
      <c r="E124" s="153">
        <v>0.0</v>
      </c>
      <c r="F124" s="153">
        <v>0.0</v>
      </c>
      <c r="G124" s="153">
        <v>0.0</v>
      </c>
      <c r="H124" s="153">
        <v>0.0</v>
      </c>
      <c r="I124" s="153">
        <v>0.0</v>
      </c>
      <c r="J124" s="153">
        <v>0.0</v>
      </c>
      <c r="K124" s="153">
        <v>0.0</v>
      </c>
      <c r="L124" s="153">
        <v>0.0</v>
      </c>
      <c r="M124" s="153">
        <v>0.0</v>
      </c>
      <c r="N124" s="153">
        <v>0.0</v>
      </c>
      <c r="O124" s="153">
        <v>0.0</v>
      </c>
      <c r="P124" s="153">
        <v>0.0</v>
      </c>
      <c r="Q124" s="153">
        <v>0.0</v>
      </c>
      <c r="R124" s="153">
        <v>0.0</v>
      </c>
      <c r="S124" s="153">
        <v>0.0</v>
      </c>
      <c r="T124" s="153">
        <v>0.0</v>
      </c>
      <c r="U124" s="153">
        <v>0.0</v>
      </c>
      <c r="V124" s="153">
        <v>0.0</v>
      </c>
      <c r="W124" s="153">
        <v>0.0</v>
      </c>
      <c r="X124" s="153">
        <v>0.0</v>
      </c>
      <c r="Y124" s="153">
        <v>0.0</v>
      </c>
      <c r="Z124" s="153">
        <v>0.0</v>
      </c>
      <c r="AA124" s="153">
        <v>0.0</v>
      </c>
      <c r="AB124" s="153">
        <v>0.0</v>
      </c>
      <c r="AC124" s="153">
        <v>0.0</v>
      </c>
      <c r="AD124" s="153">
        <v>0.0</v>
      </c>
      <c r="AE124" s="153">
        <v>0.0</v>
      </c>
      <c r="AF124" s="156">
        <v>0.0</v>
      </c>
      <c r="AG124" s="157">
        <f t="shared" si="34"/>
        <v>0</v>
      </c>
    </row>
    <row r="125">
      <c r="A125" s="120" t="s">
        <v>243</v>
      </c>
      <c r="B125" s="153">
        <v>0.0</v>
      </c>
      <c r="C125" s="153">
        <v>0.0</v>
      </c>
      <c r="D125" s="153">
        <v>0.0</v>
      </c>
      <c r="E125" s="153">
        <v>0.0</v>
      </c>
      <c r="F125" s="153">
        <v>0.0</v>
      </c>
      <c r="G125" s="153">
        <v>0.0</v>
      </c>
      <c r="H125" s="153">
        <v>0.0</v>
      </c>
      <c r="I125" s="153">
        <v>0.0</v>
      </c>
      <c r="J125" s="153">
        <v>0.0</v>
      </c>
      <c r="K125" s="153">
        <v>0.0</v>
      </c>
      <c r="L125" s="153">
        <v>0.0</v>
      </c>
      <c r="M125" s="153">
        <v>0.0</v>
      </c>
      <c r="N125" s="153">
        <v>0.0</v>
      </c>
      <c r="O125" s="153">
        <v>0.0</v>
      </c>
      <c r="P125" s="153">
        <v>0.0</v>
      </c>
      <c r="Q125" s="153">
        <v>0.0</v>
      </c>
      <c r="R125" s="153">
        <v>0.0</v>
      </c>
      <c r="S125" s="153">
        <v>0.0</v>
      </c>
      <c r="T125" s="153">
        <v>0.0</v>
      </c>
      <c r="U125" s="153">
        <v>0.0</v>
      </c>
      <c r="V125" s="153">
        <v>0.0</v>
      </c>
      <c r="W125" s="153">
        <v>0.0</v>
      </c>
      <c r="X125" s="153">
        <v>0.0</v>
      </c>
      <c r="Y125" s="153">
        <v>0.0</v>
      </c>
      <c r="Z125" s="153">
        <v>0.0</v>
      </c>
      <c r="AA125" s="153">
        <v>0.0</v>
      </c>
      <c r="AB125" s="153">
        <v>0.0</v>
      </c>
      <c r="AC125" s="153">
        <v>0.0</v>
      </c>
      <c r="AD125" s="153">
        <v>0.0</v>
      </c>
      <c r="AE125" s="153">
        <v>0.0</v>
      </c>
      <c r="AF125" s="156">
        <v>0.0</v>
      </c>
      <c r="AG125" s="157">
        <f t="shared" si="34"/>
        <v>0</v>
      </c>
    </row>
    <row r="126">
      <c r="A126" s="297" t="s">
        <v>110</v>
      </c>
      <c r="B126" s="393">
        <f t="shared" ref="B126:AF126" si="35">SUM(B118:B125)</f>
        <v>0</v>
      </c>
      <c r="C126" s="393">
        <f t="shared" si="35"/>
        <v>0</v>
      </c>
      <c r="D126" s="393">
        <f t="shared" si="35"/>
        <v>0</v>
      </c>
      <c r="E126" s="393">
        <f t="shared" si="35"/>
        <v>0</v>
      </c>
      <c r="F126" s="393">
        <f t="shared" si="35"/>
        <v>0</v>
      </c>
      <c r="G126" s="393">
        <f t="shared" si="35"/>
        <v>0</v>
      </c>
      <c r="H126" s="393">
        <f t="shared" si="35"/>
        <v>0</v>
      </c>
      <c r="I126" s="393">
        <f t="shared" si="35"/>
        <v>0</v>
      </c>
      <c r="J126" s="393">
        <f t="shared" si="35"/>
        <v>0</v>
      </c>
      <c r="K126" s="393">
        <f t="shared" si="35"/>
        <v>0</v>
      </c>
      <c r="L126" s="393">
        <f t="shared" si="35"/>
        <v>0</v>
      </c>
      <c r="M126" s="393">
        <f t="shared" si="35"/>
        <v>0</v>
      </c>
      <c r="N126" s="393">
        <f t="shared" si="35"/>
        <v>0</v>
      </c>
      <c r="O126" s="393">
        <f t="shared" si="35"/>
        <v>0</v>
      </c>
      <c r="P126" s="393">
        <f t="shared" si="35"/>
        <v>0</v>
      </c>
      <c r="Q126" s="393">
        <f t="shared" si="35"/>
        <v>0</v>
      </c>
      <c r="R126" s="393">
        <f t="shared" si="35"/>
        <v>2</v>
      </c>
      <c r="S126" s="393">
        <f t="shared" si="35"/>
        <v>2</v>
      </c>
      <c r="T126" s="393">
        <f t="shared" si="35"/>
        <v>2</v>
      </c>
      <c r="U126" s="393">
        <f t="shared" si="35"/>
        <v>3</v>
      </c>
      <c r="V126" s="393">
        <f t="shared" si="35"/>
        <v>1</v>
      </c>
      <c r="W126" s="393">
        <f t="shared" si="35"/>
        <v>0</v>
      </c>
      <c r="X126" s="393">
        <f t="shared" si="35"/>
        <v>2</v>
      </c>
      <c r="Y126" s="393">
        <f t="shared" si="35"/>
        <v>0</v>
      </c>
      <c r="Z126" s="393">
        <f t="shared" si="35"/>
        <v>2</v>
      </c>
      <c r="AA126" s="393">
        <f t="shared" si="35"/>
        <v>1</v>
      </c>
      <c r="AB126" s="393">
        <f t="shared" si="35"/>
        <v>2</v>
      </c>
      <c r="AC126" s="393">
        <f t="shared" si="35"/>
        <v>3</v>
      </c>
      <c r="AD126" s="393">
        <f t="shared" si="35"/>
        <v>0</v>
      </c>
      <c r="AE126" s="393">
        <f t="shared" si="35"/>
        <v>0</v>
      </c>
      <c r="AF126" s="394">
        <f t="shared" si="35"/>
        <v>0</v>
      </c>
      <c r="AG126" s="157">
        <f t="shared" si="34"/>
        <v>20</v>
      </c>
    </row>
    <row r="127">
      <c r="A127" s="18"/>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18"/>
      <c r="AG127" s="7"/>
    </row>
    <row r="128">
      <c r="A128" s="23" t="s">
        <v>247</v>
      </c>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18"/>
      <c r="AG128" s="7"/>
    </row>
    <row r="129">
      <c r="A129" s="120" t="s">
        <v>249</v>
      </c>
      <c r="B129" s="153">
        <v>0.0</v>
      </c>
      <c r="C129" s="153">
        <v>1.0</v>
      </c>
      <c r="D129" s="153">
        <v>1.0</v>
      </c>
      <c r="E129" s="153">
        <v>1.0</v>
      </c>
      <c r="F129" s="485">
        <v>0.0</v>
      </c>
      <c r="G129" s="485">
        <v>0.0</v>
      </c>
      <c r="H129" s="153">
        <v>0.0</v>
      </c>
      <c r="I129" s="153">
        <v>0.0</v>
      </c>
      <c r="J129" s="153">
        <v>1.0</v>
      </c>
      <c r="K129" s="153">
        <v>0.0</v>
      </c>
      <c r="L129" s="153">
        <v>1.0</v>
      </c>
      <c r="M129" s="153">
        <v>1.0</v>
      </c>
      <c r="N129" s="153">
        <v>1.0</v>
      </c>
      <c r="O129" s="153">
        <v>1.0</v>
      </c>
      <c r="P129" s="153">
        <v>0.0</v>
      </c>
      <c r="Q129" s="153">
        <v>0.0</v>
      </c>
      <c r="R129" s="153">
        <v>0.0</v>
      </c>
      <c r="S129" s="153">
        <v>0.0</v>
      </c>
      <c r="T129" s="153">
        <v>0.0</v>
      </c>
      <c r="U129" s="153">
        <v>0.0</v>
      </c>
      <c r="V129" s="153">
        <v>1.0</v>
      </c>
      <c r="W129" s="153">
        <v>0.0</v>
      </c>
      <c r="X129" s="153">
        <v>0.0</v>
      </c>
      <c r="Y129" s="153">
        <v>0.0</v>
      </c>
      <c r="Z129" s="153">
        <v>0.0</v>
      </c>
      <c r="AA129" s="153">
        <v>1.0</v>
      </c>
      <c r="AB129" s="153">
        <v>1.0</v>
      </c>
      <c r="AC129" s="153">
        <v>0.0</v>
      </c>
      <c r="AD129" s="153">
        <v>0.0</v>
      </c>
      <c r="AE129" s="153">
        <v>0.0</v>
      </c>
      <c r="AF129" s="156">
        <v>0.0</v>
      </c>
      <c r="AG129" s="157">
        <f t="shared" ref="AG129:AG134" si="36">SUM(B129:AF129)</f>
        <v>11</v>
      </c>
    </row>
    <row r="130">
      <c r="A130" s="120" t="s">
        <v>252</v>
      </c>
      <c r="B130" s="153">
        <v>0.0</v>
      </c>
      <c r="C130" s="153">
        <v>0.0</v>
      </c>
      <c r="D130" s="153">
        <v>0.0</v>
      </c>
      <c r="E130" s="153">
        <v>0.0</v>
      </c>
      <c r="F130" s="153">
        <v>0.0</v>
      </c>
      <c r="G130" s="153">
        <v>0.0</v>
      </c>
      <c r="H130" s="153">
        <v>0.0</v>
      </c>
      <c r="I130" s="153">
        <v>0.0</v>
      </c>
      <c r="J130" s="153">
        <v>0.0</v>
      </c>
      <c r="K130" s="153">
        <v>0.0</v>
      </c>
      <c r="L130" s="153">
        <v>0.0</v>
      </c>
      <c r="M130" s="153">
        <v>0.0</v>
      </c>
      <c r="N130" s="153">
        <v>0.0</v>
      </c>
      <c r="O130" s="153">
        <v>0.0</v>
      </c>
      <c r="P130" s="153">
        <v>0.0</v>
      </c>
      <c r="Q130" s="153">
        <v>0.0</v>
      </c>
      <c r="R130" s="153">
        <v>0.0</v>
      </c>
      <c r="S130" s="153">
        <v>0.0</v>
      </c>
      <c r="T130" s="153">
        <v>0.0</v>
      </c>
      <c r="U130" s="153">
        <v>0.0</v>
      </c>
      <c r="V130" s="153">
        <v>0.0</v>
      </c>
      <c r="W130" s="153">
        <v>0.0</v>
      </c>
      <c r="X130" s="153">
        <v>0.0</v>
      </c>
      <c r="Y130" s="153">
        <v>0.0</v>
      </c>
      <c r="Z130" s="153">
        <v>0.0</v>
      </c>
      <c r="AA130" s="153">
        <v>0.0</v>
      </c>
      <c r="AB130" s="153">
        <v>0.0</v>
      </c>
      <c r="AC130" s="153">
        <v>0.0</v>
      </c>
      <c r="AD130" s="153">
        <v>0.0</v>
      </c>
      <c r="AE130" s="153">
        <v>0.0</v>
      </c>
      <c r="AF130" s="156">
        <v>0.0</v>
      </c>
      <c r="AG130" s="157">
        <f t="shared" si="36"/>
        <v>0</v>
      </c>
    </row>
    <row r="131">
      <c r="A131" s="120" t="s">
        <v>253</v>
      </c>
      <c r="B131" s="153">
        <v>6.0</v>
      </c>
      <c r="C131" s="153">
        <v>7.0</v>
      </c>
      <c r="D131" s="153">
        <v>4.0</v>
      </c>
      <c r="E131" s="153">
        <v>5.0</v>
      </c>
      <c r="F131" s="80">
        <v>5.0</v>
      </c>
      <c r="G131" s="153">
        <v>8.0</v>
      </c>
      <c r="H131" s="153">
        <v>8.0</v>
      </c>
      <c r="I131" s="153">
        <v>5.0</v>
      </c>
      <c r="J131" s="153">
        <v>6.0</v>
      </c>
      <c r="K131" s="153">
        <v>9.0</v>
      </c>
      <c r="L131" s="153">
        <v>8.0</v>
      </c>
      <c r="M131" s="153">
        <v>10.0</v>
      </c>
      <c r="N131" s="153">
        <v>7.0</v>
      </c>
      <c r="O131" s="153">
        <v>11.0</v>
      </c>
      <c r="P131" s="153">
        <v>7.0</v>
      </c>
      <c r="Q131" s="153">
        <v>9.0</v>
      </c>
      <c r="R131" s="153">
        <v>6.0</v>
      </c>
      <c r="S131" s="153">
        <v>3.0</v>
      </c>
      <c r="T131" s="153">
        <v>2.0</v>
      </c>
      <c r="U131" s="153">
        <v>5.0</v>
      </c>
      <c r="V131" s="153">
        <v>6.0</v>
      </c>
      <c r="W131" s="153">
        <v>7.0</v>
      </c>
      <c r="X131" s="153">
        <v>7.0</v>
      </c>
      <c r="Y131" s="153">
        <v>1.0</v>
      </c>
      <c r="Z131" s="153">
        <v>0.0</v>
      </c>
      <c r="AA131" s="153">
        <v>5.0</v>
      </c>
      <c r="AB131" s="153">
        <v>6.0</v>
      </c>
      <c r="AC131" s="153">
        <v>4.0</v>
      </c>
      <c r="AD131" s="153">
        <v>7.0</v>
      </c>
      <c r="AE131" s="153">
        <v>13.0</v>
      </c>
      <c r="AF131" s="156">
        <v>4.0</v>
      </c>
      <c r="AG131" s="157">
        <f t="shared" si="36"/>
        <v>191</v>
      </c>
    </row>
    <row r="132">
      <c r="A132" s="120" t="s">
        <v>257</v>
      </c>
      <c r="B132" s="153">
        <v>0.0</v>
      </c>
      <c r="C132" s="153">
        <v>0.0</v>
      </c>
      <c r="D132" s="153">
        <v>0.0</v>
      </c>
      <c r="E132" s="153">
        <v>0.0</v>
      </c>
      <c r="F132" s="153">
        <v>0.0</v>
      </c>
      <c r="G132" s="153">
        <v>0.0</v>
      </c>
      <c r="H132" s="153">
        <v>0.0</v>
      </c>
      <c r="I132" s="153">
        <v>0.0</v>
      </c>
      <c r="J132" s="153">
        <v>1.0</v>
      </c>
      <c r="K132" s="153">
        <v>1.0</v>
      </c>
      <c r="L132" s="153">
        <v>0.0</v>
      </c>
      <c r="M132" s="153">
        <v>0.0</v>
      </c>
      <c r="N132" s="153">
        <v>0.0</v>
      </c>
      <c r="O132" s="153">
        <v>0.0</v>
      </c>
      <c r="P132" s="153">
        <v>0.0</v>
      </c>
      <c r="Q132" s="153">
        <v>0.0</v>
      </c>
      <c r="R132" s="153">
        <v>0.0</v>
      </c>
      <c r="S132" s="153">
        <v>0.0</v>
      </c>
      <c r="T132" s="153">
        <v>0.0</v>
      </c>
      <c r="U132" s="153">
        <v>0.0</v>
      </c>
      <c r="V132" s="153">
        <v>0.0</v>
      </c>
      <c r="W132" s="153">
        <v>0.0</v>
      </c>
      <c r="X132" s="153">
        <v>0.0</v>
      </c>
      <c r="Y132" s="153">
        <v>0.0</v>
      </c>
      <c r="Z132" s="153">
        <v>0.0</v>
      </c>
      <c r="AA132" s="153">
        <v>0.0</v>
      </c>
      <c r="AB132" s="153">
        <v>0.0</v>
      </c>
      <c r="AC132" s="153">
        <v>0.0</v>
      </c>
      <c r="AD132" s="153">
        <v>0.0</v>
      </c>
      <c r="AE132" s="153">
        <v>0.0</v>
      </c>
      <c r="AF132" s="156">
        <v>0.0</v>
      </c>
      <c r="AG132" s="157">
        <f t="shared" si="36"/>
        <v>2</v>
      </c>
    </row>
    <row r="133">
      <c r="A133" s="297" t="s">
        <v>224</v>
      </c>
      <c r="B133" s="393">
        <f t="shared" ref="B133:AF133" si="37">B129+B130</f>
        <v>0</v>
      </c>
      <c r="C133" s="393">
        <f t="shared" si="37"/>
        <v>1</v>
      </c>
      <c r="D133" s="393">
        <f t="shared" si="37"/>
        <v>1</v>
      </c>
      <c r="E133" s="393">
        <f t="shared" si="37"/>
        <v>1</v>
      </c>
      <c r="F133" s="393">
        <f t="shared" si="37"/>
        <v>0</v>
      </c>
      <c r="G133" s="393">
        <f t="shared" si="37"/>
        <v>0</v>
      </c>
      <c r="H133" s="393">
        <f t="shared" si="37"/>
        <v>0</v>
      </c>
      <c r="I133" s="393">
        <f t="shared" si="37"/>
        <v>0</v>
      </c>
      <c r="J133" s="393">
        <f t="shared" si="37"/>
        <v>1</v>
      </c>
      <c r="K133" s="393">
        <f t="shared" si="37"/>
        <v>0</v>
      </c>
      <c r="L133" s="393">
        <f t="shared" si="37"/>
        <v>1</v>
      </c>
      <c r="M133" s="393">
        <f t="shared" si="37"/>
        <v>1</v>
      </c>
      <c r="N133" s="393">
        <f t="shared" si="37"/>
        <v>1</v>
      </c>
      <c r="O133" s="393">
        <f t="shared" si="37"/>
        <v>1</v>
      </c>
      <c r="P133" s="393">
        <f t="shared" si="37"/>
        <v>0</v>
      </c>
      <c r="Q133" s="393">
        <f t="shared" si="37"/>
        <v>0</v>
      </c>
      <c r="R133" s="393">
        <f t="shared" si="37"/>
        <v>0</v>
      </c>
      <c r="S133" s="393">
        <f t="shared" si="37"/>
        <v>0</v>
      </c>
      <c r="T133" s="393">
        <f t="shared" si="37"/>
        <v>0</v>
      </c>
      <c r="U133" s="393">
        <f t="shared" si="37"/>
        <v>0</v>
      </c>
      <c r="V133" s="393">
        <f t="shared" si="37"/>
        <v>1</v>
      </c>
      <c r="W133" s="393">
        <f t="shared" si="37"/>
        <v>0</v>
      </c>
      <c r="X133" s="393">
        <f t="shared" si="37"/>
        <v>0</v>
      </c>
      <c r="Y133" s="393">
        <f t="shared" si="37"/>
        <v>0</v>
      </c>
      <c r="Z133" s="393">
        <f t="shared" si="37"/>
        <v>0</v>
      </c>
      <c r="AA133" s="393">
        <f t="shared" si="37"/>
        <v>1</v>
      </c>
      <c r="AB133" s="393">
        <f t="shared" si="37"/>
        <v>1</v>
      </c>
      <c r="AC133" s="393">
        <f t="shared" si="37"/>
        <v>0</v>
      </c>
      <c r="AD133" s="393">
        <f t="shared" si="37"/>
        <v>0</v>
      </c>
      <c r="AE133" s="393">
        <f t="shared" si="37"/>
        <v>0</v>
      </c>
      <c r="AF133" s="394">
        <f t="shared" si="37"/>
        <v>0</v>
      </c>
      <c r="AG133" s="157">
        <f t="shared" si="36"/>
        <v>11</v>
      </c>
    </row>
    <row r="134">
      <c r="A134" s="297" t="s">
        <v>225</v>
      </c>
      <c r="B134" s="393">
        <f t="shared" ref="B134:AF134" si="38">B131+B132</f>
        <v>6</v>
      </c>
      <c r="C134" s="393">
        <f t="shared" si="38"/>
        <v>7</v>
      </c>
      <c r="D134" s="393">
        <f t="shared" si="38"/>
        <v>4</v>
      </c>
      <c r="E134" s="393">
        <f t="shared" si="38"/>
        <v>5</v>
      </c>
      <c r="F134" s="393">
        <f t="shared" si="38"/>
        <v>5</v>
      </c>
      <c r="G134" s="393">
        <f t="shared" si="38"/>
        <v>8</v>
      </c>
      <c r="H134" s="393">
        <f t="shared" si="38"/>
        <v>8</v>
      </c>
      <c r="I134" s="393">
        <f t="shared" si="38"/>
        <v>5</v>
      </c>
      <c r="J134" s="393">
        <f t="shared" si="38"/>
        <v>7</v>
      </c>
      <c r="K134" s="393">
        <f t="shared" si="38"/>
        <v>10</v>
      </c>
      <c r="L134" s="393">
        <f t="shared" si="38"/>
        <v>8</v>
      </c>
      <c r="M134" s="393">
        <f t="shared" si="38"/>
        <v>10</v>
      </c>
      <c r="N134" s="393">
        <f t="shared" si="38"/>
        <v>7</v>
      </c>
      <c r="O134" s="393">
        <f t="shared" si="38"/>
        <v>11</v>
      </c>
      <c r="P134" s="393">
        <f t="shared" si="38"/>
        <v>7</v>
      </c>
      <c r="Q134" s="393">
        <f t="shared" si="38"/>
        <v>9</v>
      </c>
      <c r="R134" s="393">
        <f t="shared" si="38"/>
        <v>6</v>
      </c>
      <c r="S134" s="393">
        <f t="shared" si="38"/>
        <v>3</v>
      </c>
      <c r="T134" s="393">
        <f t="shared" si="38"/>
        <v>2</v>
      </c>
      <c r="U134" s="393">
        <f t="shared" si="38"/>
        <v>5</v>
      </c>
      <c r="V134" s="393">
        <f t="shared" si="38"/>
        <v>6</v>
      </c>
      <c r="W134" s="393">
        <f t="shared" si="38"/>
        <v>7</v>
      </c>
      <c r="X134" s="393">
        <f t="shared" si="38"/>
        <v>7</v>
      </c>
      <c r="Y134" s="393">
        <f t="shared" si="38"/>
        <v>1</v>
      </c>
      <c r="Z134" s="393">
        <f t="shared" si="38"/>
        <v>0</v>
      </c>
      <c r="AA134" s="393">
        <f t="shared" si="38"/>
        <v>5</v>
      </c>
      <c r="AB134" s="393">
        <f t="shared" si="38"/>
        <v>6</v>
      </c>
      <c r="AC134" s="393">
        <f t="shared" si="38"/>
        <v>4</v>
      </c>
      <c r="AD134" s="393">
        <f t="shared" si="38"/>
        <v>7</v>
      </c>
      <c r="AE134" s="393">
        <f t="shared" si="38"/>
        <v>13</v>
      </c>
      <c r="AF134" s="394">
        <f t="shared" si="38"/>
        <v>4</v>
      </c>
      <c r="AG134" s="157">
        <f t="shared" si="36"/>
        <v>193</v>
      </c>
    </row>
    <row r="135">
      <c r="A135" s="18"/>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18"/>
      <c r="AG135" s="7"/>
    </row>
    <row r="136">
      <c r="A136" s="120" t="s">
        <v>229</v>
      </c>
      <c r="B136" s="153">
        <v>1.0</v>
      </c>
      <c r="C136" s="153">
        <v>0.0</v>
      </c>
      <c r="D136" s="153">
        <v>1.0</v>
      </c>
      <c r="E136" s="153">
        <v>0.0</v>
      </c>
      <c r="F136" s="153">
        <v>0.0</v>
      </c>
      <c r="G136" s="153">
        <v>0.0</v>
      </c>
      <c r="H136" s="153">
        <v>0.0</v>
      </c>
      <c r="I136" s="153">
        <v>2.0</v>
      </c>
      <c r="J136" s="153">
        <v>1.0</v>
      </c>
      <c r="K136" s="153">
        <v>1.0</v>
      </c>
      <c r="L136" s="153">
        <v>1.0</v>
      </c>
      <c r="M136" s="153">
        <v>0.0</v>
      </c>
      <c r="N136" s="153">
        <v>1.0</v>
      </c>
      <c r="O136" s="153">
        <v>1.0</v>
      </c>
      <c r="P136" s="153">
        <v>0.0</v>
      </c>
      <c r="Q136" s="153">
        <v>0.0</v>
      </c>
      <c r="R136" s="153">
        <v>0.0</v>
      </c>
      <c r="S136" s="153">
        <v>0.0</v>
      </c>
      <c r="T136" s="153">
        <v>0.0</v>
      </c>
      <c r="U136" s="153">
        <v>0.0</v>
      </c>
      <c r="V136" s="153">
        <v>1.0</v>
      </c>
      <c r="W136" s="153">
        <v>1.0</v>
      </c>
      <c r="X136" s="153">
        <v>0.0</v>
      </c>
      <c r="Y136" s="153">
        <v>0.0</v>
      </c>
      <c r="Z136" s="153">
        <v>0.0</v>
      </c>
      <c r="AA136" s="153">
        <v>0.0</v>
      </c>
      <c r="AB136" s="153">
        <v>0.0</v>
      </c>
      <c r="AC136" s="153">
        <v>0.0</v>
      </c>
      <c r="AD136" s="153">
        <v>1.0</v>
      </c>
      <c r="AE136" s="153">
        <v>1.0</v>
      </c>
      <c r="AF136" s="156">
        <v>0.0</v>
      </c>
      <c r="AG136" s="157">
        <f t="shared" ref="AG136:AG144" si="39">SUM(B136:AF136)</f>
        <v>13</v>
      </c>
    </row>
    <row r="137">
      <c r="A137" s="120" t="s">
        <v>231</v>
      </c>
      <c r="B137" s="153">
        <v>0.0</v>
      </c>
      <c r="C137" s="153">
        <v>0.0</v>
      </c>
      <c r="D137" s="153">
        <v>0.0</v>
      </c>
      <c r="E137" s="153">
        <v>0.0</v>
      </c>
      <c r="F137" s="153">
        <v>0.0</v>
      </c>
      <c r="G137" s="153">
        <v>0.0</v>
      </c>
      <c r="H137" s="153">
        <v>0.0</v>
      </c>
      <c r="I137" s="153">
        <v>0.0</v>
      </c>
      <c r="J137" s="153">
        <v>0.0</v>
      </c>
      <c r="K137" s="153">
        <v>0.0</v>
      </c>
      <c r="L137" s="153">
        <v>0.0</v>
      </c>
      <c r="M137" s="153">
        <v>0.0</v>
      </c>
      <c r="N137" s="153">
        <v>0.0</v>
      </c>
      <c r="O137" s="153">
        <v>0.0</v>
      </c>
      <c r="P137" s="153">
        <v>0.0</v>
      </c>
      <c r="Q137" s="153">
        <v>0.0</v>
      </c>
      <c r="R137" s="153">
        <v>0.0</v>
      </c>
      <c r="S137" s="153">
        <v>0.0</v>
      </c>
      <c r="T137" s="153">
        <v>0.0</v>
      </c>
      <c r="U137" s="153">
        <v>0.0</v>
      </c>
      <c r="V137" s="153">
        <v>0.0</v>
      </c>
      <c r="W137" s="153">
        <v>0.0</v>
      </c>
      <c r="X137" s="153">
        <v>0.0</v>
      </c>
      <c r="Y137" s="153">
        <v>0.0</v>
      </c>
      <c r="Z137" s="153">
        <v>0.0</v>
      </c>
      <c r="AA137" s="153">
        <v>0.0</v>
      </c>
      <c r="AB137" s="153">
        <v>0.0</v>
      </c>
      <c r="AC137" s="153">
        <v>0.0</v>
      </c>
      <c r="AD137" s="153">
        <v>0.0</v>
      </c>
      <c r="AE137" s="153">
        <v>0.0</v>
      </c>
      <c r="AF137" s="156">
        <v>0.0</v>
      </c>
      <c r="AG137" s="157">
        <f t="shared" si="39"/>
        <v>0</v>
      </c>
    </row>
    <row r="138">
      <c r="A138" s="120" t="s">
        <v>267</v>
      </c>
      <c r="B138" s="153">
        <v>0.0</v>
      </c>
      <c r="C138" s="153">
        <v>0.0</v>
      </c>
      <c r="D138" s="153">
        <v>0.0</v>
      </c>
      <c r="E138" s="153">
        <v>0.0</v>
      </c>
      <c r="F138" s="153">
        <v>0.0</v>
      </c>
      <c r="G138" s="153">
        <v>0.0</v>
      </c>
      <c r="H138" s="153">
        <v>0.0</v>
      </c>
      <c r="I138" s="153">
        <v>0.0</v>
      </c>
      <c r="J138" s="153">
        <v>0.0</v>
      </c>
      <c r="K138" s="153">
        <v>0.0</v>
      </c>
      <c r="L138" s="153">
        <v>0.0</v>
      </c>
      <c r="M138" s="153">
        <v>0.0</v>
      </c>
      <c r="N138" s="153">
        <v>0.0</v>
      </c>
      <c r="O138" s="153">
        <v>0.0</v>
      </c>
      <c r="P138" s="153">
        <v>0.0</v>
      </c>
      <c r="Q138" s="153">
        <v>0.0</v>
      </c>
      <c r="R138" s="153">
        <v>0.0</v>
      </c>
      <c r="S138" s="153">
        <v>0.0</v>
      </c>
      <c r="T138" s="153">
        <v>0.0</v>
      </c>
      <c r="U138" s="153">
        <v>0.0</v>
      </c>
      <c r="V138" s="153">
        <v>0.0</v>
      </c>
      <c r="W138" s="153">
        <v>0.0</v>
      </c>
      <c r="X138" s="153">
        <v>0.0</v>
      </c>
      <c r="Y138" s="153">
        <v>0.0</v>
      </c>
      <c r="Z138" s="153">
        <v>0.0</v>
      </c>
      <c r="AA138" s="153">
        <v>0.0</v>
      </c>
      <c r="AB138" s="153">
        <v>0.0</v>
      </c>
      <c r="AC138" s="153">
        <v>0.0</v>
      </c>
      <c r="AD138" s="153">
        <v>0.0</v>
      </c>
      <c r="AE138" s="153">
        <v>0.0</v>
      </c>
      <c r="AF138" s="156">
        <v>0.0</v>
      </c>
      <c r="AG138" s="157">
        <f t="shared" si="39"/>
        <v>0</v>
      </c>
    </row>
    <row r="139">
      <c r="A139" s="120" t="s">
        <v>268</v>
      </c>
      <c r="B139" s="153">
        <v>0.0</v>
      </c>
      <c r="C139" s="153">
        <v>0.0</v>
      </c>
      <c r="D139" s="153">
        <v>0.0</v>
      </c>
      <c r="E139" s="153">
        <v>0.0</v>
      </c>
      <c r="F139" s="153">
        <v>0.0</v>
      </c>
      <c r="G139" s="153">
        <v>0.0</v>
      </c>
      <c r="H139" s="153">
        <v>0.0</v>
      </c>
      <c r="I139" s="153">
        <v>0.0</v>
      </c>
      <c r="J139" s="153">
        <v>0.0</v>
      </c>
      <c r="K139" s="153">
        <v>0.0</v>
      </c>
      <c r="L139" s="153">
        <v>0.0</v>
      </c>
      <c r="M139" s="153">
        <v>0.0</v>
      </c>
      <c r="N139" s="153">
        <v>0.0</v>
      </c>
      <c r="O139" s="153">
        <v>0.0</v>
      </c>
      <c r="P139" s="153">
        <v>0.0</v>
      </c>
      <c r="Q139" s="153">
        <v>0.0</v>
      </c>
      <c r="R139" s="153">
        <v>0.0</v>
      </c>
      <c r="S139" s="153">
        <v>0.0</v>
      </c>
      <c r="T139" s="153">
        <v>0.0</v>
      </c>
      <c r="U139" s="153">
        <v>0.0</v>
      </c>
      <c r="V139" s="153">
        <v>0.0</v>
      </c>
      <c r="W139" s="153">
        <v>0.0</v>
      </c>
      <c r="X139" s="153">
        <v>0.0</v>
      </c>
      <c r="Y139" s="153">
        <v>0.0</v>
      </c>
      <c r="Z139" s="153">
        <v>0.0</v>
      </c>
      <c r="AA139" s="153">
        <v>0.0</v>
      </c>
      <c r="AB139" s="153">
        <v>0.0</v>
      </c>
      <c r="AC139" s="153">
        <v>0.0</v>
      </c>
      <c r="AD139" s="153">
        <v>0.0</v>
      </c>
      <c r="AE139" s="153">
        <v>0.0</v>
      </c>
      <c r="AF139" s="156">
        <v>0.0</v>
      </c>
      <c r="AG139" s="157">
        <f t="shared" si="39"/>
        <v>0</v>
      </c>
    </row>
    <row r="140">
      <c r="A140" s="120" t="s">
        <v>271</v>
      </c>
      <c r="B140" s="153">
        <v>0.0</v>
      </c>
      <c r="C140" s="153">
        <v>0.0</v>
      </c>
      <c r="D140" s="153">
        <v>0.0</v>
      </c>
      <c r="E140" s="153">
        <v>0.0</v>
      </c>
      <c r="F140" s="153">
        <v>0.0</v>
      </c>
      <c r="G140" s="153">
        <v>0.0</v>
      </c>
      <c r="H140" s="153">
        <v>0.0</v>
      </c>
      <c r="I140" s="153">
        <v>0.0</v>
      </c>
      <c r="J140" s="153">
        <v>0.0</v>
      </c>
      <c r="K140" s="153">
        <v>0.0</v>
      </c>
      <c r="L140" s="153">
        <v>0.0</v>
      </c>
      <c r="M140" s="153">
        <v>0.0</v>
      </c>
      <c r="N140" s="153">
        <v>0.0</v>
      </c>
      <c r="O140" s="153">
        <v>0.0</v>
      </c>
      <c r="P140" s="153">
        <v>0.0</v>
      </c>
      <c r="Q140" s="153">
        <v>0.0</v>
      </c>
      <c r="R140" s="153">
        <v>0.0</v>
      </c>
      <c r="S140" s="153">
        <v>0.0</v>
      </c>
      <c r="T140" s="153">
        <v>0.0</v>
      </c>
      <c r="U140" s="153">
        <v>0.0</v>
      </c>
      <c r="V140" s="153">
        <v>0.0</v>
      </c>
      <c r="W140" s="153">
        <v>0.0</v>
      </c>
      <c r="X140" s="153">
        <v>0.0</v>
      </c>
      <c r="Y140" s="153">
        <v>0.0</v>
      </c>
      <c r="Z140" s="153">
        <v>0.0</v>
      </c>
      <c r="AA140" s="153">
        <v>0.0</v>
      </c>
      <c r="AB140" s="153">
        <v>0.0</v>
      </c>
      <c r="AC140" s="153">
        <v>0.0</v>
      </c>
      <c r="AD140" s="153">
        <v>0.0</v>
      </c>
      <c r="AE140" s="153">
        <v>0.0</v>
      </c>
      <c r="AF140" s="156">
        <v>0.0</v>
      </c>
      <c r="AG140" s="157">
        <f t="shared" si="39"/>
        <v>0</v>
      </c>
    </row>
    <row r="141">
      <c r="A141" s="120" t="s">
        <v>273</v>
      </c>
      <c r="B141" s="153">
        <v>0.0</v>
      </c>
      <c r="C141" s="153">
        <v>0.0</v>
      </c>
      <c r="D141" s="153">
        <v>0.0</v>
      </c>
      <c r="E141" s="153">
        <v>0.0</v>
      </c>
      <c r="F141" s="153">
        <v>0.0</v>
      </c>
      <c r="G141" s="153">
        <v>0.0</v>
      </c>
      <c r="H141" s="153">
        <v>0.0</v>
      </c>
      <c r="I141" s="153">
        <v>0.0</v>
      </c>
      <c r="J141" s="153">
        <v>0.0</v>
      </c>
      <c r="K141" s="153">
        <v>0.0</v>
      </c>
      <c r="L141" s="153">
        <v>0.0</v>
      </c>
      <c r="M141" s="153">
        <v>0.0</v>
      </c>
      <c r="N141" s="153">
        <v>0.0</v>
      </c>
      <c r="O141" s="153">
        <v>0.0</v>
      </c>
      <c r="P141" s="153">
        <v>0.0</v>
      </c>
      <c r="Q141" s="153">
        <v>0.0</v>
      </c>
      <c r="R141" s="153">
        <v>0.0</v>
      </c>
      <c r="S141" s="153">
        <v>0.0</v>
      </c>
      <c r="T141" s="153">
        <v>0.0</v>
      </c>
      <c r="U141" s="153">
        <v>0.0</v>
      </c>
      <c r="V141" s="153">
        <v>0.0</v>
      </c>
      <c r="W141" s="153">
        <v>0.0</v>
      </c>
      <c r="X141" s="153">
        <v>0.0</v>
      </c>
      <c r="Y141" s="153">
        <v>0.0</v>
      </c>
      <c r="Z141" s="153">
        <v>0.0</v>
      </c>
      <c r="AA141" s="153">
        <v>0.0</v>
      </c>
      <c r="AB141" s="153">
        <v>0.0</v>
      </c>
      <c r="AC141" s="153">
        <v>0.0</v>
      </c>
      <c r="AD141" s="153">
        <v>0.0</v>
      </c>
      <c r="AE141" s="153">
        <v>0.0</v>
      </c>
      <c r="AF141" s="156">
        <v>0.0</v>
      </c>
      <c r="AG141" s="157">
        <f t="shared" si="39"/>
        <v>0</v>
      </c>
    </row>
    <row r="142">
      <c r="A142" s="120" t="s">
        <v>276</v>
      </c>
      <c r="B142" s="153">
        <v>0.0</v>
      </c>
      <c r="C142" s="153">
        <v>0.0</v>
      </c>
      <c r="D142" s="153">
        <v>0.0</v>
      </c>
      <c r="E142" s="153">
        <v>0.0</v>
      </c>
      <c r="F142" s="153">
        <v>0.0</v>
      </c>
      <c r="G142" s="153">
        <v>0.0</v>
      </c>
      <c r="H142" s="153">
        <v>0.0</v>
      </c>
      <c r="I142" s="153">
        <v>0.0</v>
      </c>
      <c r="J142" s="153">
        <v>0.0</v>
      </c>
      <c r="K142" s="153">
        <v>0.0</v>
      </c>
      <c r="L142" s="153">
        <v>0.0</v>
      </c>
      <c r="M142" s="153">
        <v>0.0</v>
      </c>
      <c r="N142" s="153">
        <v>0.0</v>
      </c>
      <c r="O142" s="153">
        <v>0.0</v>
      </c>
      <c r="P142" s="153">
        <v>0.0</v>
      </c>
      <c r="Q142" s="153">
        <v>0.0</v>
      </c>
      <c r="R142" s="153">
        <v>0.0</v>
      </c>
      <c r="S142" s="153">
        <v>0.0</v>
      </c>
      <c r="T142" s="153">
        <v>0.0</v>
      </c>
      <c r="U142" s="153">
        <v>0.0</v>
      </c>
      <c r="V142" s="153">
        <v>0.0</v>
      </c>
      <c r="W142" s="153">
        <v>0.0</v>
      </c>
      <c r="X142" s="153">
        <v>0.0</v>
      </c>
      <c r="Y142" s="153">
        <v>0.0</v>
      </c>
      <c r="Z142" s="153">
        <v>0.0</v>
      </c>
      <c r="AA142" s="153">
        <v>0.0</v>
      </c>
      <c r="AB142" s="153">
        <v>0.0</v>
      </c>
      <c r="AC142" s="153">
        <v>0.0</v>
      </c>
      <c r="AD142" s="153">
        <v>0.0</v>
      </c>
      <c r="AE142" s="153">
        <v>0.0</v>
      </c>
      <c r="AF142" s="156">
        <v>0.0</v>
      </c>
      <c r="AG142" s="157">
        <f t="shared" si="39"/>
        <v>0</v>
      </c>
    </row>
    <row r="143">
      <c r="A143" s="120" t="s">
        <v>279</v>
      </c>
      <c r="B143" s="153">
        <v>0.0</v>
      </c>
      <c r="C143" s="153">
        <v>0.0</v>
      </c>
      <c r="D143" s="153">
        <v>0.0</v>
      </c>
      <c r="E143" s="153">
        <v>0.0</v>
      </c>
      <c r="F143" s="153">
        <v>0.0</v>
      </c>
      <c r="G143" s="153">
        <v>0.0</v>
      </c>
      <c r="H143" s="153">
        <v>0.0</v>
      </c>
      <c r="I143" s="153">
        <v>0.0</v>
      </c>
      <c r="J143" s="153">
        <v>0.0</v>
      </c>
      <c r="K143" s="153">
        <v>0.0</v>
      </c>
      <c r="L143" s="153">
        <v>0.0</v>
      </c>
      <c r="M143" s="153">
        <v>0.0</v>
      </c>
      <c r="N143" s="153">
        <v>0.0</v>
      </c>
      <c r="O143" s="153">
        <v>0.0</v>
      </c>
      <c r="P143" s="153">
        <v>0.0</v>
      </c>
      <c r="Q143" s="153">
        <v>0.0</v>
      </c>
      <c r="R143" s="153">
        <v>0.0</v>
      </c>
      <c r="S143" s="153">
        <v>0.0</v>
      </c>
      <c r="T143" s="153">
        <v>0.0</v>
      </c>
      <c r="U143" s="153">
        <v>0.0</v>
      </c>
      <c r="V143" s="153">
        <v>0.0</v>
      </c>
      <c r="W143" s="153">
        <v>0.0</v>
      </c>
      <c r="X143" s="153">
        <v>0.0</v>
      </c>
      <c r="Y143" s="153">
        <v>0.0</v>
      </c>
      <c r="Z143" s="153">
        <v>0.0</v>
      </c>
      <c r="AA143" s="153">
        <v>0.0</v>
      </c>
      <c r="AB143" s="153">
        <v>0.0</v>
      </c>
      <c r="AC143" s="153">
        <v>0.0</v>
      </c>
      <c r="AD143" s="153">
        <v>0.0</v>
      </c>
      <c r="AE143" s="153">
        <v>0.0</v>
      </c>
      <c r="AF143" s="156">
        <v>0.0</v>
      </c>
      <c r="AG143" s="157">
        <f t="shared" si="39"/>
        <v>0</v>
      </c>
    </row>
    <row r="144">
      <c r="A144" s="297" t="s">
        <v>110</v>
      </c>
      <c r="B144" s="393">
        <f t="shared" ref="B144:AF144" si="40">SUM(B136:B143)</f>
        <v>1</v>
      </c>
      <c r="C144" s="393">
        <f t="shared" si="40"/>
        <v>0</v>
      </c>
      <c r="D144" s="393">
        <f t="shared" si="40"/>
        <v>1</v>
      </c>
      <c r="E144" s="393">
        <f t="shared" si="40"/>
        <v>0</v>
      </c>
      <c r="F144" s="393">
        <f t="shared" si="40"/>
        <v>0</v>
      </c>
      <c r="G144" s="393">
        <f t="shared" si="40"/>
        <v>0</v>
      </c>
      <c r="H144" s="393">
        <f t="shared" si="40"/>
        <v>0</v>
      </c>
      <c r="I144" s="393">
        <f t="shared" si="40"/>
        <v>2</v>
      </c>
      <c r="J144" s="393">
        <f t="shared" si="40"/>
        <v>1</v>
      </c>
      <c r="K144" s="393">
        <f t="shared" si="40"/>
        <v>1</v>
      </c>
      <c r="L144" s="393">
        <f t="shared" si="40"/>
        <v>1</v>
      </c>
      <c r="M144" s="393">
        <f t="shared" si="40"/>
        <v>0</v>
      </c>
      <c r="N144" s="393">
        <f t="shared" si="40"/>
        <v>1</v>
      </c>
      <c r="O144" s="393">
        <f t="shared" si="40"/>
        <v>1</v>
      </c>
      <c r="P144" s="393">
        <f t="shared" si="40"/>
        <v>0</v>
      </c>
      <c r="Q144" s="393">
        <f t="shared" si="40"/>
        <v>0</v>
      </c>
      <c r="R144" s="393">
        <f t="shared" si="40"/>
        <v>0</v>
      </c>
      <c r="S144" s="393">
        <f t="shared" si="40"/>
        <v>0</v>
      </c>
      <c r="T144" s="393">
        <f t="shared" si="40"/>
        <v>0</v>
      </c>
      <c r="U144" s="393">
        <f t="shared" si="40"/>
        <v>0</v>
      </c>
      <c r="V144" s="393">
        <f t="shared" si="40"/>
        <v>1</v>
      </c>
      <c r="W144" s="393">
        <f t="shared" si="40"/>
        <v>1</v>
      </c>
      <c r="X144" s="393">
        <f t="shared" si="40"/>
        <v>0</v>
      </c>
      <c r="Y144" s="393">
        <f t="shared" si="40"/>
        <v>0</v>
      </c>
      <c r="Z144" s="393">
        <f t="shared" si="40"/>
        <v>0</v>
      </c>
      <c r="AA144" s="393">
        <f t="shared" si="40"/>
        <v>0</v>
      </c>
      <c r="AB144" s="393">
        <f t="shared" si="40"/>
        <v>0</v>
      </c>
      <c r="AC144" s="393">
        <f t="shared" si="40"/>
        <v>0</v>
      </c>
      <c r="AD144" s="393">
        <f t="shared" si="40"/>
        <v>1</v>
      </c>
      <c r="AE144" s="393">
        <f t="shared" si="40"/>
        <v>1</v>
      </c>
      <c r="AF144" s="394">
        <f t="shared" si="40"/>
        <v>0</v>
      </c>
      <c r="AG144" s="157">
        <f t="shared" si="39"/>
        <v>13</v>
      </c>
    </row>
    <row r="145">
      <c r="A145" s="18"/>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18"/>
      <c r="AG145" s="7"/>
    </row>
    <row r="146">
      <c r="A146" s="18"/>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18"/>
      <c r="AG146" s="7"/>
    </row>
    <row r="147">
      <c r="A147" s="23" t="s">
        <v>282</v>
      </c>
      <c r="B147" s="165"/>
      <c r="C147" s="165"/>
      <c r="D147" s="165"/>
      <c r="E147" s="165"/>
      <c r="F147" s="165"/>
      <c r="G147" s="230"/>
      <c r="H147" s="165"/>
      <c r="I147" s="6"/>
      <c r="J147" s="6"/>
      <c r="K147" s="6"/>
      <c r="L147" s="6"/>
      <c r="M147" s="6"/>
      <c r="N147" s="6"/>
      <c r="O147" s="6"/>
      <c r="P147" s="6"/>
      <c r="Q147" s="6"/>
      <c r="R147" s="6"/>
      <c r="S147" s="6"/>
      <c r="T147" s="6"/>
      <c r="U147" s="6"/>
      <c r="V147" s="6"/>
      <c r="W147" s="6"/>
      <c r="X147" s="6"/>
      <c r="Y147" s="6"/>
      <c r="Z147" s="6"/>
      <c r="AA147" s="6"/>
      <c r="AB147" s="6"/>
      <c r="AC147" s="6"/>
      <c r="AD147" s="6"/>
      <c r="AE147" s="6"/>
      <c r="AF147" s="18"/>
      <c r="AG147" s="7"/>
    </row>
    <row r="148">
      <c r="A148" s="120" t="s">
        <v>284</v>
      </c>
      <c r="B148" s="497">
        <v>0.0</v>
      </c>
      <c r="C148" s="497">
        <v>0.0</v>
      </c>
      <c r="D148" s="497">
        <v>0.0</v>
      </c>
      <c r="E148" s="497">
        <v>0.0</v>
      </c>
      <c r="F148" s="497">
        <v>0.0</v>
      </c>
      <c r="G148" s="497">
        <v>0.0</v>
      </c>
      <c r="H148" s="497">
        <v>0.0</v>
      </c>
      <c r="I148" s="497">
        <v>0.0</v>
      </c>
      <c r="J148" s="497">
        <v>0.0</v>
      </c>
      <c r="K148" s="497">
        <v>2093.0</v>
      </c>
      <c r="L148" s="497">
        <v>0.0</v>
      </c>
      <c r="M148" s="63">
        <f>279+349</f>
        <v>628</v>
      </c>
      <c r="N148" s="63">
        <v>349.0</v>
      </c>
      <c r="O148" s="63">
        <f t="shared" ref="O148:P148" si="41">299.99+299.99+299.99</f>
        <v>899.97</v>
      </c>
      <c r="P148" s="63">
        <f t="shared" si="41"/>
        <v>899.97</v>
      </c>
      <c r="Q148" s="497">
        <v>2099.93</v>
      </c>
      <c r="R148" s="497">
        <v>5457.82</v>
      </c>
      <c r="S148" s="497">
        <v>7857.74</v>
      </c>
      <c r="T148" s="497">
        <v>10557.65</v>
      </c>
      <c r="U148" s="497">
        <v>6386.79</v>
      </c>
      <c r="V148" s="497">
        <v>4228.86</v>
      </c>
      <c r="W148" s="497">
        <v>2678.92</v>
      </c>
      <c r="X148" s="497">
        <f>3299.89+58</f>
        <v>3357.89</v>
      </c>
      <c r="Y148" s="497">
        <v>599.98</v>
      </c>
      <c r="Z148" s="497">
        <f>1577.56+58</f>
        <v>1635.56</v>
      </c>
      <c r="AA148" s="497">
        <v>1514.2</v>
      </c>
      <c r="AB148" s="497">
        <v>656.0</v>
      </c>
      <c r="AC148" s="497">
        <f>897+87</f>
        <v>984</v>
      </c>
      <c r="AD148" s="497">
        <v>0.0</v>
      </c>
      <c r="AE148" s="497">
        <v>1196.0</v>
      </c>
      <c r="AF148" s="498">
        <v>349.0</v>
      </c>
      <c r="AG148" s="319">
        <f t="shared" ref="AG148:AG152" si="43">SUM(B148:AF148)</f>
        <v>54430.28</v>
      </c>
    </row>
    <row r="149">
      <c r="A149" s="120" t="s">
        <v>286</v>
      </c>
      <c r="B149" s="497">
        <v>0.0</v>
      </c>
      <c r="C149" s="497">
        <v>0.0</v>
      </c>
      <c r="D149" s="497">
        <v>0.0</v>
      </c>
      <c r="E149" s="497">
        <v>0.0</v>
      </c>
      <c r="F149" s="497">
        <v>0.0</v>
      </c>
      <c r="G149" s="497">
        <v>0.0</v>
      </c>
      <c r="H149" s="497">
        <v>0.0</v>
      </c>
      <c r="I149" s="497">
        <v>0.0</v>
      </c>
      <c r="J149" s="499">
        <v>0.0</v>
      </c>
      <c r="K149" s="499">
        <v>2.03</v>
      </c>
      <c r="L149" s="499">
        <v>0.0</v>
      </c>
      <c r="M149" s="499">
        <v>0.58</v>
      </c>
      <c r="N149" s="499">
        <v>0.29</v>
      </c>
      <c r="O149" s="499">
        <f t="shared" ref="O149:P149" si="42">0.29+0.58</f>
        <v>0.87</v>
      </c>
      <c r="P149" s="499">
        <f t="shared" si="42"/>
        <v>0.87</v>
      </c>
      <c r="Q149" s="499">
        <v>2.03</v>
      </c>
      <c r="R149" s="499">
        <v>5.51</v>
      </c>
      <c r="S149" s="499">
        <v>7.539999999999999</v>
      </c>
      <c r="T149" s="499">
        <v>10.149999999999999</v>
      </c>
      <c r="U149" s="499">
        <v>6.38</v>
      </c>
      <c r="V149" s="499">
        <v>4.06</v>
      </c>
      <c r="W149" s="499">
        <v>2.61</v>
      </c>
      <c r="X149" s="499">
        <v>3.7699999999999996</v>
      </c>
      <c r="Y149" s="499">
        <v>0.58</v>
      </c>
      <c r="Z149" s="499">
        <v>1.7399999999999998</v>
      </c>
      <c r="AA149" s="499">
        <v>1.45</v>
      </c>
      <c r="AB149" s="499">
        <v>0.58</v>
      </c>
      <c r="AC149" s="499">
        <v>0.8699999999999999</v>
      </c>
      <c r="AD149" s="499">
        <v>0.0</v>
      </c>
      <c r="AE149" s="499">
        <v>1.16</v>
      </c>
      <c r="AF149" s="501">
        <v>0.29</v>
      </c>
      <c r="AG149" s="319">
        <f t="shared" si="43"/>
        <v>53.36</v>
      </c>
    </row>
    <row r="150">
      <c r="A150" s="120" t="s">
        <v>288</v>
      </c>
      <c r="B150" s="497">
        <v>0.0</v>
      </c>
      <c r="C150" s="497">
        <v>0.0</v>
      </c>
      <c r="D150" s="497">
        <v>0.0</v>
      </c>
      <c r="E150" s="497">
        <v>0.0</v>
      </c>
      <c r="F150" s="497">
        <v>0.0</v>
      </c>
      <c r="G150" s="497">
        <v>0.0</v>
      </c>
      <c r="H150" s="497">
        <v>0.0</v>
      </c>
      <c r="I150" s="497">
        <v>0.0</v>
      </c>
      <c r="J150" s="499">
        <v>0.0</v>
      </c>
      <c r="K150" s="499">
        <v>123.13</v>
      </c>
      <c r="L150" s="499">
        <v>0.0</v>
      </c>
      <c r="M150" s="499">
        <v>35.18</v>
      </c>
      <c r="N150" s="499">
        <v>17.59</v>
      </c>
      <c r="O150" s="499">
        <f t="shared" ref="O150:P150" si="44">17.59+35.18</f>
        <v>52.77</v>
      </c>
      <c r="P150" s="499">
        <f t="shared" si="44"/>
        <v>52.77</v>
      </c>
      <c r="Q150" s="499">
        <v>123.13</v>
      </c>
      <c r="R150" s="499">
        <v>316.62</v>
      </c>
      <c r="S150" s="499">
        <v>457.3399999999999</v>
      </c>
      <c r="T150" s="499">
        <v>615.65</v>
      </c>
      <c r="U150" s="499">
        <v>386.98</v>
      </c>
      <c r="V150" s="499">
        <v>246.25999999999996</v>
      </c>
      <c r="W150" s="499">
        <v>158.30999999999997</v>
      </c>
      <c r="X150" s="499">
        <v>228.66999999999996</v>
      </c>
      <c r="Y150" s="499">
        <v>35.18</v>
      </c>
      <c r="Z150" s="499">
        <v>105.53999999999999</v>
      </c>
      <c r="AA150" s="499">
        <v>87.94999999999999</v>
      </c>
      <c r="AB150" s="499">
        <v>35.18</v>
      </c>
      <c r="AC150" s="499">
        <v>52.769999999999996</v>
      </c>
      <c r="AD150" s="499">
        <v>0.0</v>
      </c>
      <c r="AE150" s="499">
        <v>70.36</v>
      </c>
      <c r="AF150" s="501">
        <v>17.59</v>
      </c>
      <c r="AG150" s="319">
        <f t="shared" si="43"/>
        <v>3218.97</v>
      </c>
    </row>
    <row r="151">
      <c r="A151" s="120" t="s">
        <v>289</v>
      </c>
      <c r="B151" s="497">
        <v>0.0</v>
      </c>
      <c r="C151" s="497">
        <v>0.0</v>
      </c>
      <c r="D151" s="497">
        <v>0.0</v>
      </c>
      <c r="E151" s="497">
        <v>0.0</v>
      </c>
      <c r="F151" s="497">
        <v>0.0</v>
      </c>
      <c r="G151" s="497">
        <v>0.0</v>
      </c>
      <c r="H151" s="497">
        <v>0.0</v>
      </c>
      <c r="I151" s="497">
        <v>0.0</v>
      </c>
      <c r="J151" s="499">
        <v>0.0</v>
      </c>
      <c r="K151" s="499">
        <v>1.19</v>
      </c>
      <c r="L151" s="499">
        <v>0.0</v>
      </c>
      <c r="M151" s="499">
        <v>0.34</v>
      </c>
      <c r="N151" s="499">
        <v>0.17</v>
      </c>
      <c r="O151" s="499">
        <f t="shared" ref="O151:P151" si="45">0.17+0.34</f>
        <v>0.51</v>
      </c>
      <c r="P151" s="499">
        <f t="shared" si="45"/>
        <v>0.51</v>
      </c>
      <c r="Q151" s="499">
        <v>1.19</v>
      </c>
      <c r="R151" s="499">
        <v>3.2300000000000004</v>
      </c>
      <c r="S151" s="499">
        <v>4.42</v>
      </c>
      <c r="T151" s="499">
        <v>5.95</v>
      </c>
      <c r="U151" s="499">
        <v>3.74</v>
      </c>
      <c r="V151" s="499">
        <v>2.3800000000000003</v>
      </c>
      <c r="W151" s="499">
        <v>1.53</v>
      </c>
      <c r="X151" s="499">
        <v>2.21</v>
      </c>
      <c r="Y151" s="499">
        <v>0.34</v>
      </c>
      <c r="Z151" s="499">
        <v>1.02</v>
      </c>
      <c r="AA151" s="499">
        <v>0.8500000000000001</v>
      </c>
      <c r="AB151" s="499">
        <v>0.34</v>
      </c>
      <c r="AC151" s="499">
        <v>0.51</v>
      </c>
      <c r="AD151" s="499">
        <v>0.0</v>
      </c>
      <c r="AE151" s="499">
        <v>0.68</v>
      </c>
      <c r="AF151" s="501">
        <v>0.17</v>
      </c>
      <c r="AG151" s="319">
        <f t="shared" si="43"/>
        <v>31.28</v>
      </c>
    </row>
    <row r="152">
      <c r="A152" s="503" t="s">
        <v>290</v>
      </c>
      <c r="B152" s="504">
        <f t="shared" ref="B152:AF152" si="46">B148+B149+B150</f>
        <v>0</v>
      </c>
      <c r="C152" s="504">
        <f t="shared" si="46"/>
        <v>0</v>
      </c>
      <c r="D152" s="504">
        <f t="shared" si="46"/>
        <v>0</v>
      </c>
      <c r="E152" s="504">
        <f t="shared" si="46"/>
        <v>0</v>
      </c>
      <c r="F152" s="504">
        <f t="shared" si="46"/>
        <v>0</v>
      </c>
      <c r="G152" s="504">
        <f t="shared" si="46"/>
        <v>0</v>
      </c>
      <c r="H152" s="504">
        <f t="shared" si="46"/>
        <v>0</v>
      </c>
      <c r="I152" s="504">
        <f t="shared" si="46"/>
        <v>0</v>
      </c>
      <c r="J152" s="504">
        <f t="shared" si="46"/>
        <v>0</v>
      </c>
      <c r="K152" s="504">
        <f t="shared" si="46"/>
        <v>2218.16</v>
      </c>
      <c r="L152" s="504">
        <f t="shared" si="46"/>
        <v>0</v>
      </c>
      <c r="M152" s="504">
        <f t="shared" si="46"/>
        <v>663.76</v>
      </c>
      <c r="N152" s="504">
        <f t="shared" si="46"/>
        <v>366.88</v>
      </c>
      <c r="O152" s="504">
        <f t="shared" si="46"/>
        <v>953.61</v>
      </c>
      <c r="P152" s="504">
        <f t="shared" si="46"/>
        <v>953.61</v>
      </c>
      <c r="Q152" s="504">
        <f t="shared" si="46"/>
        <v>2225.09</v>
      </c>
      <c r="R152" s="504">
        <f t="shared" si="46"/>
        <v>5779.95</v>
      </c>
      <c r="S152" s="504">
        <f t="shared" si="46"/>
        <v>8322.62</v>
      </c>
      <c r="T152" s="504">
        <f t="shared" si="46"/>
        <v>11183.45</v>
      </c>
      <c r="U152" s="504">
        <f t="shared" si="46"/>
        <v>6780.15</v>
      </c>
      <c r="V152" s="504">
        <f t="shared" si="46"/>
        <v>4479.18</v>
      </c>
      <c r="W152" s="504">
        <f t="shared" si="46"/>
        <v>2839.84</v>
      </c>
      <c r="X152" s="504">
        <f t="shared" si="46"/>
        <v>3590.33</v>
      </c>
      <c r="Y152" s="504">
        <f t="shared" si="46"/>
        <v>635.74</v>
      </c>
      <c r="Z152" s="504">
        <f t="shared" si="46"/>
        <v>1742.84</v>
      </c>
      <c r="AA152" s="504">
        <f t="shared" si="46"/>
        <v>1603.6</v>
      </c>
      <c r="AB152" s="504">
        <f t="shared" si="46"/>
        <v>691.76</v>
      </c>
      <c r="AC152" s="504">
        <f t="shared" si="46"/>
        <v>1037.64</v>
      </c>
      <c r="AD152" s="504">
        <f t="shared" si="46"/>
        <v>0</v>
      </c>
      <c r="AE152" s="504">
        <f t="shared" si="46"/>
        <v>1267.52</v>
      </c>
      <c r="AF152" s="505">
        <f t="shared" si="46"/>
        <v>366.88</v>
      </c>
      <c r="AG152" s="319">
        <f t="shared" si="43"/>
        <v>57702.61</v>
      </c>
    </row>
    <row r="153">
      <c r="A153" s="18"/>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18"/>
      <c r="AG153" s="7"/>
    </row>
    <row r="154">
      <c r="A154" s="23" t="s">
        <v>293</v>
      </c>
      <c r="B154" s="6"/>
      <c r="C154" s="6"/>
      <c r="D154" s="6"/>
      <c r="E154" s="6"/>
      <c r="F154" s="6"/>
      <c r="G154" s="6"/>
      <c r="H154" s="6"/>
      <c r="I154" s="230"/>
      <c r="J154" s="6"/>
      <c r="K154" s="6"/>
      <c r="L154" s="6"/>
      <c r="M154" s="6"/>
      <c r="N154" s="6"/>
      <c r="O154" s="6"/>
      <c r="P154" s="6"/>
      <c r="Q154" s="6"/>
      <c r="R154" s="6"/>
      <c r="S154" s="6"/>
      <c r="T154" s="6"/>
      <c r="U154" s="6"/>
      <c r="V154" s="6"/>
      <c r="W154" s="6"/>
      <c r="X154" s="6"/>
      <c r="Y154" s="6"/>
      <c r="Z154" s="6"/>
      <c r="AA154" s="6"/>
      <c r="AB154" s="6"/>
      <c r="AC154" s="6"/>
      <c r="AD154" s="6"/>
      <c r="AE154" s="6"/>
      <c r="AF154" s="18"/>
      <c r="AG154" s="7"/>
    </row>
    <row r="155">
      <c r="A155" s="120" t="s">
        <v>294</v>
      </c>
      <c r="B155" s="497">
        <v>2013.34</v>
      </c>
      <c r="C155" s="497">
        <v>2035.49</v>
      </c>
      <c r="D155" s="497">
        <v>1168.71</v>
      </c>
      <c r="E155" s="497">
        <v>2071.92</v>
      </c>
      <c r="F155" s="497">
        <v>2960.52</v>
      </c>
      <c r="G155" s="497">
        <v>2079.42</v>
      </c>
      <c r="H155" s="497">
        <v>1611.28</v>
      </c>
      <c r="I155" s="497">
        <v>1955.7</v>
      </c>
      <c r="J155" s="497">
        <v>1715.58</v>
      </c>
      <c r="K155" s="497">
        <v>934.37</v>
      </c>
      <c r="L155" s="497">
        <v>732.29</v>
      </c>
      <c r="M155" s="497">
        <v>1361.35</v>
      </c>
      <c r="N155" s="497">
        <v>547.95</v>
      </c>
      <c r="O155" s="497">
        <v>1304.9</v>
      </c>
      <c r="P155" s="128">
        <v>1765.37</v>
      </c>
      <c r="Q155" s="128">
        <v>1502.89</v>
      </c>
      <c r="R155" s="128">
        <v>1095.9</v>
      </c>
      <c r="S155" s="128">
        <v>1826.5</v>
      </c>
      <c r="T155" s="128">
        <v>614.3</v>
      </c>
      <c r="U155" s="128">
        <v>1201.35</v>
      </c>
      <c r="V155" s="128">
        <v>1016.94</v>
      </c>
      <c r="W155" s="128">
        <v>2195.31</v>
      </c>
      <c r="X155" s="128">
        <v>1209.86</v>
      </c>
      <c r="Y155" s="128">
        <v>438.26</v>
      </c>
      <c r="Z155" s="128">
        <v>0.0</v>
      </c>
      <c r="AA155" s="128">
        <v>2756.77</v>
      </c>
      <c r="AB155" s="128">
        <v>4452.05</v>
      </c>
      <c r="AC155" s="128">
        <v>8292.15</v>
      </c>
      <c r="AD155" s="128">
        <v>2828.91</v>
      </c>
      <c r="AE155" s="128">
        <v>5697.31</v>
      </c>
      <c r="AF155" s="129">
        <v>1871.52</v>
      </c>
      <c r="AG155" s="319">
        <f t="shared" ref="AG155:AG159" si="47">SUM(B155:AF155)</f>
        <v>61258.21</v>
      </c>
    </row>
    <row r="156">
      <c r="A156" s="120" t="s">
        <v>295</v>
      </c>
      <c r="B156" s="497">
        <v>0.0</v>
      </c>
      <c r="C156" s="497">
        <v>0.0</v>
      </c>
      <c r="D156" s="497">
        <v>0.0</v>
      </c>
      <c r="E156" s="497">
        <v>0.0</v>
      </c>
      <c r="F156" s="497">
        <v>0.0</v>
      </c>
      <c r="G156" s="497">
        <v>0.0</v>
      </c>
      <c r="H156" s="497">
        <v>0.0</v>
      </c>
      <c r="I156" s="497">
        <v>0.0</v>
      </c>
      <c r="J156" s="497">
        <v>0.0</v>
      </c>
      <c r="K156" s="497">
        <v>0.0</v>
      </c>
      <c r="L156" s="497">
        <v>0.0</v>
      </c>
      <c r="M156" s="497">
        <v>0.0</v>
      </c>
      <c r="N156" s="497">
        <v>0.0</v>
      </c>
      <c r="O156" s="497">
        <v>0.0</v>
      </c>
      <c r="P156" s="497">
        <v>0.0</v>
      </c>
      <c r="Q156" s="497">
        <v>0.0</v>
      </c>
      <c r="R156" s="497">
        <v>0.0</v>
      </c>
      <c r="S156" s="497">
        <v>0.0</v>
      </c>
      <c r="T156" s="497">
        <v>0.0</v>
      </c>
      <c r="U156" s="497">
        <v>0.0</v>
      </c>
      <c r="V156" s="497">
        <v>0.0</v>
      </c>
      <c r="W156" s="497">
        <v>0.0</v>
      </c>
      <c r="X156" s="497">
        <v>0.0</v>
      </c>
      <c r="Y156" s="497">
        <v>0.0</v>
      </c>
      <c r="Z156" s="497">
        <v>0.0</v>
      </c>
      <c r="AA156" s="497">
        <v>0.0</v>
      </c>
      <c r="AB156" s="497">
        <v>0.0</v>
      </c>
      <c r="AC156" s="497">
        <v>0.0</v>
      </c>
      <c r="AD156" s="497">
        <v>0.0</v>
      </c>
      <c r="AE156" s="497">
        <v>0.0</v>
      </c>
      <c r="AF156" s="498">
        <v>0.0</v>
      </c>
      <c r="AG156" s="319">
        <f t="shared" si="47"/>
        <v>0</v>
      </c>
    </row>
    <row r="157">
      <c r="A157" s="120" t="s">
        <v>296</v>
      </c>
      <c r="B157" s="497">
        <v>0.0</v>
      </c>
      <c r="C157" s="497">
        <v>0.0</v>
      </c>
      <c r="D157" s="497">
        <v>0.0</v>
      </c>
      <c r="E157" s="497">
        <v>0.0</v>
      </c>
      <c r="F157" s="497">
        <v>0.0</v>
      </c>
      <c r="G157" s="497">
        <v>0.0</v>
      </c>
      <c r="H157" s="497">
        <v>0.0</v>
      </c>
      <c r="I157" s="497">
        <v>0.0</v>
      </c>
      <c r="J157" s="497">
        <v>0.0</v>
      </c>
      <c r="K157" s="497">
        <v>0.0</v>
      </c>
      <c r="L157" s="497">
        <v>0.0</v>
      </c>
      <c r="M157" s="497">
        <v>0.0</v>
      </c>
      <c r="N157" s="497">
        <v>0.0</v>
      </c>
      <c r="O157" s="497">
        <v>0.0</v>
      </c>
      <c r="P157" s="497">
        <v>0.0</v>
      </c>
      <c r="Q157" s="497">
        <v>0.0</v>
      </c>
      <c r="R157" s="497">
        <v>0.0</v>
      </c>
      <c r="S157" s="497">
        <v>0.0</v>
      </c>
      <c r="T157" s="497">
        <v>0.0</v>
      </c>
      <c r="U157" s="497">
        <v>0.0</v>
      </c>
      <c r="V157" s="497">
        <v>0.0</v>
      </c>
      <c r="W157" s="497">
        <v>0.0</v>
      </c>
      <c r="X157" s="497">
        <v>0.0</v>
      </c>
      <c r="Y157" s="497">
        <v>0.0</v>
      </c>
      <c r="Z157" s="497">
        <v>0.0</v>
      </c>
      <c r="AA157" s="497">
        <v>0.0</v>
      </c>
      <c r="AB157" s="497">
        <v>0.0</v>
      </c>
      <c r="AC157" s="497">
        <v>0.0</v>
      </c>
      <c r="AD157" s="497">
        <v>0.0</v>
      </c>
      <c r="AE157" s="497">
        <v>0.0</v>
      </c>
      <c r="AF157" s="498">
        <v>0.0</v>
      </c>
      <c r="AG157" s="319">
        <f t="shared" si="47"/>
        <v>0</v>
      </c>
    </row>
    <row r="158">
      <c r="A158" s="120" t="s">
        <v>297</v>
      </c>
      <c r="B158" s="497">
        <v>0.0</v>
      </c>
      <c r="C158" s="497">
        <v>0.0</v>
      </c>
      <c r="D158" s="497">
        <v>0.0</v>
      </c>
      <c r="E158" s="497">
        <v>0.0</v>
      </c>
      <c r="F158" s="497">
        <v>0.0</v>
      </c>
      <c r="G158" s="497">
        <v>0.0</v>
      </c>
      <c r="H158" s="497">
        <v>0.0</v>
      </c>
      <c r="I158" s="497">
        <v>0.0</v>
      </c>
      <c r="J158" s="497">
        <v>0.0</v>
      </c>
      <c r="K158" s="497">
        <v>0.0</v>
      </c>
      <c r="L158" s="497">
        <v>0.0</v>
      </c>
      <c r="M158" s="497">
        <v>0.0</v>
      </c>
      <c r="N158" s="497">
        <v>0.0</v>
      </c>
      <c r="O158" s="497">
        <v>0.0</v>
      </c>
      <c r="P158" s="497">
        <v>0.0</v>
      </c>
      <c r="Q158" s="497">
        <v>0.0</v>
      </c>
      <c r="R158" s="497">
        <v>0.0</v>
      </c>
      <c r="S158" s="497">
        <v>0.0</v>
      </c>
      <c r="T158" s="497">
        <v>0.0</v>
      </c>
      <c r="U158" s="497">
        <v>0.0</v>
      </c>
      <c r="V158" s="497">
        <v>0.0</v>
      </c>
      <c r="W158" s="497">
        <v>0.0</v>
      </c>
      <c r="X158" s="497">
        <v>0.0</v>
      </c>
      <c r="Y158" s="497">
        <v>0.0</v>
      </c>
      <c r="Z158" s="497">
        <v>0.0</v>
      </c>
      <c r="AA158" s="497">
        <v>0.0</v>
      </c>
      <c r="AB158" s="497">
        <v>0.0</v>
      </c>
      <c r="AC158" s="497">
        <v>0.0</v>
      </c>
      <c r="AD158" s="497">
        <v>0.0</v>
      </c>
      <c r="AE158" s="497">
        <v>0.0</v>
      </c>
      <c r="AF158" s="498">
        <v>0.0</v>
      </c>
      <c r="AG158" s="319">
        <f t="shared" si="47"/>
        <v>0</v>
      </c>
    </row>
    <row r="159">
      <c r="A159" s="503" t="s">
        <v>298</v>
      </c>
      <c r="B159" s="504">
        <f>sum(B155:B158)</f>
        <v>2013.34</v>
      </c>
      <c r="C159" s="504">
        <f t="shared" ref="C159:H159" si="48">sum(C155:C157)</f>
        <v>2035.49</v>
      </c>
      <c r="D159" s="504">
        <f t="shared" si="48"/>
        <v>1168.71</v>
      </c>
      <c r="E159" s="504">
        <f t="shared" si="48"/>
        <v>2071.92</v>
      </c>
      <c r="F159" s="504">
        <f t="shared" si="48"/>
        <v>2960.52</v>
      </c>
      <c r="G159" s="504">
        <f t="shared" si="48"/>
        <v>2079.42</v>
      </c>
      <c r="H159" s="504">
        <f t="shared" si="48"/>
        <v>1611.28</v>
      </c>
      <c r="I159" s="504">
        <f>sum(I154:I157)</f>
        <v>1955.7</v>
      </c>
      <c r="J159" s="504">
        <f t="shared" ref="J159:AF159" si="49">sum(J155:J157)</f>
        <v>1715.58</v>
      </c>
      <c r="K159" s="504">
        <f t="shared" si="49"/>
        <v>934.37</v>
      </c>
      <c r="L159" s="504">
        <f t="shared" si="49"/>
        <v>732.29</v>
      </c>
      <c r="M159" s="504">
        <f t="shared" si="49"/>
        <v>1361.35</v>
      </c>
      <c r="N159" s="504">
        <f t="shared" si="49"/>
        <v>547.95</v>
      </c>
      <c r="O159" s="504">
        <f t="shared" si="49"/>
        <v>1304.9</v>
      </c>
      <c r="P159" s="504">
        <f t="shared" si="49"/>
        <v>1765.37</v>
      </c>
      <c r="Q159" s="504">
        <f t="shared" si="49"/>
        <v>1502.89</v>
      </c>
      <c r="R159" s="504">
        <f t="shared" si="49"/>
        <v>1095.9</v>
      </c>
      <c r="S159" s="504">
        <f t="shared" si="49"/>
        <v>1826.5</v>
      </c>
      <c r="T159" s="504">
        <f t="shared" si="49"/>
        <v>614.3</v>
      </c>
      <c r="U159" s="504">
        <f t="shared" si="49"/>
        <v>1201.35</v>
      </c>
      <c r="V159" s="504">
        <f t="shared" si="49"/>
        <v>1016.94</v>
      </c>
      <c r="W159" s="504">
        <f t="shared" si="49"/>
        <v>2195.31</v>
      </c>
      <c r="X159" s="504">
        <f t="shared" si="49"/>
        <v>1209.86</v>
      </c>
      <c r="Y159" s="504">
        <f t="shared" si="49"/>
        <v>438.26</v>
      </c>
      <c r="Z159" s="504">
        <f t="shared" si="49"/>
        <v>0</v>
      </c>
      <c r="AA159" s="504">
        <f t="shared" si="49"/>
        <v>2756.77</v>
      </c>
      <c r="AB159" s="504">
        <f t="shared" si="49"/>
        <v>4452.05</v>
      </c>
      <c r="AC159" s="504">
        <f t="shared" si="49"/>
        <v>8292.15</v>
      </c>
      <c r="AD159" s="504">
        <f t="shared" si="49"/>
        <v>2828.91</v>
      </c>
      <c r="AE159" s="504">
        <f t="shared" si="49"/>
        <v>5697.31</v>
      </c>
      <c r="AF159" s="505">
        <f t="shared" si="49"/>
        <v>1871.52</v>
      </c>
      <c r="AG159" s="319">
        <f t="shared" si="47"/>
        <v>61258.21</v>
      </c>
    </row>
    <row r="160">
      <c r="A160" s="18"/>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18"/>
      <c r="AG160" s="7"/>
    </row>
    <row r="161">
      <c r="A161" s="18"/>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18"/>
      <c r="AG161" s="7"/>
    </row>
    <row r="162">
      <c r="A162" s="23" t="s">
        <v>299</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18"/>
      <c r="AG162" s="7"/>
    </row>
    <row r="163">
      <c r="A163" s="120" t="s">
        <v>300</v>
      </c>
      <c r="B163" s="153">
        <v>0.0</v>
      </c>
      <c r="C163" s="153">
        <v>0.0</v>
      </c>
      <c r="D163" s="153">
        <v>0.0</v>
      </c>
      <c r="E163" s="153">
        <v>0.0</v>
      </c>
      <c r="F163" s="153">
        <v>0.0</v>
      </c>
      <c r="G163" s="153">
        <v>0.0</v>
      </c>
      <c r="H163" s="153">
        <v>0.0</v>
      </c>
      <c r="I163" s="153">
        <v>0.0</v>
      </c>
      <c r="J163" s="153">
        <v>0.0</v>
      </c>
      <c r="K163" s="153">
        <v>0.0</v>
      </c>
      <c r="L163" s="153">
        <v>0.0</v>
      </c>
      <c r="M163" s="153">
        <v>0.0</v>
      </c>
      <c r="N163" s="153">
        <v>0.0</v>
      </c>
      <c r="O163" s="153">
        <v>0.0</v>
      </c>
      <c r="P163" s="153">
        <v>0.0</v>
      </c>
      <c r="Q163" s="153">
        <v>0.0</v>
      </c>
      <c r="R163" s="153">
        <v>0.0</v>
      </c>
      <c r="S163" s="153">
        <v>0.0</v>
      </c>
      <c r="T163" s="153">
        <v>0.0</v>
      </c>
      <c r="U163" s="153">
        <v>0.0</v>
      </c>
      <c r="V163" s="153">
        <v>0.0</v>
      </c>
      <c r="W163" s="153">
        <v>0.0</v>
      </c>
      <c r="X163" s="153">
        <v>0.0</v>
      </c>
      <c r="Y163" s="153">
        <v>0.0</v>
      </c>
      <c r="Z163" s="153">
        <v>0.0</v>
      </c>
      <c r="AA163" s="153">
        <v>0.0</v>
      </c>
      <c r="AB163" s="153">
        <v>0.0</v>
      </c>
      <c r="AC163" s="153">
        <v>0.0</v>
      </c>
      <c r="AD163" s="153">
        <v>0.0</v>
      </c>
      <c r="AE163" s="153">
        <v>0.0</v>
      </c>
      <c r="AF163" s="156">
        <v>0.0</v>
      </c>
      <c r="AG163" s="157">
        <f t="shared" ref="AG163:AG168" si="50">SUM(B163:AF163)</f>
        <v>0</v>
      </c>
    </row>
    <row r="164">
      <c r="A164" s="120" t="s">
        <v>301</v>
      </c>
      <c r="B164" s="153">
        <v>0.0</v>
      </c>
      <c r="C164" s="153">
        <v>0.0</v>
      </c>
      <c r="D164" s="153">
        <v>0.0</v>
      </c>
      <c r="E164" s="153">
        <v>0.0</v>
      </c>
      <c r="F164" s="153">
        <v>0.0</v>
      </c>
      <c r="G164" s="153">
        <v>0.0</v>
      </c>
      <c r="H164" s="153">
        <v>0.0</v>
      </c>
      <c r="I164" s="153">
        <v>0.0</v>
      </c>
      <c r="J164" s="153">
        <v>0.0</v>
      </c>
      <c r="K164" s="153">
        <v>0.0</v>
      </c>
      <c r="L164" s="153">
        <v>0.0</v>
      </c>
      <c r="M164" s="153">
        <v>0.0</v>
      </c>
      <c r="N164" s="153">
        <v>0.0</v>
      </c>
      <c r="O164" s="153">
        <v>0.0</v>
      </c>
      <c r="P164" s="153">
        <v>0.0</v>
      </c>
      <c r="Q164" s="153">
        <v>0.0</v>
      </c>
      <c r="R164" s="153">
        <v>0.0</v>
      </c>
      <c r="S164" s="153">
        <v>0.0</v>
      </c>
      <c r="T164" s="153">
        <v>0.0</v>
      </c>
      <c r="U164" s="153">
        <v>0.0</v>
      </c>
      <c r="V164" s="153">
        <v>0.0</v>
      </c>
      <c r="W164" s="153">
        <v>0.0</v>
      </c>
      <c r="X164" s="153">
        <v>0.0</v>
      </c>
      <c r="Y164" s="153">
        <v>0.0</v>
      </c>
      <c r="Z164" s="153">
        <v>0.0</v>
      </c>
      <c r="AA164" s="153">
        <v>0.0</v>
      </c>
      <c r="AB164" s="153">
        <v>0.0</v>
      </c>
      <c r="AC164" s="153">
        <v>0.0</v>
      </c>
      <c r="AD164" s="153">
        <v>0.0</v>
      </c>
      <c r="AE164" s="153">
        <v>0.0</v>
      </c>
      <c r="AF164" s="156">
        <v>0.0</v>
      </c>
      <c r="AG164" s="157">
        <f t="shared" si="50"/>
        <v>0</v>
      </c>
    </row>
    <row r="165">
      <c r="A165" s="120" t="s">
        <v>303</v>
      </c>
      <c r="B165" s="153">
        <v>0.0</v>
      </c>
      <c r="C165" s="153">
        <v>0.0</v>
      </c>
      <c r="D165" s="153">
        <v>0.0</v>
      </c>
      <c r="E165" s="153">
        <v>0.0</v>
      </c>
      <c r="F165" s="153">
        <v>0.0</v>
      </c>
      <c r="G165" s="153">
        <v>0.0</v>
      </c>
      <c r="H165" s="153">
        <v>0.0</v>
      </c>
      <c r="I165" s="153">
        <v>0.0</v>
      </c>
      <c r="J165" s="153">
        <v>0.0</v>
      </c>
      <c r="K165" s="153">
        <v>0.0</v>
      </c>
      <c r="L165" s="153">
        <v>0.0</v>
      </c>
      <c r="M165" s="153">
        <v>0.0</v>
      </c>
      <c r="N165" s="153">
        <v>0.0</v>
      </c>
      <c r="O165" s="153">
        <v>0.0</v>
      </c>
      <c r="P165" s="153">
        <v>0.0</v>
      </c>
      <c r="Q165" s="153">
        <v>0.0</v>
      </c>
      <c r="R165" s="153">
        <v>0.0</v>
      </c>
      <c r="S165" s="153">
        <v>0.0</v>
      </c>
      <c r="T165" s="153">
        <v>0.0</v>
      </c>
      <c r="U165" s="153">
        <v>0.0</v>
      </c>
      <c r="V165" s="153">
        <v>0.0</v>
      </c>
      <c r="W165" s="153">
        <v>0.0</v>
      </c>
      <c r="X165" s="153">
        <v>0.0</v>
      </c>
      <c r="Y165" s="153">
        <v>0.0</v>
      </c>
      <c r="Z165" s="153">
        <v>0.0</v>
      </c>
      <c r="AA165" s="153">
        <v>0.0</v>
      </c>
      <c r="AB165" s="153">
        <v>0.0</v>
      </c>
      <c r="AC165" s="153">
        <v>0.0</v>
      </c>
      <c r="AD165" s="153">
        <v>0.0</v>
      </c>
      <c r="AE165" s="153">
        <v>0.0</v>
      </c>
      <c r="AF165" s="156">
        <v>0.0</v>
      </c>
      <c r="AG165" s="157">
        <f t="shared" si="50"/>
        <v>0</v>
      </c>
    </row>
    <row r="166">
      <c r="A166" s="120" t="s">
        <v>304</v>
      </c>
      <c r="B166" s="153">
        <v>0.0</v>
      </c>
      <c r="C166" s="153">
        <v>0.0</v>
      </c>
      <c r="D166" s="153">
        <v>0.0</v>
      </c>
      <c r="E166" s="153">
        <v>0.0</v>
      </c>
      <c r="F166" s="153">
        <v>0.0</v>
      </c>
      <c r="G166" s="153">
        <v>0.0</v>
      </c>
      <c r="H166" s="153">
        <v>0.0</v>
      </c>
      <c r="I166" s="153">
        <v>0.0</v>
      </c>
      <c r="J166" s="153">
        <v>0.0</v>
      </c>
      <c r="K166" s="153">
        <v>0.0</v>
      </c>
      <c r="L166" s="153">
        <v>0.0</v>
      </c>
      <c r="M166" s="153">
        <v>0.0</v>
      </c>
      <c r="N166" s="153">
        <v>0.0</v>
      </c>
      <c r="O166" s="153">
        <v>0.0</v>
      </c>
      <c r="P166" s="153">
        <v>0.0</v>
      </c>
      <c r="Q166" s="153">
        <v>0.0</v>
      </c>
      <c r="R166" s="153">
        <v>0.0</v>
      </c>
      <c r="S166" s="153">
        <v>0.0</v>
      </c>
      <c r="T166" s="153">
        <v>0.0</v>
      </c>
      <c r="U166" s="153">
        <v>0.0</v>
      </c>
      <c r="V166" s="153">
        <v>0.0</v>
      </c>
      <c r="W166" s="153">
        <v>0.0</v>
      </c>
      <c r="X166" s="153">
        <v>0.0</v>
      </c>
      <c r="Y166" s="153">
        <v>0.0</v>
      </c>
      <c r="Z166" s="153">
        <v>0.0</v>
      </c>
      <c r="AA166" s="153">
        <v>0.0</v>
      </c>
      <c r="AB166" s="153">
        <v>0.0</v>
      </c>
      <c r="AC166" s="153">
        <v>0.0</v>
      </c>
      <c r="AD166" s="153">
        <v>0.0</v>
      </c>
      <c r="AE166" s="153">
        <v>0.0</v>
      </c>
      <c r="AF166" s="156">
        <v>0.0</v>
      </c>
      <c r="AG166" s="157">
        <f t="shared" si="50"/>
        <v>0</v>
      </c>
    </row>
    <row r="167">
      <c r="A167" s="297" t="s">
        <v>224</v>
      </c>
      <c r="B167" s="393">
        <f t="shared" ref="B167:AF167" si="51">B163+B164</f>
        <v>0</v>
      </c>
      <c r="C167" s="393">
        <f t="shared" si="51"/>
        <v>0</v>
      </c>
      <c r="D167" s="393">
        <f t="shared" si="51"/>
        <v>0</v>
      </c>
      <c r="E167" s="393">
        <f t="shared" si="51"/>
        <v>0</v>
      </c>
      <c r="F167" s="393">
        <f t="shared" si="51"/>
        <v>0</v>
      </c>
      <c r="G167" s="393">
        <f t="shared" si="51"/>
        <v>0</v>
      </c>
      <c r="H167" s="393">
        <f t="shared" si="51"/>
        <v>0</v>
      </c>
      <c r="I167" s="393">
        <f t="shared" si="51"/>
        <v>0</v>
      </c>
      <c r="J167" s="393">
        <f t="shared" si="51"/>
        <v>0</v>
      </c>
      <c r="K167" s="393">
        <f t="shared" si="51"/>
        <v>0</v>
      </c>
      <c r="L167" s="393">
        <f t="shared" si="51"/>
        <v>0</v>
      </c>
      <c r="M167" s="393">
        <f t="shared" si="51"/>
        <v>0</v>
      </c>
      <c r="N167" s="393">
        <f t="shared" si="51"/>
        <v>0</v>
      </c>
      <c r="O167" s="393">
        <f t="shared" si="51"/>
        <v>0</v>
      </c>
      <c r="P167" s="393">
        <f t="shared" si="51"/>
        <v>0</v>
      </c>
      <c r="Q167" s="393">
        <f t="shared" si="51"/>
        <v>0</v>
      </c>
      <c r="R167" s="393">
        <f t="shared" si="51"/>
        <v>0</v>
      </c>
      <c r="S167" s="393">
        <f t="shared" si="51"/>
        <v>0</v>
      </c>
      <c r="T167" s="393">
        <f t="shared" si="51"/>
        <v>0</v>
      </c>
      <c r="U167" s="393">
        <f t="shared" si="51"/>
        <v>0</v>
      </c>
      <c r="V167" s="393">
        <f t="shared" si="51"/>
        <v>0</v>
      </c>
      <c r="W167" s="393">
        <f t="shared" si="51"/>
        <v>0</v>
      </c>
      <c r="X167" s="393">
        <f t="shared" si="51"/>
        <v>0</v>
      </c>
      <c r="Y167" s="393">
        <f t="shared" si="51"/>
        <v>0</v>
      </c>
      <c r="Z167" s="393">
        <f t="shared" si="51"/>
        <v>0</v>
      </c>
      <c r="AA167" s="393">
        <f t="shared" si="51"/>
        <v>0</v>
      </c>
      <c r="AB167" s="393">
        <f t="shared" si="51"/>
        <v>0</v>
      </c>
      <c r="AC167" s="393">
        <f t="shared" si="51"/>
        <v>0</v>
      </c>
      <c r="AD167" s="393">
        <f t="shared" si="51"/>
        <v>0</v>
      </c>
      <c r="AE167" s="393">
        <f t="shared" si="51"/>
        <v>0</v>
      </c>
      <c r="AF167" s="394">
        <f t="shared" si="51"/>
        <v>0</v>
      </c>
      <c r="AG167" s="157">
        <f t="shared" si="50"/>
        <v>0</v>
      </c>
    </row>
    <row r="168">
      <c r="A168" s="297" t="s">
        <v>225</v>
      </c>
      <c r="B168" s="393">
        <f t="shared" ref="B168:AF168" si="52">B165+B166</f>
        <v>0</v>
      </c>
      <c r="C168" s="393">
        <f t="shared" si="52"/>
        <v>0</v>
      </c>
      <c r="D168" s="393">
        <f t="shared" si="52"/>
        <v>0</v>
      </c>
      <c r="E168" s="393">
        <f t="shared" si="52"/>
        <v>0</v>
      </c>
      <c r="F168" s="393">
        <f t="shared" si="52"/>
        <v>0</v>
      </c>
      <c r="G168" s="393">
        <f t="shared" si="52"/>
        <v>0</v>
      </c>
      <c r="H168" s="393">
        <f t="shared" si="52"/>
        <v>0</v>
      </c>
      <c r="I168" s="393">
        <f t="shared" si="52"/>
        <v>0</v>
      </c>
      <c r="J168" s="393">
        <f t="shared" si="52"/>
        <v>0</v>
      </c>
      <c r="K168" s="393">
        <f t="shared" si="52"/>
        <v>0</v>
      </c>
      <c r="L168" s="393">
        <f t="shared" si="52"/>
        <v>0</v>
      </c>
      <c r="M168" s="393">
        <f t="shared" si="52"/>
        <v>0</v>
      </c>
      <c r="N168" s="393">
        <f t="shared" si="52"/>
        <v>0</v>
      </c>
      <c r="O168" s="393">
        <f t="shared" si="52"/>
        <v>0</v>
      </c>
      <c r="P168" s="393">
        <f t="shared" si="52"/>
        <v>0</v>
      </c>
      <c r="Q168" s="393">
        <f t="shared" si="52"/>
        <v>0</v>
      </c>
      <c r="R168" s="393">
        <f t="shared" si="52"/>
        <v>0</v>
      </c>
      <c r="S168" s="393">
        <f t="shared" si="52"/>
        <v>0</v>
      </c>
      <c r="T168" s="393">
        <f t="shared" si="52"/>
        <v>0</v>
      </c>
      <c r="U168" s="393">
        <f t="shared" si="52"/>
        <v>0</v>
      </c>
      <c r="V168" s="393">
        <f t="shared" si="52"/>
        <v>0</v>
      </c>
      <c r="W168" s="393">
        <f t="shared" si="52"/>
        <v>0</v>
      </c>
      <c r="X168" s="393">
        <f t="shared" si="52"/>
        <v>0</v>
      </c>
      <c r="Y168" s="393">
        <f t="shared" si="52"/>
        <v>0</v>
      </c>
      <c r="Z168" s="393">
        <f t="shared" si="52"/>
        <v>0</v>
      </c>
      <c r="AA168" s="393">
        <f t="shared" si="52"/>
        <v>0</v>
      </c>
      <c r="AB168" s="393">
        <f t="shared" si="52"/>
        <v>0</v>
      </c>
      <c r="AC168" s="393">
        <f t="shared" si="52"/>
        <v>0</v>
      </c>
      <c r="AD168" s="393">
        <f t="shared" si="52"/>
        <v>0</v>
      </c>
      <c r="AE168" s="393">
        <f t="shared" si="52"/>
        <v>0</v>
      </c>
      <c r="AF168" s="394">
        <f t="shared" si="52"/>
        <v>0</v>
      </c>
      <c r="AG168" s="157">
        <f t="shared" si="50"/>
        <v>0</v>
      </c>
    </row>
    <row r="169">
      <c r="A169" s="18"/>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18"/>
      <c r="AG169" s="7"/>
    </row>
    <row r="170">
      <c r="A170" s="120" t="s">
        <v>229</v>
      </c>
      <c r="B170" s="80">
        <v>0.0</v>
      </c>
      <c r="C170" s="80">
        <v>0.0</v>
      </c>
      <c r="D170" s="80">
        <v>0.0</v>
      </c>
      <c r="E170" s="80">
        <v>0.0</v>
      </c>
      <c r="F170" s="80">
        <v>0.0</v>
      </c>
      <c r="G170" s="80">
        <v>0.0</v>
      </c>
      <c r="H170" s="80">
        <v>0.0</v>
      </c>
      <c r="I170" s="80">
        <v>0.0</v>
      </c>
      <c r="J170" s="80">
        <v>0.0</v>
      </c>
      <c r="K170" s="80">
        <v>0.0</v>
      </c>
      <c r="L170" s="80">
        <v>0.0</v>
      </c>
      <c r="M170" s="80">
        <v>0.0</v>
      </c>
      <c r="N170" s="80">
        <v>0.0</v>
      </c>
      <c r="O170" s="80">
        <v>0.0</v>
      </c>
      <c r="P170" s="80">
        <v>0.0</v>
      </c>
      <c r="Q170" s="80">
        <v>0.0</v>
      </c>
      <c r="R170" s="80">
        <v>0.0</v>
      </c>
      <c r="S170" s="80">
        <v>0.0</v>
      </c>
      <c r="T170" s="80">
        <v>0.0</v>
      </c>
      <c r="U170" s="80">
        <v>0.0</v>
      </c>
      <c r="V170" s="80">
        <v>0.0</v>
      </c>
      <c r="W170" s="80">
        <v>0.0</v>
      </c>
      <c r="X170" s="80">
        <v>0.0</v>
      </c>
      <c r="Y170" s="80">
        <v>0.0</v>
      </c>
      <c r="Z170" s="80">
        <v>0.0</v>
      </c>
      <c r="AA170" s="80">
        <v>0.0</v>
      </c>
      <c r="AB170" s="80">
        <v>0.0</v>
      </c>
      <c r="AC170" s="80">
        <v>0.0</v>
      </c>
      <c r="AD170" s="80">
        <v>0.0</v>
      </c>
      <c r="AE170" s="80">
        <v>0.0</v>
      </c>
      <c r="AF170" s="84">
        <v>0.0</v>
      </c>
      <c r="AG170" s="157">
        <f t="shared" ref="AG170:AG178" si="53">SUM(B170:AF170)</f>
        <v>0</v>
      </c>
    </row>
    <row r="171">
      <c r="A171" s="120" t="s">
        <v>231</v>
      </c>
      <c r="B171" s="80">
        <v>0.0</v>
      </c>
      <c r="C171" s="80">
        <v>0.0</v>
      </c>
      <c r="D171" s="80">
        <v>0.0</v>
      </c>
      <c r="E171" s="80">
        <v>0.0</v>
      </c>
      <c r="F171" s="80">
        <v>0.0</v>
      </c>
      <c r="G171" s="80">
        <v>0.0</v>
      </c>
      <c r="H171" s="80">
        <v>0.0</v>
      </c>
      <c r="I171" s="80">
        <v>0.0</v>
      </c>
      <c r="J171" s="80">
        <v>0.0</v>
      </c>
      <c r="K171" s="80">
        <v>0.0</v>
      </c>
      <c r="L171" s="80">
        <v>0.0</v>
      </c>
      <c r="M171" s="80">
        <v>0.0</v>
      </c>
      <c r="N171" s="80">
        <v>0.0</v>
      </c>
      <c r="O171" s="80">
        <v>0.0</v>
      </c>
      <c r="P171" s="80">
        <v>0.0</v>
      </c>
      <c r="Q171" s="80">
        <v>0.0</v>
      </c>
      <c r="R171" s="80">
        <v>0.0</v>
      </c>
      <c r="S171" s="80">
        <v>0.0</v>
      </c>
      <c r="T171" s="80">
        <v>0.0</v>
      </c>
      <c r="U171" s="80">
        <v>0.0</v>
      </c>
      <c r="V171" s="80">
        <v>0.0</v>
      </c>
      <c r="W171" s="80">
        <v>0.0</v>
      </c>
      <c r="X171" s="80">
        <v>0.0</v>
      </c>
      <c r="Y171" s="80">
        <v>0.0</v>
      </c>
      <c r="Z171" s="80">
        <v>0.0</v>
      </c>
      <c r="AA171" s="80">
        <v>0.0</v>
      </c>
      <c r="AB171" s="80">
        <v>0.0</v>
      </c>
      <c r="AC171" s="80">
        <v>0.0</v>
      </c>
      <c r="AD171" s="80">
        <v>0.0</v>
      </c>
      <c r="AE171" s="80">
        <v>0.0</v>
      </c>
      <c r="AF171" s="84">
        <v>0.0</v>
      </c>
      <c r="AG171" s="157">
        <f t="shared" si="53"/>
        <v>0</v>
      </c>
    </row>
    <row r="172">
      <c r="A172" s="120" t="s">
        <v>308</v>
      </c>
      <c r="B172" s="80">
        <v>0.0</v>
      </c>
      <c r="C172" s="80">
        <v>0.0</v>
      </c>
      <c r="D172" s="80">
        <v>0.0</v>
      </c>
      <c r="E172" s="80">
        <v>0.0</v>
      </c>
      <c r="F172" s="80">
        <v>0.0</v>
      </c>
      <c r="G172" s="80">
        <v>0.0</v>
      </c>
      <c r="H172" s="80">
        <v>0.0</v>
      </c>
      <c r="I172" s="80">
        <v>0.0</v>
      </c>
      <c r="J172" s="80">
        <v>0.0</v>
      </c>
      <c r="K172" s="80">
        <v>0.0</v>
      </c>
      <c r="L172" s="80">
        <v>0.0</v>
      </c>
      <c r="M172" s="80">
        <v>0.0</v>
      </c>
      <c r="N172" s="80">
        <v>0.0</v>
      </c>
      <c r="O172" s="80">
        <v>0.0</v>
      </c>
      <c r="P172" s="80">
        <v>0.0</v>
      </c>
      <c r="Q172" s="80">
        <v>0.0</v>
      </c>
      <c r="R172" s="80">
        <v>0.0</v>
      </c>
      <c r="S172" s="80">
        <v>0.0</v>
      </c>
      <c r="T172" s="80">
        <v>0.0</v>
      </c>
      <c r="U172" s="80">
        <v>0.0</v>
      </c>
      <c r="V172" s="80">
        <v>0.0</v>
      </c>
      <c r="W172" s="80">
        <v>0.0</v>
      </c>
      <c r="X172" s="80">
        <v>0.0</v>
      </c>
      <c r="Y172" s="80">
        <v>0.0</v>
      </c>
      <c r="Z172" s="80">
        <v>0.0</v>
      </c>
      <c r="AA172" s="80">
        <v>0.0</v>
      </c>
      <c r="AB172" s="80">
        <v>0.0</v>
      </c>
      <c r="AC172" s="80">
        <v>0.0</v>
      </c>
      <c r="AD172" s="80">
        <v>0.0</v>
      </c>
      <c r="AE172" s="80">
        <v>0.0</v>
      </c>
      <c r="AF172" s="84">
        <v>0.0</v>
      </c>
      <c r="AG172" s="157">
        <f t="shared" si="53"/>
        <v>0</v>
      </c>
    </row>
    <row r="173">
      <c r="A173" s="120" t="s">
        <v>309</v>
      </c>
      <c r="B173" s="80">
        <v>0.0</v>
      </c>
      <c r="C173" s="80">
        <v>0.0</v>
      </c>
      <c r="D173" s="80">
        <v>0.0</v>
      </c>
      <c r="E173" s="80">
        <v>0.0</v>
      </c>
      <c r="F173" s="80">
        <v>0.0</v>
      </c>
      <c r="G173" s="80">
        <v>0.0</v>
      </c>
      <c r="H173" s="80">
        <v>0.0</v>
      </c>
      <c r="I173" s="80">
        <v>0.0</v>
      </c>
      <c r="J173" s="80">
        <v>0.0</v>
      </c>
      <c r="K173" s="80">
        <v>0.0</v>
      </c>
      <c r="L173" s="80">
        <v>0.0</v>
      </c>
      <c r="M173" s="80">
        <v>0.0</v>
      </c>
      <c r="N173" s="80">
        <v>0.0</v>
      </c>
      <c r="O173" s="80">
        <v>0.0</v>
      </c>
      <c r="P173" s="80">
        <v>0.0</v>
      </c>
      <c r="Q173" s="80">
        <v>0.0</v>
      </c>
      <c r="R173" s="80">
        <v>0.0</v>
      </c>
      <c r="S173" s="80">
        <v>0.0</v>
      </c>
      <c r="T173" s="80">
        <v>0.0</v>
      </c>
      <c r="U173" s="80">
        <v>0.0</v>
      </c>
      <c r="V173" s="80">
        <v>0.0</v>
      </c>
      <c r="W173" s="80">
        <v>0.0</v>
      </c>
      <c r="X173" s="80">
        <v>0.0</v>
      </c>
      <c r="Y173" s="80">
        <v>0.0</v>
      </c>
      <c r="Z173" s="80">
        <v>0.0</v>
      </c>
      <c r="AA173" s="80">
        <v>0.0</v>
      </c>
      <c r="AB173" s="80">
        <v>0.0</v>
      </c>
      <c r="AC173" s="80">
        <v>0.0</v>
      </c>
      <c r="AD173" s="80">
        <v>0.0</v>
      </c>
      <c r="AE173" s="80">
        <v>0.0</v>
      </c>
      <c r="AF173" s="84">
        <v>0.0</v>
      </c>
      <c r="AG173" s="157">
        <f t="shared" si="53"/>
        <v>0</v>
      </c>
    </row>
    <row r="174">
      <c r="A174" s="120" t="s">
        <v>310</v>
      </c>
      <c r="B174" s="80">
        <v>0.0</v>
      </c>
      <c r="C174" s="80">
        <v>0.0</v>
      </c>
      <c r="D174" s="80">
        <v>0.0</v>
      </c>
      <c r="E174" s="80">
        <v>0.0</v>
      </c>
      <c r="F174" s="80">
        <v>0.0</v>
      </c>
      <c r="G174" s="80">
        <v>0.0</v>
      </c>
      <c r="H174" s="80">
        <v>0.0</v>
      </c>
      <c r="I174" s="80">
        <v>0.0</v>
      </c>
      <c r="J174" s="80">
        <v>0.0</v>
      </c>
      <c r="K174" s="80">
        <v>0.0</v>
      </c>
      <c r="L174" s="80">
        <v>0.0</v>
      </c>
      <c r="M174" s="80">
        <v>0.0</v>
      </c>
      <c r="N174" s="80">
        <v>0.0</v>
      </c>
      <c r="O174" s="80">
        <v>0.0</v>
      </c>
      <c r="P174" s="80">
        <v>0.0</v>
      </c>
      <c r="Q174" s="80">
        <v>0.0</v>
      </c>
      <c r="R174" s="80">
        <v>0.0</v>
      </c>
      <c r="S174" s="80">
        <v>0.0</v>
      </c>
      <c r="T174" s="80">
        <v>0.0</v>
      </c>
      <c r="U174" s="80">
        <v>0.0</v>
      </c>
      <c r="V174" s="80">
        <v>0.0</v>
      </c>
      <c r="W174" s="80">
        <v>0.0</v>
      </c>
      <c r="X174" s="80">
        <v>0.0</v>
      </c>
      <c r="Y174" s="80">
        <v>0.0</v>
      </c>
      <c r="Z174" s="80">
        <v>0.0</v>
      </c>
      <c r="AA174" s="80">
        <v>0.0</v>
      </c>
      <c r="AB174" s="80">
        <v>0.0</v>
      </c>
      <c r="AC174" s="80">
        <v>0.0</v>
      </c>
      <c r="AD174" s="80">
        <v>0.0</v>
      </c>
      <c r="AE174" s="80">
        <v>0.0</v>
      </c>
      <c r="AF174" s="84">
        <v>0.0</v>
      </c>
      <c r="AG174" s="157">
        <f t="shared" si="53"/>
        <v>0</v>
      </c>
    </row>
    <row r="175">
      <c r="A175" s="120" t="s">
        <v>312</v>
      </c>
      <c r="B175" s="80">
        <v>0.0</v>
      </c>
      <c r="C175" s="80">
        <v>0.0</v>
      </c>
      <c r="D175" s="80">
        <v>0.0</v>
      </c>
      <c r="E175" s="80">
        <v>0.0</v>
      </c>
      <c r="F175" s="80">
        <v>0.0</v>
      </c>
      <c r="G175" s="80">
        <v>0.0</v>
      </c>
      <c r="H175" s="80">
        <v>0.0</v>
      </c>
      <c r="I175" s="80">
        <v>0.0</v>
      </c>
      <c r="J175" s="80">
        <v>0.0</v>
      </c>
      <c r="K175" s="80">
        <v>0.0</v>
      </c>
      <c r="L175" s="80">
        <v>0.0</v>
      </c>
      <c r="M175" s="80">
        <v>0.0</v>
      </c>
      <c r="N175" s="80">
        <v>0.0</v>
      </c>
      <c r="O175" s="80">
        <v>0.0</v>
      </c>
      <c r="P175" s="80">
        <v>0.0</v>
      </c>
      <c r="Q175" s="80">
        <v>0.0</v>
      </c>
      <c r="R175" s="80">
        <v>0.0</v>
      </c>
      <c r="S175" s="80">
        <v>0.0</v>
      </c>
      <c r="T175" s="80">
        <v>0.0</v>
      </c>
      <c r="U175" s="80">
        <v>0.0</v>
      </c>
      <c r="V175" s="80">
        <v>0.0</v>
      </c>
      <c r="W175" s="80">
        <v>0.0</v>
      </c>
      <c r="X175" s="80">
        <v>0.0</v>
      </c>
      <c r="Y175" s="80">
        <v>0.0</v>
      </c>
      <c r="Z175" s="80">
        <v>0.0</v>
      </c>
      <c r="AA175" s="80">
        <v>0.0</v>
      </c>
      <c r="AB175" s="80">
        <v>0.0</v>
      </c>
      <c r="AC175" s="80">
        <v>0.0</v>
      </c>
      <c r="AD175" s="80">
        <v>0.0</v>
      </c>
      <c r="AE175" s="80">
        <v>0.0</v>
      </c>
      <c r="AF175" s="84">
        <v>0.0</v>
      </c>
      <c r="AG175" s="157">
        <f t="shared" si="53"/>
        <v>0</v>
      </c>
    </row>
    <row r="176">
      <c r="A176" s="120" t="s">
        <v>313</v>
      </c>
      <c r="B176" s="80">
        <v>0.0</v>
      </c>
      <c r="C176" s="80">
        <v>0.0</v>
      </c>
      <c r="D176" s="80">
        <v>0.0</v>
      </c>
      <c r="E176" s="80">
        <v>0.0</v>
      </c>
      <c r="F176" s="80">
        <v>0.0</v>
      </c>
      <c r="G176" s="80">
        <v>0.0</v>
      </c>
      <c r="H176" s="80">
        <v>0.0</v>
      </c>
      <c r="I176" s="80">
        <v>0.0</v>
      </c>
      <c r="J176" s="80">
        <v>0.0</v>
      </c>
      <c r="K176" s="80">
        <v>0.0</v>
      </c>
      <c r="L176" s="80">
        <v>0.0</v>
      </c>
      <c r="M176" s="80">
        <v>0.0</v>
      </c>
      <c r="N176" s="80">
        <v>0.0</v>
      </c>
      <c r="O176" s="80">
        <v>0.0</v>
      </c>
      <c r="P176" s="80">
        <v>0.0</v>
      </c>
      <c r="Q176" s="80">
        <v>0.0</v>
      </c>
      <c r="R176" s="80">
        <v>0.0</v>
      </c>
      <c r="S176" s="80">
        <v>0.0</v>
      </c>
      <c r="T176" s="80">
        <v>0.0</v>
      </c>
      <c r="U176" s="80">
        <v>0.0</v>
      </c>
      <c r="V176" s="80">
        <v>0.0</v>
      </c>
      <c r="W176" s="80">
        <v>0.0</v>
      </c>
      <c r="X176" s="80">
        <v>0.0</v>
      </c>
      <c r="Y176" s="80">
        <v>0.0</v>
      </c>
      <c r="Z176" s="80">
        <v>0.0</v>
      </c>
      <c r="AA176" s="80">
        <v>0.0</v>
      </c>
      <c r="AB176" s="80">
        <v>0.0</v>
      </c>
      <c r="AC176" s="80">
        <v>0.0</v>
      </c>
      <c r="AD176" s="80">
        <v>0.0</v>
      </c>
      <c r="AE176" s="80">
        <v>0.0</v>
      </c>
      <c r="AF176" s="84">
        <v>0.0</v>
      </c>
      <c r="AG176" s="157">
        <f t="shared" si="53"/>
        <v>0</v>
      </c>
    </row>
    <row r="177">
      <c r="A177" s="120" t="s">
        <v>314</v>
      </c>
      <c r="B177" s="80">
        <v>0.0</v>
      </c>
      <c r="C177" s="80">
        <v>0.0</v>
      </c>
      <c r="D177" s="80">
        <v>0.0</v>
      </c>
      <c r="E177" s="80">
        <v>0.0</v>
      </c>
      <c r="F177" s="80">
        <v>0.0</v>
      </c>
      <c r="G177" s="80">
        <v>0.0</v>
      </c>
      <c r="H177" s="80">
        <v>0.0</v>
      </c>
      <c r="I177" s="80">
        <v>0.0</v>
      </c>
      <c r="J177" s="80">
        <v>0.0</v>
      </c>
      <c r="K177" s="80">
        <v>0.0</v>
      </c>
      <c r="L177" s="80">
        <v>0.0</v>
      </c>
      <c r="M177" s="80">
        <v>0.0</v>
      </c>
      <c r="N177" s="80">
        <v>0.0</v>
      </c>
      <c r="O177" s="80">
        <v>0.0</v>
      </c>
      <c r="P177" s="80">
        <v>0.0</v>
      </c>
      <c r="Q177" s="80">
        <v>0.0</v>
      </c>
      <c r="R177" s="80">
        <v>0.0</v>
      </c>
      <c r="S177" s="80">
        <v>0.0</v>
      </c>
      <c r="T177" s="80">
        <v>0.0</v>
      </c>
      <c r="U177" s="80">
        <v>0.0</v>
      </c>
      <c r="V177" s="80">
        <v>0.0</v>
      </c>
      <c r="W177" s="80">
        <v>0.0</v>
      </c>
      <c r="X177" s="80">
        <v>0.0</v>
      </c>
      <c r="Y177" s="80">
        <v>0.0</v>
      </c>
      <c r="Z177" s="80">
        <v>0.0</v>
      </c>
      <c r="AA177" s="80">
        <v>0.0</v>
      </c>
      <c r="AB177" s="80">
        <v>0.0</v>
      </c>
      <c r="AC177" s="80">
        <v>0.0</v>
      </c>
      <c r="AD177" s="80">
        <v>0.0</v>
      </c>
      <c r="AE177" s="80">
        <v>0.0</v>
      </c>
      <c r="AF177" s="84">
        <v>0.0</v>
      </c>
      <c r="AG177" s="157">
        <f t="shared" si="53"/>
        <v>0</v>
      </c>
    </row>
    <row r="178">
      <c r="A178" s="297" t="s">
        <v>110</v>
      </c>
      <c r="B178" s="393">
        <f>SUM(B170:B177)</f>
        <v>0</v>
      </c>
      <c r="C178" s="393">
        <f t="shared" ref="C178:AF178" si="54">SUM(C170:C174)</f>
        <v>0</v>
      </c>
      <c r="D178" s="393">
        <f t="shared" si="54"/>
        <v>0</v>
      </c>
      <c r="E178" s="393">
        <f t="shared" si="54"/>
        <v>0</v>
      </c>
      <c r="F178" s="393">
        <f t="shared" si="54"/>
        <v>0</v>
      </c>
      <c r="G178" s="393">
        <f t="shared" si="54"/>
        <v>0</v>
      </c>
      <c r="H178" s="393">
        <f t="shared" si="54"/>
        <v>0</v>
      </c>
      <c r="I178" s="393">
        <f t="shared" si="54"/>
        <v>0</v>
      </c>
      <c r="J178" s="393">
        <f t="shared" si="54"/>
        <v>0</v>
      </c>
      <c r="K178" s="393">
        <f t="shared" si="54"/>
        <v>0</v>
      </c>
      <c r="L178" s="393">
        <f t="shared" si="54"/>
        <v>0</v>
      </c>
      <c r="M178" s="393">
        <f t="shared" si="54"/>
        <v>0</v>
      </c>
      <c r="N178" s="393">
        <f t="shared" si="54"/>
        <v>0</v>
      </c>
      <c r="O178" s="393">
        <f t="shared" si="54"/>
        <v>0</v>
      </c>
      <c r="P178" s="393">
        <f t="shared" si="54"/>
        <v>0</v>
      </c>
      <c r="Q178" s="393">
        <f t="shared" si="54"/>
        <v>0</v>
      </c>
      <c r="R178" s="393">
        <f t="shared" si="54"/>
        <v>0</v>
      </c>
      <c r="S178" s="393">
        <f t="shared" si="54"/>
        <v>0</v>
      </c>
      <c r="T178" s="393">
        <f t="shared" si="54"/>
        <v>0</v>
      </c>
      <c r="U178" s="393">
        <f t="shared" si="54"/>
        <v>0</v>
      </c>
      <c r="V178" s="393">
        <f t="shared" si="54"/>
        <v>0</v>
      </c>
      <c r="W178" s="393">
        <f t="shared" si="54"/>
        <v>0</v>
      </c>
      <c r="X178" s="393">
        <f t="shared" si="54"/>
        <v>0</v>
      </c>
      <c r="Y178" s="393">
        <f t="shared" si="54"/>
        <v>0</v>
      </c>
      <c r="Z178" s="393">
        <f t="shared" si="54"/>
        <v>0</v>
      </c>
      <c r="AA178" s="393">
        <f t="shared" si="54"/>
        <v>0</v>
      </c>
      <c r="AB178" s="393">
        <f t="shared" si="54"/>
        <v>0</v>
      </c>
      <c r="AC178" s="393">
        <f t="shared" si="54"/>
        <v>0</v>
      </c>
      <c r="AD178" s="393">
        <f t="shared" si="54"/>
        <v>0</v>
      </c>
      <c r="AE178" s="393">
        <f t="shared" si="54"/>
        <v>0</v>
      </c>
      <c r="AF178" s="394">
        <f t="shared" si="54"/>
        <v>0</v>
      </c>
      <c r="AG178" s="157">
        <f t="shared" si="53"/>
        <v>0</v>
      </c>
    </row>
    <row r="179">
      <c r="A179" s="18"/>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506"/>
      <c r="AG179" s="213"/>
    </row>
    <row r="180">
      <c r="A180" s="297" t="s">
        <v>316</v>
      </c>
      <c r="B180" s="507"/>
      <c r="C180" s="507"/>
      <c r="D180" s="507"/>
      <c r="E180" s="507"/>
      <c r="F180" s="507"/>
      <c r="G180" s="507"/>
      <c r="H180" s="507"/>
      <c r="I180" s="507"/>
      <c r="J180" s="507"/>
      <c r="K180" s="507"/>
      <c r="L180" s="507"/>
      <c r="M180" s="507"/>
      <c r="N180" s="507"/>
      <c r="O180" s="507"/>
      <c r="P180" s="508"/>
      <c r="Q180" s="507"/>
      <c r="R180" s="507"/>
      <c r="S180" s="507"/>
      <c r="T180" s="507"/>
      <c r="U180" s="507"/>
      <c r="V180" s="507"/>
      <c r="W180" s="507"/>
      <c r="X180" s="507"/>
      <c r="Y180" s="507"/>
      <c r="Z180" s="507"/>
      <c r="AA180" s="507"/>
      <c r="AB180" s="507"/>
      <c r="AC180" s="507"/>
      <c r="AD180" s="507"/>
      <c r="AE180" s="507"/>
      <c r="AF180" s="509"/>
      <c r="AG180" s="213"/>
    </row>
    <row r="181">
      <c r="A181" s="120" t="s">
        <v>317</v>
      </c>
      <c r="B181" s="324">
        <v>0.0</v>
      </c>
      <c r="C181" s="324">
        <v>0.0</v>
      </c>
      <c r="D181" s="324">
        <v>0.0</v>
      </c>
      <c r="E181" s="324">
        <v>0.0</v>
      </c>
      <c r="F181" s="324">
        <v>0.0</v>
      </c>
      <c r="G181" s="324">
        <v>0.0</v>
      </c>
      <c r="H181" s="324">
        <v>0.0</v>
      </c>
      <c r="I181" s="324">
        <v>0.0</v>
      </c>
      <c r="J181" s="324">
        <v>0.0</v>
      </c>
      <c r="K181" s="324">
        <v>0.0</v>
      </c>
      <c r="L181" s="324">
        <v>0.0</v>
      </c>
      <c r="M181" s="324">
        <v>0.0</v>
      </c>
      <c r="N181" s="324">
        <v>0.0</v>
      </c>
      <c r="O181" s="324">
        <v>0.0</v>
      </c>
      <c r="P181" s="324">
        <v>0.0</v>
      </c>
      <c r="Q181" s="324">
        <v>0.0</v>
      </c>
      <c r="R181" s="324">
        <v>0.0</v>
      </c>
      <c r="S181" s="324">
        <v>0.0</v>
      </c>
      <c r="T181" s="324">
        <v>0.0</v>
      </c>
      <c r="U181" s="324">
        <v>0.0</v>
      </c>
      <c r="V181" s="324">
        <v>0.0</v>
      </c>
      <c r="W181" s="324">
        <v>0.0</v>
      </c>
      <c r="X181" s="324">
        <v>0.0</v>
      </c>
      <c r="Y181" s="324">
        <v>0.0</v>
      </c>
      <c r="Z181" s="324">
        <v>0.0</v>
      </c>
      <c r="AA181" s="324">
        <v>0.0</v>
      </c>
      <c r="AB181" s="324">
        <v>0.0</v>
      </c>
      <c r="AC181" s="324">
        <v>0.0</v>
      </c>
      <c r="AD181" s="324">
        <v>0.0</v>
      </c>
      <c r="AE181" s="324">
        <v>0.0</v>
      </c>
      <c r="AF181" s="346">
        <v>0.0</v>
      </c>
      <c r="AG181" s="157">
        <f t="shared" ref="AG181:AG183" si="55">SUM(B181:AF181)</f>
        <v>0</v>
      </c>
    </row>
    <row r="182">
      <c r="A182" s="120" t="s">
        <v>318</v>
      </c>
      <c r="B182" s="324">
        <v>0.0</v>
      </c>
      <c r="C182" s="324">
        <v>0.0</v>
      </c>
      <c r="D182" s="324">
        <v>0.0</v>
      </c>
      <c r="E182" s="324">
        <v>0.0</v>
      </c>
      <c r="F182" s="324">
        <v>0.0</v>
      </c>
      <c r="G182" s="324">
        <v>0.0</v>
      </c>
      <c r="H182" s="324">
        <v>0.0</v>
      </c>
      <c r="I182" s="324">
        <v>0.0</v>
      </c>
      <c r="J182" s="324">
        <v>0.0</v>
      </c>
      <c r="K182" s="324">
        <v>0.0</v>
      </c>
      <c r="L182" s="324">
        <v>0.0</v>
      </c>
      <c r="M182" s="324">
        <v>0.0</v>
      </c>
      <c r="N182" s="324">
        <v>0.0</v>
      </c>
      <c r="O182" s="324">
        <v>0.0</v>
      </c>
      <c r="P182" s="324">
        <v>0.0</v>
      </c>
      <c r="Q182" s="324">
        <v>0.0</v>
      </c>
      <c r="R182" s="324">
        <v>0.0</v>
      </c>
      <c r="S182" s="324">
        <v>0.0</v>
      </c>
      <c r="T182" s="324">
        <v>0.0</v>
      </c>
      <c r="U182" s="324">
        <v>0.0</v>
      </c>
      <c r="V182" s="324">
        <v>0.0</v>
      </c>
      <c r="W182" s="324">
        <v>0.0</v>
      </c>
      <c r="X182" s="324">
        <v>0.0</v>
      </c>
      <c r="Y182" s="324">
        <v>0.0</v>
      </c>
      <c r="Z182" s="324">
        <v>0.0</v>
      </c>
      <c r="AA182" s="324">
        <v>0.0</v>
      </c>
      <c r="AB182" s="324">
        <v>0.0</v>
      </c>
      <c r="AC182" s="324">
        <v>0.0</v>
      </c>
      <c r="AD182" s="324">
        <v>0.0</v>
      </c>
      <c r="AE182" s="324">
        <v>0.0</v>
      </c>
      <c r="AF182" s="346">
        <v>0.0</v>
      </c>
      <c r="AG182" s="157">
        <f t="shared" si="55"/>
        <v>0</v>
      </c>
    </row>
    <row r="183">
      <c r="A183" s="120" t="s">
        <v>320</v>
      </c>
      <c r="B183" s="324">
        <v>0.0</v>
      </c>
      <c r="C183" s="324">
        <v>0.0</v>
      </c>
      <c r="D183" s="324">
        <v>0.0</v>
      </c>
      <c r="E183" s="324">
        <v>0.0</v>
      </c>
      <c r="F183" s="324">
        <v>0.0</v>
      </c>
      <c r="G183" s="324">
        <v>0.0</v>
      </c>
      <c r="H183" s="324">
        <v>0.0</v>
      </c>
      <c r="I183" s="324">
        <v>0.0</v>
      </c>
      <c r="J183" s="324">
        <v>0.0</v>
      </c>
      <c r="K183" s="324">
        <v>0.0</v>
      </c>
      <c r="L183" s="324">
        <v>0.0</v>
      </c>
      <c r="M183" s="324">
        <v>0.0</v>
      </c>
      <c r="N183" s="324">
        <v>0.0</v>
      </c>
      <c r="O183" s="324">
        <v>0.0</v>
      </c>
      <c r="P183" s="324">
        <v>0.0</v>
      </c>
      <c r="Q183" s="324">
        <v>0.0</v>
      </c>
      <c r="R183" s="324">
        <v>0.0</v>
      </c>
      <c r="S183" s="324">
        <v>0.0</v>
      </c>
      <c r="T183" s="324">
        <v>0.0</v>
      </c>
      <c r="U183" s="324">
        <v>0.0</v>
      </c>
      <c r="V183" s="324">
        <v>0.0</v>
      </c>
      <c r="W183" s="324">
        <v>0.0</v>
      </c>
      <c r="X183" s="324">
        <v>0.0</v>
      </c>
      <c r="Y183" s="324">
        <v>0.0</v>
      </c>
      <c r="Z183" s="324">
        <v>0.0</v>
      </c>
      <c r="AA183" s="324">
        <v>0.0</v>
      </c>
      <c r="AB183" s="324">
        <v>0.0</v>
      </c>
      <c r="AC183" s="324">
        <v>0.0</v>
      </c>
      <c r="AD183" s="324">
        <v>0.0</v>
      </c>
      <c r="AE183" s="324">
        <v>0.0</v>
      </c>
      <c r="AF183" s="346">
        <v>0.0</v>
      </c>
      <c r="AG183" s="157">
        <f t="shared" si="55"/>
        <v>0</v>
      </c>
    </row>
    <row r="184">
      <c r="A184" s="18"/>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506"/>
      <c r="AG184" s="213"/>
    </row>
    <row r="185">
      <c r="A185" s="503" t="s">
        <v>323</v>
      </c>
      <c r="B185" s="512">
        <v>0.0</v>
      </c>
      <c r="C185" s="512">
        <v>0.0</v>
      </c>
      <c r="D185" s="512">
        <v>0.0</v>
      </c>
      <c r="E185" s="512">
        <v>0.0</v>
      </c>
      <c r="F185" s="512">
        <v>0.0</v>
      </c>
      <c r="G185" s="512">
        <v>0.0</v>
      </c>
      <c r="H185" s="512">
        <v>0.0</v>
      </c>
      <c r="I185" s="512">
        <v>0.0</v>
      </c>
      <c r="J185" s="512">
        <v>0.0</v>
      </c>
      <c r="K185" s="512">
        <v>0.0</v>
      </c>
      <c r="L185" s="512">
        <v>0.0</v>
      </c>
      <c r="M185" s="512">
        <v>0.0</v>
      </c>
      <c r="N185" s="512">
        <v>0.0</v>
      </c>
      <c r="O185" s="512">
        <v>0.0</v>
      </c>
      <c r="P185" s="512">
        <v>0.0</v>
      </c>
      <c r="Q185" s="512">
        <v>0.0</v>
      </c>
      <c r="R185" s="512">
        <v>0.0</v>
      </c>
      <c r="S185" s="512">
        <v>0.0</v>
      </c>
      <c r="T185" s="512">
        <v>0.0</v>
      </c>
      <c r="U185" s="512">
        <v>0.0</v>
      </c>
      <c r="V185" s="512">
        <v>0.0</v>
      </c>
      <c r="W185" s="512">
        <v>0.0</v>
      </c>
      <c r="X185" s="512">
        <v>0.0</v>
      </c>
      <c r="Y185" s="512">
        <v>0.0</v>
      </c>
      <c r="Z185" s="512">
        <v>0.0</v>
      </c>
      <c r="AA185" s="512">
        <v>0.0</v>
      </c>
      <c r="AB185" s="512">
        <v>0.0</v>
      </c>
      <c r="AC185" s="512">
        <v>0.0</v>
      </c>
      <c r="AD185" s="512">
        <v>0.0</v>
      </c>
      <c r="AE185" s="512">
        <v>0.0</v>
      </c>
      <c r="AF185" s="513">
        <v>0.0</v>
      </c>
      <c r="AG185" s="157">
        <f>SUM(B185:AF185)</f>
        <v>0</v>
      </c>
    </row>
    <row r="186">
      <c r="A186" s="18"/>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18"/>
      <c r="AG186" s="7"/>
    </row>
    <row r="187">
      <c r="A187" s="23" t="s">
        <v>325</v>
      </c>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18"/>
      <c r="AG187" s="7"/>
    </row>
    <row r="188">
      <c r="A188" s="297" t="s">
        <v>327</v>
      </c>
      <c r="B188" s="393">
        <v>0.0</v>
      </c>
      <c r="C188" s="393">
        <v>0.0</v>
      </c>
      <c r="D188" s="393">
        <v>0.0</v>
      </c>
      <c r="E188" s="393">
        <v>0.0</v>
      </c>
      <c r="F188" s="393">
        <v>0.0</v>
      </c>
      <c r="G188" s="393">
        <v>0.0</v>
      </c>
      <c r="H188" s="393">
        <v>0.0</v>
      </c>
      <c r="I188" s="393">
        <v>0.0</v>
      </c>
      <c r="J188" s="393">
        <v>0.0</v>
      </c>
      <c r="K188" s="393">
        <v>0.0</v>
      </c>
      <c r="L188" s="393">
        <v>0.0</v>
      </c>
      <c r="M188" s="393">
        <v>0.0</v>
      </c>
      <c r="N188" s="393">
        <v>0.0</v>
      </c>
      <c r="O188" s="393">
        <v>0.0</v>
      </c>
      <c r="P188" s="393">
        <v>0.0</v>
      </c>
      <c r="Q188" s="393">
        <v>0.0</v>
      </c>
      <c r="R188" s="393">
        <v>0.0</v>
      </c>
      <c r="S188" s="393">
        <v>0.0</v>
      </c>
      <c r="T188" s="393">
        <v>0.0</v>
      </c>
      <c r="U188" s="393">
        <v>0.0</v>
      </c>
      <c r="V188" s="393">
        <v>0.0</v>
      </c>
      <c r="W188" s="393">
        <v>0.0</v>
      </c>
      <c r="X188" s="393">
        <v>0.0</v>
      </c>
      <c r="Y188" s="393">
        <v>0.0</v>
      </c>
      <c r="Z188" s="393">
        <v>0.0</v>
      </c>
      <c r="AA188" s="393">
        <v>0.0</v>
      </c>
      <c r="AB188" s="393">
        <v>0.0</v>
      </c>
      <c r="AC188" s="393">
        <v>0.0</v>
      </c>
      <c r="AD188" s="393">
        <v>0.0</v>
      </c>
      <c r="AE188" s="393">
        <v>0.0</v>
      </c>
      <c r="AF188" s="394">
        <v>0.0</v>
      </c>
      <c r="AG188" s="157">
        <f>SUM(B188:AF188)</f>
        <v>0</v>
      </c>
    </row>
    <row r="189">
      <c r="A189" s="18"/>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211"/>
      <c r="AG189" s="213"/>
    </row>
    <row r="190">
      <c r="A190" s="18"/>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211"/>
      <c r="AG190" s="213"/>
    </row>
    <row r="191">
      <c r="A191" s="85" t="s">
        <v>331</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18"/>
      <c r="AG191" s="7"/>
    </row>
    <row r="192">
      <c r="A192" s="40" t="s">
        <v>332</v>
      </c>
      <c r="B192" s="516">
        <f t="shared" ref="B192:AF192" si="56">B13</f>
        <v>0</v>
      </c>
      <c r="C192" s="517">
        <f t="shared" si="56"/>
        <v>0</v>
      </c>
      <c r="D192" s="518">
        <f t="shared" si="56"/>
        <v>688.15</v>
      </c>
      <c r="E192" s="519">
        <f t="shared" si="56"/>
        <v>0</v>
      </c>
      <c r="F192" s="520">
        <f t="shared" si="56"/>
        <v>0.41</v>
      </c>
      <c r="G192" s="160">
        <f t="shared" si="56"/>
        <v>495.44</v>
      </c>
      <c r="H192" s="160">
        <f t="shared" si="56"/>
        <v>0</v>
      </c>
      <c r="I192" s="521">
        <f t="shared" si="56"/>
        <v>777.19</v>
      </c>
      <c r="J192" s="522">
        <f t="shared" si="56"/>
        <v>2658.1</v>
      </c>
      <c r="K192" s="523">
        <f t="shared" si="56"/>
        <v>4122.7</v>
      </c>
      <c r="L192" s="524">
        <f t="shared" si="56"/>
        <v>2435.3</v>
      </c>
      <c r="M192" s="525">
        <f t="shared" si="56"/>
        <v>211.07</v>
      </c>
      <c r="N192" s="526">
        <f t="shared" si="56"/>
        <v>0</v>
      </c>
      <c r="O192" s="527">
        <f t="shared" si="56"/>
        <v>5364.65</v>
      </c>
      <c r="P192" s="528">
        <f t="shared" si="56"/>
        <v>12239.07</v>
      </c>
      <c r="Q192" s="529">
        <f t="shared" si="56"/>
        <v>22244.57</v>
      </c>
      <c r="R192" s="530">
        <f t="shared" si="56"/>
        <v>27940.79</v>
      </c>
      <c r="S192" s="530">
        <f t="shared" si="56"/>
        <v>22036.27</v>
      </c>
      <c r="T192" s="530">
        <f t="shared" si="56"/>
        <v>20286.11</v>
      </c>
      <c r="U192" s="530">
        <f t="shared" si="56"/>
        <v>17289.91</v>
      </c>
      <c r="V192" s="530">
        <f t="shared" si="56"/>
        <v>13317.73</v>
      </c>
      <c r="W192" s="530">
        <f t="shared" si="56"/>
        <v>9273.67</v>
      </c>
      <c r="X192" s="530">
        <f t="shared" si="56"/>
        <v>7427.38</v>
      </c>
      <c r="Y192" s="530">
        <f t="shared" si="56"/>
        <v>6823.19</v>
      </c>
      <c r="Z192" s="530">
        <f t="shared" si="56"/>
        <v>3149.49</v>
      </c>
      <c r="AA192" s="530">
        <f t="shared" si="56"/>
        <v>7173.29</v>
      </c>
      <c r="AB192" s="530">
        <f t="shared" si="56"/>
        <v>3001.39</v>
      </c>
      <c r="AC192" s="530">
        <f t="shared" si="56"/>
        <v>3503.03</v>
      </c>
      <c r="AD192" s="530">
        <f t="shared" si="56"/>
        <v>2443.5</v>
      </c>
      <c r="AE192" s="530">
        <f t="shared" si="56"/>
        <v>4009.09</v>
      </c>
      <c r="AF192" s="531">
        <f t="shared" si="56"/>
        <v>2262.4</v>
      </c>
      <c r="AG192" s="82">
        <f t="shared" ref="AG192:AG208" si="58">SUM(B192:AF192)</f>
        <v>201173.89</v>
      </c>
    </row>
    <row r="193">
      <c r="A193" s="40" t="s">
        <v>336</v>
      </c>
      <c r="B193" s="89">
        <f t="shared" ref="B193:AF193" si="57">B14</f>
        <v>38.001</v>
      </c>
      <c r="C193" s="89">
        <f t="shared" si="57"/>
        <v>0</v>
      </c>
      <c r="D193" s="89">
        <f t="shared" si="57"/>
        <v>35.85</v>
      </c>
      <c r="E193" s="89">
        <f t="shared" si="57"/>
        <v>47.541</v>
      </c>
      <c r="F193" s="89">
        <f t="shared" si="57"/>
        <v>0</v>
      </c>
      <c r="G193" s="89">
        <f t="shared" si="57"/>
        <v>0</v>
      </c>
      <c r="H193" s="89">
        <f t="shared" si="57"/>
        <v>37.8225</v>
      </c>
      <c r="I193" s="89">
        <f t="shared" si="57"/>
        <v>0</v>
      </c>
      <c r="J193" s="89">
        <f t="shared" si="57"/>
        <v>492.582</v>
      </c>
      <c r="K193" s="89">
        <f t="shared" si="57"/>
        <v>2653.614</v>
      </c>
      <c r="L193" s="89">
        <f t="shared" si="57"/>
        <v>259.632</v>
      </c>
      <c r="M193" s="89">
        <f t="shared" si="57"/>
        <v>261.654</v>
      </c>
      <c r="N193" s="89">
        <f t="shared" si="57"/>
        <v>490.071</v>
      </c>
      <c r="O193" s="89">
        <f t="shared" si="57"/>
        <v>2058.33</v>
      </c>
      <c r="P193" s="89">
        <f t="shared" si="57"/>
        <v>4643.547</v>
      </c>
      <c r="Q193" s="89">
        <f t="shared" si="57"/>
        <v>12828.129</v>
      </c>
      <c r="R193" s="89">
        <f t="shared" si="57"/>
        <v>38118.4635</v>
      </c>
      <c r="S193" s="89">
        <f t="shared" si="57"/>
        <v>30667.962</v>
      </c>
      <c r="T193" s="89">
        <f t="shared" si="57"/>
        <v>28098.354</v>
      </c>
      <c r="U193" s="89">
        <f t="shared" si="57"/>
        <v>11911.278</v>
      </c>
      <c r="V193" s="89">
        <f t="shared" si="57"/>
        <v>9656.568</v>
      </c>
      <c r="W193" s="89">
        <f t="shared" si="57"/>
        <v>8064.168</v>
      </c>
      <c r="X193" s="89">
        <f t="shared" si="57"/>
        <v>7382.493</v>
      </c>
      <c r="Y193" s="89">
        <f t="shared" si="57"/>
        <v>4443.036</v>
      </c>
      <c r="Z193" s="89">
        <f t="shared" si="57"/>
        <v>3144.891</v>
      </c>
      <c r="AA193" s="89">
        <f t="shared" si="57"/>
        <v>3262.101</v>
      </c>
      <c r="AB193" s="89">
        <f t="shared" si="57"/>
        <v>1504.0275</v>
      </c>
      <c r="AC193" s="89">
        <f t="shared" si="57"/>
        <v>1608.3825</v>
      </c>
      <c r="AD193" s="89">
        <f t="shared" si="57"/>
        <v>1011.5925</v>
      </c>
      <c r="AE193" s="89">
        <f t="shared" si="57"/>
        <v>1669.386</v>
      </c>
      <c r="AF193" s="97">
        <f t="shared" si="57"/>
        <v>1558.29</v>
      </c>
      <c r="AG193" s="82">
        <f t="shared" si="58"/>
        <v>175947.7665</v>
      </c>
    </row>
    <row r="194">
      <c r="A194" s="534" t="s">
        <v>337</v>
      </c>
      <c r="B194" s="89">
        <f>(B28+B29)*'Data - P&amp;L'!$C$3</f>
        <v>260.7</v>
      </c>
      <c r="C194" s="89">
        <f>(C28+C29)*'Data - P&amp;L'!$C$3</f>
        <v>0</v>
      </c>
      <c r="D194" s="89">
        <f>(D28+D29)*'Data - P&amp;L'!$C$3</f>
        <v>86.9</v>
      </c>
      <c r="E194" s="89">
        <f>(E28+E29)*'Data - P&amp;L'!$C$3</f>
        <v>0</v>
      </c>
      <c r="F194" s="89">
        <f>(F28+F29)*'Data - P&amp;L'!$C$3</f>
        <v>0</v>
      </c>
      <c r="G194" s="89">
        <f>(G28+G29)*'Data - P&amp;L'!$C$3</f>
        <v>0</v>
      </c>
      <c r="H194" s="89">
        <f>(H28+H29)*'Data - P&amp;L'!$C$3</f>
        <v>86.9</v>
      </c>
      <c r="I194" s="89">
        <f>(I28+I29)*'Data - P&amp;L'!$C$3</f>
        <v>0</v>
      </c>
      <c r="J194" s="89">
        <f>(J28+J29)*'Data - P&amp;L'!$C$3</f>
        <v>0</v>
      </c>
      <c r="K194" s="89">
        <f>(K28+K29)*'Data - P&amp;L'!$C$3</f>
        <v>0</v>
      </c>
      <c r="L194" s="89">
        <f>(L28+L29)*'Data - P&amp;L'!$C$3</f>
        <v>86.9</v>
      </c>
      <c r="M194" s="89">
        <f>(M28+M29)*'Data - P&amp;L'!$C$3</f>
        <v>173.8</v>
      </c>
      <c r="N194" s="89">
        <f>(N28+N29)*'Data - P&amp;L'!$C$3</f>
        <v>86.9</v>
      </c>
      <c r="O194" s="89">
        <f>(O28+O29)*'Data - P&amp;L'!$C$3</f>
        <v>86.9</v>
      </c>
      <c r="P194" s="89">
        <f>(P28+P29)*'Data - P&amp;L'!$C$3</f>
        <v>0</v>
      </c>
      <c r="Q194" s="89">
        <f>(Q28+Q29)*'Data - P&amp;L'!$C$3</f>
        <v>0</v>
      </c>
      <c r="R194" s="89">
        <f>(R28+R29)*'Data - P&amp;L'!$C$3</f>
        <v>0</v>
      </c>
      <c r="S194" s="89">
        <f>(S28+S29)*'Data - P&amp;L'!$C$3</f>
        <v>0</v>
      </c>
      <c r="T194" s="89">
        <f>(T28+T29)*'Data - P&amp;L'!$C$3</f>
        <v>0</v>
      </c>
      <c r="U194" s="89">
        <f>(U28+U29)*'Data - P&amp;L'!$C$3</f>
        <v>0</v>
      </c>
      <c r="V194" s="89">
        <f>(V28+V29)*'Data - P&amp;L'!$C$3</f>
        <v>0</v>
      </c>
      <c r="W194" s="89">
        <f>(W28+W29)*'Data - P&amp;L'!$C$3</f>
        <v>86.9</v>
      </c>
      <c r="X194" s="89">
        <f>(X28+X29)*'Data - P&amp;L'!$C$3</f>
        <v>260.7</v>
      </c>
      <c r="Y194" s="89">
        <f>(Y28+Y29)*'Data - P&amp;L'!$C$3</f>
        <v>347.6</v>
      </c>
      <c r="Z194" s="89">
        <f>(Z28+Z29)*'Data - P&amp;L'!$C$3</f>
        <v>1651.1</v>
      </c>
      <c r="AA194" s="89">
        <f>(AA28+AA29)*'Data - P&amp;L'!$C$3</f>
        <v>86.9</v>
      </c>
      <c r="AB194" s="89">
        <f>(AB28+AB29)*'Data - P&amp;L'!$C$3</f>
        <v>260.7</v>
      </c>
      <c r="AC194" s="89">
        <f>(AC28+AC29)*'Data - P&amp;L'!$C$3</f>
        <v>173.8</v>
      </c>
      <c r="AD194" s="89">
        <f>(AD28+AD29)*'Data - P&amp;L'!$C$3</f>
        <v>0</v>
      </c>
      <c r="AE194" s="89">
        <f>(AE28+AE29)*'Data - P&amp;L'!$C$3</f>
        <v>434.5</v>
      </c>
      <c r="AF194" s="97">
        <f>(AF28+AF29)*'Data - P&amp;L'!$C$3</f>
        <v>347.6</v>
      </c>
      <c r="AG194" s="82">
        <f t="shared" si="58"/>
        <v>4518.8</v>
      </c>
    </row>
    <row r="195">
      <c r="A195" s="534" t="s">
        <v>339</v>
      </c>
      <c r="B195" s="89">
        <f>(B30+B31)*'Data - P&amp;L'!$C$4</f>
        <v>292.83</v>
      </c>
      <c r="C195" s="89">
        <f>(C30+C31)*'Data - P&amp;L'!$C$4</f>
        <v>0</v>
      </c>
      <c r="D195" s="89">
        <f>(D30+D31)*'Data - P&amp;L'!$C$4</f>
        <v>0</v>
      </c>
      <c r="E195" s="89">
        <f>(E30+E31)*'Data - P&amp;L'!$C$4</f>
        <v>97.61</v>
      </c>
      <c r="F195" s="89">
        <f>(F30+F31)*'Data - P&amp;L'!$C$4</f>
        <v>0</v>
      </c>
      <c r="G195" s="89">
        <f>(G30+G31)*'Data - P&amp;L'!$C$4</f>
        <v>0</v>
      </c>
      <c r="H195" s="89">
        <f>(H30+H31)*'Data - P&amp;L'!$C$4</f>
        <v>0</v>
      </c>
      <c r="I195" s="89">
        <f>(I30+I31)*'Data - P&amp;L'!$C$4</f>
        <v>0</v>
      </c>
      <c r="J195" s="89">
        <f>(J30+J31)*'Data - P&amp;L'!$C$4</f>
        <v>976.1</v>
      </c>
      <c r="K195" s="89">
        <f>(K30+K31)*'Data - P&amp;L'!$C$4</f>
        <v>5368.55</v>
      </c>
      <c r="L195" s="89">
        <f>(L30+L31)*'Data - P&amp;L'!$C$4</f>
        <v>390.44</v>
      </c>
      <c r="M195" s="89">
        <f>(M30+M31)*'Data - P&amp;L'!$C$4</f>
        <v>292.83</v>
      </c>
      <c r="N195" s="89">
        <f>(N30+N31)*'Data - P&amp;L'!$C$4</f>
        <v>780.88</v>
      </c>
      <c r="O195" s="89">
        <f>(O30+O31)*'Data - P&amp;L'!$C$4</f>
        <v>4099.62</v>
      </c>
      <c r="P195" s="89">
        <f>(P30+P31)*'Data - P&amp;L'!$C$4</f>
        <v>9370.56</v>
      </c>
      <c r="Q195" s="89">
        <f>(Q30+Q31)*'Data - P&amp;L'!$C$4</f>
        <v>25866.65</v>
      </c>
      <c r="R195" s="89">
        <f>(R30+R31)*'Data - P&amp;L'!$C$4</f>
        <v>76623.85</v>
      </c>
      <c r="S195" s="89">
        <f>(S30+S31)*'Data - P&amp;L'!$C$4</f>
        <v>61689.52</v>
      </c>
      <c r="T195" s="89">
        <f>(T30+T31)*'Data - P&amp;L'!$C$4</f>
        <v>56516.19</v>
      </c>
      <c r="U195" s="89">
        <f>(U30+U31)*'Data - P&amp;L'!$C$4</f>
        <v>23914.45</v>
      </c>
      <c r="V195" s="89">
        <f>(V30+V31)*'Data - P&amp;L'!$C$4</f>
        <v>19424.39</v>
      </c>
      <c r="W195" s="89">
        <f>(W30+W31)*'Data - P&amp;L'!$C$4</f>
        <v>16008.04</v>
      </c>
      <c r="X195" s="89">
        <f>(X30+X31)*'Data - P&amp;L'!$C$4</f>
        <v>14446.28</v>
      </c>
      <c r="Y195" s="89">
        <f>(Y30+Y31)*'Data - P&amp;L'!$C$4</f>
        <v>8589.68</v>
      </c>
      <c r="Z195" s="89">
        <f>(Z30+Z31)*'Data - P&amp;L'!$C$4</f>
        <v>6247.04</v>
      </c>
      <c r="AA195" s="89">
        <f>(AA30+AA31)*'Data - P&amp;L'!$C$4</f>
        <v>5661.38</v>
      </c>
      <c r="AB195" s="89">
        <f>(AB30+AB31)*'Data - P&amp;L'!$C$4</f>
        <v>2147.42</v>
      </c>
      <c r="AC195" s="89">
        <f>(AC30+AC31)*'Data - P&amp;L'!$C$4</f>
        <v>2830.69</v>
      </c>
      <c r="AD195" s="89">
        <f>(AD30+AD31)*'Data - P&amp;L'!$C$4</f>
        <v>2049.81</v>
      </c>
      <c r="AE195" s="89">
        <f>(AE30+AE31)*'Data - P&amp;L'!$C$4</f>
        <v>2928.3</v>
      </c>
      <c r="AF195" s="97">
        <f>(AF30+AF31)*'Data - P&amp;L'!$C$4</f>
        <v>2245.03</v>
      </c>
      <c r="AG195" s="82">
        <f t="shared" si="58"/>
        <v>348858.14</v>
      </c>
    </row>
    <row r="196">
      <c r="A196" s="534" t="s">
        <v>346</v>
      </c>
      <c r="B196" s="89">
        <f>B34*'Data - P&amp;L'!$C$6</f>
        <v>0</v>
      </c>
      <c r="C196" s="89">
        <f>C34*'Data - P&amp;L'!$C$6</f>
        <v>0</v>
      </c>
      <c r="D196" s="89">
        <f>D34*'Data - P&amp;L'!$C$6</f>
        <v>0</v>
      </c>
      <c r="E196" s="89">
        <f>E34*'Data - P&amp;L'!$C$6</f>
        <v>0</v>
      </c>
      <c r="F196" s="89">
        <f>F34*'Data - P&amp;L'!$C$6</f>
        <v>0</v>
      </c>
      <c r="G196" s="89">
        <f>G34*'Data - P&amp;L'!$C$6</f>
        <v>0</v>
      </c>
      <c r="H196" s="89">
        <f>H34*'Data - P&amp;L'!$C$6</f>
        <v>0</v>
      </c>
      <c r="I196" s="89">
        <f>I34*'Data - P&amp;L'!$C$6</f>
        <v>0</v>
      </c>
      <c r="J196" s="89">
        <f>J34*'Data - P&amp;L'!$C$6</f>
        <v>16.47</v>
      </c>
      <c r="K196" s="89">
        <f>K34*'Data - P&amp;L'!$C$6</f>
        <v>5.49</v>
      </c>
      <c r="L196" s="89">
        <f>L34*'Data - P&amp;L'!$C$6</f>
        <v>0</v>
      </c>
      <c r="M196" s="89">
        <f>M34*'Data - P&amp;L'!$C$6</f>
        <v>5.49</v>
      </c>
      <c r="N196" s="89">
        <f>N34*'Data - P&amp;L'!$C$6</f>
        <v>0</v>
      </c>
      <c r="O196" s="89">
        <f>O34*'Data - P&amp;L'!$C$6</f>
        <v>0</v>
      </c>
      <c r="P196" s="89">
        <f>P34*'Data - P&amp;L'!$C$6</f>
        <v>21.96</v>
      </c>
      <c r="Q196" s="89">
        <f>Q34*'Data - P&amp;L'!$C$6</f>
        <v>65.88</v>
      </c>
      <c r="R196" s="89">
        <f>R34*'Data - P&amp;L'!$C$6</f>
        <v>285.48</v>
      </c>
      <c r="S196" s="89">
        <f>S34*'Data - P&amp;L'!$C$6</f>
        <v>236.07</v>
      </c>
      <c r="T196" s="89">
        <f>T34*'Data - P&amp;L'!$C$6</f>
        <v>247.05</v>
      </c>
      <c r="U196" s="89">
        <f>U34*'Data - P&amp;L'!$C$6</f>
        <v>153.72</v>
      </c>
      <c r="V196" s="89">
        <f>V34*'Data - P&amp;L'!$C$6</f>
        <v>76.86</v>
      </c>
      <c r="W196" s="89">
        <f>W34*'Data - P&amp;L'!$C$6</f>
        <v>98.82</v>
      </c>
      <c r="X196" s="89">
        <f>X34*'Data - P&amp;L'!$C$6</f>
        <v>126.27</v>
      </c>
      <c r="Y196" s="89">
        <f>Y34*'Data - P&amp;L'!$C$6</f>
        <v>104.31</v>
      </c>
      <c r="Z196" s="89">
        <f>Z34*'Data - P&amp;L'!$C$6</f>
        <v>411.75</v>
      </c>
      <c r="AA196" s="89">
        <f>AA34*'Data - P&amp;L'!$C$6</f>
        <v>494.1</v>
      </c>
      <c r="AB196" s="89">
        <f>AB34*'Data - P&amp;L'!$C$6</f>
        <v>373.32</v>
      </c>
      <c r="AC196" s="89">
        <f>AC34*'Data - P&amp;L'!$C$6</f>
        <v>153.72</v>
      </c>
      <c r="AD196" s="89">
        <f>AD34*'Data - P&amp;L'!$C$6</f>
        <v>5.49</v>
      </c>
      <c r="AE196" s="89">
        <f>AE34*'Data - P&amp;L'!$C$6</f>
        <v>10.98</v>
      </c>
      <c r="AF196" s="97">
        <f>AF34*'Data - P&amp;L'!$C$6</f>
        <v>16.47</v>
      </c>
      <c r="AG196" s="82">
        <f t="shared" si="58"/>
        <v>2909.7</v>
      </c>
    </row>
    <row r="197">
      <c r="A197" s="534" t="s">
        <v>348</v>
      </c>
      <c r="B197" s="89">
        <f>B35*'Data - P&amp;L'!$C$8</f>
        <v>0</v>
      </c>
      <c r="C197" s="89">
        <f>C35*'Data - P&amp;L'!$C$8</f>
        <v>0</v>
      </c>
      <c r="D197" s="89">
        <f>D35*'Data - P&amp;L'!$C$8</f>
        <v>0</v>
      </c>
      <c r="E197" s="89">
        <f>E35*'Data - P&amp;L'!$C$8</f>
        <v>0</v>
      </c>
      <c r="F197" s="89">
        <f>F35*'Data - P&amp;L'!$C$8</f>
        <v>0</v>
      </c>
      <c r="G197" s="89">
        <f>G35*'Data - P&amp;L'!$C$8</f>
        <v>0</v>
      </c>
      <c r="H197" s="89">
        <f>H35*'Data - P&amp;L'!$C$8</f>
        <v>0</v>
      </c>
      <c r="I197" s="89">
        <f>I35*'Data - P&amp;L'!$C$8</f>
        <v>0</v>
      </c>
      <c r="J197" s="89">
        <f>J35*'Data - P&amp;L'!$C$8</f>
        <v>0</v>
      </c>
      <c r="K197" s="89">
        <f>K35*'Data - P&amp;L'!$C$8</f>
        <v>0</v>
      </c>
      <c r="L197" s="89">
        <f>L35*'Data - P&amp;L'!$C$8</f>
        <v>0</v>
      </c>
      <c r="M197" s="89">
        <f>M35*'Data - P&amp;L'!$C$8</f>
        <v>0</v>
      </c>
      <c r="N197" s="89">
        <f>N35*'Data - P&amp;L'!$C$8</f>
        <v>0</v>
      </c>
      <c r="O197" s="89">
        <f>O35*'Data - P&amp;L'!$C$8</f>
        <v>0</v>
      </c>
      <c r="P197" s="89">
        <f>P35*'Data - P&amp;L'!$C$8</f>
        <v>0</v>
      </c>
      <c r="Q197" s="89">
        <f>Q35*'Data - P&amp;L'!$C$8</f>
        <v>0</v>
      </c>
      <c r="R197" s="89">
        <f>R35*'Data - P&amp;L'!$C$8</f>
        <v>0</v>
      </c>
      <c r="S197" s="89">
        <f>S35*'Data - P&amp;L'!$C$8</f>
        <v>0</v>
      </c>
      <c r="T197" s="89">
        <f>T35*'Data - P&amp;L'!$C$8</f>
        <v>0</v>
      </c>
      <c r="U197" s="89">
        <f>U35*'Data - P&amp;L'!$C$8</f>
        <v>0</v>
      </c>
      <c r="V197" s="89">
        <f>V35*'Data - P&amp;L'!$C$8</f>
        <v>0</v>
      </c>
      <c r="W197" s="89">
        <f>W35*'Data - P&amp;L'!$C$8</f>
        <v>0</v>
      </c>
      <c r="X197" s="89">
        <f>X35*'Data - P&amp;L'!$C$8</f>
        <v>0</v>
      </c>
      <c r="Y197" s="89">
        <f>Y35*'Data - P&amp;L'!$C$8</f>
        <v>0</v>
      </c>
      <c r="Z197" s="89">
        <f>Z35*'Data - P&amp;L'!$C$8</f>
        <v>0</v>
      </c>
      <c r="AA197" s="89">
        <f>AA35*'Data - P&amp;L'!$C$8</f>
        <v>0</v>
      </c>
      <c r="AB197" s="89">
        <f>AB35*'Data - P&amp;L'!$C$8</f>
        <v>0</v>
      </c>
      <c r="AC197" s="89">
        <f>AC35*'Data - P&amp;L'!$C$8</f>
        <v>0</v>
      </c>
      <c r="AD197" s="89">
        <f>AD35*'Data - P&amp;L'!$C$8</f>
        <v>0</v>
      </c>
      <c r="AE197" s="89">
        <f>AE35*'Data - P&amp;L'!$C$8</f>
        <v>0</v>
      </c>
      <c r="AF197" s="97">
        <f>AF35*'Data - P&amp;L'!$C$8</f>
        <v>0</v>
      </c>
      <c r="AG197" s="82">
        <f t="shared" si="58"/>
        <v>0</v>
      </c>
    </row>
    <row r="198">
      <c r="A198" s="534" t="s">
        <v>352</v>
      </c>
      <c r="B198" s="89">
        <f>(B36+B37)*'Data - P&amp;L'!$C$9</f>
        <v>0</v>
      </c>
      <c r="C198" s="89">
        <f>(C36+C37)*'Data - P&amp;L'!$C$9</f>
        <v>0</v>
      </c>
      <c r="D198" s="89">
        <f>(D36+D37)*'Data - P&amp;L'!$C$9</f>
        <v>0</v>
      </c>
      <c r="E198" s="89">
        <f>(E36+E37)*'Data - P&amp;L'!$C$9</f>
        <v>0</v>
      </c>
      <c r="F198" s="89">
        <f>(F36+F37)*'Data - P&amp;L'!$C$9</f>
        <v>0</v>
      </c>
      <c r="G198" s="89">
        <f>(G36+G37)*'Data - P&amp;L'!$C$9</f>
        <v>0</v>
      </c>
      <c r="H198" s="89">
        <f>(H36+H37)*'Data - P&amp;L'!$C$9</f>
        <v>0</v>
      </c>
      <c r="I198" s="89">
        <f>(I36+I37)*'Data - P&amp;L'!$C$9</f>
        <v>0</v>
      </c>
      <c r="J198" s="89">
        <f>(J36+J37)*'Data - P&amp;L'!$C$9</f>
        <v>0</v>
      </c>
      <c r="K198" s="89">
        <f>(K36+K37)*'Data - P&amp;L'!$C$9</f>
        <v>0</v>
      </c>
      <c r="L198" s="89">
        <f>(L36+L37)*'Data - P&amp;L'!$C$9</f>
        <v>0</v>
      </c>
      <c r="M198" s="89">
        <f>(M36+M37)*'Data - P&amp;L'!$C$9</f>
        <v>0</v>
      </c>
      <c r="N198" s="89">
        <f>(N36+N37)*'Data - P&amp;L'!$C$9</f>
        <v>0</v>
      </c>
      <c r="O198" s="89">
        <f>(O36+O37)*'Data - P&amp;L'!$C$9</f>
        <v>0</v>
      </c>
      <c r="P198" s="89">
        <f>(P36+P37)*'Data - P&amp;L'!$C$9</f>
        <v>0</v>
      </c>
      <c r="Q198" s="89">
        <f>(Q36+Q37)*'Data - P&amp;L'!$C$9</f>
        <v>0</v>
      </c>
      <c r="R198" s="89">
        <f>(R36+R37)*'Data - P&amp;L'!$C$9</f>
        <v>0</v>
      </c>
      <c r="S198" s="89">
        <f>(S36+S37)*'Data - P&amp;L'!$C$9</f>
        <v>0</v>
      </c>
      <c r="T198" s="89">
        <f>(T36+T37)*'Data - P&amp;L'!$C$9</f>
        <v>0</v>
      </c>
      <c r="U198" s="89">
        <f>(U36+U37)*'Data - P&amp;L'!$C$9</f>
        <v>0</v>
      </c>
      <c r="V198" s="89">
        <f>(V36+V37)*'Data - P&amp;L'!$C$9</f>
        <v>0</v>
      </c>
      <c r="W198" s="89">
        <f>(W36+W37)*'Data - P&amp;L'!$C$9</f>
        <v>0</v>
      </c>
      <c r="X198" s="89">
        <f>(X36+X37)*'Data - P&amp;L'!$C$9</f>
        <v>0</v>
      </c>
      <c r="Y198" s="89">
        <f>(Y36+Y37)*'Data - P&amp;L'!$C$9</f>
        <v>0</v>
      </c>
      <c r="Z198" s="89">
        <f>(Z36+Z37)*'Data - P&amp;L'!$C$9</f>
        <v>0</v>
      </c>
      <c r="AA198" s="89">
        <f>(AA36+AA37)*'Data - P&amp;L'!$C$9</f>
        <v>0</v>
      </c>
      <c r="AB198" s="89">
        <f>(AB36+AB37)*'Data - P&amp;L'!$C$9</f>
        <v>0</v>
      </c>
      <c r="AC198" s="89">
        <f>(AC36+AC37)*'Data - P&amp;L'!$C$9</f>
        <v>0</v>
      </c>
      <c r="AD198" s="89">
        <f>(AD36+AD37)*'Data - P&amp;L'!$C$9</f>
        <v>0</v>
      </c>
      <c r="AE198" s="89">
        <f>(AE36+AE37)*'Data - P&amp;L'!$C$9</f>
        <v>0</v>
      </c>
      <c r="AF198" s="97">
        <f>(AF36+AF37)*'Data - P&amp;L'!$C$9</f>
        <v>0</v>
      </c>
      <c r="AG198" s="82">
        <f t="shared" si="58"/>
        <v>0</v>
      </c>
    </row>
    <row r="199">
      <c r="A199" s="534" t="s">
        <v>356</v>
      </c>
      <c r="B199" s="89">
        <f>(B38+B39)*'Data - P&amp;L'!$C$5</f>
        <v>0</v>
      </c>
      <c r="C199" s="89">
        <f>(C38+C39)*'Data - P&amp;L'!$C$5</f>
        <v>0</v>
      </c>
      <c r="D199" s="89">
        <f>(D38+D39)*'Data - P&amp;L'!$C$5</f>
        <v>0</v>
      </c>
      <c r="E199" s="89">
        <f>(E38+E39)*'Data - P&amp;L'!$C$5</f>
        <v>0</v>
      </c>
      <c r="F199" s="89">
        <f>(F38+F39)*'Data - P&amp;L'!$C$5</f>
        <v>0</v>
      </c>
      <c r="G199" s="89">
        <f>(G38+G39)*'Data - P&amp;L'!$C$5</f>
        <v>0</v>
      </c>
      <c r="H199" s="89">
        <f>(H38+H39)*'Data - P&amp;L'!$C$5</f>
        <v>0</v>
      </c>
      <c r="I199" s="89">
        <f>(I38+I39)*'Data - P&amp;L'!$C$5</f>
        <v>0</v>
      </c>
      <c r="J199" s="89">
        <f>(J38+J39)*'Data - P&amp;L'!$C$5</f>
        <v>0</v>
      </c>
      <c r="K199" s="89">
        <f>(K38+K39)*'Data - P&amp;L'!$C$5</f>
        <v>0</v>
      </c>
      <c r="L199" s="89">
        <f>(L38+L39)*'Data - P&amp;L'!$C$5</f>
        <v>0</v>
      </c>
      <c r="M199" s="89">
        <f>(M38+M39)*'Data - P&amp;L'!$C$5</f>
        <v>0</v>
      </c>
      <c r="N199" s="89">
        <f>(N38+N39)*'Data - P&amp;L'!$C$5</f>
        <v>0</v>
      </c>
      <c r="O199" s="89">
        <f>(O38+O39)*'Data - P&amp;L'!$C$5</f>
        <v>0</v>
      </c>
      <c r="P199" s="89">
        <f>(P38+P39)*'Data - P&amp;L'!$C$5</f>
        <v>0</v>
      </c>
      <c r="Q199" s="89">
        <f>(Q38+Q39)*'Data - P&amp;L'!$C$5</f>
        <v>0</v>
      </c>
      <c r="R199" s="89">
        <f>(R38+R39)*'Data - P&amp;L'!$C$5</f>
        <v>0</v>
      </c>
      <c r="S199" s="89">
        <f>(S38+S39)*'Data - P&amp;L'!$C$5</f>
        <v>0</v>
      </c>
      <c r="T199" s="89">
        <f>(T38+T39)*'Data - P&amp;L'!$C$5</f>
        <v>0</v>
      </c>
      <c r="U199" s="89">
        <f>(U38+U39)*'Data - P&amp;L'!$C$5</f>
        <v>0</v>
      </c>
      <c r="V199" s="89">
        <f>(V38+V39)*'Data - P&amp;L'!$C$5</f>
        <v>0</v>
      </c>
      <c r="W199" s="89">
        <f>(W38+W39)*'Data - P&amp;L'!$C$5</f>
        <v>0</v>
      </c>
      <c r="X199" s="89">
        <f>(X38+X39)*'Data - P&amp;L'!$C$5</f>
        <v>0</v>
      </c>
      <c r="Y199" s="89">
        <f>(Y38+Y39)*'Data - P&amp;L'!$C$5</f>
        <v>0</v>
      </c>
      <c r="Z199" s="89">
        <f>(Z38+Z39)*'Data - P&amp;L'!$C$5</f>
        <v>0</v>
      </c>
      <c r="AA199" s="89">
        <f>(AA38+AA39)*'Data - P&amp;L'!$C$5</f>
        <v>0</v>
      </c>
      <c r="AB199" s="89">
        <f>(AB38+AB39)*'Data - P&amp;L'!$C$5</f>
        <v>0</v>
      </c>
      <c r="AC199" s="89">
        <f>(AC38+AC39)*'Data - P&amp;L'!$C$5</f>
        <v>0</v>
      </c>
      <c r="AD199" s="89">
        <f>(AD38+AD39)*'Data - P&amp;L'!$C$5</f>
        <v>0</v>
      </c>
      <c r="AE199" s="89">
        <f>(AE38+AE39)*'Data - P&amp;L'!$C$5</f>
        <v>0</v>
      </c>
      <c r="AF199" s="97">
        <f>(AF38+AF39)*'Data - P&amp;L'!$C$5</f>
        <v>0</v>
      </c>
      <c r="AG199" s="82">
        <f t="shared" si="58"/>
        <v>0</v>
      </c>
    </row>
    <row r="200">
      <c r="A200" s="538" t="s">
        <v>361</v>
      </c>
      <c r="B200" s="539">
        <f>(B40+B41)*'Data - P&amp;L'!$C$10</f>
        <v>0</v>
      </c>
      <c r="C200" s="539">
        <f>(C40+C41)*'Data - P&amp;L'!$C$10</f>
        <v>0</v>
      </c>
      <c r="D200" s="539">
        <f>(D40+D41)*'Data - P&amp;L'!$C$10</f>
        <v>0</v>
      </c>
      <c r="E200" s="539">
        <f>(E40+E41)*'Data - P&amp;L'!$C$10</f>
        <v>0</v>
      </c>
      <c r="F200" s="539">
        <f>(F40+F41)*'Data - P&amp;L'!$C$10</f>
        <v>0</v>
      </c>
      <c r="G200" s="539">
        <f>(G40+G41)*'Data - P&amp;L'!$C$10</f>
        <v>0</v>
      </c>
      <c r="H200" s="539">
        <f>(H40+H41)*'Data - P&amp;L'!$C$10</f>
        <v>0</v>
      </c>
      <c r="I200" s="539">
        <f>(I40+I41)*'Data - P&amp;L'!$C$10</f>
        <v>0</v>
      </c>
      <c r="J200" s="539">
        <f>(J40+J41)*'Data - P&amp;L'!$C$10</f>
        <v>0</v>
      </c>
      <c r="K200" s="539">
        <f>(K40+K41)*'Data - P&amp;L'!$C$10</f>
        <v>0</v>
      </c>
      <c r="L200" s="539">
        <f>(L40+L41)*'Data - P&amp;L'!$C$10</f>
        <v>0</v>
      </c>
      <c r="M200" s="539">
        <f>(M40+M41)*'Data - P&amp;L'!$C$10</f>
        <v>0</v>
      </c>
      <c r="N200" s="539">
        <f>(N40+N41)*'Data - P&amp;L'!$C$10</f>
        <v>0</v>
      </c>
      <c r="O200" s="539">
        <f>(O40+O41)*'Data - P&amp;L'!$C$10</f>
        <v>0</v>
      </c>
      <c r="P200" s="539">
        <f>(P40+P41)*'Data - P&amp;L'!$C$10</f>
        <v>0</v>
      </c>
      <c r="Q200" s="539">
        <f>(Q40+Q41)*'Data - P&amp;L'!$C$10</f>
        <v>0</v>
      </c>
      <c r="R200" s="539">
        <f>(R40+R41)*'Data - P&amp;L'!$C$10</f>
        <v>0</v>
      </c>
      <c r="S200" s="539">
        <f>(S40+S41)*'Data - P&amp;L'!$C$10</f>
        <v>0</v>
      </c>
      <c r="T200" s="539">
        <f>(T40+T41)*'Data - P&amp;L'!$C$10</f>
        <v>0</v>
      </c>
      <c r="U200" s="539">
        <f>(U40+U41)*'Data - P&amp;L'!$C$10</f>
        <v>0</v>
      </c>
      <c r="V200" s="539">
        <f>(V40+V41)*'Data - P&amp;L'!$C$10</f>
        <v>0</v>
      </c>
      <c r="W200" s="539">
        <f>(W40+W41)*'Data - P&amp;L'!$C$10</f>
        <v>0</v>
      </c>
      <c r="X200" s="539">
        <f>(X40+X41)*'Data - P&amp;L'!$C$10</f>
        <v>0</v>
      </c>
      <c r="Y200" s="539">
        <f>(Y40+Y41)*'Data - P&amp;L'!$C$10</f>
        <v>0</v>
      </c>
      <c r="Z200" s="539">
        <f>(Z40+Z41)*'Data - P&amp;L'!$C$10</f>
        <v>0</v>
      </c>
      <c r="AA200" s="539">
        <f>(AA40+AA41)*'Data - P&amp;L'!$C$10</f>
        <v>0</v>
      </c>
      <c r="AB200" s="539">
        <f>(AB40+AB41)*'Data - P&amp;L'!$C$10</f>
        <v>0</v>
      </c>
      <c r="AC200" s="539">
        <f>(AC40+AC41)*'Data - P&amp;L'!$C$10</f>
        <v>0</v>
      </c>
      <c r="AD200" s="539">
        <f>(AD40+AD41)*'Data - P&amp;L'!$C$10</f>
        <v>0</v>
      </c>
      <c r="AE200" s="539">
        <f>(AE40+AE41)*'Data - P&amp;L'!$C$10</f>
        <v>0</v>
      </c>
      <c r="AF200" s="540">
        <f>(AF40+AF41)*'Data - P&amp;L'!$C$10</f>
        <v>0</v>
      </c>
      <c r="AG200" s="82">
        <f t="shared" si="58"/>
        <v>0</v>
      </c>
    </row>
    <row r="201">
      <c r="A201" s="541" t="s">
        <v>367</v>
      </c>
      <c r="B201" s="89">
        <f>B32*'Data - P&amp;L'!$C$38</f>
        <v>71.64</v>
      </c>
      <c r="C201" s="89">
        <f>C32*'Data - P&amp;L'!$C$38</f>
        <v>0</v>
      </c>
      <c r="D201" s="89">
        <f>D32*'Data - P&amp;L'!$C$38</f>
        <v>11.94</v>
      </c>
      <c r="E201" s="89">
        <f>E32*'Data - P&amp;L'!$C$38</f>
        <v>11.94</v>
      </c>
      <c r="F201" s="89">
        <f>F32*'Data - P&amp;L'!$C$38</f>
        <v>0</v>
      </c>
      <c r="G201" s="89">
        <f>G32*'Data - P&amp;L'!$C$38</f>
        <v>0</v>
      </c>
      <c r="H201" s="89">
        <f>H32*'Data - P&amp;L'!$C$38</f>
        <v>11.94</v>
      </c>
      <c r="I201" s="89">
        <f>I32*'Data - P&amp;L'!$C$38</f>
        <v>0</v>
      </c>
      <c r="J201" s="89">
        <f>J32*'Data - P&amp;L'!$C$38</f>
        <v>119.4</v>
      </c>
      <c r="K201" s="89">
        <f>K32*'Data - P&amp;L'!$C$38</f>
        <v>656.7</v>
      </c>
      <c r="L201" s="89">
        <f>L32*'Data - P&amp;L'!$C$38</f>
        <v>59.7</v>
      </c>
      <c r="M201" s="89">
        <f>M32*'Data - P&amp;L'!$C$38</f>
        <v>59.7</v>
      </c>
      <c r="N201" s="89">
        <f>N32*'Data - P&amp;L'!$C$38</f>
        <v>107.46</v>
      </c>
      <c r="O201" s="89">
        <f>O32*'Data - P&amp;L'!$C$38</f>
        <v>513.42</v>
      </c>
      <c r="P201" s="89">
        <f>P32*'Data - P&amp;L'!$C$38</f>
        <v>1146.24</v>
      </c>
      <c r="Q201" s="89">
        <f>Q32*'Data - P&amp;L'!$C$38</f>
        <v>3164.1</v>
      </c>
      <c r="R201" s="89">
        <f>R32*'Data - P&amp;L'!$C$38</f>
        <v>9372.9</v>
      </c>
      <c r="S201" s="89">
        <f>S32*'Data - P&amp;L'!$C$38</f>
        <v>7546.08</v>
      </c>
      <c r="T201" s="89">
        <f>T32*'Data - P&amp;L'!$C$38</f>
        <v>6913.26</v>
      </c>
      <c r="U201" s="89">
        <f>U32*'Data - P&amp;L'!$C$38</f>
        <v>2925.3</v>
      </c>
      <c r="V201" s="89">
        <f>V32*'Data - P&amp;L'!$C$38</f>
        <v>2376.06</v>
      </c>
      <c r="W201" s="89">
        <f>W32*'Data - P&amp;L'!$C$38</f>
        <v>1970.1</v>
      </c>
      <c r="X201" s="89">
        <f>X32*'Data - P&amp;L'!$C$38</f>
        <v>1802.94</v>
      </c>
      <c r="Y201" s="89">
        <f>Y32*'Data - P&amp;L'!$C$38</f>
        <v>1098.48</v>
      </c>
      <c r="Z201" s="89">
        <f>Z32*'Data - P&amp;L'!$C$38</f>
        <v>991.02</v>
      </c>
      <c r="AA201" s="89">
        <f>AA32*'Data - P&amp;L'!$C$38</f>
        <v>704.46</v>
      </c>
      <c r="AB201" s="89">
        <f>AB32*'Data - P&amp;L'!$C$38</f>
        <v>298.5</v>
      </c>
      <c r="AC201" s="89">
        <f>AC32*'Data - P&amp;L'!$C$38</f>
        <v>370.14</v>
      </c>
      <c r="AD201" s="89">
        <f>AD32*'Data - P&amp;L'!$C$38</f>
        <v>250.74</v>
      </c>
      <c r="AE201" s="89">
        <f>AE32*'Data - P&amp;L'!$C$38</f>
        <v>417.9</v>
      </c>
      <c r="AF201" s="97">
        <f>AF32*'Data - P&amp;L'!$C$38</f>
        <v>322.38</v>
      </c>
      <c r="AG201" s="82">
        <f t="shared" si="58"/>
        <v>43294.44</v>
      </c>
    </row>
    <row r="202">
      <c r="A202" s="541" t="s">
        <v>368</v>
      </c>
      <c r="B202" s="539">
        <f>(B32*'Data - P&amp;L'!$C$46)+(B32*'Data - P&amp;L'!$C$43)</f>
        <v>149.28</v>
      </c>
      <c r="C202" s="539">
        <f>(C32*'Data - P&amp;L'!$C$46)+(C32*'Data - P&amp;L'!$C$43)</f>
        <v>0</v>
      </c>
      <c r="D202" s="539">
        <f>(D32*'Data - P&amp;L'!$C$46)+(D32*'Data - P&amp;L'!$C$43)</f>
        <v>24.88</v>
      </c>
      <c r="E202" s="539">
        <f>(E32*'Data - P&amp;L'!$C$46)+(E32*'Data - P&amp;L'!$C$43)</f>
        <v>24.88</v>
      </c>
      <c r="F202" s="539">
        <f>(F32*'Data - P&amp;L'!$C$46)+(F32*'Data - P&amp;L'!$C$43)</f>
        <v>0</v>
      </c>
      <c r="G202" s="539">
        <f>(G32*'Data - P&amp;L'!$C$46)+(G32*'Data - P&amp;L'!$C$43)</f>
        <v>0</v>
      </c>
      <c r="H202" s="539">
        <f>(H32*'Data - P&amp;L'!$C$46)+(H32*'Data - P&amp;L'!$C$43)</f>
        <v>24.88</v>
      </c>
      <c r="I202" s="539">
        <f>(I32*'Data - P&amp;L'!$C$46)+(I32*'Data - P&amp;L'!$C$43)</f>
        <v>0</v>
      </c>
      <c r="J202" s="539">
        <f>(J32*'Data - P&amp;L'!$C$46)+(J32*'Data - P&amp;L'!$C$43)</f>
        <v>248.8</v>
      </c>
      <c r="K202" s="539">
        <f>(K32*'Data - P&amp;L'!$C$46)+(K32*'Data - P&amp;L'!$C$43)</f>
        <v>1368.4</v>
      </c>
      <c r="L202" s="539">
        <f>(L32*'Data - P&amp;L'!$C$46)+(L32*'Data - P&amp;L'!$C$43)</f>
        <v>124.4</v>
      </c>
      <c r="M202" s="539">
        <f>(M32*'Data - P&amp;L'!$C$46)+(M32*'Data - P&amp;L'!$C$43)</f>
        <v>124.4</v>
      </c>
      <c r="N202" s="539">
        <f>(N32*'Data - P&amp;L'!$C$46)+(N32*'Data - P&amp;L'!$C$43)</f>
        <v>223.92</v>
      </c>
      <c r="O202" s="539">
        <f>(O32*'Data - P&amp;L'!$C$46)+(O32*'Data - P&amp;L'!$C$43)</f>
        <v>1069.84</v>
      </c>
      <c r="P202" s="539">
        <f>(P32*'Data - P&amp;L'!$C$46)+(P32*'Data - P&amp;L'!$C$43)</f>
        <v>2388.48</v>
      </c>
      <c r="Q202" s="539">
        <f>(Q32*'Data - P&amp;L'!$C$46)+(Q32*'Data - P&amp;L'!$C$43)</f>
        <v>6593.2</v>
      </c>
      <c r="R202" s="539">
        <f>(R32*'Data - P&amp;L'!$C$46)+(R32*'Data - P&amp;L'!$C$43)</f>
        <v>19530.8</v>
      </c>
      <c r="S202" s="539">
        <f>(S32*'Data - P&amp;L'!$C$46)+(S32*'Data - P&amp;L'!$C$43)</f>
        <v>15724.16</v>
      </c>
      <c r="T202" s="539">
        <f>(T32*'Data - P&amp;L'!$C$46)+(T32*'Data - P&amp;L'!$C$43)</f>
        <v>14405.52</v>
      </c>
      <c r="U202" s="539">
        <f>(U32*'Data - P&amp;L'!$C$46)+(U32*'Data - P&amp;L'!$C$43)</f>
        <v>6095.6</v>
      </c>
      <c r="V202" s="539">
        <f>(V32*'Data - P&amp;L'!$C$46)+(V32*'Data - P&amp;L'!$C$43)</f>
        <v>4951.12</v>
      </c>
      <c r="W202" s="539">
        <f>(W32*'Data - P&amp;L'!$C$46)+(W32*'Data - P&amp;L'!$C$43)</f>
        <v>4105.2</v>
      </c>
      <c r="X202" s="539">
        <f>(X32*'Data - P&amp;L'!$C$46)+(X32*'Data - P&amp;L'!$C$43)</f>
        <v>3756.88</v>
      </c>
      <c r="Y202" s="539">
        <f>(Y32*'Data - P&amp;L'!$C$46)+(Y32*'Data - P&amp;L'!$C$43)</f>
        <v>2288.96</v>
      </c>
      <c r="Z202" s="539">
        <f>(Z32*'Data - P&amp;L'!$C$46)+(Z32*'Data - P&amp;L'!$C$43)</f>
        <v>2065.04</v>
      </c>
      <c r="AA202" s="539">
        <f>(AA32*'Data - P&amp;L'!$C$46)+(AA32*'Data - P&amp;L'!$C$43)</f>
        <v>1467.92</v>
      </c>
      <c r="AB202" s="539">
        <f>(AB32*'Data - P&amp;L'!$C$46)+(AB32*'Data - P&amp;L'!$C$43)</f>
        <v>622</v>
      </c>
      <c r="AC202" s="539">
        <f>(AC32*'Data - P&amp;L'!$C$46)+(AC32*'Data - P&amp;L'!$C$43)</f>
        <v>771.28</v>
      </c>
      <c r="AD202" s="539">
        <f>(AD32*'Data - P&amp;L'!$C$46)+(AD32*'Data - P&amp;L'!$C$43)</f>
        <v>522.48</v>
      </c>
      <c r="AE202" s="539">
        <f>(AE32*'Data - P&amp;L'!$C$46)+(AE32*'Data - P&amp;L'!$C$43)</f>
        <v>870.8</v>
      </c>
      <c r="AF202" s="540">
        <f>(AF32*'Data - P&amp;L'!$C$46)+(AF32*'Data - P&amp;L'!$C$43)</f>
        <v>671.76</v>
      </c>
      <c r="AG202" s="82">
        <f t="shared" si="58"/>
        <v>90214.88</v>
      </c>
    </row>
    <row r="203">
      <c r="A203" s="541" t="s">
        <v>372</v>
      </c>
      <c r="B203" s="89">
        <f>B42*'Data - P&amp;L'!$D$43</f>
        <v>0</v>
      </c>
      <c r="C203" s="89">
        <f>C42*'Data - P&amp;L'!$D$43</f>
        <v>0</v>
      </c>
      <c r="D203" s="89">
        <f>D42*'Data - P&amp;L'!$D$43</f>
        <v>0</v>
      </c>
      <c r="E203" s="89">
        <f>E42*'Data - P&amp;L'!$D$43</f>
        <v>0</v>
      </c>
      <c r="F203" s="89">
        <f>F42*'Data - P&amp;L'!$D$43</f>
        <v>0</v>
      </c>
      <c r="G203" s="89">
        <f>G42*'Data - P&amp;L'!$D$43</f>
        <v>0</v>
      </c>
      <c r="H203" s="89">
        <f>H42*'Data - P&amp;L'!$D$43</f>
        <v>0</v>
      </c>
      <c r="I203" s="89">
        <f>I42*'Data - P&amp;L'!$D$43</f>
        <v>0</v>
      </c>
      <c r="J203" s="89">
        <f>J42*'Data - P&amp;L'!$D$43</f>
        <v>4.305</v>
      </c>
      <c r="K203" s="89">
        <f>K42*'Data - P&amp;L'!$D$43</f>
        <v>1.435</v>
      </c>
      <c r="L203" s="89">
        <f>L42*'Data - P&amp;L'!$D$43</f>
        <v>0</v>
      </c>
      <c r="M203" s="89">
        <f>M42*'Data - P&amp;L'!$D$43</f>
        <v>1.435</v>
      </c>
      <c r="N203" s="89">
        <f>N42*'Data - P&amp;L'!$D$43</f>
        <v>0</v>
      </c>
      <c r="O203" s="89">
        <f>O42*'Data - P&amp;L'!$D$43</f>
        <v>0</v>
      </c>
      <c r="P203" s="89">
        <f>P42*'Data - P&amp;L'!$D$43</f>
        <v>5.74</v>
      </c>
      <c r="Q203" s="89">
        <f>Q42*'Data - P&amp;L'!$D$43</f>
        <v>17.22</v>
      </c>
      <c r="R203" s="89">
        <f>R42*'Data - P&amp;L'!$D$43</f>
        <v>74.62</v>
      </c>
      <c r="S203" s="89">
        <f>S42*'Data - P&amp;L'!$D$43</f>
        <v>61.705</v>
      </c>
      <c r="T203" s="89">
        <f>T42*'Data - P&amp;L'!$D$43</f>
        <v>64.575</v>
      </c>
      <c r="U203" s="89">
        <f>U42*'Data - P&amp;L'!$D$43</f>
        <v>40.18</v>
      </c>
      <c r="V203" s="89">
        <f>V42*'Data - P&amp;L'!$D$43</f>
        <v>20.09</v>
      </c>
      <c r="W203" s="89">
        <f>W42*'Data - P&amp;L'!$D$43</f>
        <v>25.83</v>
      </c>
      <c r="X203" s="89">
        <f>X42*'Data - P&amp;L'!$D$43</f>
        <v>33.005</v>
      </c>
      <c r="Y203" s="89">
        <f>Y42*'Data - P&amp;L'!$D$43</f>
        <v>27.265</v>
      </c>
      <c r="Z203" s="89">
        <f>Z42*'Data - P&amp;L'!$D$43</f>
        <v>107.625</v>
      </c>
      <c r="AA203" s="89">
        <f>AA42*'Data - P&amp;L'!$D$43</f>
        <v>129.15</v>
      </c>
      <c r="AB203" s="89">
        <f>AB42*'Data - P&amp;L'!$D$43</f>
        <v>97.58</v>
      </c>
      <c r="AC203" s="89">
        <f>AC42*'Data - P&amp;L'!$D$43</f>
        <v>40.18</v>
      </c>
      <c r="AD203" s="89">
        <f>AD42*'Data - P&amp;L'!$D$43</f>
        <v>1.435</v>
      </c>
      <c r="AE203" s="89">
        <f>AE42*'Data - P&amp;L'!$D$43</f>
        <v>2.87</v>
      </c>
      <c r="AF203" s="97">
        <f>AF42*'Data - P&amp;L'!$D$43</f>
        <v>4.305</v>
      </c>
      <c r="AG203" s="82">
        <f t="shared" si="58"/>
        <v>760.55</v>
      </c>
    </row>
    <row r="204">
      <c r="A204" s="541" t="s">
        <v>376</v>
      </c>
      <c r="B204" s="89">
        <f>(B42*'Data - P&amp;L'!$C$51)+(B42*'Data - P&amp;L'!$C$47)</f>
        <v>0</v>
      </c>
      <c r="C204" s="89">
        <f>(C42*'Data - P&amp;L'!$C$51)+(C42*'Data - P&amp;L'!$C$47)</f>
        <v>0</v>
      </c>
      <c r="D204" s="89">
        <f>(D42*'Data - P&amp;L'!$C$51)+(D42*'Data - P&amp;L'!$C$47)</f>
        <v>0</v>
      </c>
      <c r="E204" s="89">
        <f>(E42*'Data - P&amp;L'!$C$51)+(E42*'Data - P&amp;L'!$C$47)</f>
        <v>0</v>
      </c>
      <c r="F204" s="89">
        <f>(F42*'Data - P&amp;L'!$C$51)+(F42*'Data - P&amp;L'!$C$47)</f>
        <v>0</v>
      </c>
      <c r="G204" s="89">
        <f>(G42*'Data - P&amp;L'!$C$51)+(G42*'Data - P&amp;L'!$C$47)</f>
        <v>0</v>
      </c>
      <c r="H204" s="89">
        <f>(H42*'Data - P&amp;L'!$C$51)+(H42*'Data - P&amp;L'!$C$47)</f>
        <v>0</v>
      </c>
      <c r="I204" s="89">
        <f>(I42*'Data - P&amp;L'!$C$51)+(I42*'Data - P&amp;L'!$C$47)</f>
        <v>0</v>
      </c>
      <c r="J204" s="89">
        <f>(J42*'Data - P&amp;L'!$C$51)+(J42*'Data - P&amp;L'!$C$47)</f>
        <v>35.565</v>
      </c>
      <c r="K204" s="89">
        <f>(K42*'Data - P&amp;L'!$C$51)+(K42*'Data - P&amp;L'!$C$47)</f>
        <v>11.855</v>
      </c>
      <c r="L204" s="89">
        <f>(L42*'Data - P&amp;L'!$C$51)+(L42*'Data - P&amp;L'!$C$47)</f>
        <v>0</v>
      </c>
      <c r="M204" s="89">
        <f>(M42*'Data - P&amp;L'!$C$51)+(M42*'Data - P&amp;L'!$C$47)</f>
        <v>11.855</v>
      </c>
      <c r="N204" s="89">
        <f>(N42*'Data - P&amp;L'!$C$51)+(N42*'Data - P&amp;L'!$C$47)</f>
        <v>0</v>
      </c>
      <c r="O204" s="89">
        <f>(O42*'Data - P&amp;L'!$C$51)+(O42*'Data - P&amp;L'!$C$47)</f>
        <v>0</v>
      </c>
      <c r="P204" s="89">
        <f>(P42*'Data - P&amp;L'!$C$51)+(P42*'Data - P&amp;L'!$C$47)</f>
        <v>47.42</v>
      </c>
      <c r="Q204" s="89">
        <f>(Q42*'Data - P&amp;L'!$C$51)+(Q42*'Data - P&amp;L'!$C$47)</f>
        <v>142.26</v>
      </c>
      <c r="R204" s="89">
        <f>(R42*'Data - P&amp;L'!$C$51)+(R42*'Data - P&amp;L'!$C$47)</f>
        <v>616.46</v>
      </c>
      <c r="S204" s="89">
        <f>(S42*'Data - P&amp;L'!$C$51)+(S42*'Data - P&amp;L'!$C$47)</f>
        <v>509.765</v>
      </c>
      <c r="T204" s="89">
        <f>(T42*'Data - P&amp;L'!$C$51)+(T42*'Data - P&amp;L'!$C$47)</f>
        <v>533.475</v>
      </c>
      <c r="U204" s="89">
        <f>(U42*'Data - P&amp;L'!$C$51)+(U42*'Data - P&amp;L'!$C$47)</f>
        <v>331.94</v>
      </c>
      <c r="V204" s="89">
        <f>(V42*'Data - P&amp;L'!$C$51)+(V42*'Data - P&amp;L'!$C$47)</f>
        <v>165.97</v>
      </c>
      <c r="W204" s="89">
        <f>(W42*'Data - P&amp;L'!$C$51)+(W42*'Data - P&amp;L'!$C$47)</f>
        <v>213.39</v>
      </c>
      <c r="X204" s="89">
        <f>(X42*'Data - P&amp;L'!$C$51)+(X42*'Data - P&amp;L'!$C$47)</f>
        <v>272.665</v>
      </c>
      <c r="Y204" s="89">
        <f>(Y42*'Data - P&amp;L'!$C$51)+(Y42*'Data - P&amp;L'!$C$47)</f>
        <v>225.245</v>
      </c>
      <c r="Z204" s="89">
        <f>(Z42*'Data - P&amp;L'!$C$51)+(Z42*'Data - P&amp;L'!$C$47)</f>
        <v>889.125</v>
      </c>
      <c r="AA204" s="89">
        <f>(AA42*'Data - P&amp;L'!$C$51)+(AA42*'Data - P&amp;L'!$C$47)</f>
        <v>1066.95</v>
      </c>
      <c r="AB204" s="89">
        <f>(AB42*'Data - P&amp;L'!$C$51)+(AB42*'Data - P&amp;L'!$C$47)</f>
        <v>806.14</v>
      </c>
      <c r="AC204" s="89">
        <f>(AC42*'Data - P&amp;L'!$C$51)+(AC42*'Data - P&amp;L'!$C$47)</f>
        <v>331.94</v>
      </c>
      <c r="AD204" s="89">
        <f>(AD42*'Data - P&amp;L'!$C$51)+(AD42*'Data - P&amp;L'!$C$47)</f>
        <v>11.855</v>
      </c>
      <c r="AE204" s="89">
        <f>(AE42*'Data - P&amp;L'!$C$51)+(AE42*'Data - P&amp;L'!$C$47)</f>
        <v>23.71</v>
      </c>
      <c r="AF204" s="97">
        <f>(AF42*'Data - P&amp;L'!$C$51)+(AF42*'Data - P&amp;L'!$C$47)</f>
        <v>35.565</v>
      </c>
      <c r="AG204" s="82">
        <f t="shared" si="58"/>
        <v>6283.15</v>
      </c>
    </row>
    <row r="205">
      <c r="A205" s="541" t="s">
        <v>380</v>
      </c>
      <c r="B205" s="89">
        <f>(B32*'Data - P&amp;L'!$C$44)+(B42*'Data - P&amp;L'!$D$44)</f>
        <v>1.44</v>
      </c>
      <c r="C205" s="89">
        <f>(C32*'Data - P&amp;L'!$C$44)+(C42*'Data - P&amp;L'!$D$44)</f>
        <v>0</v>
      </c>
      <c r="D205" s="89">
        <f>(D32*'Data - P&amp;L'!$C$44)+(D42*'Data - P&amp;L'!$D$44)</f>
        <v>0.24</v>
      </c>
      <c r="E205" s="89">
        <f>(E32*'Data - P&amp;L'!$C$44)+(E42*'Data - P&amp;L'!$D$44)</f>
        <v>0.24</v>
      </c>
      <c r="F205" s="89">
        <f>(F32*'Data - P&amp;L'!$C$44)+(F42*'Data - P&amp;L'!$D$44)</f>
        <v>0</v>
      </c>
      <c r="G205" s="89">
        <f>(G32*'Data - P&amp;L'!$C$44)+(G42*'Data - P&amp;L'!$D$44)</f>
        <v>0</v>
      </c>
      <c r="H205" s="89">
        <f>(H32*'Data - P&amp;L'!$C$44)+(H42*'Data - P&amp;L'!$D$44)</f>
        <v>0.24</v>
      </c>
      <c r="I205" s="89">
        <f>(I32*'Data - P&amp;L'!$C$44)+(I42*'Data - P&amp;L'!$D$44)</f>
        <v>0</v>
      </c>
      <c r="J205" s="89">
        <f>(J32*'Data - P&amp;L'!$C$44)+(J42*'Data - P&amp;L'!$D$44)</f>
        <v>3.12</v>
      </c>
      <c r="K205" s="89">
        <f>(K32*'Data - P&amp;L'!$C$44)+(K42*'Data - P&amp;L'!$D$44)</f>
        <v>13.44</v>
      </c>
      <c r="L205" s="89">
        <f>(L32*'Data - P&amp;L'!$C$44)+(L42*'Data - P&amp;L'!$D$44)</f>
        <v>1.2</v>
      </c>
      <c r="M205" s="89">
        <f>(M32*'Data - P&amp;L'!$C$44)+(M42*'Data - P&amp;L'!$D$44)</f>
        <v>1.44</v>
      </c>
      <c r="N205" s="89">
        <f>(N32*'Data - P&amp;L'!$C$44)+(N42*'Data - P&amp;L'!$D$44)</f>
        <v>2.16</v>
      </c>
      <c r="O205" s="89">
        <f>(O32*'Data - P&amp;L'!$C$44)+(O42*'Data - P&amp;L'!$D$44)</f>
        <v>10.32</v>
      </c>
      <c r="P205" s="89">
        <f>(P32*'Data - P&amp;L'!$C$44)+(P42*'Data - P&amp;L'!$D$44)</f>
        <v>24</v>
      </c>
      <c r="Q205" s="89">
        <f>(Q32*'Data - P&amp;L'!$C$44)+(Q42*'Data - P&amp;L'!$D$44)</f>
        <v>66.48</v>
      </c>
      <c r="R205" s="89">
        <f>(R32*'Data - P&amp;L'!$C$44)+(R42*'Data - P&amp;L'!$D$44)</f>
        <v>200.88</v>
      </c>
      <c r="S205" s="89">
        <f>(S32*'Data - P&amp;L'!$C$44)+(S42*'Data - P&amp;L'!$D$44)</f>
        <v>162</v>
      </c>
      <c r="T205" s="89">
        <f>(T32*'Data - P&amp;L'!$C$44)+(T42*'Data - P&amp;L'!$D$44)</f>
        <v>149.76</v>
      </c>
      <c r="U205" s="89">
        <f>(U32*'Data - P&amp;L'!$C$44)+(U42*'Data - P&amp;L'!$D$44)</f>
        <v>65.52</v>
      </c>
      <c r="V205" s="89">
        <f>(V32*'Data - P&amp;L'!$C$44)+(V42*'Data - P&amp;L'!$D$44)</f>
        <v>51.12</v>
      </c>
      <c r="W205" s="89">
        <f>(W32*'Data - P&amp;L'!$C$44)+(W42*'Data - P&amp;L'!$D$44)</f>
        <v>43.92</v>
      </c>
      <c r="X205" s="89">
        <f>(X32*'Data - P&amp;L'!$C$44)+(X42*'Data - P&amp;L'!$D$44)</f>
        <v>41.76</v>
      </c>
      <c r="Y205" s="89">
        <f>(Y32*'Data - P&amp;L'!$C$44)+(Y42*'Data - P&amp;L'!$D$44)</f>
        <v>26.64</v>
      </c>
      <c r="Z205" s="89">
        <f>(Z32*'Data - P&amp;L'!$C$44)+(Z42*'Data - P&amp;L'!$D$44)</f>
        <v>37.92</v>
      </c>
      <c r="AA205" s="89">
        <f>(AA32*'Data - P&amp;L'!$C$44)+(AA42*'Data - P&amp;L'!$D$44)</f>
        <v>35.76</v>
      </c>
      <c r="AB205" s="89">
        <f>(AB32*'Data - P&amp;L'!$C$44)+(AB42*'Data - P&amp;L'!$D$44)</f>
        <v>22.32</v>
      </c>
      <c r="AC205" s="89">
        <f>(AC32*'Data - P&amp;L'!$C$44)+(AC42*'Data - P&amp;L'!$D$44)</f>
        <v>14.16</v>
      </c>
      <c r="AD205" s="89">
        <f>(AD32*'Data - P&amp;L'!$C$44)+(AD42*'Data - P&amp;L'!$D$44)</f>
        <v>5.28</v>
      </c>
      <c r="AE205" s="89">
        <f>(AE32*'Data - P&amp;L'!$C$44)+(AE42*'Data - P&amp;L'!$D$44)</f>
        <v>8.88</v>
      </c>
      <c r="AF205" s="97">
        <f>(AF32*'Data - P&amp;L'!$C$44)+(AF42*'Data - P&amp;L'!$D$44)</f>
        <v>7.2</v>
      </c>
      <c r="AG205" s="82">
        <f t="shared" si="58"/>
        <v>997.44</v>
      </c>
    </row>
    <row r="206">
      <c r="A206" s="547" t="s">
        <v>386</v>
      </c>
      <c r="B206" s="89">
        <f t="shared" ref="B206:AF206" si="59">B22</f>
        <v>14.34</v>
      </c>
      <c r="C206" s="89">
        <f t="shared" si="59"/>
        <v>0</v>
      </c>
      <c r="D206" s="89">
        <f t="shared" si="59"/>
        <v>0</v>
      </c>
      <c r="E206" s="89">
        <f t="shared" si="59"/>
        <v>17.94</v>
      </c>
      <c r="F206" s="89">
        <f t="shared" si="59"/>
        <v>0</v>
      </c>
      <c r="G206" s="89">
        <f t="shared" si="59"/>
        <v>0</v>
      </c>
      <c r="H206" s="89">
        <f t="shared" si="59"/>
        <v>13.15</v>
      </c>
      <c r="I206" s="89">
        <f t="shared" si="59"/>
        <v>0</v>
      </c>
      <c r="J206" s="89">
        <f t="shared" si="59"/>
        <v>202.17</v>
      </c>
      <c r="K206" s="89">
        <f t="shared" si="59"/>
        <v>1189.4</v>
      </c>
      <c r="L206" s="141">
        <f t="shared" si="59"/>
        <v>105.88</v>
      </c>
      <c r="M206" s="89">
        <f t="shared" si="59"/>
        <v>114.74</v>
      </c>
      <c r="N206" s="89">
        <f t="shared" si="59"/>
        <v>184.35</v>
      </c>
      <c r="O206" s="89">
        <f t="shared" si="59"/>
        <v>838.71</v>
      </c>
      <c r="P206" s="89">
        <f t="shared" si="59"/>
        <v>2028.05</v>
      </c>
      <c r="Q206" s="89">
        <f t="shared" si="59"/>
        <v>5562.66</v>
      </c>
      <c r="R206" s="141">
        <f t="shared" si="59"/>
        <v>16741.34</v>
      </c>
      <c r="S206" s="141">
        <f t="shared" si="59"/>
        <v>13366.17</v>
      </c>
      <c r="T206" s="141">
        <f t="shared" si="59"/>
        <v>12080.12</v>
      </c>
      <c r="U206" s="141">
        <f t="shared" si="59"/>
        <v>5095.44</v>
      </c>
      <c r="V206" s="141">
        <f t="shared" si="59"/>
        <v>4217.98</v>
      </c>
      <c r="W206" s="141">
        <f t="shared" si="59"/>
        <v>3680.14</v>
      </c>
      <c r="X206" s="141">
        <f t="shared" si="59"/>
        <v>3107.29</v>
      </c>
      <c r="Y206" s="141">
        <f t="shared" si="59"/>
        <v>1949.06</v>
      </c>
      <c r="Z206" s="141">
        <f t="shared" si="59"/>
        <v>1224.05</v>
      </c>
      <c r="AA206" s="141">
        <f t="shared" si="59"/>
        <v>1412.66</v>
      </c>
      <c r="AB206" s="141">
        <f t="shared" si="59"/>
        <v>655.22</v>
      </c>
      <c r="AC206" s="141">
        <f t="shared" si="59"/>
        <v>688.12</v>
      </c>
      <c r="AD206" s="141">
        <f t="shared" si="59"/>
        <v>426.66</v>
      </c>
      <c r="AE206" s="141">
        <f t="shared" si="59"/>
        <v>703.83</v>
      </c>
      <c r="AF206" s="552">
        <f t="shared" si="59"/>
        <v>710.31</v>
      </c>
      <c r="AG206" s="82">
        <f t="shared" si="58"/>
        <v>76329.78</v>
      </c>
    </row>
    <row r="207">
      <c r="A207" s="40" t="s">
        <v>387</v>
      </c>
      <c r="B207" s="89">
        <f t="shared" ref="B207:AF207" si="60">B23</f>
        <v>0</v>
      </c>
      <c r="C207" s="89">
        <f t="shared" si="60"/>
        <v>0</v>
      </c>
      <c r="D207" s="89">
        <f t="shared" si="60"/>
        <v>0</v>
      </c>
      <c r="E207" s="89">
        <f t="shared" si="60"/>
        <v>0</v>
      </c>
      <c r="F207" s="89">
        <f t="shared" si="60"/>
        <v>0</v>
      </c>
      <c r="G207" s="89">
        <f t="shared" si="60"/>
        <v>0</v>
      </c>
      <c r="H207" s="89">
        <f t="shared" si="60"/>
        <v>0</v>
      </c>
      <c r="I207" s="89">
        <f t="shared" si="60"/>
        <v>0</v>
      </c>
      <c r="J207" s="89">
        <f t="shared" si="60"/>
        <v>0.32</v>
      </c>
      <c r="K207" s="89">
        <f t="shared" si="60"/>
        <v>7.23</v>
      </c>
      <c r="L207" s="141">
        <f t="shared" si="60"/>
        <v>0</v>
      </c>
      <c r="M207" s="89">
        <f t="shared" si="60"/>
        <v>0.16</v>
      </c>
      <c r="N207" s="89">
        <f t="shared" si="60"/>
        <v>14.06</v>
      </c>
      <c r="O207" s="89">
        <f t="shared" si="60"/>
        <v>7.23</v>
      </c>
      <c r="P207" s="89">
        <f t="shared" si="60"/>
        <v>7.23</v>
      </c>
      <c r="Q207" s="89">
        <f t="shared" si="60"/>
        <v>61.39</v>
      </c>
      <c r="R207" s="141">
        <f t="shared" si="60"/>
        <v>100.18</v>
      </c>
      <c r="S207" s="141">
        <f t="shared" si="60"/>
        <v>135.52</v>
      </c>
      <c r="T207" s="141">
        <f t="shared" si="60"/>
        <v>91.67</v>
      </c>
      <c r="U207" s="141">
        <f t="shared" si="60"/>
        <v>10.58</v>
      </c>
      <c r="V207" s="141">
        <f t="shared" si="60"/>
        <v>26.32</v>
      </c>
      <c r="W207" s="141">
        <f t="shared" si="60"/>
        <v>26.56</v>
      </c>
      <c r="X207" s="141">
        <f t="shared" si="60"/>
        <v>51.68</v>
      </c>
      <c r="Y207" s="141">
        <f t="shared" si="60"/>
        <v>14.14</v>
      </c>
      <c r="Z207" s="141">
        <f t="shared" si="60"/>
        <v>7.98</v>
      </c>
      <c r="AA207" s="141">
        <f t="shared" si="60"/>
        <v>10.07</v>
      </c>
      <c r="AB207" s="141">
        <f t="shared" si="60"/>
        <v>13.68</v>
      </c>
      <c r="AC207" s="141">
        <f t="shared" si="60"/>
        <v>0.24</v>
      </c>
      <c r="AD207" s="141">
        <f t="shared" si="60"/>
        <v>7.07</v>
      </c>
      <c r="AE207" s="141">
        <f t="shared" si="60"/>
        <v>0.24</v>
      </c>
      <c r="AF207" s="552">
        <f t="shared" si="60"/>
        <v>0.08</v>
      </c>
      <c r="AG207" s="82">
        <f t="shared" si="58"/>
        <v>593.63</v>
      </c>
    </row>
    <row r="208">
      <c r="A208" s="40" t="s">
        <v>389</v>
      </c>
      <c r="B208" s="89">
        <f t="shared" ref="B208:AF208" si="61">B24</f>
        <v>0</v>
      </c>
      <c r="C208" s="89">
        <f t="shared" si="61"/>
        <v>0</v>
      </c>
      <c r="D208" s="89">
        <f t="shared" si="61"/>
        <v>0</v>
      </c>
      <c r="E208" s="89">
        <f t="shared" si="61"/>
        <v>0</v>
      </c>
      <c r="F208" s="89">
        <f t="shared" si="61"/>
        <v>0</v>
      </c>
      <c r="G208" s="89">
        <f t="shared" si="61"/>
        <v>0</v>
      </c>
      <c r="H208" s="89">
        <f t="shared" si="61"/>
        <v>0</v>
      </c>
      <c r="I208" s="89">
        <f t="shared" si="61"/>
        <v>0</v>
      </c>
      <c r="J208" s="89">
        <f t="shared" si="61"/>
        <v>14.15</v>
      </c>
      <c r="K208" s="89">
        <f t="shared" si="61"/>
        <v>27.45</v>
      </c>
      <c r="L208" s="141">
        <f t="shared" si="61"/>
        <v>0</v>
      </c>
      <c r="M208" s="89">
        <f t="shared" si="61"/>
        <v>0.34</v>
      </c>
      <c r="N208" s="89">
        <f t="shared" si="61"/>
        <v>0.17</v>
      </c>
      <c r="O208" s="89">
        <f t="shared" si="61"/>
        <v>5</v>
      </c>
      <c r="P208" s="89">
        <f t="shared" si="61"/>
        <v>13.98</v>
      </c>
      <c r="Q208" s="89">
        <f t="shared" si="61"/>
        <v>68.54</v>
      </c>
      <c r="R208" s="141">
        <f t="shared" si="61"/>
        <v>325.34</v>
      </c>
      <c r="S208" s="141">
        <f t="shared" si="61"/>
        <v>210.47</v>
      </c>
      <c r="T208" s="141">
        <f t="shared" si="61"/>
        <v>229.44</v>
      </c>
      <c r="U208" s="141">
        <f t="shared" si="61"/>
        <v>70.75</v>
      </c>
      <c r="V208" s="141">
        <f t="shared" si="61"/>
        <v>65.41</v>
      </c>
      <c r="W208" s="141">
        <f t="shared" si="61"/>
        <v>108.46</v>
      </c>
      <c r="X208" s="141">
        <f t="shared" si="61"/>
        <v>81.52</v>
      </c>
      <c r="Y208" s="141">
        <f t="shared" si="61"/>
        <v>40.75</v>
      </c>
      <c r="Z208" s="141">
        <f t="shared" si="61"/>
        <v>36.88</v>
      </c>
      <c r="AA208" s="141">
        <f t="shared" si="61"/>
        <v>18.79</v>
      </c>
      <c r="AB208" s="141">
        <f t="shared" si="61"/>
        <v>4.83</v>
      </c>
      <c r="AC208" s="141">
        <f t="shared" si="61"/>
        <v>0.51</v>
      </c>
      <c r="AD208" s="141">
        <f t="shared" si="61"/>
        <v>4.66</v>
      </c>
      <c r="AE208" s="141">
        <f t="shared" si="61"/>
        <v>9.49</v>
      </c>
      <c r="AF208" s="552">
        <f t="shared" si="61"/>
        <v>4.66</v>
      </c>
      <c r="AG208" s="82">
        <f t="shared" si="58"/>
        <v>1341.59</v>
      </c>
    </row>
    <row r="209">
      <c r="A209" s="18"/>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552"/>
      <c r="AG209" s="559"/>
    </row>
    <row r="210">
      <c r="A210" s="50" t="s">
        <v>392</v>
      </c>
      <c r="B210" s="560">
        <f t="shared" ref="B210:AF210" si="62">SUM(B192:B208)</f>
        <v>828.231</v>
      </c>
      <c r="C210" s="561">
        <f t="shared" si="62"/>
        <v>0</v>
      </c>
      <c r="D210" s="517">
        <f t="shared" si="62"/>
        <v>847.96</v>
      </c>
      <c r="E210" s="562">
        <f t="shared" si="62"/>
        <v>200.151</v>
      </c>
      <c r="F210" s="563">
        <f t="shared" si="62"/>
        <v>0.41</v>
      </c>
      <c r="G210" s="564">
        <f t="shared" si="62"/>
        <v>495.44</v>
      </c>
      <c r="H210" s="525">
        <f t="shared" si="62"/>
        <v>174.9325</v>
      </c>
      <c r="I210" s="565">
        <f t="shared" si="62"/>
        <v>777.19</v>
      </c>
      <c r="J210" s="566">
        <f t="shared" si="62"/>
        <v>4771.082</v>
      </c>
      <c r="K210" s="567">
        <f t="shared" si="62"/>
        <v>15426.264</v>
      </c>
      <c r="L210" s="568">
        <f t="shared" si="62"/>
        <v>3463.452</v>
      </c>
      <c r="M210" s="569">
        <f t="shared" si="62"/>
        <v>1258.914</v>
      </c>
      <c r="N210" s="570">
        <f t="shared" si="62"/>
        <v>1889.971</v>
      </c>
      <c r="O210" s="571">
        <f t="shared" si="62"/>
        <v>14054.02</v>
      </c>
      <c r="P210" s="567">
        <f t="shared" si="62"/>
        <v>31936.277</v>
      </c>
      <c r="Q210" s="572">
        <f t="shared" si="62"/>
        <v>76681.079</v>
      </c>
      <c r="R210" s="160">
        <f t="shared" si="62"/>
        <v>189931.1035</v>
      </c>
      <c r="S210" s="160">
        <f t="shared" si="62"/>
        <v>152345.692</v>
      </c>
      <c r="T210" s="160">
        <f t="shared" si="62"/>
        <v>139615.524</v>
      </c>
      <c r="U210" s="160">
        <f t="shared" si="62"/>
        <v>67904.668</v>
      </c>
      <c r="V210" s="160">
        <f t="shared" si="62"/>
        <v>54349.618</v>
      </c>
      <c r="W210" s="160">
        <f t="shared" si="62"/>
        <v>43705.198</v>
      </c>
      <c r="X210" s="160">
        <f t="shared" si="62"/>
        <v>38790.863</v>
      </c>
      <c r="Y210" s="160">
        <f t="shared" si="62"/>
        <v>25978.356</v>
      </c>
      <c r="Z210" s="160">
        <f t="shared" si="62"/>
        <v>19963.911</v>
      </c>
      <c r="AA210" s="160">
        <f t="shared" si="62"/>
        <v>21523.531</v>
      </c>
      <c r="AB210" s="160">
        <f t="shared" si="62"/>
        <v>9807.1275</v>
      </c>
      <c r="AC210" s="160">
        <f t="shared" si="62"/>
        <v>10486.1925</v>
      </c>
      <c r="AD210" s="160">
        <f t="shared" si="62"/>
        <v>6740.5725</v>
      </c>
      <c r="AE210" s="160">
        <f t="shared" si="62"/>
        <v>11089.976</v>
      </c>
      <c r="AF210" s="162">
        <f t="shared" si="62"/>
        <v>8186.05</v>
      </c>
      <c r="AG210" s="82">
        <f>SUM(B210:AF210)</f>
        <v>953223.7565</v>
      </c>
    </row>
    <row r="211">
      <c r="A211" s="18"/>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552"/>
      <c r="AG211" s="559"/>
    </row>
    <row r="212">
      <c r="A212" s="390" t="s">
        <v>28</v>
      </c>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552"/>
      <c r="AG212" s="559"/>
    </row>
    <row r="213">
      <c r="A213" s="97">
        <f>AG25</f>
        <v>1172985.11</v>
      </c>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552"/>
      <c r="AG213" s="559"/>
    </row>
    <row r="214">
      <c r="A214" s="18"/>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552"/>
      <c r="AG214" s="559"/>
    </row>
    <row r="215">
      <c r="A215" s="574" t="s">
        <v>211</v>
      </c>
      <c r="B215" s="575">
        <f t="shared" ref="B215:AF215" si="63">B25-B210</f>
        <v>-574.891</v>
      </c>
      <c r="C215" s="576">
        <f t="shared" si="63"/>
        <v>0</v>
      </c>
      <c r="D215" s="577">
        <f t="shared" si="63"/>
        <v>-608.96</v>
      </c>
      <c r="E215" s="578">
        <f t="shared" si="63"/>
        <v>116.789</v>
      </c>
      <c r="F215" s="577">
        <f t="shared" si="63"/>
        <v>-0.41</v>
      </c>
      <c r="G215" s="579">
        <f t="shared" si="63"/>
        <v>-495.44</v>
      </c>
      <c r="H215" s="580">
        <f t="shared" si="63"/>
        <v>77.2175</v>
      </c>
      <c r="I215" s="581">
        <f t="shared" si="63"/>
        <v>-777.19</v>
      </c>
      <c r="J215" s="582">
        <f t="shared" si="63"/>
        <v>-1487.202</v>
      </c>
      <c r="K215" s="583">
        <f t="shared" si="63"/>
        <v>2264.496</v>
      </c>
      <c r="L215" s="584">
        <f t="shared" si="63"/>
        <v>-1732.572</v>
      </c>
      <c r="M215" s="585">
        <f t="shared" si="63"/>
        <v>485.446</v>
      </c>
      <c r="N215" s="587">
        <f t="shared" si="63"/>
        <v>1377.169</v>
      </c>
      <c r="O215" s="588">
        <f t="shared" si="63"/>
        <v>-331.82</v>
      </c>
      <c r="P215" s="589">
        <f t="shared" si="63"/>
        <v>-979.297</v>
      </c>
      <c r="Q215" s="590">
        <f t="shared" si="63"/>
        <v>8839.781</v>
      </c>
      <c r="R215" s="591">
        <f t="shared" si="63"/>
        <v>64191.9865</v>
      </c>
      <c r="S215" s="591">
        <f t="shared" si="63"/>
        <v>52107.388</v>
      </c>
      <c r="T215" s="591">
        <f t="shared" si="63"/>
        <v>47706.836</v>
      </c>
      <c r="U215" s="591">
        <f t="shared" si="63"/>
        <v>11503.852</v>
      </c>
      <c r="V215" s="591">
        <f t="shared" si="63"/>
        <v>10027.502</v>
      </c>
      <c r="W215" s="591">
        <f t="shared" si="63"/>
        <v>10055.922</v>
      </c>
      <c r="X215" s="591">
        <f t="shared" si="63"/>
        <v>10425.757</v>
      </c>
      <c r="Y215" s="591">
        <f t="shared" si="63"/>
        <v>3641.884</v>
      </c>
      <c r="Z215" s="591">
        <f t="shared" si="63"/>
        <v>1002.029</v>
      </c>
      <c r="AA215" s="591">
        <f t="shared" si="63"/>
        <v>223.809</v>
      </c>
      <c r="AB215" s="591">
        <f t="shared" si="63"/>
        <v>219.7225</v>
      </c>
      <c r="AC215" s="591">
        <f t="shared" si="63"/>
        <v>236.3575</v>
      </c>
      <c r="AD215" s="591">
        <f t="shared" si="63"/>
        <v>3.3775</v>
      </c>
      <c r="AE215" s="591">
        <f t="shared" si="63"/>
        <v>39.264</v>
      </c>
      <c r="AF215" s="592">
        <f t="shared" si="63"/>
        <v>2202.55</v>
      </c>
      <c r="AG215" s="82">
        <f>SUM(B215:AF215)</f>
        <v>219761.3535</v>
      </c>
    </row>
    <row r="216">
      <c r="A216" s="97">
        <f>SUM(B215:AF215)</f>
        <v>219761.3535</v>
      </c>
      <c r="B216" s="456"/>
      <c r="C216" s="456"/>
      <c r="D216" s="456"/>
      <c r="E216" s="456"/>
      <c r="F216" s="456"/>
      <c r="G216" s="456"/>
      <c r="H216" s="456"/>
      <c r="I216" s="456"/>
      <c r="J216" s="456"/>
      <c r="K216" s="456"/>
      <c r="L216" s="456"/>
      <c r="M216" s="456"/>
      <c r="N216" s="456"/>
      <c r="O216" s="456"/>
      <c r="P216" s="456"/>
      <c r="Q216" s="456"/>
      <c r="R216" s="456"/>
      <c r="S216" s="456"/>
      <c r="T216" s="456"/>
      <c r="U216" s="456"/>
      <c r="V216" s="456"/>
      <c r="W216" s="456"/>
      <c r="X216" s="456"/>
      <c r="Y216" s="456"/>
      <c r="Z216" s="456"/>
      <c r="AA216" s="456"/>
      <c r="AB216" s="456"/>
      <c r="AC216" s="456"/>
      <c r="AD216" s="456"/>
      <c r="AE216" s="456"/>
      <c r="AF216" s="392"/>
      <c r="AG216" s="559"/>
    </row>
    <row r="217">
      <c r="A217" s="390" t="s">
        <v>213</v>
      </c>
      <c r="B217" s="593">
        <f t="shared" ref="B217:AF217" si="64">B215/B25</f>
        <v>-2.269246862</v>
      </c>
      <c r="C217" s="594" t="str">
        <f t="shared" si="64"/>
        <v>#DIV/0!</v>
      </c>
      <c r="D217" s="595">
        <f t="shared" si="64"/>
        <v>-2.547949791</v>
      </c>
      <c r="E217" s="596">
        <f t="shared" si="64"/>
        <v>0.368489304</v>
      </c>
      <c r="F217" s="597" t="str">
        <f t="shared" si="64"/>
        <v>#DIV/0!</v>
      </c>
      <c r="G217" s="598" t="str">
        <f t="shared" si="64"/>
        <v>#DIV/0!</v>
      </c>
      <c r="H217" s="598">
        <f t="shared" si="64"/>
        <v>0.3062363672</v>
      </c>
      <c r="I217" s="599" t="str">
        <f t="shared" si="64"/>
        <v>#DIV/0!</v>
      </c>
      <c r="J217" s="600">
        <f t="shared" si="64"/>
        <v>-0.4528795206</v>
      </c>
      <c r="K217" s="601">
        <f t="shared" si="64"/>
        <v>0.1280044498</v>
      </c>
      <c r="L217" s="602">
        <f t="shared" si="64"/>
        <v>-1.000977537</v>
      </c>
      <c r="M217" s="603">
        <f t="shared" si="64"/>
        <v>0.2782946181</v>
      </c>
      <c r="N217" s="604">
        <f t="shared" si="64"/>
        <v>0.4215212694</v>
      </c>
      <c r="O217" s="605">
        <f t="shared" si="64"/>
        <v>-0.02418125373</v>
      </c>
      <c r="P217" s="606">
        <f t="shared" si="64"/>
        <v>-0.03163412581</v>
      </c>
      <c r="Q217" s="607">
        <f t="shared" si="64"/>
        <v>0.1033640331</v>
      </c>
      <c r="R217" s="602">
        <f t="shared" si="64"/>
        <v>0.2526019438</v>
      </c>
      <c r="S217" s="602">
        <f t="shared" si="64"/>
        <v>0.2548623283</v>
      </c>
      <c r="T217" s="602">
        <f t="shared" si="64"/>
        <v>0.2546777438</v>
      </c>
      <c r="U217" s="602">
        <f t="shared" si="64"/>
        <v>0.1448692407</v>
      </c>
      <c r="V217" s="602">
        <f t="shared" si="64"/>
        <v>0.1557618918</v>
      </c>
      <c r="W217" s="602">
        <f t="shared" si="64"/>
        <v>0.1870482237</v>
      </c>
      <c r="X217" s="602">
        <f t="shared" si="64"/>
        <v>0.2118340715</v>
      </c>
      <c r="Y217" s="602">
        <f t="shared" si="64"/>
        <v>0.1229525487</v>
      </c>
      <c r="Z217" s="602">
        <f t="shared" si="64"/>
        <v>0.04779318266</v>
      </c>
      <c r="AA217" s="602">
        <f t="shared" si="64"/>
        <v>0.01029132758</v>
      </c>
      <c r="AB217" s="602">
        <f t="shared" si="64"/>
        <v>0.02191341249</v>
      </c>
      <c r="AC217" s="602">
        <f t="shared" si="64"/>
        <v>0.02204303081</v>
      </c>
      <c r="AD217" s="602">
        <f t="shared" si="64"/>
        <v>0.0005008192528</v>
      </c>
      <c r="AE217" s="602">
        <f t="shared" si="64"/>
        <v>0.003528003709</v>
      </c>
      <c r="AF217" s="391">
        <f t="shared" si="64"/>
        <v>0.2120160561</v>
      </c>
      <c r="AG217" s="559"/>
    </row>
    <row r="218">
      <c r="A218" s="391">
        <f>A216/A213</f>
        <v>0.1873522107</v>
      </c>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c r="AB218" s="141"/>
      <c r="AC218" s="141"/>
      <c r="AD218" s="141"/>
      <c r="AE218" s="141"/>
      <c r="AF218" s="552"/>
      <c r="AG218" s="559"/>
    </row>
    <row r="219">
      <c r="A219" s="608" t="s">
        <v>400</v>
      </c>
      <c r="B219" s="609" t="str">
        <f>Summary!B94</f>
        <v>#DIV/0!</v>
      </c>
      <c r="C219" s="609" t="str">
        <f>Summary!C94</f>
        <v>#DIV/0!</v>
      </c>
      <c r="D219" s="609">
        <f>Summary!D94</f>
        <v>0.3473079997</v>
      </c>
      <c r="E219" s="609" t="str">
        <f>Summary!E94</f>
        <v>#DIV/0!</v>
      </c>
      <c r="F219" s="609">
        <f>Summary!F94</f>
        <v>0</v>
      </c>
      <c r="G219" s="609">
        <f>Summary!G94</f>
        <v>0</v>
      </c>
      <c r="H219" s="609" t="str">
        <f>Summary!H94</f>
        <v>#DIV/0!</v>
      </c>
      <c r="I219" s="609">
        <f>Summary!I94</f>
        <v>0</v>
      </c>
      <c r="J219" s="609">
        <f>Summary!J94</f>
        <v>1.235423799</v>
      </c>
      <c r="K219" s="609">
        <f>Summary!K94</f>
        <v>4.291061683</v>
      </c>
      <c r="L219" s="609">
        <f>Summary!L94</f>
        <v>0.7107461093</v>
      </c>
      <c r="M219" s="609">
        <f>Summary!M94</f>
        <v>8.264367272</v>
      </c>
      <c r="N219" s="609" t="str">
        <f>Summary!N94</f>
        <v>#DIV/0!</v>
      </c>
      <c r="O219" s="609">
        <f>Summary!O94</f>
        <v>2.557892873</v>
      </c>
      <c r="P219" s="609">
        <f>Summary!P94</f>
        <v>2.529357214</v>
      </c>
      <c r="Q219" s="609">
        <f>Summary!Q94</f>
        <v>3.844572406</v>
      </c>
      <c r="R219" s="609">
        <f>Summary!R94</f>
        <v>9.095057441</v>
      </c>
      <c r="S219" s="609">
        <f>Summary!S94</f>
        <v>9.278025728</v>
      </c>
      <c r="T219" s="609">
        <f>Summary!T94</f>
        <v>9.234020717</v>
      </c>
      <c r="U219" s="609">
        <f>Summary!U94</f>
        <v>4.592766533</v>
      </c>
      <c r="V219" s="609">
        <f>Summary!V94</f>
        <v>4.833940919</v>
      </c>
      <c r="W219" s="609">
        <f>Summary!W94</f>
        <v>5.797178463</v>
      </c>
      <c r="X219" s="609">
        <f>Summary!X94</f>
        <v>6.626377</v>
      </c>
      <c r="Y219" s="609">
        <f>Summary!Y94</f>
        <v>4.341113174</v>
      </c>
      <c r="Z219" s="609">
        <f>Summary!Z94</f>
        <v>6.656931757</v>
      </c>
      <c r="AA219" s="609">
        <f>Summary!AA94</f>
        <v>3.031710693</v>
      </c>
      <c r="AB219" s="609">
        <f>Summary!AB94</f>
        <v>3.340735459</v>
      </c>
      <c r="AC219" s="609">
        <f>Summary!AC94</f>
        <v>3.060935818</v>
      </c>
      <c r="AD219" s="609">
        <f>Summary!AD94</f>
        <v>2.759954983</v>
      </c>
      <c r="AE219" s="609">
        <f>Summary!AE94</f>
        <v>2.776001537</v>
      </c>
      <c r="AF219" s="610">
        <f>Summary!AF94</f>
        <v>4.591849364</v>
      </c>
      <c r="AG219" s="559"/>
    </row>
    <row r="220">
      <c r="A220" s="18"/>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552"/>
      <c r="AG220" s="559"/>
    </row>
    <row r="221">
      <c r="A221" s="18"/>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c r="AB221" s="141"/>
      <c r="AC221" s="141"/>
      <c r="AD221" s="141"/>
      <c r="AE221" s="141"/>
      <c r="AF221" s="552"/>
      <c r="AG221" s="559"/>
    </row>
    <row r="222">
      <c r="A222" s="611" t="s">
        <v>406</v>
      </c>
      <c r="B222" s="612" t="str">
        <f t="shared" ref="B222:AF222" si="65">iferror(#REF!+#REF!+#REF!+#REF!+#REF!,"")</f>
        <v/>
      </c>
      <c r="C222" s="612" t="str">
        <f t="shared" si="65"/>
        <v/>
      </c>
      <c r="D222" s="612" t="str">
        <f t="shared" si="65"/>
        <v/>
      </c>
      <c r="E222" s="612" t="str">
        <f t="shared" si="65"/>
        <v/>
      </c>
      <c r="F222" s="612" t="str">
        <f t="shared" si="65"/>
        <v/>
      </c>
      <c r="G222" s="612" t="str">
        <f t="shared" si="65"/>
        <v/>
      </c>
      <c r="H222" s="612" t="str">
        <f t="shared" si="65"/>
        <v/>
      </c>
      <c r="I222" s="612" t="str">
        <f t="shared" si="65"/>
        <v/>
      </c>
      <c r="J222" s="612" t="str">
        <f t="shared" si="65"/>
        <v/>
      </c>
      <c r="K222" s="612" t="str">
        <f t="shared" si="65"/>
        <v/>
      </c>
      <c r="L222" s="612" t="str">
        <f t="shared" si="65"/>
        <v/>
      </c>
      <c r="M222" s="612" t="str">
        <f t="shared" si="65"/>
        <v/>
      </c>
      <c r="N222" s="612" t="str">
        <f t="shared" si="65"/>
        <v/>
      </c>
      <c r="O222" s="612" t="str">
        <f t="shared" si="65"/>
        <v/>
      </c>
      <c r="P222" s="612" t="str">
        <f t="shared" si="65"/>
        <v/>
      </c>
      <c r="Q222" s="612" t="str">
        <f t="shared" si="65"/>
        <v/>
      </c>
      <c r="R222" s="612" t="str">
        <f t="shared" si="65"/>
        <v/>
      </c>
      <c r="S222" s="612" t="str">
        <f t="shared" si="65"/>
        <v/>
      </c>
      <c r="T222" s="612" t="str">
        <f t="shared" si="65"/>
        <v/>
      </c>
      <c r="U222" s="612" t="str">
        <f t="shared" si="65"/>
        <v/>
      </c>
      <c r="V222" s="612" t="str">
        <f t="shared" si="65"/>
        <v/>
      </c>
      <c r="W222" s="612" t="str">
        <f t="shared" si="65"/>
        <v/>
      </c>
      <c r="X222" s="612" t="str">
        <f t="shared" si="65"/>
        <v/>
      </c>
      <c r="Y222" s="612" t="str">
        <f t="shared" si="65"/>
        <v/>
      </c>
      <c r="Z222" s="612" t="str">
        <f t="shared" si="65"/>
        <v/>
      </c>
      <c r="AA222" s="612" t="str">
        <f t="shared" si="65"/>
        <v/>
      </c>
      <c r="AB222" s="612" t="str">
        <f t="shared" si="65"/>
        <v/>
      </c>
      <c r="AC222" s="612" t="str">
        <f t="shared" si="65"/>
        <v/>
      </c>
      <c r="AD222" s="612" t="str">
        <f t="shared" si="65"/>
        <v/>
      </c>
      <c r="AE222" s="612" t="str">
        <f t="shared" si="65"/>
        <v/>
      </c>
      <c r="AF222" s="613" t="str">
        <f t="shared" si="65"/>
        <v/>
      </c>
      <c r="AG222" s="82">
        <f t="shared" ref="AG222:AG256" si="67">SUM(B222:AF222)</f>
        <v>0</v>
      </c>
    </row>
    <row r="223">
      <c r="A223" s="614" t="s">
        <v>408</v>
      </c>
      <c r="B223" s="615">
        <f t="shared" ref="B223:AF223" si="66">SUM(B224:B232)-B233</f>
        <v>0</v>
      </c>
      <c r="C223" s="615">
        <f t="shared" si="66"/>
        <v>0</v>
      </c>
      <c r="D223" s="615">
        <f t="shared" si="66"/>
        <v>0</v>
      </c>
      <c r="E223" s="615">
        <f t="shared" si="66"/>
        <v>0</v>
      </c>
      <c r="F223" s="615">
        <f t="shared" si="66"/>
        <v>0</v>
      </c>
      <c r="G223" s="615">
        <f t="shared" si="66"/>
        <v>0</v>
      </c>
      <c r="H223" s="615">
        <f t="shared" si="66"/>
        <v>0</v>
      </c>
      <c r="I223" s="615">
        <f t="shared" si="66"/>
        <v>0</v>
      </c>
      <c r="J223" s="615">
        <f t="shared" si="66"/>
        <v>0</v>
      </c>
      <c r="K223" s="615">
        <f t="shared" si="66"/>
        <v>-1326.15</v>
      </c>
      <c r="L223" s="615">
        <f t="shared" si="66"/>
        <v>0</v>
      </c>
      <c r="M223" s="615">
        <f t="shared" si="66"/>
        <v>-419.61</v>
      </c>
      <c r="N223" s="615">
        <f t="shared" si="66"/>
        <v>-239.45</v>
      </c>
      <c r="O223" s="615">
        <f t="shared" si="66"/>
        <v>-571.32</v>
      </c>
      <c r="P223" s="615">
        <f t="shared" si="66"/>
        <v>-571.32</v>
      </c>
      <c r="Q223" s="615">
        <f t="shared" si="66"/>
        <v>-1333.08</v>
      </c>
      <c r="R223" s="615">
        <f t="shared" si="66"/>
        <v>-3472.07</v>
      </c>
      <c r="S223" s="615">
        <f t="shared" si="66"/>
        <v>-4995.59</v>
      </c>
      <c r="T223" s="615">
        <f t="shared" si="66"/>
        <v>-6709.55</v>
      </c>
      <c r="U223" s="615">
        <f t="shared" si="66"/>
        <v>-4065.465</v>
      </c>
      <c r="V223" s="615">
        <f t="shared" si="66"/>
        <v>-2688.235</v>
      </c>
      <c r="W223" s="615">
        <f t="shared" si="66"/>
        <v>-1703.68</v>
      </c>
      <c r="X223" s="615">
        <f t="shared" si="66"/>
        <v>-2138.99</v>
      </c>
      <c r="Y223" s="615">
        <f t="shared" si="66"/>
        <v>-380.88</v>
      </c>
      <c r="Z223" s="615">
        <f t="shared" si="66"/>
        <v>-985.83</v>
      </c>
      <c r="AA223" s="615">
        <f t="shared" si="66"/>
        <v>-959.525</v>
      </c>
      <c r="AB223" s="615">
        <f t="shared" si="66"/>
        <v>-423.05</v>
      </c>
      <c r="AC223" s="615">
        <f t="shared" si="66"/>
        <v>-634.575</v>
      </c>
      <c r="AD223" s="615">
        <f t="shared" si="66"/>
        <v>0</v>
      </c>
      <c r="AE223" s="615">
        <f t="shared" si="66"/>
        <v>-757.8</v>
      </c>
      <c r="AF223" s="616">
        <f t="shared" si="66"/>
        <v>-239.45</v>
      </c>
      <c r="AG223" s="82">
        <f t="shared" si="67"/>
        <v>-34615.62</v>
      </c>
    </row>
    <row r="224">
      <c r="A224" s="617" t="s">
        <v>337</v>
      </c>
      <c r="B224" s="89">
        <f>(B111+B112)*'OLD Data - P&amp;L'!$C$3</f>
        <v>0</v>
      </c>
      <c r="C224" s="89">
        <f>(C111+C112)*'OLD Data - P&amp;L'!$C$3</f>
        <v>0</v>
      </c>
      <c r="D224" s="89">
        <f>(D111+D112)*'OLD Data - P&amp;L'!$C$3</f>
        <v>0</v>
      </c>
      <c r="E224" s="89">
        <f>(E111+E112)*'OLD Data - P&amp;L'!$C$3</f>
        <v>0</v>
      </c>
      <c r="F224" s="89">
        <f>(F111+F112)*'OLD Data - P&amp;L'!$C$3</f>
        <v>0</v>
      </c>
      <c r="G224" s="89">
        <f>(G111+G112)*'OLD Data - P&amp;L'!$C$3</f>
        <v>0</v>
      </c>
      <c r="H224" s="89">
        <f>(H111+H112)*'OLD Data - P&amp;L'!$C$3</f>
        <v>0</v>
      </c>
      <c r="I224" s="89">
        <f>(I111+I112)*'OLD Data - P&amp;L'!$C$3</f>
        <v>0</v>
      </c>
      <c r="J224" s="89">
        <f>(J111+J112)*'OLD Data - P&amp;L'!$C$3</f>
        <v>0</v>
      </c>
      <c r="K224" s="89">
        <f>(K111+K112)*'OLD Data - P&amp;L'!$C$3</f>
        <v>0</v>
      </c>
      <c r="L224" s="89">
        <f>(L111+L112)*'OLD Data - P&amp;L'!$C$3</f>
        <v>0</v>
      </c>
      <c r="M224" s="89">
        <f>(M111+M112)*'OLD Data - P&amp;L'!$C$3</f>
        <v>86.9</v>
      </c>
      <c r="N224" s="89">
        <f>(N111+N112)*'OLD Data - P&amp;L'!$C$3</f>
        <v>0</v>
      </c>
      <c r="O224" s="89">
        <f>(O111+O112)*'OLD Data - P&amp;L'!$C$3</f>
        <v>0</v>
      </c>
      <c r="P224" s="89">
        <f>(P111+P112)*'OLD Data - P&amp;L'!$C$3</f>
        <v>0</v>
      </c>
      <c r="Q224" s="89">
        <f>(Q111+Q112)*'OLD Data - P&amp;L'!$C$3</f>
        <v>0</v>
      </c>
      <c r="R224" s="89">
        <f>(R111+R112)*'OLD Data - P&amp;L'!$C$3</f>
        <v>0</v>
      </c>
      <c r="S224" s="89">
        <f>(S111+S112)*'OLD Data - P&amp;L'!$C$3</f>
        <v>0</v>
      </c>
      <c r="T224" s="89">
        <f>(T111+T112)*'OLD Data - P&amp;L'!$C$3</f>
        <v>0</v>
      </c>
      <c r="U224" s="89">
        <f>(U111+U112)*'OLD Data - P&amp;L'!$C$3</f>
        <v>0</v>
      </c>
      <c r="V224" s="89">
        <f>(V111+V112)*'OLD Data - P&amp;L'!$C$3</f>
        <v>0</v>
      </c>
      <c r="W224" s="89">
        <f>(W111+W112)*'OLD Data - P&amp;L'!$C$3</f>
        <v>86.9</v>
      </c>
      <c r="X224" s="89">
        <f>(X111+X112)*'OLD Data - P&amp;L'!$C$3</f>
        <v>0</v>
      </c>
      <c r="Y224" s="89">
        <f>(Y111+Y112)*'OLD Data - P&amp;L'!$C$3</f>
        <v>0</v>
      </c>
      <c r="Z224" s="89">
        <f>(Z111+Z112)*'OLD Data - P&amp;L'!$C$3</f>
        <v>173.8</v>
      </c>
      <c r="AA224" s="89">
        <f>(AA111+AA112)*'OLD Data - P&amp;L'!$C$3</f>
        <v>0</v>
      </c>
      <c r="AB224" s="89">
        <f>(AB111+AB112)*'OLD Data - P&amp;L'!$C$3</f>
        <v>0</v>
      </c>
      <c r="AC224" s="89">
        <f>(AC111+AC112)*'OLD Data - P&amp;L'!$C$3</f>
        <v>0</v>
      </c>
      <c r="AD224" s="89">
        <f>(AD111+AD112)*'OLD Data - P&amp;L'!$C$3</f>
        <v>0</v>
      </c>
      <c r="AE224" s="89">
        <f>(AE111+AE112)*'OLD Data - P&amp;L'!$C$3</f>
        <v>0</v>
      </c>
      <c r="AF224" s="97">
        <f>(AF111+AF112)*'OLD Data - P&amp;L'!$C$3</f>
        <v>0</v>
      </c>
      <c r="AG224" s="82">
        <f t="shared" si="67"/>
        <v>347.6</v>
      </c>
    </row>
    <row r="225">
      <c r="A225" s="617" t="s">
        <v>339</v>
      </c>
      <c r="B225" s="89">
        <f>(B113+B114)*'OLD Data - P&amp;L'!$C$4</f>
        <v>0</v>
      </c>
      <c r="C225" s="89">
        <f>(C113+C114)*'OLD Data - P&amp;L'!$C$4</f>
        <v>0</v>
      </c>
      <c r="D225" s="89">
        <f>(D113+D114)*'OLD Data - P&amp;L'!$C$4</f>
        <v>0</v>
      </c>
      <c r="E225" s="89">
        <f>(E113+E114)*'OLD Data - P&amp;L'!$C$4</f>
        <v>0</v>
      </c>
      <c r="F225" s="89">
        <f>(F113+F114)*'OLD Data - P&amp;L'!$C$4</f>
        <v>0</v>
      </c>
      <c r="G225" s="89">
        <f>(G113+G114)*'OLD Data - P&amp;L'!$C$4</f>
        <v>0</v>
      </c>
      <c r="H225" s="89">
        <f>(H113+H114)*'OLD Data - P&amp;L'!$C$4</f>
        <v>0</v>
      </c>
      <c r="I225" s="89">
        <f>(I113+I114)*'OLD Data - P&amp;L'!$C$4</f>
        <v>0</v>
      </c>
      <c r="J225" s="89">
        <f>(J113+J114)*'OLD Data - P&amp;L'!$C$4</f>
        <v>0</v>
      </c>
      <c r="K225" s="89">
        <f>(K113+K114)*'OLD Data - P&amp;L'!$C$4</f>
        <v>683.27</v>
      </c>
      <c r="L225" s="89">
        <f>(L113+L114)*'OLD Data - P&amp;L'!$C$4</f>
        <v>0</v>
      </c>
      <c r="M225" s="89">
        <f>(M113+M114)*'OLD Data - P&amp;L'!$C$4</f>
        <v>97.61</v>
      </c>
      <c r="N225" s="89">
        <f>(N113+N114)*'OLD Data - P&amp;L'!$C$4</f>
        <v>97.61</v>
      </c>
      <c r="O225" s="89">
        <f>(O113+O114)*'OLD Data - P&amp;L'!$C$4</f>
        <v>292.83</v>
      </c>
      <c r="P225" s="89">
        <f>(P113+P114)*'OLD Data - P&amp;L'!$C$4</f>
        <v>292.83</v>
      </c>
      <c r="Q225" s="89">
        <f>(Q113+Q114)*'OLD Data - P&amp;L'!$C$4</f>
        <v>683.27</v>
      </c>
      <c r="R225" s="89">
        <f>(R113+R114)*'OLD Data - P&amp;L'!$C$4</f>
        <v>1756.98</v>
      </c>
      <c r="S225" s="89">
        <f>(S113+S114)*'OLD Data - P&amp;L'!$C$4</f>
        <v>2537.86</v>
      </c>
      <c r="T225" s="89">
        <f>(T113+T114)*'OLD Data - P&amp;L'!$C$4</f>
        <v>3416.35</v>
      </c>
      <c r="U225" s="89">
        <f>(U113+U114)*'OLD Data - P&amp;L'!$C$4</f>
        <v>2049.81</v>
      </c>
      <c r="V225" s="89">
        <f>(V113+V114)*'OLD Data - P&amp;L'!$C$4</f>
        <v>1366.54</v>
      </c>
      <c r="W225" s="89">
        <f>(W113+W114)*'OLD Data - P&amp;L'!$C$4</f>
        <v>780.88</v>
      </c>
      <c r="X225" s="89">
        <f>(X113+X114)*'OLD Data - P&amp;L'!$C$4</f>
        <v>1073.71</v>
      </c>
      <c r="Y225" s="89">
        <f>(Y113+Y114)*'OLD Data - P&amp;L'!$C$4</f>
        <v>195.22</v>
      </c>
      <c r="Z225" s="89">
        <f>(Z113+Z114)*'OLD Data - P&amp;L'!$C$4</f>
        <v>390.44</v>
      </c>
      <c r="AA225" s="89">
        <f>(AA113+AA114)*'OLD Data - P&amp;L'!$C$4</f>
        <v>488.05</v>
      </c>
      <c r="AB225" s="89">
        <f>(AB113+AB114)*'OLD Data - P&amp;L'!$C$4</f>
        <v>195.22</v>
      </c>
      <c r="AC225" s="89">
        <f>(AC113+AC114)*'OLD Data - P&amp;L'!$C$4</f>
        <v>292.83</v>
      </c>
      <c r="AD225" s="89">
        <f>(AD113+AD114)*'OLD Data - P&amp;L'!$C$4</f>
        <v>0</v>
      </c>
      <c r="AE225" s="89">
        <f>(AE113+AE114)*'OLD Data - P&amp;L'!$C$4</f>
        <v>390.44</v>
      </c>
      <c r="AF225" s="97">
        <f>(AF113+AF114)*'OLD Data - P&amp;L'!$C$4</f>
        <v>97.61</v>
      </c>
      <c r="AG225" s="82">
        <f t="shared" si="67"/>
        <v>17179.36</v>
      </c>
    </row>
    <row r="226">
      <c r="A226" s="617" t="s">
        <v>346</v>
      </c>
      <c r="B226" s="89">
        <f>(B118)*'OLD Data - P&amp;L'!$C$6</f>
        <v>0</v>
      </c>
      <c r="C226" s="89">
        <f>(C118)*'OLD Data - P&amp;L'!$C$6</f>
        <v>0</v>
      </c>
      <c r="D226" s="89">
        <f>(D118)*'OLD Data - P&amp;L'!$C$6</f>
        <v>0</v>
      </c>
      <c r="E226" s="89">
        <f>(E118)*'OLD Data - P&amp;L'!$C$6</f>
        <v>0</v>
      </c>
      <c r="F226" s="89">
        <f>(F118)*'OLD Data - P&amp;L'!$C$6</f>
        <v>0</v>
      </c>
      <c r="G226" s="89">
        <f>(G118)*'OLD Data - P&amp;L'!$C$6</f>
        <v>0</v>
      </c>
      <c r="H226" s="89">
        <f>(H118)*'OLD Data - P&amp;L'!$C$6</f>
        <v>0</v>
      </c>
      <c r="I226" s="89">
        <f>(I118)*'OLD Data - P&amp;L'!$C$6</f>
        <v>0</v>
      </c>
      <c r="J226" s="89">
        <f>(J118)*'OLD Data - P&amp;L'!$C$6</f>
        <v>0</v>
      </c>
      <c r="K226" s="89">
        <f>(K118)*'OLD Data - P&amp;L'!$C$6</f>
        <v>0</v>
      </c>
      <c r="L226" s="89">
        <f>(L118)*'OLD Data - P&amp;L'!$C$6</f>
        <v>0</v>
      </c>
      <c r="M226" s="89">
        <f>(M118)*'OLD Data - P&amp;L'!$C$6</f>
        <v>0</v>
      </c>
      <c r="N226" s="89">
        <f>(N118)*'OLD Data - P&amp;L'!$C$6</f>
        <v>0</v>
      </c>
      <c r="O226" s="89">
        <f>(O118)*'OLD Data - P&amp;L'!$C$6</f>
        <v>0</v>
      </c>
      <c r="P226" s="89">
        <f>(P118)*'OLD Data - P&amp;L'!$C$6</f>
        <v>0</v>
      </c>
      <c r="Q226" s="89">
        <f>(Q118)*'OLD Data - P&amp;L'!$C$6</f>
        <v>0</v>
      </c>
      <c r="R226" s="89">
        <f>(R118)*'OLD Data - P&amp;L'!$C$6</f>
        <v>10.98</v>
      </c>
      <c r="S226" s="89">
        <f>(S118)*'OLD Data - P&amp;L'!$C$6</f>
        <v>10.98</v>
      </c>
      <c r="T226" s="89">
        <f>(T118)*'OLD Data - P&amp;L'!$C$6</f>
        <v>10.98</v>
      </c>
      <c r="U226" s="89">
        <f>(U118)*'OLD Data - P&amp;L'!$C$6</f>
        <v>16.47</v>
      </c>
      <c r="V226" s="89">
        <f>(V118)*'OLD Data - P&amp;L'!$C$6</f>
        <v>5.49</v>
      </c>
      <c r="W226" s="89">
        <f>(W118)*'OLD Data - P&amp;L'!$C$6</f>
        <v>0</v>
      </c>
      <c r="X226" s="89">
        <f>(X118)*'OLD Data - P&amp;L'!$C$6</f>
        <v>10.98</v>
      </c>
      <c r="Y226" s="89">
        <f>(Y118)*'OLD Data - P&amp;L'!$C$6</f>
        <v>0</v>
      </c>
      <c r="Z226" s="89">
        <f>(Z118)*'OLD Data - P&amp;L'!$C$6</f>
        <v>10.98</v>
      </c>
      <c r="AA226" s="89">
        <f>(AA118)*'OLD Data - P&amp;L'!$C$6</f>
        <v>5.49</v>
      </c>
      <c r="AB226" s="89">
        <f>(AB118)*'OLD Data - P&amp;L'!$C$6</f>
        <v>10.98</v>
      </c>
      <c r="AC226" s="89">
        <f>(AC118)*'OLD Data - P&amp;L'!$C$6</f>
        <v>16.47</v>
      </c>
      <c r="AD226" s="89">
        <f>(AD118)*'OLD Data - P&amp;L'!$C$6</f>
        <v>0</v>
      </c>
      <c r="AE226" s="89">
        <f>(AE118)*'OLD Data - P&amp;L'!$C$6</f>
        <v>0</v>
      </c>
      <c r="AF226" s="97">
        <f>(AF118)*'OLD Data - P&amp;L'!$C$6</f>
        <v>0</v>
      </c>
      <c r="AG226" s="82">
        <f t="shared" si="67"/>
        <v>109.8</v>
      </c>
    </row>
    <row r="227">
      <c r="A227" s="617" t="s">
        <v>348</v>
      </c>
      <c r="B227" s="89">
        <f>(B119)*'OLD Data - P&amp;L'!$C$8</f>
        <v>0</v>
      </c>
      <c r="C227" s="89">
        <f>(C119)*'OLD Data - P&amp;L'!$C$8</f>
        <v>0</v>
      </c>
      <c r="D227" s="89">
        <f>(D119)*'OLD Data - P&amp;L'!$C$8</f>
        <v>0</v>
      </c>
      <c r="E227" s="89">
        <f>(E119)*'OLD Data - P&amp;L'!$C$8</f>
        <v>0</v>
      </c>
      <c r="F227" s="89">
        <f>(F119)*'OLD Data - P&amp;L'!$C$8</f>
        <v>0</v>
      </c>
      <c r="G227" s="89">
        <f>(G119)*'OLD Data - P&amp;L'!$C$8</f>
        <v>0</v>
      </c>
      <c r="H227" s="89">
        <f>(H119)*'OLD Data - P&amp;L'!$C$8</f>
        <v>0</v>
      </c>
      <c r="I227" s="89">
        <f>(I119)*'OLD Data - P&amp;L'!$C$8</f>
        <v>0</v>
      </c>
      <c r="J227" s="89">
        <f>(J119)*'OLD Data - P&amp;L'!$C$8</f>
        <v>0</v>
      </c>
      <c r="K227" s="89">
        <f>(K119)*'OLD Data - P&amp;L'!$C$8</f>
        <v>0</v>
      </c>
      <c r="L227" s="89">
        <f>(L119)*'OLD Data - P&amp;L'!$C$8</f>
        <v>0</v>
      </c>
      <c r="M227" s="89">
        <f>(M119)*'OLD Data - P&amp;L'!$C$8</f>
        <v>0</v>
      </c>
      <c r="N227" s="89">
        <f>(N119)*'OLD Data - P&amp;L'!$C$8</f>
        <v>0</v>
      </c>
      <c r="O227" s="89">
        <f>(O119)*'OLD Data - P&amp;L'!$C$8</f>
        <v>0</v>
      </c>
      <c r="P227" s="89">
        <f>(P119)*'OLD Data - P&amp;L'!$C$8</f>
        <v>0</v>
      </c>
      <c r="Q227" s="89">
        <f>(Q119)*'OLD Data - P&amp;L'!$C$8</f>
        <v>0</v>
      </c>
      <c r="R227" s="89">
        <f>(R119)*'OLD Data - P&amp;L'!$C$8</f>
        <v>0</v>
      </c>
      <c r="S227" s="89">
        <f>(S119)*'OLD Data - P&amp;L'!$C$8</f>
        <v>0</v>
      </c>
      <c r="T227" s="89">
        <f>(T119)*'OLD Data - P&amp;L'!$C$8</f>
        <v>0</v>
      </c>
      <c r="U227" s="89">
        <f>(U119)*'OLD Data - P&amp;L'!$C$8</f>
        <v>0</v>
      </c>
      <c r="V227" s="89">
        <f>(V119)*'OLD Data - P&amp;L'!$C$8</f>
        <v>0</v>
      </c>
      <c r="W227" s="89">
        <f>(W119)*'OLD Data - P&amp;L'!$C$8</f>
        <v>0</v>
      </c>
      <c r="X227" s="89">
        <f>(X119)*'OLD Data - P&amp;L'!$C$8</f>
        <v>0</v>
      </c>
      <c r="Y227" s="89">
        <f>(Y119)*'OLD Data - P&amp;L'!$C$8</f>
        <v>0</v>
      </c>
      <c r="Z227" s="89">
        <f>(Z119)*'OLD Data - P&amp;L'!$C$8</f>
        <v>0</v>
      </c>
      <c r="AA227" s="89">
        <f>(AA119)*'OLD Data - P&amp;L'!$C$8</f>
        <v>0</v>
      </c>
      <c r="AB227" s="89">
        <f>(AB119)*'OLD Data - P&amp;L'!$C$8</f>
        <v>0</v>
      </c>
      <c r="AC227" s="89">
        <f>(AC119)*'OLD Data - P&amp;L'!$C$8</f>
        <v>0</v>
      </c>
      <c r="AD227" s="89">
        <f>(AD119)*'OLD Data - P&amp;L'!$C$8</f>
        <v>0</v>
      </c>
      <c r="AE227" s="89">
        <f>(AE119)*'OLD Data - P&amp;L'!$C$8</f>
        <v>0</v>
      </c>
      <c r="AF227" s="97">
        <f>(AF119)*'OLD Data - P&amp;L'!$C$8</f>
        <v>0</v>
      </c>
      <c r="AG227" s="82">
        <f t="shared" si="67"/>
        <v>0</v>
      </c>
    </row>
    <row r="228">
      <c r="A228" s="617" t="s">
        <v>352</v>
      </c>
      <c r="B228" s="89">
        <f>(B120+B121)*'OLD Data - P&amp;L'!$C$9</f>
        <v>0</v>
      </c>
      <c r="C228" s="89">
        <f>(C120+C121)*'OLD Data - P&amp;L'!$C$9</f>
        <v>0</v>
      </c>
      <c r="D228" s="89">
        <f>(D120+D121)*'OLD Data - P&amp;L'!$C$9</f>
        <v>0</v>
      </c>
      <c r="E228" s="89">
        <f>(E120+E121)*'OLD Data - P&amp;L'!$C$9</f>
        <v>0</v>
      </c>
      <c r="F228" s="89">
        <f>(F120+F121)*'OLD Data - P&amp;L'!$C$9</f>
        <v>0</v>
      </c>
      <c r="G228" s="89">
        <f>(G120+G121)*'OLD Data - P&amp;L'!$C$9</f>
        <v>0</v>
      </c>
      <c r="H228" s="89">
        <f>(H120+H121)*'OLD Data - P&amp;L'!$C$9</f>
        <v>0</v>
      </c>
      <c r="I228" s="89">
        <f>(I120+I121)*'OLD Data - P&amp;L'!$C$9</f>
        <v>0</v>
      </c>
      <c r="J228" s="89">
        <f>(J120+J121)*'OLD Data - P&amp;L'!$C$9</f>
        <v>0</v>
      </c>
      <c r="K228" s="89">
        <f>(K120+K121)*'OLD Data - P&amp;L'!$C$9</f>
        <v>0</v>
      </c>
      <c r="L228" s="89">
        <f>(L120+L121)*'OLD Data - P&amp;L'!$C$9</f>
        <v>0</v>
      </c>
      <c r="M228" s="89">
        <f>(M120+M121)*'OLD Data - P&amp;L'!$C$9</f>
        <v>0</v>
      </c>
      <c r="N228" s="89">
        <f>(N120+N121)*'OLD Data - P&amp;L'!$C$9</f>
        <v>0</v>
      </c>
      <c r="O228" s="89">
        <f>(O120+O121)*'OLD Data - P&amp;L'!$C$9</f>
        <v>0</v>
      </c>
      <c r="P228" s="89">
        <f>(P120+P121)*'OLD Data - P&amp;L'!$C$9</f>
        <v>0</v>
      </c>
      <c r="Q228" s="89">
        <f>(Q120+Q121)*'OLD Data - P&amp;L'!$C$9</f>
        <v>0</v>
      </c>
      <c r="R228" s="89">
        <f>(R120+R121)*'OLD Data - P&amp;L'!$C$9</f>
        <v>0</v>
      </c>
      <c r="S228" s="89">
        <f>(S120+S121)*'OLD Data - P&amp;L'!$C$9</f>
        <v>0</v>
      </c>
      <c r="T228" s="89">
        <f>(T120+T121)*'OLD Data - P&amp;L'!$C$9</f>
        <v>0</v>
      </c>
      <c r="U228" s="89">
        <f>(U120+U121)*'OLD Data - P&amp;L'!$C$9</f>
        <v>0</v>
      </c>
      <c r="V228" s="89">
        <f>(V120+V121)*'OLD Data - P&amp;L'!$C$9</f>
        <v>0</v>
      </c>
      <c r="W228" s="89">
        <f>(W120+W121)*'OLD Data - P&amp;L'!$C$9</f>
        <v>0</v>
      </c>
      <c r="X228" s="89">
        <f>(X120+X121)*'OLD Data - P&amp;L'!$C$9</f>
        <v>0</v>
      </c>
      <c r="Y228" s="89">
        <f>(Y120+Y121)*'OLD Data - P&amp;L'!$C$9</f>
        <v>0</v>
      </c>
      <c r="Z228" s="89">
        <f>(Z120+Z121)*'OLD Data - P&amp;L'!$C$9</f>
        <v>0</v>
      </c>
      <c r="AA228" s="89">
        <f>(AA120+AA121)*'OLD Data - P&amp;L'!$C$9</f>
        <v>0</v>
      </c>
      <c r="AB228" s="89">
        <f>(AB120+AB121)*'OLD Data - P&amp;L'!$C$9</f>
        <v>0</v>
      </c>
      <c r="AC228" s="89">
        <f>(AC120+AC121)*'OLD Data - P&amp;L'!$C$9</f>
        <v>0</v>
      </c>
      <c r="AD228" s="89">
        <f>(AD120+AD121)*'OLD Data - P&amp;L'!$C$9</f>
        <v>0</v>
      </c>
      <c r="AE228" s="89">
        <f>(AE120+AE121)*'OLD Data - P&amp;L'!$C$9</f>
        <v>0</v>
      </c>
      <c r="AF228" s="97">
        <f>(AF120+AF121)*'OLD Data - P&amp;L'!$C$9</f>
        <v>0</v>
      </c>
      <c r="AG228" s="82">
        <f t="shared" si="67"/>
        <v>0</v>
      </c>
    </row>
    <row r="229">
      <c r="A229" s="617" t="s">
        <v>356</v>
      </c>
      <c r="B229" s="89">
        <f>(B122+B1571)*'OLD Data - P&amp;L'!$C$5</f>
        <v>0</v>
      </c>
      <c r="C229" s="89">
        <f>(C122+C1571)*'OLD Data - P&amp;L'!$C$5</f>
        <v>0</v>
      </c>
      <c r="D229" s="89">
        <f>(D122+D1571)*'OLD Data - P&amp;L'!$C$5</f>
        <v>0</v>
      </c>
      <c r="E229" s="89">
        <f>(E122+E1571)*'OLD Data - P&amp;L'!$C$5</f>
        <v>0</v>
      </c>
      <c r="F229" s="89">
        <f>(F122+F1571)*'OLD Data - P&amp;L'!$C$5</f>
        <v>0</v>
      </c>
      <c r="G229" s="89">
        <f>(G122+G1571)*'OLD Data - P&amp;L'!$C$5</f>
        <v>0</v>
      </c>
      <c r="H229" s="89">
        <f>(H122+H1571)*'OLD Data - P&amp;L'!$C$5</f>
        <v>0</v>
      </c>
      <c r="I229" s="89">
        <f>(I122+I1571)*'OLD Data - P&amp;L'!$C$5</f>
        <v>0</v>
      </c>
      <c r="J229" s="89">
        <f>(J122+J1571)*'OLD Data - P&amp;L'!$C$5</f>
        <v>0</v>
      </c>
      <c r="K229" s="89">
        <f>(K122+K1571)*'OLD Data - P&amp;L'!$C$5</f>
        <v>0</v>
      </c>
      <c r="L229" s="89">
        <f>(L122+L1571)*'OLD Data - P&amp;L'!$C$5</f>
        <v>0</v>
      </c>
      <c r="M229" s="89">
        <f>(M122+M1571)*'OLD Data - P&amp;L'!$C$5</f>
        <v>0</v>
      </c>
      <c r="N229" s="89">
        <f>(N122+N1571)*'OLD Data - P&amp;L'!$C$5</f>
        <v>0</v>
      </c>
      <c r="O229" s="89">
        <f>(O122+O1571)*'OLD Data - P&amp;L'!$C$5</f>
        <v>0</v>
      </c>
      <c r="P229" s="89">
        <f>(P122+P1571)*'OLD Data - P&amp;L'!$C$5</f>
        <v>0</v>
      </c>
      <c r="Q229" s="89">
        <f>(Q122+Q1571)*'OLD Data - P&amp;L'!$C$5</f>
        <v>0</v>
      </c>
      <c r="R229" s="89">
        <f>(R122+R1571)*'OLD Data - P&amp;L'!$C$5</f>
        <v>0</v>
      </c>
      <c r="S229" s="89">
        <f>(S122+S1571)*'OLD Data - P&amp;L'!$C$5</f>
        <v>0</v>
      </c>
      <c r="T229" s="89">
        <f>(T122+T1571)*'OLD Data - P&amp;L'!$C$5</f>
        <v>0</v>
      </c>
      <c r="U229" s="89">
        <f>(U122+U1571)*'OLD Data - P&amp;L'!$C$5</f>
        <v>0</v>
      </c>
      <c r="V229" s="89">
        <f>(V122+V1571)*'OLD Data - P&amp;L'!$C$5</f>
        <v>0</v>
      </c>
      <c r="W229" s="89">
        <f>(W122+W1571)*'OLD Data - P&amp;L'!$C$5</f>
        <v>0</v>
      </c>
      <c r="X229" s="89">
        <f>(X122+X1571)*'OLD Data - P&amp;L'!$C$5</f>
        <v>0</v>
      </c>
      <c r="Y229" s="89">
        <f>(Y122+Y1571)*'OLD Data - P&amp;L'!$C$5</f>
        <v>0</v>
      </c>
      <c r="Z229" s="89">
        <f>(Z122+Z1571)*'OLD Data - P&amp;L'!$C$5</f>
        <v>0</v>
      </c>
      <c r="AA229" s="89">
        <f>(AA122+AA1571)*'OLD Data - P&amp;L'!$C$5</f>
        <v>0</v>
      </c>
      <c r="AB229" s="89">
        <f>(AB122+AB1571)*'OLD Data - P&amp;L'!$C$5</f>
        <v>0</v>
      </c>
      <c r="AC229" s="89">
        <f>(AC122+AC1571)*'OLD Data - P&amp;L'!$C$5</f>
        <v>0</v>
      </c>
      <c r="AD229" s="89">
        <f>(AD122+AD1571)*'OLD Data - P&amp;L'!$C$5</f>
        <v>0</v>
      </c>
      <c r="AE229" s="89">
        <f>(AE122+AE1571)*'OLD Data - P&amp;L'!$C$5</f>
        <v>0</v>
      </c>
      <c r="AF229" s="97">
        <f>(AF122+AF1571)*'OLD Data - P&amp;L'!$C$5</f>
        <v>0</v>
      </c>
      <c r="AG229" s="82">
        <f t="shared" si="67"/>
        <v>0</v>
      </c>
    </row>
    <row r="230">
      <c r="A230" s="617" t="s">
        <v>361</v>
      </c>
      <c r="B230" s="89">
        <f>(B124+B125)*'OLD Data - P&amp;L'!$C$10</f>
        <v>0</v>
      </c>
      <c r="C230" s="89">
        <f>(C124+C125)*'OLD Data - P&amp;L'!$C$10</f>
        <v>0</v>
      </c>
      <c r="D230" s="89">
        <f>(D124+D125)*'OLD Data - P&amp;L'!$C$10</f>
        <v>0</v>
      </c>
      <c r="E230" s="89">
        <f>(E124+E125)*'OLD Data - P&amp;L'!$C$10</f>
        <v>0</v>
      </c>
      <c r="F230" s="89">
        <f>(F124+F125)*'OLD Data - P&amp;L'!$C$10</f>
        <v>0</v>
      </c>
      <c r="G230" s="89">
        <f>(G124+G125)*'OLD Data - P&amp;L'!$C$10</f>
        <v>0</v>
      </c>
      <c r="H230" s="89">
        <f>(H124+H125)*'OLD Data - P&amp;L'!$C$10</f>
        <v>0</v>
      </c>
      <c r="I230" s="89">
        <f>(I124+I125)*'OLD Data - P&amp;L'!$C$10</f>
        <v>0</v>
      </c>
      <c r="J230" s="89">
        <f>(J124+J125)*'OLD Data - P&amp;L'!$C$10</f>
        <v>0</v>
      </c>
      <c r="K230" s="89">
        <f>(K124+K125)*'OLD Data - P&amp;L'!$C$10</f>
        <v>0</v>
      </c>
      <c r="L230" s="89">
        <f>(L124+L125)*'OLD Data - P&amp;L'!$C$10</f>
        <v>0</v>
      </c>
      <c r="M230" s="89">
        <f>(M124+M125)*'OLD Data - P&amp;L'!$C$10</f>
        <v>0</v>
      </c>
      <c r="N230" s="89">
        <f>(N124+N125)*'OLD Data - P&amp;L'!$C$10</f>
        <v>0</v>
      </c>
      <c r="O230" s="89">
        <f>(O124+O125)*'OLD Data - P&amp;L'!$C$10</f>
        <v>0</v>
      </c>
      <c r="P230" s="89">
        <f>(P124+P125)*'OLD Data - P&amp;L'!$C$10</f>
        <v>0</v>
      </c>
      <c r="Q230" s="89">
        <f>(Q124+Q125)*'OLD Data - P&amp;L'!$C$10</f>
        <v>0</v>
      </c>
      <c r="R230" s="89">
        <f>(R124+R125)*'OLD Data - P&amp;L'!$C$10</f>
        <v>0</v>
      </c>
      <c r="S230" s="89">
        <f>(S124+S125)*'OLD Data - P&amp;L'!$C$10</f>
        <v>0</v>
      </c>
      <c r="T230" s="89">
        <f>(T124+T125)*'OLD Data - P&amp;L'!$C$10</f>
        <v>0</v>
      </c>
      <c r="U230" s="89">
        <f>(U124+U125)*'OLD Data - P&amp;L'!$C$10</f>
        <v>0</v>
      </c>
      <c r="V230" s="89">
        <f>(V124+V125)*'OLD Data - P&amp;L'!$C$10</f>
        <v>0</v>
      </c>
      <c r="W230" s="89">
        <f>(W124+W125)*'OLD Data - P&amp;L'!$C$10</f>
        <v>0</v>
      </c>
      <c r="X230" s="89">
        <f>(X124+X125)*'OLD Data - P&amp;L'!$C$10</f>
        <v>0</v>
      </c>
      <c r="Y230" s="89">
        <f>(Y124+Y125)*'OLD Data - P&amp;L'!$C$10</f>
        <v>0</v>
      </c>
      <c r="Z230" s="89">
        <f>(Z124+Z125)*'OLD Data - P&amp;L'!$C$10</f>
        <v>0</v>
      </c>
      <c r="AA230" s="89">
        <f>(AA124+AA125)*'OLD Data - P&amp;L'!$C$10</f>
        <v>0</v>
      </c>
      <c r="AB230" s="89">
        <f>(AB124+AB125)*'OLD Data - P&amp;L'!$C$10</f>
        <v>0</v>
      </c>
      <c r="AC230" s="89">
        <f>(AC124+AC125)*'OLD Data - P&amp;L'!$C$10</f>
        <v>0</v>
      </c>
      <c r="AD230" s="89">
        <f>(AD124+AD125)*'OLD Data - P&amp;L'!$C$10</f>
        <v>0</v>
      </c>
      <c r="AE230" s="89">
        <f>(AE124+AE125)*'OLD Data - P&amp;L'!$C$10</f>
        <v>0</v>
      </c>
      <c r="AF230" s="97">
        <f>(AF124+AF125)*'OLD Data - P&amp;L'!$C$10</f>
        <v>0</v>
      </c>
      <c r="AG230" s="82">
        <f t="shared" si="67"/>
        <v>0</v>
      </c>
    </row>
    <row r="231">
      <c r="A231" s="617" t="s">
        <v>367</v>
      </c>
      <c r="B231" s="89">
        <f>(B115+B116)*'Data - P&amp;L'!$C$43</f>
        <v>0</v>
      </c>
      <c r="C231" s="89">
        <f>(C115+C116)*'Data - P&amp;L'!$C$43</f>
        <v>0</v>
      </c>
      <c r="D231" s="89">
        <f>(D115+D116)*'Data - P&amp;L'!$C$43</f>
        <v>0</v>
      </c>
      <c r="E231" s="89">
        <f>(E115+E116)*'Data - P&amp;L'!$C$43</f>
        <v>0</v>
      </c>
      <c r="F231" s="89">
        <f>(F115+F116)*'Data - P&amp;L'!$C$43</f>
        <v>0</v>
      </c>
      <c r="G231" s="89">
        <f>(G115+G116)*'Data - P&amp;L'!$C$43</f>
        <v>0</v>
      </c>
      <c r="H231" s="89">
        <f>(H115+H116)*'Data - P&amp;L'!$C$43</f>
        <v>0</v>
      </c>
      <c r="I231" s="89">
        <f>(I115+I116)*'Data - P&amp;L'!$C$43</f>
        <v>0</v>
      </c>
      <c r="J231" s="89">
        <f>(J115+J116)*'Data - P&amp;L'!$C$43</f>
        <v>0</v>
      </c>
      <c r="K231" s="89">
        <f>(K115+K116)*'Data - P&amp;L'!$C$43</f>
        <v>83.58</v>
      </c>
      <c r="L231" s="89">
        <f>(L115+L116)*'Data - P&amp;L'!$C$43</f>
        <v>0</v>
      </c>
      <c r="M231" s="89">
        <f>(M115+M116)*'Data - P&amp;L'!$C$43</f>
        <v>23.88</v>
      </c>
      <c r="N231" s="89">
        <f>(N115+N116)*'Data - P&amp;L'!$C$43</f>
        <v>11.94</v>
      </c>
      <c r="O231" s="89">
        <f>(O115+O116)*'Data - P&amp;L'!$C$43</f>
        <v>35.82</v>
      </c>
      <c r="P231" s="89">
        <f>(P115+P116)*'Data - P&amp;L'!$C$43</f>
        <v>35.82</v>
      </c>
      <c r="Q231" s="89">
        <f>(Q115+Q116)*'Data - P&amp;L'!$C$43</f>
        <v>83.58</v>
      </c>
      <c r="R231" s="89">
        <f>(R115+R116)*'Data - P&amp;L'!$C$43</f>
        <v>214.92</v>
      </c>
      <c r="S231" s="89">
        <f>(S115+S116)*'Data - P&amp;L'!$C$43</f>
        <v>310.44</v>
      </c>
      <c r="T231" s="89">
        <f>(T115+T116)*'Data - P&amp;L'!$C$43</f>
        <v>417.9</v>
      </c>
      <c r="U231" s="89">
        <f>(U115+U116)*'Data - P&amp;L'!$C$43</f>
        <v>250.74</v>
      </c>
      <c r="V231" s="89">
        <f>(V115+V116)*'Data - P&amp;L'!$C$43</f>
        <v>167.16</v>
      </c>
      <c r="W231" s="89">
        <f>(W115+W116)*'Data - P&amp;L'!$C$43</f>
        <v>107.46</v>
      </c>
      <c r="X231" s="89">
        <f>(X115+X116)*'Data - P&amp;L'!$C$43</f>
        <v>131.34</v>
      </c>
      <c r="Y231" s="89">
        <f>(Y115+Y116)*'Data - P&amp;L'!$C$43</f>
        <v>23.88</v>
      </c>
      <c r="Z231" s="89">
        <f>(Z115+Z116)*'Data - P&amp;L'!$C$43</f>
        <v>71.64</v>
      </c>
      <c r="AA231" s="89">
        <f>(AA115+AA116)*'Data - P&amp;L'!$C$43</f>
        <v>59.7</v>
      </c>
      <c r="AB231" s="89">
        <f>(AB115+AB116)*'Data - P&amp;L'!$C$43</f>
        <v>23.88</v>
      </c>
      <c r="AC231" s="89">
        <f>(AC115+AC116)*'Data - P&amp;L'!$C$43</f>
        <v>35.82</v>
      </c>
      <c r="AD231" s="89">
        <f>(AD115+AD116)*'Data - P&amp;L'!$C$43</f>
        <v>0</v>
      </c>
      <c r="AE231" s="89">
        <f>(AE115+AE116)*'Data - P&amp;L'!$C$43</f>
        <v>47.76</v>
      </c>
      <c r="AF231" s="97">
        <f>(AF115+AF116)*'Data - P&amp;L'!$C$43</f>
        <v>11.94</v>
      </c>
      <c r="AG231" s="82">
        <f t="shared" si="67"/>
        <v>2149.2</v>
      </c>
    </row>
    <row r="232">
      <c r="A232" s="617" t="s">
        <v>435</v>
      </c>
      <c r="B232" s="89">
        <f>B126*'Data - P&amp;L'!$D$43</f>
        <v>0</v>
      </c>
      <c r="C232" s="89">
        <f>C126*'Data - P&amp;L'!$D$43</f>
        <v>0</v>
      </c>
      <c r="D232" s="89">
        <f>D126*'Data - P&amp;L'!$D$43</f>
        <v>0</v>
      </c>
      <c r="E232" s="89">
        <f>E126*'Data - P&amp;L'!$D$43</f>
        <v>0</v>
      </c>
      <c r="F232" s="89">
        <f>F126*'Data - P&amp;L'!$D$43</f>
        <v>0</v>
      </c>
      <c r="G232" s="89">
        <f>G126*'Data - P&amp;L'!$D$43</f>
        <v>0</v>
      </c>
      <c r="H232" s="89">
        <f>H126*'Data - P&amp;L'!$D$43</f>
        <v>0</v>
      </c>
      <c r="I232" s="89">
        <f>I126*'Data - P&amp;L'!$D$43</f>
        <v>0</v>
      </c>
      <c r="J232" s="89">
        <f>J126*'Data - P&amp;L'!$D$43</f>
        <v>0</v>
      </c>
      <c r="K232" s="89">
        <f>K126*'Data - P&amp;L'!$D$43</f>
        <v>0</v>
      </c>
      <c r="L232" s="89">
        <f>L126*'Data - P&amp;L'!$D$43</f>
        <v>0</v>
      </c>
      <c r="M232" s="89">
        <f>M126*'Data - P&amp;L'!$D$43</f>
        <v>0</v>
      </c>
      <c r="N232" s="89">
        <f>N126*'Data - P&amp;L'!$D$43</f>
        <v>0</v>
      </c>
      <c r="O232" s="89">
        <f>O126*'Data - P&amp;L'!$D$43</f>
        <v>0</v>
      </c>
      <c r="P232" s="89">
        <f>P126*'Data - P&amp;L'!$D$43</f>
        <v>0</v>
      </c>
      <c r="Q232" s="89">
        <f>Q126*'Data - P&amp;L'!$D$43</f>
        <v>0</v>
      </c>
      <c r="R232" s="89">
        <f>R126*'Data - P&amp;L'!$D$43</f>
        <v>2.87</v>
      </c>
      <c r="S232" s="89">
        <f>S126*'Data - P&amp;L'!$D$43</f>
        <v>2.87</v>
      </c>
      <c r="T232" s="89">
        <f>T126*'Data - P&amp;L'!$D$43</f>
        <v>2.87</v>
      </c>
      <c r="U232" s="89">
        <f>U126*'Data - P&amp;L'!$D$43</f>
        <v>4.305</v>
      </c>
      <c r="V232" s="89">
        <f>V126*'Data - P&amp;L'!$D$43</f>
        <v>1.435</v>
      </c>
      <c r="W232" s="89">
        <f>W126*'Data - P&amp;L'!$D$43</f>
        <v>0</v>
      </c>
      <c r="X232" s="89">
        <f>X126*'Data - P&amp;L'!$D$43</f>
        <v>2.87</v>
      </c>
      <c r="Y232" s="89">
        <f>Y126*'Data - P&amp;L'!$D$43</f>
        <v>0</v>
      </c>
      <c r="Z232" s="89">
        <f>Z126*'Data - P&amp;L'!$D$43</f>
        <v>2.87</v>
      </c>
      <c r="AA232" s="89">
        <f>AA126*'Data - P&amp;L'!$D$43</f>
        <v>1.435</v>
      </c>
      <c r="AB232" s="89">
        <f>AB126*'Data - P&amp;L'!$D$43</f>
        <v>2.87</v>
      </c>
      <c r="AC232" s="89">
        <f>AC126*'Data - P&amp;L'!$D$43</f>
        <v>4.305</v>
      </c>
      <c r="AD232" s="89">
        <f>AD126*'Data - P&amp;L'!$D$43</f>
        <v>0</v>
      </c>
      <c r="AE232" s="89">
        <f>AE126*'Data - P&amp;L'!$D$43</f>
        <v>0</v>
      </c>
      <c r="AF232" s="97">
        <f>AF126*'Data - P&amp;L'!$D$43</f>
        <v>0</v>
      </c>
      <c r="AG232" s="82">
        <f t="shared" si="67"/>
        <v>28.7</v>
      </c>
    </row>
    <row r="233">
      <c r="A233" s="617" t="s">
        <v>438</v>
      </c>
      <c r="B233" s="89">
        <f t="shared" ref="B233:AF233" si="68">B148</f>
        <v>0</v>
      </c>
      <c r="C233" s="89">
        <f t="shared" si="68"/>
        <v>0</v>
      </c>
      <c r="D233" s="89">
        <f t="shared" si="68"/>
        <v>0</v>
      </c>
      <c r="E233" s="89">
        <f t="shared" si="68"/>
        <v>0</v>
      </c>
      <c r="F233" s="89">
        <f t="shared" si="68"/>
        <v>0</v>
      </c>
      <c r="G233" s="89">
        <f t="shared" si="68"/>
        <v>0</v>
      </c>
      <c r="H233" s="89">
        <f t="shared" si="68"/>
        <v>0</v>
      </c>
      <c r="I233" s="89">
        <f t="shared" si="68"/>
        <v>0</v>
      </c>
      <c r="J233" s="89">
        <f t="shared" si="68"/>
        <v>0</v>
      </c>
      <c r="K233" s="89">
        <f t="shared" si="68"/>
        <v>2093</v>
      </c>
      <c r="L233" s="89">
        <f t="shared" si="68"/>
        <v>0</v>
      </c>
      <c r="M233" s="89">
        <f t="shared" si="68"/>
        <v>628</v>
      </c>
      <c r="N233" s="89">
        <f t="shared" si="68"/>
        <v>349</v>
      </c>
      <c r="O233" s="89">
        <f t="shared" si="68"/>
        <v>899.97</v>
      </c>
      <c r="P233" s="89">
        <f t="shared" si="68"/>
        <v>899.97</v>
      </c>
      <c r="Q233" s="89">
        <f t="shared" si="68"/>
        <v>2099.93</v>
      </c>
      <c r="R233" s="89">
        <f t="shared" si="68"/>
        <v>5457.82</v>
      </c>
      <c r="S233" s="89">
        <f t="shared" si="68"/>
        <v>7857.74</v>
      </c>
      <c r="T233" s="89">
        <f t="shared" si="68"/>
        <v>10557.65</v>
      </c>
      <c r="U233" s="89">
        <f t="shared" si="68"/>
        <v>6386.79</v>
      </c>
      <c r="V233" s="89">
        <f t="shared" si="68"/>
        <v>4228.86</v>
      </c>
      <c r="W233" s="89">
        <f t="shared" si="68"/>
        <v>2678.92</v>
      </c>
      <c r="X233" s="89">
        <f t="shared" si="68"/>
        <v>3357.89</v>
      </c>
      <c r="Y233" s="89">
        <f t="shared" si="68"/>
        <v>599.98</v>
      </c>
      <c r="Z233" s="89">
        <f t="shared" si="68"/>
        <v>1635.56</v>
      </c>
      <c r="AA233" s="89">
        <f t="shared" si="68"/>
        <v>1514.2</v>
      </c>
      <c r="AB233" s="89">
        <f t="shared" si="68"/>
        <v>656</v>
      </c>
      <c r="AC233" s="89">
        <f t="shared" si="68"/>
        <v>984</v>
      </c>
      <c r="AD233" s="89">
        <f t="shared" si="68"/>
        <v>0</v>
      </c>
      <c r="AE233" s="89">
        <f t="shared" si="68"/>
        <v>1196</v>
      </c>
      <c r="AF233" s="97">
        <f t="shared" si="68"/>
        <v>349</v>
      </c>
      <c r="AG233" s="82">
        <f t="shared" si="67"/>
        <v>54430.28</v>
      </c>
    </row>
    <row r="234">
      <c r="A234" s="614" t="s">
        <v>439</v>
      </c>
      <c r="B234" s="615">
        <f t="shared" ref="B234:AF234" si="69">SUM(B235:B243)-B244-B245</f>
        <v>-1972.09647</v>
      </c>
      <c r="C234" s="615">
        <f t="shared" si="69"/>
        <v>-1981.578512</v>
      </c>
      <c r="D234" s="615">
        <f t="shared" si="69"/>
        <v>-1134.205406</v>
      </c>
      <c r="E234" s="615">
        <f t="shared" si="69"/>
        <v>-2031.486384</v>
      </c>
      <c r="F234" s="615">
        <f t="shared" si="69"/>
        <v>-2926.82532</v>
      </c>
      <c r="G234" s="615">
        <f t="shared" si="69"/>
        <v>-2025.508512</v>
      </c>
      <c r="H234" s="615">
        <f t="shared" si="69"/>
        <v>-1557.368512</v>
      </c>
      <c r="I234" s="615">
        <f t="shared" si="69"/>
        <v>-1920.385492</v>
      </c>
      <c r="J234" s="615">
        <f t="shared" si="69"/>
        <v>-1660.858598</v>
      </c>
      <c r="K234" s="615">
        <f t="shared" si="69"/>
        <v>-866.170726</v>
      </c>
      <c r="L234" s="615">
        <f t="shared" si="69"/>
        <v>-670.829662</v>
      </c>
      <c r="M234" s="615">
        <f t="shared" si="69"/>
        <v>-1287.221704</v>
      </c>
      <c r="N234" s="615">
        <f t="shared" si="69"/>
        <v>-493.228598</v>
      </c>
      <c r="O234" s="615">
        <f t="shared" si="69"/>
        <v>-1223.222854</v>
      </c>
      <c r="P234" s="615">
        <f t="shared" si="69"/>
        <v>-1718.197448</v>
      </c>
      <c r="Q234" s="615">
        <f t="shared" si="69"/>
        <v>-1442.239576</v>
      </c>
      <c r="R234" s="615">
        <f t="shared" si="69"/>
        <v>-1055.466384</v>
      </c>
      <c r="S234" s="615">
        <f t="shared" si="69"/>
        <v>-1806.283192</v>
      </c>
      <c r="T234" s="615">
        <f t="shared" si="69"/>
        <v>-600.822128</v>
      </c>
      <c r="U234" s="615">
        <f t="shared" si="69"/>
        <v>-1167.65532</v>
      </c>
      <c r="V234" s="615">
        <f t="shared" si="69"/>
        <v>-968.957534</v>
      </c>
      <c r="W234" s="615">
        <f t="shared" si="69"/>
        <v>-2147.327534</v>
      </c>
      <c r="X234" s="615">
        <f t="shared" si="69"/>
        <v>-1162.687448</v>
      </c>
      <c r="Y234" s="615">
        <f t="shared" si="69"/>
        <v>-431.521064</v>
      </c>
      <c r="Z234" s="615">
        <f t="shared" si="69"/>
        <v>0</v>
      </c>
      <c r="AA234" s="615">
        <f t="shared" si="69"/>
        <v>-2716.336384</v>
      </c>
      <c r="AB234" s="615">
        <f t="shared" si="69"/>
        <v>-4404.877448</v>
      </c>
      <c r="AC234" s="615">
        <f t="shared" si="69"/>
        <v>-8265.194256</v>
      </c>
      <c r="AD234" s="615">
        <f t="shared" si="69"/>
        <v>-2780.927534</v>
      </c>
      <c r="AE234" s="615">
        <f t="shared" si="69"/>
        <v>-5608.893918</v>
      </c>
      <c r="AF234" s="616">
        <f t="shared" si="69"/>
        <v>-1844.564256</v>
      </c>
      <c r="AG234" s="82">
        <f t="shared" si="67"/>
        <v>-59872.93817</v>
      </c>
    </row>
    <row r="235">
      <c r="A235" s="617" t="s">
        <v>442</v>
      </c>
      <c r="B235" s="89">
        <f>((B129+B130)*'OLD Data - P&amp;L'!$C$3)*'OLD Data - P&amp;L'!$C$54</f>
        <v>0</v>
      </c>
      <c r="C235" s="89">
        <f>((C129+C130)*'OLD Data - P&amp;L'!$C$3)*'OLD Data - P&amp;L'!$C$54</f>
        <v>0</v>
      </c>
      <c r="D235" s="89">
        <f>((D129+D130)*'OLD Data - P&amp;L'!$C$3)*'OLD Data - P&amp;L'!$C$54</f>
        <v>0</v>
      </c>
      <c r="E235" s="89">
        <f>((E129+E130)*'OLD Data - P&amp;L'!$C$3)*'OLD Data - P&amp;L'!$C$54</f>
        <v>0</v>
      </c>
      <c r="F235" s="89">
        <f>((F129+F130)*'OLD Data - P&amp;L'!$C$3)*'OLD Data - P&amp;L'!$C$54</f>
        <v>0</v>
      </c>
      <c r="G235" s="89">
        <f>((G129+G130)*'OLD Data - P&amp;L'!$C$3)*'OLD Data - P&amp;L'!$C$54</f>
        <v>0</v>
      </c>
      <c r="H235" s="89">
        <f>((H129+H130)*'OLD Data - P&amp;L'!$C$3)*'OLD Data - P&amp;L'!$C$54</f>
        <v>0</v>
      </c>
      <c r="I235" s="89">
        <f>((I129+I130)*'OLD Data - P&amp;L'!$C$3)*'OLD Data - P&amp;L'!$C$54</f>
        <v>0</v>
      </c>
      <c r="J235" s="89">
        <f>((J129+J130)*'OLD Data - P&amp;L'!$C$3)*'OLD Data - P&amp;L'!$C$54</f>
        <v>0</v>
      </c>
      <c r="K235" s="89">
        <f>((K129+K130)*'OLD Data - P&amp;L'!$C$3)*'OLD Data - P&amp;L'!$C$54</f>
        <v>0</v>
      </c>
      <c r="L235" s="89">
        <f>((L129+L130)*'OLD Data - P&amp;L'!$C$3)*'OLD Data - P&amp;L'!$C$54</f>
        <v>0</v>
      </c>
      <c r="M235" s="89">
        <f>((M129+M130)*'OLD Data - P&amp;L'!$C$3)*'OLD Data - P&amp;L'!$C$54</f>
        <v>0</v>
      </c>
      <c r="N235" s="89">
        <f>((N129+N130)*'OLD Data - P&amp;L'!$C$3)*'OLD Data - P&amp;L'!$C$54</f>
        <v>0</v>
      </c>
      <c r="O235" s="89">
        <f>((O129+O130)*'OLD Data - P&amp;L'!$C$3)*'OLD Data - P&amp;L'!$C$54</f>
        <v>0</v>
      </c>
      <c r="P235" s="89">
        <f>((P129+P130)*'OLD Data - P&amp;L'!$C$3)*'OLD Data - P&amp;L'!$C$54</f>
        <v>0</v>
      </c>
      <c r="Q235" s="89">
        <f>((Q129+Q130)*'OLD Data - P&amp;L'!$C$3)*'OLD Data - P&amp;L'!$C$54</f>
        <v>0</v>
      </c>
      <c r="R235" s="89">
        <f>((R129+R130)*'OLD Data - P&amp;L'!$C$3)*'OLD Data - P&amp;L'!$C$54</f>
        <v>0</v>
      </c>
      <c r="S235" s="89">
        <f>((S129+S130)*'OLD Data - P&amp;L'!$C$3)*'OLD Data - P&amp;L'!$C$54</f>
        <v>0</v>
      </c>
      <c r="T235" s="89">
        <f>((T129+T130)*'OLD Data - P&amp;L'!$C$3)*'OLD Data - P&amp;L'!$C$54</f>
        <v>0</v>
      </c>
      <c r="U235" s="89">
        <f>((U129+U130)*'OLD Data - P&amp;L'!$C$3)*'OLD Data - P&amp;L'!$C$54</f>
        <v>0</v>
      </c>
      <c r="V235" s="89">
        <f>((V129+V130)*'OLD Data - P&amp;L'!$C$3)*'OLD Data - P&amp;L'!$C$54</f>
        <v>0</v>
      </c>
      <c r="W235" s="89">
        <f>((W129+W130)*'OLD Data - P&amp;L'!$C$3)*'OLD Data - P&amp;L'!$C$54</f>
        <v>0</v>
      </c>
      <c r="X235" s="89">
        <f>((X129+X130)*'OLD Data - P&amp;L'!$C$3)*'OLD Data - P&amp;L'!$C$54</f>
        <v>0</v>
      </c>
      <c r="Y235" s="89">
        <f>((Y129+Y130)*'OLD Data - P&amp;L'!$C$3)*'OLD Data - P&amp;L'!$C$54</f>
        <v>0</v>
      </c>
      <c r="Z235" s="89">
        <f>((Z129+Z130)*'OLD Data - P&amp;L'!$C$3)*'OLD Data - P&amp;L'!$C$54</f>
        <v>0</v>
      </c>
      <c r="AA235" s="89">
        <f>((AA129+AA130)*'OLD Data - P&amp;L'!$C$3)*'OLD Data - P&amp;L'!$C$54</f>
        <v>0</v>
      </c>
      <c r="AB235" s="89">
        <f>((AB129+AB130)*'OLD Data - P&amp;L'!$C$3)*'OLD Data - P&amp;L'!$C$54</f>
        <v>0</v>
      </c>
      <c r="AC235" s="89">
        <f>((AC129+AC130)*'OLD Data - P&amp;L'!$C$3)*'OLD Data - P&amp;L'!$C$54</f>
        <v>0</v>
      </c>
      <c r="AD235" s="89">
        <f>((AD129+AD130)*'OLD Data - P&amp;L'!$C$3)*'OLD Data - P&amp;L'!$C$54</f>
        <v>0</v>
      </c>
      <c r="AE235" s="89">
        <f>((AE129+AE130)*'OLD Data - P&amp;L'!$C$3)*'OLD Data - P&amp;L'!$C$54</f>
        <v>0</v>
      </c>
      <c r="AF235" s="97">
        <f>((AF129+AF130)*'OLD Data - P&amp;L'!$C$3)*'OLD Data - P&amp;L'!$C$54</f>
        <v>0</v>
      </c>
      <c r="AG235" s="82">
        <f t="shared" si="67"/>
        <v>0</v>
      </c>
    </row>
    <row r="236">
      <c r="A236" s="617" t="s">
        <v>448</v>
      </c>
      <c r="B236" s="89">
        <f>(B131+B132)*'OLD Data - P&amp;L'!$C$4*'OLD Data - P&amp;L'!$C$54</f>
        <v>0</v>
      </c>
      <c r="C236" s="89">
        <f>(C131+C132)*'OLD Data - P&amp;L'!$C$4*'OLD Data - P&amp;L'!$C$54</f>
        <v>0</v>
      </c>
      <c r="D236" s="89">
        <f>(D131+D132)*'OLD Data - P&amp;L'!$C$4*'OLD Data - P&amp;L'!$C$54</f>
        <v>0</v>
      </c>
      <c r="E236" s="89">
        <f>(E131+E132)*'OLD Data - P&amp;L'!$C$4*'OLD Data - P&amp;L'!$C$54</f>
        <v>0</v>
      </c>
      <c r="F236" s="89">
        <f>(F131+F132)*'OLD Data - P&amp;L'!$C$4*'OLD Data - P&amp;L'!$C$54</f>
        <v>0</v>
      </c>
      <c r="G236" s="89">
        <f>(G131+G132)*'OLD Data - P&amp;L'!$C$4*'OLD Data - P&amp;L'!$C$54</f>
        <v>0</v>
      </c>
      <c r="H236" s="89">
        <f>(H131+H132)*'OLD Data - P&amp;L'!$C$4*'OLD Data - P&amp;L'!$C$54</f>
        <v>0</v>
      </c>
      <c r="I236" s="89">
        <f>(I131+I132)*'OLD Data - P&amp;L'!$C$4*'OLD Data - P&amp;L'!$C$54</f>
        <v>0</v>
      </c>
      <c r="J236" s="89">
        <f>(J131+J132)*'OLD Data - P&amp;L'!$C$4*'OLD Data - P&amp;L'!$C$54</f>
        <v>0</v>
      </c>
      <c r="K236" s="89">
        <f>(K131+K132)*'OLD Data - P&amp;L'!$C$4*'OLD Data - P&amp;L'!$C$54</f>
        <v>0</v>
      </c>
      <c r="L236" s="89">
        <f>(L131+L132)*'OLD Data - P&amp;L'!$C$4*'OLD Data - P&amp;L'!$C$54</f>
        <v>0</v>
      </c>
      <c r="M236" s="89">
        <f>(M131+M132)*'OLD Data - P&amp;L'!$C$4*'OLD Data - P&amp;L'!$C$54</f>
        <v>0</v>
      </c>
      <c r="N236" s="89">
        <f>(N131+N132)*'OLD Data - P&amp;L'!$C$4*'OLD Data - P&amp;L'!$C$54</f>
        <v>0</v>
      </c>
      <c r="O236" s="89">
        <f>(O131+O132)*'OLD Data - P&amp;L'!$C$4*'OLD Data - P&amp;L'!$C$54</f>
        <v>0</v>
      </c>
      <c r="P236" s="89">
        <f>(P131+P132)*'OLD Data - P&amp;L'!$C$4*'OLD Data - P&amp;L'!$C$54</f>
        <v>0</v>
      </c>
      <c r="Q236" s="89">
        <f>(Q131+Q132)*'OLD Data - P&amp;L'!$C$4*'OLD Data - P&amp;L'!$C$54</f>
        <v>0</v>
      </c>
      <c r="R236" s="89">
        <f>(R131+R132)*'OLD Data - P&amp;L'!$C$4*'OLD Data - P&amp;L'!$C$54</f>
        <v>0</v>
      </c>
      <c r="S236" s="89">
        <f>(S131+S132)*'OLD Data - P&amp;L'!$C$4*'OLD Data - P&amp;L'!$C$54</f>
        <v>0</v>
      </c>
      <c r="T236" s="89">
        <f>(T131+T132)*'OLD Data - P&amp;L'!$C$4*'OLD Data - P&amp;L'!$C$54</f>
        <v>0</v>
      </c>
      <c r="U236" s="89">
        <f>(U131+U132)*'OLD Data - P&amp;L'!$C$4*'OLD Data - P&amp;L'!$C$54</f>
        <v>0</v>
      </c>
      <c r="V236" s="89">
        <f>(V131+V132)*'OLD Data - P&amp;L'!$C$4*'OLD Data - P&amp;L'!$C$54</f>
        <v>0</v>
      </c>
      <c r="W236" s="89">
        <f>(W131+W132)*'OLD Data - P&amp;L'!$C$4*'OLD Data - P&amp;L'!$C$54</f>
        <v>0</v>
      </c>
      <c r="X236" s="89">
        <f>(X131+X132)*'OLD Data - P&amp;L'!$C$4*'OLD Data - P&amp;L'!$C$54</f>
        <v>0</v>
      </c>
      <c r="Y236" s="89">
        <f>(Y131+Y132)*'OLD Data - P&amp;L'!$C$4*'OLD Data - P&amp;L'!$C$54</f>
        <v>0</v>
      </c>
      <c r="Z236" s="89">
        <f>(Z131+Z132)*'OLD Data - P&amp;L'!$C$4*'OLD Data - P&amp;L'!$C$54</f>
        <v>0</v>
      </c>
      <c r="AA236" s="89">
        <f>(AA131+AA132)*'OLD Data - P&amp;L'!$C$4*'OLD Data - P&amp;L'!$C$54</f>
        <v>0</v>
      </c>
      <c r="AB236" s="89">
        <f>(AB131+AB132)*'OLD Data - P&amp;L'!$C$4*'OLD Data - P&amp;L'!$C$54</f>
        <v>0</v>
      </c>
      <c r="AC236" s="89">
        <f>(AC131+AC132)*'OLD Data - P&amp;L'!$C$4*'OLD Data - P&amp;L'!$C$54</f>
        <v>0</v>
      </c>
      <c r="AD236" s="89">
        <f>(AD131+AD132)*'OLD Data - P&amp;L'!$C$4*'OLD Data - P&amp;L'!$C$54</f>
        <v>0</v>
      </c>
      <c r="AE236" s="89">
        <f>(AE131+AE132)*'OLD Data - P&amp;L'!$C$4*'OLD Data - P&amp;L'!$C$54</f>
        <v>0</v>
      </c>
      <c r="AF236" s="97">
        <f>(AF131+AF132)*'OLD Data - P&amp;L'!$C$4*'OLD Data - P&amp;L'!$C$54</f>
        <v>0</v>
      </c>
      <c r="AG236" s="82">
        <f t="shared" si="67"/>
        <v>0</v>
      </c>
    </row>
    <row r="237">
      <c r="A237" s="617" t="s">
        <v>451</v>
      </c>
      <c r="B237" s="89">
        <f>B136*'OLD Data - P&amp;L'!$C$6*'OLD Data - P&amp;L'!$C$54</f>
        <v>0</v>
      </c>
      <c r="C237" s="89">
        <f>C136*'OLD Data - P&amp;L'!$C$6*'OLD Data - P&amp;L'!$C$54</f>
        <v>0</v>
      </c>
      <c r="D237" s="89">
        <f>D136*'OLD Data - P&amp;L'!$C$6*'OLD Data - P&amp;L'!$C$54</f>
        <v>0</v>
      </c>
      <c r="E237" s="89">
        <f>E136*'OLD Data - P&amp;L'!$C$6*'OLD Data - P&amp;L'!$C$54</f>
        <v>0</v>
      </c>
      <c r="F237" s="89">
        <f>F136*'OLD Data - P&amp;L'!$C$6*'OLD Data - P&amp;L'!$C$54</f>
        <v>0</v>
      </c>
      <c r="G237" s="89">
        <f>G136*'OLD Data - P&amp;L'!$C$6*'OLD Data - P&amp;L'!$C$54</f>
        <v>0</v>
      </c>
      <c r="H237" s="89">
        <f>H136*'OLD Data - P&amp;L'!$C$6*'OLD Data - P&amp;L'!$C$54</f>
        <v>0</v>
      </c>
      <c r="I237" s="89">
        <f>I136*'OLD Data - P&amp;L'!$C$6*'OLD Data - P&amp;L'!$C$54</f>
        <v>0</v>
      </c>
      <c r="J237" s="89">
        <f>J136*'OLD Data - P&amp;L'!$C$6*'OLD Data - P&amp;L'!$C$54</f>
        <v>0</v>
      </c>
      <c r="K237" s="89">
        <f>K136*'OLD Data - P&amp;L'!$C$6*'OLD Data - P&amp;L'!$C$54</f>
        <v>0</v>
      </c>
      <c r="L237" s="89">
        <f>L136*'OLD Data - P&amp;L'!$C$6*'OLD Data - P&amp;L'!$C$54</f>
        <v>0</v>
      </c>
      <c r="M237" s="89">
        <f>M136*'OLD Data - P&amp;L'!$C$6*'OLD Data - P&amp;L'!$C$54</f>
        <v>0</v>
      </c>
      <c r="N237" s="89">
        <f>N136*'OLD Data - P&amp;L'!$C$6*'OLD Data - P&amp;L'!$C$54</f>
        <v>0</v>
      </c>
      <c r="O237" s="89">
        <f>O136*'OLD Data - P&amp;L'!$C$6*'OLD Data - P&amp;L'!$C$54</f>
        <v>0</v>
      </c>
      <c r="P237" s="89">
        <f>P136*'OLD Data - P&amp;L'!$C$6*'OLD Data - P&amp;L'!$C$54</f>
        <v>0</v>
      </c>
      <c r="Q237" s="89">
        <f>Q136*'OLD Data - P&amp;L'!$C$6*'OLD Data - P&amp;L'!$C$54</f>
        <v>0</v>
      </c>
      <c r="R237" s="89">
        <f>R136*'OLD Data - P&amp;L'!$C$6*'OLD Data - P&amp;L'!$C$54</f>
        <v>0</v>
      </c>
      <c r="S237" s="89">
        <f>S136*'OLD Data - P&amp;L'!$C$6*'OLD Data - P&amp;L'!$C$54</f>
        <v>0</v>
      </c>
      <c r="T237" s="89">
        <f>T136*'OLD Data - P&amp;L'!$C$6*'OLD Data - P&amp;L'!$C$54</f>
        <v>0</v>
      </c>
      <c r="U237" s="89">
        <f>U136*'OLD Data - P&amp;L'!$C$6*'OLD Data - P&amp;L'!$C$54</f>
        <v>0</v>
      </c>
      <c r="V237" s="89">
        <f>V136*'OLD Data - P&amp;L'!$C$6*'OLD Data - P&amp;L'!$C$54</f>
        <v>0</v>
      </c>
      <c r="W237" s="89">
        <f>W136*'OLD Data - P&amp;L'!$C$6*'OLD Data - P&amp;L'!$C$54</f>
        <v>0</v>
      </c>
      <c r="X237" s="89">
        <f>X136*'OLD Data - P&amp;L'!$C$6*'OLD Data - P&amp;L'!$C$54</f>
        <v>0</v>
      </c>
      <c r="Y237" s="89">
        <f>Y136*'OLD Data - P&amp;L'!$C$6*'OLD Data - P&amp;L'!$C$54</f>
        <v>0</v>
      </c>
      <c r="Z237" s="89">
        <f>Z136*'OLD Data - P&amp;L'!$C$6*'OLD Data - P&amp;L'!$C$54</f>
        <v>0</v>
      </c>
      <c r="AA237" s="89">
        <f>AA136*'OLD Data - P&amp;L'!$C$6*'OLD Data - P&amp;L'!$C$54</f>
        <v>0</v>
      </c>
      <c r="AB237" s="89">
        <f>AB136*'OLD Data - P&amp;L'!$C$6*'OLD Data - P&amp;L'!$C$54</f>
        <v>0</v>
      </c>
      <c r="AC237" s="89">
        <f>AC136*'OLD Data - P&amp;L'!$C$6*'OLD Data - P&amp;L'!$C$54</f>
        <v>0</v>
      </c>
      <c r="AD237" s="89">
        <f>AD136*'OLD Data - P&amp;L'!$C$6*'OLD Data - P&amp;L'!$C$54</f>
        <v>0</v>
      </c>
      <c r="AE237" s="89">
        <f>AE136*'OLD Data - P&amp;L'!$C$6*'OLD Data - P&amp;L'!$C$54</f>
        <v>0</v>
      </c>
      <c r="AF237" s="97">
        <f>AF136*'OLD Data - P&amp;L'!$C$6*'OLD Data - P&amp;L'!$C$54</f>
        <v>0</v>
      </c>
      <c r="AG237" s="82">
        <f t="shared" si="67"/>
        <v>0</v>
      </c>
    </row>
    <row r="238">
      <c r="A238" s="617" t="s">
        <v>452</v>
      </c>
      <c r="B238" s="89">
        <f>B137*'OLD Data - P&amp;L'!$C$8*'OLD Data - P&amp;L'!$C$54</f>
        <v>0</v>
      </c>
      <c r="C238" s="89">
        <f>C137*'OLD Data - P&amp;L'!$C$8*'OLD Data - P&amp;L'!$C$54</f>
        <v>0</v>
      </c>
      <c r="D238" s="89">
        <f>D137*'OLD Data - P&amp;L'!$C$8*'OLD Data - P&amp;L'!$C$54</f>
        <v>0</v>
      </c>
      <c r="E238" s="89">
        <f>E137*'OLD Data - P&amp;L'!$C$8*'OLD Data - P&amp;L'!$C$54</f>
        <v>0</v>
      </c>
      <c r="F238" s="89">
        <f>F137*'OLD Data - P&amp;L'!$C$8*'OLD Data - P&amp;L'!$C$54</f>
        <v>0</v>
      </c>
      <c r="G238" s="89">
        <f>G137*'OLD Data - P&amp;L'!$C$8*'OLD Data - P&amp;L'!$C$54</f>
        <v>0</v>
      </c>
      <c r="H238" s="89">
        <f>H137*'OLD Data - P&amp;L'!$C$8*'OLD Data - P&amp;L'!$C$54</f>
        <v>0</v>
      </c>
      <c r="I238" s="89">
        <f>I137*'OLD Data - P&amp;L'!$C$8*'OLD Data - P&amp;L'!$C$54</f>
        <v>0</v>
      </c>
      <c r="J238" s="89">
        <f>J137*'OLD Data - P&amp;L'!$C$8*'OLD Data - P&amp;L'!$C$54</f>
        <v>0</v>
      </c>
      <c r="K238" s="89">
        <f>K137*'OLD Data - P&amp;L'!$C$8*'OLD Data - P&amp;L'!$C$54</f>
        <v>0</v>
      </c>
      <c r="L238" s="89">
        <f>L137*'OLD Data - P&amp;L'!$C$8*'OLD Data - P&amp;L'!$C$54</f>
        <v>0</v>
      </c>
      <c r="M238" s="89">
        <f>M137*'OLD Data - P&amp;L'!$C$8*'OLD Data - P&amp;L'!$C$54</f>
        <v>0</v>
      </c>
      <c r="N238" s="89">
        <f>N137*'OLD Data - P&amp;L'!$C$8*'OLD Data - P&amp;L'!$C$54</f>
        <v>0</v>
      </c>
      <c r="O238" s="89">
        <f>O137*'OLD Data - P&amp;L'!$C$8*'OLD Data - P&amp;L'!$C$54</f>
        <v>0</v>
      </c>
      <c r="P238" s="89">
        <f>P137*'OLD Data - P&amp;L'!$C$8*'OLD Data - P&amp;L'!$C$54</f>
        <v>0</v>
      </c>
      <c r="Q238" s="89">
        <f>Q137*'OLD Data - P&amp;L'!$C$8*'OLD Data - P&amp;L'!$C$54</f>
        <v>0</v>
      </c>
      <c r="R238" s="89">
        <f>R137*'OLD Data - P&amp;L'!$C$8*'OLD Data - P&amp;L'!$C$54</f>
        <v>0</v>
      </c>
      <c r="S238" s="89">
        <f>S137*'OLD Data - P&amp;L'!$C$8*'OLD Data - P&amp;L'!$C$54</f>
        <v>0</v>
      </c>
      <c r="T238" s="89">
        <f>T137*'OLD Data - P&amp;L'!$C$8*'OLD Data - P&amp;L'!$C$54</f>
        <v>0</v>
      </c>
      <c r="U238" s="89">
        <f>U137*'OLD Data - P&amp;L'!$C$8*'OLD Data - P&amp;L'!$C$54</f>
        <v>0</v>
      </c>
      <c r="V238" s="89">
        <f>V137*'OLD Data - P&amp;L'!$C$8*'OLD Data - P&amp;L'!$C$54</f>
        <v>0</v>
      </c>
      <c r="W238" s="89">
        <f>W137*'OLD Data - P&amp;L'!$C$8*'OLD Data - P&amp;L'!$C$54</f>
        <v>0</v>
      </c>
      <c r="X238" s="89">
        <f>X137*'OLD Data - P&amp;L'!$C$8*'OLD Data - P&amp;L'!$C$54</f>
        <v>0</v>
      </c>
      <c r="Y238" s="89">
        <f>Y137*'OLD Data - P&amp;L'!$C$8*'OLD Data - P&amp;L'!$C$54</f>
        <v>0</v>
      </c>
      <c r="Z238" s="89">
        <f>Z137*'OLD Data - P&amp;L'!$C$8*'OLD Data - P&amp;L'!$C$54</f>
        <v>0</v>
      </c>
      <c r="AA238" s="89">
        <f>AA137*'OLD Data - P&amp;L'!$C$8*'OLD Data - P&amp;L'!$C$54</f>
        <v>0</v>
      </c>
      <c r="AB238" s="89">
        <f>AB137*'OLD Data - P&amp;L'!$C$8*'OLD Data - P&amp;L'!$C$54</f>
        <v>0</v>
      </c>
      <c r="AC238" s="89">
        <f>AC137*'OLD Data - P&amp;L'!$C$8*'OLD Data - P&amp;L'!$C$54</f>
        <v>0</v>
      </c>
      <c r="AD238" s="89">
        <f>AD137*'OLD Data - P&amp;L'!$C$8*'OLD Data - P&amp;L'!$C$54</f>
        <v>0</v>
      </c>
      <c r="AE238" s="89">
        <f>AE137*'OLD Data - P&amp;L'!$C$8*'OLD Data - P&amp;L'!$C$54</f>
        <v>0</v>
      </c>
      <c r="AF238" s="97">
        <f>AF137*'OLD Data - P&amp;L'!$C$8*'OLD Data - P&amp;L'!$C$54</f>
        <v>0</v>
      </c>
      <c r="AG238" s="82">
        <f t="shared" si="67"/>
        <v>0</v>
      </c>
    </row>
    <row r="239">
      <c r="A239" s="617" t="s">
        <v>352</v>
      </c>
      <c r="B239" s="89">
        <f>(B138+B139)*'OLD Data - P&amp;L'!$C$9*'OLD Data - P&amp;L'!$C$54</f>
        <v>0</v>
      </c>
      <c r="C239" s="89">
        <f>(C138+C139)*'OLD Data - P&amp;L'!$C$9*'OLD Data - P&amp;L'!$C$54</f>
        <v>0</v>
      </c>
      <c r="D239" s="89">
        <f>(D138+D139)*'OLD Data - P&amp;L'!$C$9*'OLD Data - P&amp;L'!$C$54</f>
        <v>0</v>
      </c>
      <c r="E239" s="89">
        <f>(E138+E139)*'OLD Data - P&amp;L'!$C$9*'OLD Data - P&amp;L'!$C$54</f>
        <v>0</v>
      </c>
      <c r="F239" s="89">
        <f>(F138+F139)*'OLD Data - P&amp;L'!$C$9*'OLD Data - P&amp;L'!$C$54</f>
        <v>0</v>
      </c>
      <c r="G239" s="89">
        <f>(G138+G139)*'OLD Data - P&amp;L'!$C$9*'OLD Data - P&amp;L'!$C$54</f>
        <v>0</v>
      </c>
      <c r="H239" s="89">
        <f>(H138+H139)*'OLD Data - P&amp;L'!$C$9*'OLD Data - P&amp;L'!$C$54</f>
        <v>0</v>
      </c>
      <c r="I239" s="89">
        <f>(I138+I139)*'OLD Data - P&amp;L'!$C$9*'OLD Data - P&amp;L'!$C$54</f>
        <v>0</v>
      </c>
      <c r="J239" s="89">
        <f>(J138+J139)*'OLD Data - P&amp;L'!$C$9*'OLD Data - P&amp;L'!$C$54</f>
        <v>0</v>
      </c>
      <c r="K239" s="89">
        <f>(K138+K139)*'OLD Data - P&amp;L'!$C$9*'OLD Data - P&amp;L'!$C$54</f>
        <v>0</v>
      </c>
      <c r="L239" s="89">
        <f>(L138+L139)*'OLD Data - P&amp;L'!$C$9*'OLD Data - P&amp;L'!$C$54</f>
        <v>0</v>
      </c>
      <c r="M239" s="89">
        <f>(M138+M139)*'OLD Data - P&amp;L'!$C$9*'OLD Data - P&amp;L'!$C$54</f>
        <v>0</v>
      </c>
      <c r="N239" s="89">
        <f>(N138+N139)*'OLD Data - P&amp;L'!$C$9*'OLD Data - P&amp;L'!$C$54</f>
        <v>0</v>
      </c>
      <c r="O239" s="89">
        <f>(O138+O139)*'OLD Data - P&amp;L'!$C$9*'OLD Data - P&amp;L'!$C$54</f>
        <v>0</v>
      </c>
      <c r="P239" s="89">
        <f>(P138+P139)*'OLD Data - P&amp;L'!$C$9*'OLD Data - P&amp;L'!$C$54</f>
        <v>0</v>
      </c>
      <c r="Q239" s="89">
        <f>(Q138+Q139)*'OLD Data - P&amp;L'!$C$9*'OLD Data - P&amp;L'!$C$54</f>
        <v>0</v>
      </c>
      <c r="R239" s="89">
        <f>(R138+R139)*'OLD Data - P&amp;L'!$C$9*'OLD Data - P&amp;L'!$C$54</f>
        <v>0</v>
      </c>
      <c r="S239" s="89">
        <f>(S138+S139)*'OLD Data - P&amp;L'!$C$9*'OLD Data - P&amp;L'!$C$54</f>
        <v>0</v>
      </c>
      <c r="T239" s="89">
        <f>(T138+T139)*'OLD Data - P&amp;L'!$C$9*'OLD Data - P&amp;L'!$C$54</f>
        <v>0</v>
      </c>
      <c r="U239" s="89">
        <f>(U138+U139)*'OLD Data - P&amp;L'!$C$9*'OLD Data - P&amp;L'!$C$54</f>
        <v>0</v>
      </c>
      <c r="V239" s="89">
        <f>(V138+V139)*'OLD Data - P&amp;L'!$C$9*'OLD Data - P&amp;L'!$C$54</f>
        <v>0</v>
      </c>
      <c r="W239" s="89">
        <f>(W138+W139)*'OLD Data - P&amp;L'!$C$9*'OLD Data - P&amp;L'!$C$54</f>
        <v>0</v>
      </c>
      <c r="X239" s="89">
        <f>(X138+X139)*'OLD Data - P&amp;L'!$C$9*'OLD Data - P&amp;L'!$C$54</f>
        <v>0</v>
      </c>
      <c r="Y239" s="89">
        <f>(Y138+Y139)*'OLD Data - P&amp;L'!$C$9*'OLD Data - P&amp;L'!$C$54</f>
        <v>0</v>
      </c>
      <c r="Z239" s="89">
        <f>(Z138+Z139)*'OLD Data - P&amp;L'!$C$9*'OLD Data - P&amp;L'!$C$54</f>
        <v>0</v>
      </c>
      <c r="AA239" s="89">
        <f>(AA138+AA139)*'OLD Data - P&amp;L'!$C$9*'OLD Data - P&amp;L'!$C$54</f>
        <v>0</v>
      </c>
      <c r="AB239" s="89">
        <f>(AB138+AB139)*'OLD Data - P&amp;L'!$C$9*'OLD Data - P&amp;L'!$C$54</f>
        <v>0</v>
      </c>
      <c r="AC239" s="89">
        <f>(AC138+AC139)*'OLD Data - P&amp;L'!$C$9*'OLD Data - P&amp;L'!$C$54</f>
        <v>0</v>
      </c>
      <c r="AD239" s="89">
        <f>(AD138+AD139)*'OLD Data - P&amp;L'!$C$9*'OLD Data - P&amp;L'!$C$54</f>
        <v>0</v>
      </c>
      <c r="AE239" s="89">
        <f>(AE138+AE139)*'OLD Data - P&amp;L'!$C$9*'OLD Data - P&amp;L'!$C$54</f>
        <v>0</v>
      </c>
      <c r="AF239" s="97">
        <f>(AF138+AF139)*'OLD Data - P&amp;L'!$C$9*'OLD Data - P&amp;L'!$C$54</f>
        <v>0</v>
      </c>
      <c r="AG239" s="82">
        <f t="shared" si="67"/>
        <v>0</v>
      </c>
    </row>
    <row r="240">
      <c r="A240" s="617" t="s">
        <v>356</v>
      </c>
      <c r="B240" s="89">
        <f>(B140+B141)*'OLD Data - P&amp;L'!$C$5*'OLD Data - P&amp;L'!$C$54</f>
        <v>0</v>
      </c>
      <c r="C240" s="89">
        <f>(C140+C141)*'OLD Data - P&amp;L'!$C$5*'OLD Data - P&amp;L'!$C$54</f>
        <v>0</v>
      </c>
      <c r="D240" s="89">
        <f>(D140+D141)*'OLD Data - P&amp;L'!$C$5*'OLD Data - P&amp;L'!$C$54</f>
        <v>0</v>
      </c>
      <c r="E240" s="89">
        <f>(E140+E141)*'OLD Data - P&amp;L'!$C$5*'OLD Data - P&amp;L'!$C$54</f>
        <v>0</v>
      </c>
      <c r="F240" s="89">
        <f>(F140+F141)*'OLD Data - P&amp;L'!$C$5*'OLD Data - P&amp;L'!$C$54</f>
        <v>0</v>
      </c>
      <c r="G240" s="89">
        <f>(G140+G141)*'OLD Data - P&amp;L'!$C$5*'OLD Data - P&amp;L'!$C$54</f>
        <v>0</v>
      </c>
      <c r="H240" s="89">
        <f>(H140+H141)*'OLD Data - P&amp;L'!$C$5*'OLD Data - P&amp;L'!$C$54</f>
        <v>0</v>
      </c>
      <c r="I240" s="89">
        <f>(I140+I141)*'OLD Data - P&amp;L'!$C$5*'OLD Data - P&amp;L'!$C$54</f>
        <v>0</v>
      </c>
      <c r="J240" s="89">
        <f>(J140+J141)*'OLD Data - P&amp;L'!$C$5*'OLD Data - P&amp;L'!$C$54</f>
        <v>0</v>
      </c>
      <c r="K240" s="89">
        <f>(K140+K141)*'OLD Data - P&amp;L'!$C$5*'OLD Data - P&amp;L'!$C$54</f>
        <v>0</v>
      </c>
      <c r="L240" s="89">
        <f>(L140+L141)*'OLD Data - P&amp;L'!$C$5*'OLD Data - P&amp;L'!$C$54</f>
        <v>0</v>
      </c>
      <c r="M240" s="89">
        <f>(M140+M141)*'OLD Data - P&amp;L'!$C$5*'OLD Data - P&amp;L'!$C$54</f>
        <v>0</v>
      </c>
      <c r="N240" s="89">
        <f>(N140+N141)*'OLD Data - P&amp;L'!$C$5*'OLD Data - P&amp;L'!$C$54</f>
        <v>0</v>
      </c>
      <c r="O240" s="89">
        <f>(O140+O141)*'OLD Data - P&amp;L'!$C$5*'OLD Data - P&amp;L'!$C$54</f>
        <v>0</v>
      </c>
      <c r="P240" s="89">
        <f>(P140+P141)*'OLD Data - P&amp;L'!$C$5*'OLD Data - P&amp;L'!$C$54</f>
        <v>0</v>
      </c>
      <c r="Q240" s="89">
        <f>(Q140+Q141)*'OLD Data - P&amp;L'!$C$5*'OLD Data - P&amp;L'!$C$54</f>
        <v>0</v>
      </c>
      <c r="R240" s="89">
        <f>(R140+R141)*'OLD Data - P&amp;L'!$C$5*'OLD Data - P&amp;L'!$C$54</f>
        <v>0</v>
      </c>
      <c r="S240" s="89">
        <f>(S140+S141)*'OLD Data - P&amp;L'!$C$5*'OLD Data - P&amp;L'!$C$54</f>
        <v>0</v>
      </c>
      <c r="T240" s="89">
        <f>(T140+T141)*'OLD Data - P&amp;L'!$C$5*'OLD Data - P&amp;L'!$C$54</f>
        <v>0</v>
      </c>
      <c r="U240" s="89">
        <f>(U140+U141)*'OLD Data - P&amp;L'!$C$5*'OLD Data - P&amp;L'!$C$54</f>
        <v>0</v>
      </c>
      <c r="V240" s="89">
        <f>(V140+V141)*'OLD Data - P&amp;L'!$C$5*'OLD Data - P&amp;L'!$C$54</f>
        <v>0</v>
      </c>
      <c r="W240" s="89">
        <f>(W140+W141)*'OLD Data - P&amp;L'!$C$5*'OLD Data - P&amp;L'!$C$54</f>
        <v>0</v>
      </c>
      <c r="X240" s="89">
        <f>(X140+X141)*'OLD Data - P&amp;L'!$C$5*'OLD Data - P&amp;L'!$C$54</f>
        <v>0</v>
      </c>
      <c r="Y240" s="89">
        <f>(Y140+Y141)*'OLD Data - P&amp;L'!$C$5*'OLD Data - P&amp;L'!$C$54</f>
        <v>0</v>
      </c>
      <c r="Z240" s="89">
        <f>(Z140+Z141)*'OLD Data - P&amp;L'!$C$5*'OLD Data - P&amp;L'!$C$54</f>
        <v>0</v>
      </c>
      <c r="AA240" s="89">
        <f>(AA140+AA141)*'OLD Data - P&amp;L'!$C$5*'OLD Data - P&amp;L'!$C$54</f>
        <v>0</v>
      </c>
      <c r="AB240" s="89">
        <f>(AB140+AB141)*'OLD Data - P&amp;L'!$C$5*'OLD Data - P&amp;L'!$C$54</f>
        <v>0</v>
      </c>
      <c r="AC240" s="89">
        <f>(AC140+AC141)*'OLD Data - P&amp;L'!$C$5*'OLD Data - P&amp;L'!$C$54</f>
        <v>0</v>
      </c>
      <c r="AD240" s="89">
        <f>(AD140+AD141)*'OLD Data - P&amp;L'!$C$5*'OLD Data - P&amp;L'!$C$54</f>
        <v>0</v>
      </c>
      <c r="AE240" s="89">
        <f>(AE140+AE141)*'OLD Data - P&amp;L'!$C$5*'OLD Data - P&amp;L'!$C$54</f>
        <v>0</v>
      </c>
      <c r="AF240" s="97">
        <f>(AF140+AF141)*'OLD Data - P&amp;L'!$C$5*'OLD Data - P&amp;L'!$C$54</f>
        <v>0</v>
      </c>
      <c r="AG240" s="82">
        <f t="shared" si="67"/>
        <v>0</v>
      </c>
    </row>
    <row r="241">
      <c r="A241" s="617" t="s">
        <v>361</v>
      </c>
      <c r="B241" s="89">
        <f>(B142+B143)*'OLD Data - P&amp;L'!$C$10*'OLD Data - P&amp;L'!$C$54</f>
        <v>0</v>
      </c>
      <c r="C241" s="89">
        <f>(C142+C143)*'OLD Data - P&amp;L'!$C$10*'OLD Data - P&amp;L'!$C$54</f>
        <v>0</v>
      </c>
      <c r="D241" s="89">
        <f>(D142+D143)*'OLD Data - P&amp;L'!$C$10*'OLD Data - P&amp;L'!$C$54</f>
        <v>0</v>
      </c>
      <c r="E241" s="89">
        <f>(E142+E143)*'OLD Data - P&amp;L'!$C$10*'OLD Data - P&amp;L'!$C$54</f>
        <v>0</v>
      </c>
      <c r="F241" s="89">
        <f>(F142+F143)*'OLD Data - P&amp;L'!$C$10*'OLD Data - P&amp;L'!$C$54</f>
        <v>0</v>
      </c>
      <c r="G241" s="89">
        <f>(G142+G143)*'OLD Data - P&amp;L'!$C$10*'OLD Data - P&amp;L'!$C$54</f>
        <v>0</v>
      </c>
      <c r="H241" s="89">
        <f>(H142+H143)*'OLD Data - P&amp;L'!$C$10*'OLD Data - P&amp;L'!$C$54</f>
        <v>0</v>
      </c>
      <c r="I241" s="89">
        <f>(I142+I143)*'OLD Data - P&amp;L'!$C$10*'OLD Data - P&amp;L'!$C$54</f>
        <v>0</v>
      </c>
      <c r="J241" s="89">
        <f>(J142+J143)*'OLD Data - P&amp;L'!$C$10*'OLD Data - P&amp;L'!$C$54</f>
        <v>0</v>
      </c>
      <c r="K241" s="89">
        <f>(K142+K143)*'OLD Data - P&amp;L'!$C$10*'OLD Data - P&amp;L'!$C$54</f>
        <v>0</v>
      </c>
      <c r="L241" s="89">
        <f>(L142+L143)*'OLD Data - P&amp;L'!$C$10*'OLD Data - P&amp;L'!$C$54</f>
        <v>0</v>
      </c>
      <c r="M241" s="89">
        <f>(M142+M143)*'OLD Data - P&amp;L'!$C$10*'OLD Data - P&amp;L'!$C$54</f>
        <v>0</v>
      </c>
      <c r="N241" s="89">
        <f>(N142+N143)*'OLD Data - P&amp;L'!$C$10*'OLD Data - P&amp;L'!$C$54</f>
        <v>0</v>
      </c>
      <c r="O241" s="89">
        <f>(O142+O143)*'OLD Data - P&amp;L'!$C$10*'OLD Data - P&amp;L'!$C$54</f>
        <v>0</v>
      </c>
      <c r="P241" s="89">
        <f>(P142+P143)*'OLD Data - P&amp;L'!$C$10*'OLD Data - P&amp;L'!$C$54</f>
        <v>0</v>
      </c>
      <c r="Q241" s="89">
        <f>(Q142+Q143)*'OLD Data - P&amp;L'!$C$10*'OLD Data - P&amp;L'!$C$54</f>
        <v>0</v>
      </c>
      <c r="R241" s="89">
        <f>(R142+R143)*'OLD Data - P&amp;L'!$C$10*'OLD Data - P&amp;L'!$C$54</f>
        <v>0</v>
      </c>
      <c r="S241" s="89">
        <f>(S142+S143)*'OLD Data - P&amp;L'!$C$10*'OLD Data - P&amp;L'!$C$54</f>
        <v>0</v>
      </c>
      <c r="T241" s="89">
        <f>(T142+T143)*'OLD Data - P&amp;L'!$C$10*'OLD Data - P&amp;L'!$C$54</f>
        <v>0</v>
      </c>
      <c r="U241" s="89">
        <f>(U142+U143)*'OLD Data - P&amp;L'!$C$10*'OLD Data - P&amp;L'!$C$54</f>
        <v>0</v>
      </c>
      <c r="V241" s="89">
        <f>(V142+V143)*'OLD Data - P&amp;L'!$C$10*'OLD Data - P&amp;L'!$C$54</f>
        <v>0</v>
      </c>
      <c r="W241" s="89">
        <f>(W142+W143)*'OLD Data - P&amp;L'!$C$10*'OLD Data - P&amp;L'!$C$54</f>
        <v>0</v>
      </c>
      <c r="X241" s="89">
        <f>(X142+X143)*'OLD Data - P&amp;L'!$C$10*'OLD Data - P&amp;L'!$C$54</f>
        <v>0</v>
      </c>
      <c r="Y241" s="89">
        <f>(Y142+Y143)*'OLD Data - P&amp;L'!$C$10*'OLD Data - P&amp;L'!$C$54</f>
        <v>0</v>
      </c>
      <c r="Z241" s="89">
        <f>(Z142+Z143)*'OLD Data - P&amp;L'!$C$10*'OLD Data - P&amp;L'!$C$54</f>
        <v>0</v>
      </c>
      <c r="AA241" s="89">
        <f>(AA142+AA143)*'OLD Data - P&amp;L'!$C$10*'OLD Data - P&amp;L'!$C$54</f>
        <v>0</v>
      </c>
      <c r="AB241" s="89">
        <f>(AB142+AB143)*'OLD Data - P&amp;L'!$C$10*'OLD Data - P&amp;L'!$C$54</f>
        <v>0</v>
      </c>
      <c r="AC241" s="89">
        <f>(AC142+AC143)*'OLD Data - P&amp;L'!$C$10*'OLD Data - P&amp;L'!$C$54</f>
        <v>0</v>
      </c>
      <c r="AD241" s="89">
        <f>(AD142+AD143)*'OLD Data - P&amp;L'!$C$10*'OLD Data - P&amp;L'!$C$54</f>
        <v>0</v>
      </c>
      <c r="AE241" s="89">
        <f>(AE142+AE143)*'OLD Data - P&amp;L'!$C$10*'OLD Data - P&amp;L'!$C$54</f>
        <v>0</v>
      </c>
      <c r="AF241" s="97">
        <f>(AF142+AF143)*'OLD Data - P&amp;L'!$C$10*'OLD Data - P&amp;L'!$C$54</f>
        <v>0</v>
      </c>
      <c r="AG241" s="82">
        <f t="shared" si="67"/>
        <v>0</v>
      </c>
    </row>
    <row r="242">
      <c r="A242" s="617" t="s">
        <v>367</v>
      </c>
      <c r="B242" s="89">
        <f>(B133+B134)*'Data - P&amp;L'!$C$43*'Data - P&amp;L'!$C$58</f>
        <v>40.433616</v>
      </c>
      <c r="C242" s="89">
        <f>(C133+C134)*'Data - P&amp;L'!$C$43*'Data - P&amp;L'!$C$58</f>
        <v>53.911488</v>
      </c>
      <c r="D242" s="89">
        <f>(D133+D134)*'Data - P&amp;L'!$C$43*'Data - P&amp;L'!$C$58</f>
        <v>33.69468</v>
      </c>
      <c r="E242" s="89">
        <f>(E133+E134)*'Data - P&amp;L'!$C$43*'Data - P&amp;L'!$C$58</f>
        <v>40.433616</v>
      </c>
      <c r="F242" s="89">
        <f>(F133+F134)*'Data - P&amp;L'!$C$43*'Data - P&amp;L'!$C$58</f>
        <v>33.69468</v>
      </c>
      <c r="G242" s="89">
        <f>(G133+G134)*'Data - P&amp;L'!$C$43*'Data - P&amp;L'!$C$58</f>
        <v>53.911488</v>
      </c>
      <c r="H242" s="89">
        <f>(H133+H134)*'Data - P&amp;L'!$C$43*'Data - P&amp;L'!$C$58</f>
        <v>53.911488</v>
      </c>
      <c r="I242" s="89">
        <f>(I133+I134)*'Data - P&amp;L'!$C$43*'Data - P&amp;L'!$C$58</f>
        <v>33.69468</v>
      </c>
      <c r="J242" s="89">
        <f>(J133+J134)*'Data - P&amp;L'!$C$43*'Data - P&amp;L'!$C$58</f>
        <v>53.911488</v>
      </c>
      <c r="K242" s="89">
        <f>(K133+K134)*'Data - P&amp;L'!$C$43*'Data - P&amp;L'!$C$58</f>
        <v>67.38936</v>
      </c>
      <c r="L242" s="89">
        <f>(L133+L134)*'Data - P&amp;L'!$C$43*'Data - P&amp;L'!$C$58</f>
        <v>60.650424</v>
      </c>
      <c r="M242" s="89">
        <f>(M133+M134)*'Data - P&amp;L'!$C$43*'Data - P&amp;L'!$C$58</f>
        <v>74.128296</v>
      </c>
      <c r="N242" s="89">
        <f>(N133+N134)*'Data - P&amp;L'!$C$43*'Data - P&amp;L'!$C$58</f>
        <v>53.911488</v>
      </c>
      <c r="O242" s="89">
        <f>(O133+O134)*'Data - P&amp;L'!$C$43*'Data - P&amp;L'!$C$58</f>
        <v>80.867232</v>
      </c>
      <c r="P242" s="89">
        <f>(P133+P134)*'Data - P&amp;L'!$C$43*'Data - P&amp;L'!$C$58</f>
        <v>47.172552</v>
      </c>
      <c r="Q242" s="89">
        <f>(Q133+Q134)*'Data - P&amp;L'!$C$43*'Data - P&amp;L'!$C$58</f>
        <v>60.650424</v>
      </c>
      <c r="R242" s="89">
        <f>(R133+R134)*'Data - P&amp;L'!$C$43*'Data - P&amp;L'!$C$58</f>
        <v>40.433616</v>
      </c>
      <c r="S242" s="89">
        <f>(S133+S134)*'Data - P&amp;L'!$C$43*'Data - P&amp;L'!$C$58</f>
        <v>20.216808</v>
      </c>
      <c r="T242" s="89">
        <f>(T133+T134)*'Data - P&amp;L'!$C$43*'Data - P&amp;L'!$C$58</f>
        <v>13.477872</v>
      </c>
      <c r="U242" s="89">
        <f>(U133+U134)*'Data - P&amp;L'!$C$43*'Data - P&amp;L'!$C$58</f>
        <v>33.69468</v>
      </c>
      <c r="V242" s="89">
        <f>(V133+V134)*'Data - P&amp;L'!$C$43*'Data - P&amp;L'!$C$58</f>
        <v>47.172552</v>
      </c>
      <c r="W242" s="89">
        <f>(W133+W134)*'Data - P&amp;L'!$C$43*'Data - P&amp;L'!$C$58</f>
        <v>47.172552</v>
      </c>
      <c r="X242" s="89">
        <f>(X133+X134)*'Data - P&amp;L'!$C$43*'Data - P&amp;L'!$C$58</f>
        <v>47.172552</v>
      </c>
      <c r="Y242" s="89">
        <f>(Y133+Y134)*'Data - P&amp;L'!$C$43*'Data - P&amp;L'!$C$58</f>
        <v>6.738936</v>
      </c>
      <c r="Z242" s="89">
        <f>(Z133+Z134)*'Data - P&amp;L'!$C$43*'Data - P&amp;L'!$C$58</f>
        <v>0</v>
      </c>
      <c r="AA242" s="89">
        <f>(AA133+AA134)*'Data - P&amp;L'!$C$43*'Data - P&amp;L'!$C$58</f>
        <v>40.433616</v>
      </c>
      <c r="AB242" s="89">
        <f>(AB133+AB134)*'Data - P&amp;L'!$C$43*'Data - P&amp;L'!$C$58</f>
        <v>47.172552</v>
      </c>
      <c r="AC242" s="89">
        <f>(AC133+AC134)*'Data - P&amp;L'!$C$43*'Data - P&amp;L'!$C$58</f>
        <v>26.955744</v>
      </c>
      <c r="AD242" s="89">
        <f>(AD133+AD134)*'Data - P&amp;L'!$C$43*'Data - P&amp;L'!$C$58</f>
        <v>47.172552</v>
      </c>
      <c r="AE242" s="89">
        <f>(AE133+AE134)*'Data - P&amp;L'!$C$43*'Data - P&amp;L'!$C$58</f>
        <v>87.606168</v>
      </c>
      <c r="AF242" s="97">
        <f>(AF133+AF134)*'Data - P&amp;L'!$C$43*'Data - P&amp;L'!$C$58</f>
        <v>26.955744</v>
      </c>
      <c r="AG242" s="82">
        <f t="shared" si="67"/>
        <v>1374.742944</v>
      </c>
    </row>
    <row r="243">
      <c r="A243" s="617" t="s">
        <v>435</v>
      </c>
      <c r="B243" s="89">
        <f>(B144)*'Data - P&amp;L'!$D$43*'Data - P&amp;L'!$C$58</f>
        <v>0.809914</v>
      </c>
      <c r="C243" s="89">
        <f>(C144)*'Data - P&amp;L'!$D$43*'Data - P&amp;L'!$C$58</f>
        <v>0</v>
      </c>
      <c r="D243" s="89">
        <f>(D144)*'Data - P&amp;L'!$D$43*'Data - P&amp;L'!$C$58</f>
        <v>0.809914</v>
      </c>
      <c r="E243" s="89">
        <f>(E144)*'Data - P&amp;L'!$D$43*'Data - P&amp;L'!$C$58</f>
        <v>0</v>
      </c>
      <c r="F243" s="89">
        <f>(F144)*'Data - P&amp;L'!$D$43*'Data - P&amp;L'!$C$58</f>
        <v>0</v>
      </c>
      <c r="G243" s="89">
        <f>(G144)*'Data - P&amp;L'!$D$43*'Data - P&amp;L'!$C$58</f>
        <v>0</v>
      </c>
      <c r="H243" s="89">
        <f>(H144)*'Data - P&amp;L'!$D$43*'Data - P&amp;L'!$C$58</f>
        <v>0</v>
      </c>
      <c r="I243" s="89">
        <f>(I144)*'Data - P&amp;L'!$D$43*'Data - P&amp;L'!$C$58</f>
        <v>1.619828</v>
      </c>
      <c r="J243" s="89">
        <f>(J144)*'Data - P&amp;L'!$D$43*'Data - P&amp;L'!$C$58</f>
        <v>0.809914</v>
      </c>
      <c r="K243" s="89">
        <f>(K144)*'Data - P&amp;L'!$D$43*'Data - P&amp;L'!$C$58</f>
        <v>0.809914</v>
      </c>
      <c r="L243" s="89">
        <f>(L144)*'Data - P&amp;L'!$D$43*'Data - P&amp;L'!$C$58</f>
        <v>0.809914</v>
      </c>
      <c r="M243" s="89">
        <f>(M144)*'Data - P&amp;L'!$D$43*'Data - P&amp;L'!$C$58</f>
        <v>0</v>
      </c>
      <c r="N243" s="89">
        <f>(N144)*'Data - P&amp;L'!$D$43*'Data - P&amp;L'!$C$58</f>
        <v>0.809914</v>
      </c>
      <c r="O243" s="89">
        <f>(O144)*'Data - P&amp;L'!$D$43*'Data - P&amp;L'!$C$58</f>
        <v>0.809914</v>
      </c>
      <c r="P243" s="89">
        <f>(P144)*'Data - P&amp;L'!$D$43*'Data - P&amp;L'!$C$58</f>
        <v>0</v>
      </c>
      <c r="Q243" s="89">
        <f>(Q144)*'Data - P&amp;L'!$D$43*'Data - P&amp;L'!$C$58</f>
        <v>0</v>
      </c>
      <c r="R243" s="89">
        <f>(R144)*'Data - P&amp;L'!$D$43*'Data - P&amp;L'!$C$58</f>
        <v>0</v>
      </c>
      <c r="S243" s="89">
        <f>(S144)*'Data - P&amp;L'!$D$43*'Data - P&amp;L'!$C$58</f>
        <v>0</v>
      </c>
      <c r="T243" s="89">
        <f>(T144)*'Data - P&amp;L'!$D$43*'Data - P&amp;L'!$C$58</f>
        <v>0</v>
      </c>
      <c r="U243" s="89">
        <f>(U144)*'Data - P&amp;L'!$D$43*'Data - P&amp;L'!$C$58</f>
        <v>0</v>
      </c>
      <c r="V243" s="89">
        <f>(V144)*'Data - P&amp;L'!$D$43*'Data - P&amp;L'!$C$58</f>
        <v>0.809914</v>
      </c>
      <c r="W243" s="89">
        <f>(W144)*'Data - P&amp;L'!$D$43*'Data - P&amp;L'!$C$58</f>
        <v>0.809914</v>
      </c>
      <c r="X243" s="89">
        <f>(X144)*'Data - P&amp;L'!$D$43*'Data - P&amp;L'!$C$58</f>
        <v>0</v>
      </c>
      <c r="Y243" s="89">
        <f>(Y144)*'Data - P&amp;L'!$D$43*'Data - P&amp;L'!$C$58</f>
        <v>0</v>
      </c>
      <c r="Z243" s="89">
        <f>(Z144)*'Data - P&amp;L'!$D$43*'Data - P&amp;L'!$C$58</f>
        <v>0</v>
      </c>
      <c r="AA243" s="89">
        <f>(AA144)*'Data - P&amp;L'!$D$43*'Data - P&amp;L'!$C$58</f>
        <v>0</v>
      </c>
      <c r="AB243" s="89">
        <f>(AB144)*'Data - P&amp;L'!$D$43*'Data - P&amp;L'!$C$58</f>
        <v>0</v>
      </c>
      <c r="AC243" s="89">
        <f>(AC144)*'Data - P&amp;L'!$D$43*'Data - P&amp;L'!$C$58</f>
        <v>0</v>
      </c>
      <c r="AD243" s="89">
        <f>(AD144)*'Data - P&amp;L'!$D$43*'Data - P&amp;L'!$C$58</f>
        <v>0.809914</v>
      </c>
      <c r="AE243" s="89">
        <f>(AE144)*'Data - P&amp;L'!$D$43*'Data - P&amp;L'!$C$58</f>
        <v>0.809914</v>
      </c>
      <c r="AF243" s="97">
        <f>(AF144)*'Data - P&amp;L'!$D$43*'Data - P&amp;L'!$C$58</f>
        <v>0</v>
      </c>
      <c r="AG243" s="82">
        <f t="shared" si="67"/>
        <v>10.528882</v>
      </c>
    </row>
    <row r="244">
      <c r="A244" s="617" t="s">
        <v>482</v>
      </c>
      <c r="B244" s="89">
        <f>(((B133+B134)*'OLD Data - P&amp;L'!$C$62)*(1-'OLD Data - P&amp;L'!$C$58))+((B144*'OLD Data - P&amp;L'!$C$63)*(1-'OLD Data - P&amp;L'!$C$58))</f>
        <v>0</v>
      </c>
      <c r="C244" s="89">
        <f>(((C133+C134)*'OLD Data - P&amp;L'!$C$62)*(1-'OLD Data - P&amp;L'!$C$58))+((C144*'OLD Data - P&amp;L'!$C$63)*(1-'OLD Data - P&amp;L'!$C$58))</f>
        <v>0</v>
      </c>
      <c r="D244" s="89">
        <f>(((D133+D134)*'OLD Data - P&amp;L'!$C$62)*(1-'OLD Data - P&amp;L'!$C$58))+((D144*'OLD Data - P&amp;L'!$C$63)*(1-'OLD Data - P&amp;L'!$C$58))</f>
        <v>0</v>
      </c>
      <c r="E244" s="89">
        <f>(((E133+E134)*'OLD Data - P&amp;L'!$C$62)*(1-'OLD Data - P&amp;L'!$C$58))+((E144*'OLD Data - P&amp;L'!$C$63)*(1-'OLD Data - P&amp;L'!$C$58))</f>
        <v>0</v>
      </c>
      <c r="F244" s="89">
        <f>(((F133+F134)*'OLD Data - P&amp;L'!$C$62)*(1-'OLD Data - P&amp;L'!$C$58))+((F144*'OLD Data - P&amp;L'!$C$63)*(1-'OLD Data - P&amp;L'!$C$58))</f>
        <v>0</v>
      </c>
      <c r="G244" s="89">
        <f>(((G133+G134)*'OLD Data - P&amp;L'!$C$62)*(1-'OLD Data - P&amp;L'!$C$58))+((G144*'OLD Data - P&amp;L'!$C$63)*(1-'OLD Data - P&amp;L'!$C$58))</f>
        <v>0</v>
      </c>
      <c r="H244" s="89">
        <f>(((H133+H134)*'OLD Data - P&amp;L'!$C$62)*(1-'OLD Data - P&amp;L'!$C$58))+((H144*'OLD Data - P&amp;L'!$C$63)*(1-'OLD Data - P&amp;L'!$C$58))</f>
        <v>0</v>
      </c>
      <c r="I244" s="89">
        <f>(((I133+I134)*'OLD Data - P&amp;L'!$C$62)*(1-'OLD Data - P&amp;L'!$C$58))+((I144*'OLD Data - P&amp;L'!$C$63)*(1-'OLD Data - P&amp;L'!$C$58))</f>
        <v>0</v>
      </c>
      <c r="J244" s="89">
        <f>(((J133+J134)*'OLD Data - P&amp;L'!$C$62)*(1-'OLD Data - P&amp;L'!$C$58))+((J144*'OLD Data - P&amp;L'!$C$63)*(1-'OLD Data - P&amp;L'!$C$58))</f>
        <v>0</v>
      </c>
      <c r="K244" s="89">
        <f>(((K133+K134)*'OLD Data - P&amp;L'!$C$62)*(1-'OLD Data - P&amp;L'!$C$58))+((K144*'OLD Data - P&amp;L'!$C$63)*(1-'OLD Data - P&amp;L'!$C$58))</f>
        <v>0</v>
      </c>
      <c r="L244" s="89">
        <f>(((L133+L134)*'OLD Data - P&amp;L'!$C$62)*(1-'OLD Data - P&amp;L'!$C$58))+((L144*'OLD Data - P&amp;L'!$C$63)*(1-'OLD Data - P&amp;L'!$C$58))</f>
        <v>0</v>
      </c>
      <c r="M244" s="89">
        <f>(((M133+M134)*'OLD Data - P&amp;L'!$C$62)*(1-'OLD Data - P&amp;L'!$C$58))+((M144*'OLD Data - P&amp;L'!$C$63)*(1-'OLD Data - P&amp;L'!$C$58))</f>
        <v>0</v>
      </c>
      <c r="N244" s="89">
        <f>(((N133+N134)*'OLD Data - P&amp;L'!$C$62)*(1-'OLD Data - P&amp;L'!$C$58))+((N144*'OLD Data - P&amp;L'!$C$63)*(1-'OLD Data - P&amp;L'!$C$58))</f>
        <v>0</v>
      </c>
      <c r="O244" s="89">
        <f>(((O133+O134)*'OLD Data - P&amp;L'!$C$62)*(1-'OLD Data - P&amp;L'!$C$58))+((O144*'OLD Data - P&amp;L'!$C$63)*(1-'OLD Data - P&amp;L'!$C$58))</f>
        <v>0</v>
      </c>
      <c r="P244" s="89">
        <f>(((P133+P134)*'OLD Data - P&amp;L'!$C$62)*(1-'OLD Data - P&amp;L'!$C$58))+((P144*'OLD Data - P&amp;L'!$C$63)*(1-'OLD Data - P&amp;L'!$C$58))</f>
        <v>0</v>
      </c>
      <c r="Q244" s="89">
        <f>(((Q133+Q134)*'OLD Data - P&amp;L'!$C$62)*(1-'OLD Data - P&amp;L'!$C$58))+((Q144*'OLD Data - P&amp;L'!$C$63)*(1-'OLD Data - P&amp;L'!$C$58))</f>
        <v>0</v>
      </c>
      <c r="R244" s="89">
        <f>(((R133+R134)*'OLD Data - P&amp;L'!$C$62)*(1-'OLD Data - P&amp;L'!$C$58))+((R144*'OLD Data - P&amp;L'!$C$63)*(1-'OLD Data - P&amp;L'!$C$58))</f>
        <v>0</v>
      </c>
      <c r="S244" s="89">
        <f>(((S133+S134)*'OLD Data - P&amp;L'!$C$62)*(1-'OLD Data - P&amp;L'!$C$58))+((S144*'OLD Data - P&amp;L'!$C$63)*(1-'OLD Data - P&amp;L'!$C$58))</f>
        <v>0</v>
      </c>
      <c r="T244" s="89">
        <f>(((T133+T134)*'OLD Data - P&amp;L'!$C$62)*(1-'OLD Data - P&amp;L'!$C$58))+((T144*'OLD Data - P&amp;L'!$C$63)*(1-'OLD Data - P&amp;L'!$C$58))</f>
        <v>0</v>
      </c>
      <c r="U244" s="89">
        <f>(((U133+U134)*'OLD Data - P&amp;L'!$C$62)*(1-'OLD Data - P&amp;L'!$C$58))+((U144*'OLD Data - P&amp;L'!$C$63)*(1-'OLD Data - P&amp;L'!$C$58))</f>
        <v>0</v>
      </c>
      <c r="V244" s="89">
        <f>(((V133+V134)*'OLD Data - P&amp;L'!$C$62)*(1-'OLD Data - P&amp;L'!$C$58))+((V144*'OLD Data - P&amp;L'!$C$63)*(1-'OLD Data - P&amp;L'!$C$58))</f>
        <v>0</v>
      </c>
      <c r="W244" s="89">
        <f>(((W133+W134)*'OLD Data - P&amp;L'!$C$62)*(1-'OLD Data - P&amp;L'!$C$58))+((W144*'OLD Data - P&amp;L'!$C$63)*(1-'OLD Data - P&amp;L'!$C$58))</f>
        <v>0</v>
      </c>
      <c r="X244" s="89">
        <f>(((X133+X134)*'OLD Data - P&amp;L'!$C$62)*(1-'OLD Data - P&amp;L'!$C$58))+((X144*'OLD Data - P&amp;L'!$C$63)*(1-'OLD Data - P&amp;L'!$C$58))</f>
        <v>0</v>
      </c>
      <c r="Y244" s="89">
        <f>(((Y133+Y134)*'OLD Data - P&amp;L'!$C$62)*(1-'OLD Data - P&amp;L'!$C$58))+((Y144*'OLD Data - P&amp;L'!$C$63)*(1-'OLD Data - P&amp;L'!$C$58))</f>
        <v>0</v>
      </c>
      <c r="Z244" s="89">
        <f>(((Z133+Z134)*'OLD Data - P&amp;L'!$C$62)*(1-'OLD Data - P&amp;L'!$C$58))+((Z144*'OLD Data - P&amp;L'!$C$63)*(1-'OLD Data - P&amp;L'!$C$58))</f>
        <v>0</v>
      </c>
      <c r="AA244" s="89">
        <f>(((AA133+AA134)*'OLD Data - P&amp;L'!$C$62)*(1-'OLD Data - P&amp;L'!$C$58))+((AA144*'OLD Data - P&amp;L'!$C$63)*(1-'OLD Data - P&amp;L'!$C$58))</f>
        <v>0</v>
      </c>
      <c r="AB244" s="89">
        <f>(((AB133+AB134)*'OLD Data - P&amp;L'!$C$62)*(1-'OLD Data - P&amp;L'!$C$58))+((AB144*'OLD Data - P&amp;L'!$C$63)*(1-'OLD Data - P&amp;L'!$C$58))</f>
        <v>0</v>
      </c>
      <c r="AC244" s="89">
        <f>(((AC133+AC134)*'OLD Data - P&amp;L'!$C$62)*(1-'OLD Data - P&amp;L'!$C$58))+((AC144*'OLD Data - P&amp;L'!$C$63)*(1-'OLD Data - P&amp;L'!$C$58))</f>
        <v>0</v>
      </c>
      <c r="AD244" s="89">
        <f>(((AD133+AD134)*'OLD Data - P&amp;L'!$C$62)*(1-'OLD Data - P&amp;L'!$C$58))+((AD144*'OLD Data - P&amp;L'!$C$63)*(1-'OLD Data - P&amp;L'!$C$58))</f>
        <v>0</v>
      </c>
      <c r="AE244" s="89">
        <f>(((AE133+AE134)*'OLD Data - P&amp;L'!$C$62)*(1-'OLD Data - P&amp;L'!$C$58))+((AE144*'OLD Data - P&amp;L'!$C$63)*(1-'OLD Data - P&amp;L'!$C$58))</f>
        <v>0</v>
      </c>
      <c r="AF244" s="97">
        <f>(((AF133+AF134)*'OLD Data - P&amp;L'!$C$62)*(1-'OLD Data - P&amp;L'!$C$58))+((AF144*'OLD Data - P&amp;L'!$C$63)*(1-'OLD Data - P&amp;L'!$C$58))</f>
        <v>0</v>
      </c>
      <c r="AG244" s="82">
        <f t="shared" si="67"/>
        <v>0</v>
      </c>
    </row>
    <row r="245">
      <c r="A245" s="617" t="s">
        <v>490</v>
      </c>
      <c r="B245" s="89">
        <f t="shared" ref="B245:AF245" si="70">B155</f>
        <v>2013.34</v>
      </c>
      <c r="C245" s="89">
        <f t="shared" si="70"/>
        <v>2035.49</v>
      </c>
      <c r="D245" s="89">
        <f t="shared" si="70"/>
        <v>1168.71</v>
      </c>
      <c r="E245" s="89">
        <f t="shared" si="70"/>
        <v>2071.92</v>
      </c>
      <c r="F245" s="89">
        <f t="shared" si="70"/>
        <v>2960.52</v>
      </c>
      <c r="G245" s="89">
        <f t="shared" si="70"/>
        <v>2079.42</v>
      </c>
      <c r="H245" s="89">
        <f t="shared" si="70"/>
        <v>1611.28</v>
      </c>
      <c r="I245" s="89">
        <f t="shared" si="70"/>
        <v>1955.7</v>
      </c>
      <c r="J245" s="89">
        <f t="shared" si="70"/>
        <v>1715.58</v>
      </c>
      <c r="K245" s="89">
        <f t="shared" si="70"/>
        <v>934.37</v>
      </c>
      <c r="L245" s="89">
        <f t="shared" si="70"/>
        <v>732.29</v>
      </c>
      <c r="M245" s="89">
        <f t="shared" si="70"/>
        <v>1361.35</v>
      </c>
      <c r="N245" s="89">
        <f t="shared" si="70"/>
        <v>547.95</v>
      </c>
      <c r="O245" s="89">
        <f t="shared" si="70"/>
        <v>1304.9</v>
      </c>
      <c r="P245" s="89">
        <f t="shared" si="70"/>
        <v>1765.37</v>
      </c>
      <c r="Q245" s="89">
        <f t="shared" si="70"/>
        <v>1502.89</v>
      </c>
      <c r="R245" s="89">
        <f t="shared" si="70"/>
        <v>1095.9</v>
      </c>
      <c r="S245" s="89">
        <f t="shared" si="70"/>
        <v>1826.5</v>
      </c>
      <c r="T245" s="89">
        <f t="shared" si="70"/>
        <v>614.3</v>
      </c>
      <c r="U245" s="89">
        <f t="shared" si="70"/>
        <v>1201.35</v>
      </c>
      <c r="V245" s="89">
        <f t="shared" si="70"/>
        <v>1016.94</v>
      </c>
      <c r="W245" s="89">
        <f t="shared" si="70"/>
        <v>2195.31</v>
      </c>
      <c r="X245" s="89">
        <f t="shared" si="70"/>
        <v>1209.86</v>
      </c>
      <c r="Y245" s="89">
        <f t="shared" si="70"/>
        <v>438.26</v>
      </c>
      <c r="Z245" s="89">
        <f t="shared" si="70"/>
        <v>0</v>
      </c>
      <c r="AA245" s="89">
        <f t="shared" si="70"/>
        <v>2756.77</v>
      </c>
      <c r="AB245" s="89">
        <f t="shared" si="70"/>
        <v>4452.05</v>
      </c>
      <c r="AC245" s="89">
        <f t="shared" si="70"/>
        <v>8292.15</v>
      </c>
      <c r="AD245" s="89">
        <f t="shared" si="70"/>
        <v>2828.91</v>
      </c>
      <c r="AE245" s="89">
        <f t="shared" si="70"/>
        <v>5697.31</v>
      </c>
      <c r="AF245" s="97">
        <f t="shared" si="70"/>
        <v>1871.52</v>
      </c>
      <c r="AG245" s="82">
        <f t="shared" si="67"/>
        <v>61258.21</v>
      </c>
    </row>
    <row r="246">
      <c r="A246" s="614" t="s">
        <v>491</v>
      </c>
      <c r="B246" s="615">
        <f t="shared" ref="B246:AF246" si="71">sum(B247:B255)-B256</f>
        <v>0</v>
      </c>
      <c r="C246" s="615">
        <f t="shared" si="71"/>
        <v>0</v>
      </c>
      <c r="D246" s="615">
        <f t="shared" si="71"/>
        <v>0</v>
      </c>
      <c r="E246" s="615">
        <f t="shared" si="71"/>
        <v>0</v>
      </c>
      <c r="F246" s="615">
        <f t="shared" si="71"/>
        <v>0</v>
      </c>
      <c r="G246" s="615">
        <f t="shared" si="71"/>
        <v>0</v>
      </c>
      <c r="H246" s="615">
        <f t="shared" si="71"/>
        <v>0</v>
      </c>
      <c r="I246" s="615">
        <f t="shared" si="71"/>
        <v>0</v>
      </c>
      <c r="J246" s="615">
        <f t="shared" si="71"/>
        <v>0</v>
      </c>
      <c r="K246" s="615">
        <f t="shared" si="71"/>
        <v>0</v>
      </c>
      <c r="L246" s="615">
        <f t="shared" si="71"/>
        <v>0</v>
      </c>
      <c r="M246" s="615">
        <f t="shared" si="71"/>
        <v>0</v>
      </c>
      <c r="N246" s="615">
        <f t="shared" si="71"/>
        <v>0</v>
      </c>
      <c r="O246" s="615">
        <f t="shared" si="71"/>
        <v>0</v>
      </c>
      <c r="P246" s="615">
        <f t="shared" si="71"/>
        <v>0</v>
      </c>
      <c r="Q246" s="615">
        <f t="shared" si="71"/>
        <v>0</v>
      </c>
      <c r="R246" s="615">
        <f t="shared" si="71"/>
        <v>0</v>
      </c>
      <c r="S246" s="615">
        <f t="shared" si="71"/>
        <v>0</v>
      </c>
      <c r="T246" s="615">
        <f t="shared" si="71"/>
        <v>0</v>
      </c>
      <c r="U246" s="615">
        <f t="shared" si="71"/>
        <v>0</v>
      </c>
      <c r="V246" s="615">
        <f t="shared" si="71"/>
        <v>0</v>
      </c>
      <c r="W246" s="615">
        <f t="shared" si="71"/>
        <v>0</v>
      </c>
      <c r="X246" s="615">
        <f t="shared" si="71"/>
        <v>0</v>
      </c>
      <c r="Y246" s="615">
        <f t="shared" si="71"/>
        <v>0</v>
      </c>
      <c r="Z246" s="615">
        <f t="shared" si="71"/>
        <v>0</v>
      </c>
      <c r="AA246" s="615">
        <f t="shared" si="71"/>
        <v>0</v>
      </c>
      <c r="AB246" s="615">
        <f t="shared" si="71"/>
        <v>0</v>
      </c>
      <c r="AC246" s="615">
        <f t="shared" si="71"/>
        <v>0</v>
      </c>
      <c r="AD246" s="615">
        <f t="shared" si="71"/>
        <v>0</v>
      </c>
      <c r="AE246" s="615">
        <f t="shared" si="71"/>
        <v>0</v>
      </c>
      <c r="AF246" s="616">
        <f t="shared" si="71"/>
        <v>0</v>
      </c>
      <c r="AG246" s="82">
        <f t="shared" si="67"/>
        <v>0</v>
      </c>
    </row>
    <row r="247">
      <c r="A247" s="617" t="s">
        <v>337</v>
      </c>
      <c r="B247" s="89">
        <f>B167*'OLD Data - P&amp;L'!$C$3*'OLD Data - P&amp;L'!$C$55</f>
        <v>0</v>
      </c>
      <c r="C247" s="89">
        <f>C167*'OLD Data - P&amp;L'!$C$3*'OLD Data - P&amp;L'!$C$55</f>
        <v>0</v>
      </c>
      <c r="D247" s="89">
        <f>D167*'OLD Data - P&amp;L'!$C$3*'OLD Data - P&amp;L'!$C$55</f>
        <v>0</v>
      </c>
      <c r="E247" s="89">
        <f>E167*'OLD Data - P&amp;L'!$C$3*'OLD Data - P&amp;L'!$C$55</f>
        <v>0</v>
      </c>
      <c r="F247" s="89">
        <f>F167*'OLD Data - P&amp;L'!$C$3*'OLD Data - P&amp;L'!$C$55</f>
        <v>0</v>
      </c>
      <c r="G247" s="89">
        <f>G167*'OLD Data - P&amp;L'!$C$3*'OLD Data - P&amp;L'!$C$55</f>
        <v>0</v>
      </c>
      <c r="H247" s="89">
        <f>H167*'OLD Data - P&amp;L'!$C$3*'OLD Data - P&amp;L'!$C$55</f>
        <v>0</v>
      </c>
      <c r="I247" s="89">
        <f>I167*'OLD Data - P&amp;L'!$C$3*'OLD Data - P&amp;L'!$C$55</f>
        <v>0</v>
      </c>
      <c r="J247" s="89">
        <f>J167*'OLD Data - P&amp;L'!$C$3*'OLD Data - P&amp;L'!$C$55</f>
        <v>0</v>
      </c>
      <c r="K247" s="89">
        <f>K167*'OLD Data - P&amp;L'!$C$3*'OLD Data - P&amp;L'!$C$55</f>
        <v>0</v>
      </c>
      <c r="L247" s="89">
        <f>L167*'OLD Data - P&amp;L'!$C$3*'OLD Data - P&amp;L'!$C$55</f>
        <v>0</v>
      </c>
      <c r="M247" s="89">
        <f>M167*'OLD Data - P&amp;L'!$C$3*'OLD Data - P&amp;L'!$C$55</f>
        <v>0</v>
      </c>
      <c r="N247" s="89">
        <f>N167*'OLD Data - P&amp;L'!$C$3*'OLD Data - P&amp;L'!$C$55</f>
        <v>0</v>
      </c>
      <c r="O247" s="89">
        <f>O167*'OLD Data - P&amp;L'!$C$3*'OLD Data - P&amp;L'!$C$55</f>
        <v>0</v>
      </c>
      <c r="P247" s="89">
        <f>P167*'OLD Data - P&amp;L'!$C$3*'OLD Data - P&amp;L'!$C$55</f>
        <v>0</v>
      </c>
      <c r="Q247" s="89">
        <f>Q167*'OLD Data - P&amp;L'!$C$3*'OLD Data - P&amp;L'!$C$55</f>
        <v>0</v>
      </c>
      <c r="R247" s="89">
        <f>R167*'OLD Data - P&amp;L'!$C$3*'OLD Data - P&amp;L'!$C$55</f>
        <v>0</v>
      </c>
      <c r="S247" s="89">
        <f>S167*'OLD Data - P&amp;L'!$C$3*'OLD Data - P&amp;L'!$C$55</f>
        <v>0</v>
      </c>
      <c r="T247" s="89">
        <f>T167*'OLD Data - P&amp;L'!$C$3*'OLD Data - P&amp;L'!$C$55</f>
        <v>0</v>
      </c>
      <c r="U247" s="89">
        <f>U167*'OLD Data - P&amp;L'!$C$3*'OLD Data - P&amp;L'!$C$55</f>
        <v>0</v>
      </c>
      <c r="V247" s="89">
        <f>V167*'OLD Data - P&amp;L'!$C$3*'OLD Data - P&amp;L'!$C$55</f>
        <v>0</v>
      </c>
      <c r="W247" s="89">
        <f>W167*'OLD Data - P&amp;L'!$C$3*'OLD Data - P&amp;L'!$C$55</f>
        <v>0</v>
      </c>
      <c r="X247" s="89">
        <f>X167*'OLD Data - P&amp;L'!$C$3*'OLD Data - P&amp;L'!$C$55</f>
        <v>0</v>
      </c>
      <c r="Y247" s="89">
        <f>Y167*'OLD Data - P&amp;L'!$C$3*'OLD Data - P&amp;L'!$C$55</f>
        <v>0</v>
      </c>
      <c r="Z247" s="89">
        <f>Z167*'OLD Data - P&amp;L'!$C$3*'OLD Data - P&amp;L'!$C$55</f>
        <v>0</v>
      </c>
      <c r="AA247" s="89">
        <f>AA167*'OLD Data - P&amp;L'!$C$3*'OLD Data - P&amp;L'!$C$55</f>
        <v>0</v>
      </c>
      <c r="AB247" s="89">
        <f>AB167*'OLD Data - P&amp;L'!$C$3*'OLD Data - P&amp;L'!$C$55</f>
        <v>0</v>
      </c>
      <c r="AC247" s="89">
        <f>AC167*'OLD Data - P&amp;L'!$C$3*'OLD Data - P&amp;L'!$C$55</f>
        <v>0</v>
      </c>
      <c r="AD247" s="89">
        <f>AD167*'OLD Data - P&amp;L'!$C$3*'OLD Data - P&amp;L'!$C$55</f>
        <v>0</v>
      </c>
      <c r="AE247" s="89">
        <f>AE167*'OLD Data - P&amp;L'!$C$3*'OLD Data - P&amp;L'!$C$55</f>
        <v>0</v>
      </c>
      <c r="AF247" s="97">
        <f>AF167*'OLD Data - P&amp;L'!$C$3*'OLD Data - P&amp;L'!$C$55</f>
        <v>0</v>
      </c>
      <c r="AG247" s="82">
        <f t="shared" si="67"/>
        <v>0</v>
      </c>
    </row>
    <row r="248">
      <c r="A248" s="617" t="s">
        <v>339</v>
      </c>
      <c r="B248" s="89">
        <f>B168*'OLD Data - P&amp;L'!$C$4*'OLD Data - P&amp;L'!$C$55</f>
        <v>0</v>
      </c>
      <c r="C248" s="89">
        <f>C168*'OLD Data - P&amp;L'!$C$4*'OLD Data - P&amp;L'!$C$55</f>
        <v>0</v>
      </c>
      <c r="D248" s="89">
        <f>D168*'OLD Data - P&amp;L'!$C$4*'OLD Data - P&amp;L'!$C$55</f>
        <v>0</v>
      </c>
      <c r="E248" s="89">
        <f>E168*'OLD Data - P&amp;L'!$C$4*'OLD Data - P&amp;L'!$C$55</f>
        <v>0</v>
      </c>
      <c r="F248" s="89">
        <f>F168*'OLD Data - P&amp;L'!$C$4*'OLD Data - P&amp;L'!$C$55</f>
        <v>0</v>
      </c>
      <c r="G248" s="89">
        <f>G168*'OLD Data - P&amp;L'!$C$4*'OLD Data - P&amp;L'!$C$55</f>
        <v>0</v>
      </c>
      <c r="H248" s="89">
        <f>H168*'OLD Data - P&amp;L'!$C$4*'OLD Data - P&amp;L'!$C$55</f>
        <v>0</v>
      </c>
      <c r="I248" s="89">
        <f>I168*'OLD Data - P&amp;L'!$C$4*'OLD Data - P&amp;L'!$C$55</f>
        <v>0</v>
      </c>
      <c r="J248" s="89">
        <f>J168*'OLD Data - P&amp;L'!$C$4*'OLD Data - P&amp;L'!$C$55</f>
        <v>0</v>
      </c>
      <c r="K248" s="89">
        <f>K168*'OLD Data - P&amp;L'!$C$4*'OLD Data - P&amp;L'!$C$55</f>
        <v>0</v>
      </c>
      <c r="L248" s="89">
        <f>L168*'OLD Data - P&amp;L'!$C$4*'OLD Data - P&amp;L'!$C$55</f>
        <v>0</v>
      </c>
      <c r="M248" s="89">
        <f>M168*'OLD Data - P&amp;L'!$C$4*'OLD Data - P&amp;L'!$C$55</f>
        <v>0</v>
      </c>
      <c r="N248" s="89">
        <f>N168*'OLD Data - P&amp;L'!$C$4*'OLD Data - P&amp;L'!$C$55</f>
        <v>0</v>
      </c>
      <c r="O248" s="89">
        <f>O168*'OLD Data - P&amp;L'!$C$4*'OLD Data - P&amp;L'!$C$55</f>
        <v>0</v>
      </c>
      <c r="P248" s="89">
        <f>P168*'OLD Data - P&amp;L'!$C$4*'OLD Data - P&amp;L'!$C$55</f>
        <v>0</v>
      </c>
      <c r="Q248" s="89">
        <f>Q168*'OLD Data - P&amp;L'!$C$4*'OLD Data - P&amp;L'!$C$55</f>
        <v>0</v>
      </c>
      <c r="R248" s="89">
        <f>R168*'OLD Data - P&amp;L'!$C$4*'OLD Data - P&amp;L'!$C$55</f>
        <v>0</v>
      </c>
      <c r="S248" s="89">
        <f>S168*'OLD Data - P&amp;L'!$C$4*'OLD Data - P&amp;L'!$C$55</f>
        <v>0</v>
      </c>
      <c r="T248" s="89">
        <f>T168*'OLD Data - P&amp;L'!$C$4*'OLD Data - P&amp;L'!$C$55</f>
        <v>0</v>
      </c>
      <c r="U248" s="89">
        <f>U168*'OLD Data - P&amp;L'!$C$4*'OLD Data - P&amp;L'!$C$55</f>
        <v>0</v>
      </c>
      <c r="V248" s="89">
        <f>V168*'OLD Data - P&amp;L'!$C$4*'OLD Data - P&amp;L'!$C$55</f>
        <v>0</v>
      </c>
      <c r="W248" s="89">
        <f>W168*'OLD Data - P&amp;L'!$C$4*'OLD Data - P&amp;L'!$C$55</f>
        <v>0</v>
      </c>
      <c r="X248" s="89">
        <f>X168*'OLD Data - P&amp;L'!$C$4*'OLD Data - P&amp;L'!$C$55</f>
        <v>0</v>
      </c>
      <c r="Y248" s="89">
        <f>Y168*'OLD Data - P&amp;L'!$C$4*'OLD Data - P&amp;L'!$C$55</f>
        <v>0</v>
      </c>
      <c r="Z248" s="89">
        <f>Z168*'OLD Data - P&amp;L'!$C$4*'OLD Data - P&amp;L'!$C$55</f>
        <v>0</v>
      </c>
      <c r="AA248" s="89">
        <f>AA168*'OLD Data - P&amp;L'!$C$4*'OLD Data - P&amp;L'!$C$55</f>
        <v>0</v>
      </c>
      <c r="AB248" s="89">
        <f>AB168*'OLD Data - P&amp;L'!$C$4*'OLD Data - P&amp;L'!$C$55</f>
        <v>0</v>
      </c>
      <c r="AC248" s="89">
        <f>AC168*'OLD Data - P&amp;L'!$C$4*'OLD Data - P&amp;L'!$C$55</f>
        <v>0</v>
      </c>
      <c r="AD248" s="89">
        <f>AD168*'OLD Data - P&amp;L'!$C$4*'OLD Data - P&amp;L'!$C$55</f>
        <v>0</v>
      </c>
      <c r="AE248" s="89">
        <f>AE168*'OLD Data - P&amp;L'!$C$4*'OLD Data - P&amp;L'!$C$55</f>
        <v>0</v>
      </c>
      <c r="AF248" s="97">
        <f>AF168*'OLD Data - P&amp;L'!$C$4*'OLD Data - P&amp;L'!$C$55</f>
        <v>0</v>
      </c>
      <c r="AG248" s="82">
        <f t="shared" si="67"/>
        <v>0</v>
      </c>
    </row>
    <row r="249">
      <c r="A249" s="617" t="s">
        <v>346</v>
      </c>
      <c r="B249" s="89">
        <f>B170*'OLD Data - P&amp;L'!$C$6*'OLD Data - P&amp;L'!$C$55</f>
        <v>0</v>
      </c>
      <c r="C249" s="89">
        <f>C170*'OLD Data - P&amp;L'!$C$6*'OLD Data - P&amp;L'!$C$55</f>
        <v>0</v>
      </c>
      <c r="D249" s="89">
        <f>D170*'OLD Data - P&amp;L'!$C$6*'OLD Data - P&amp;L'!$C$55</f>
        <v>0</v>
      </c>
      <c r="E249" s="89">
        <f>E170*'OLD Data - P&amp;L'!$C$6*'OLD Data - P&amp;L'!$C$55</f>
        <v>0</v>
      </c>
      <c r="F249" s="89">
        <f>F170*'OLD Data - P&amp;L'!$C$6*'OLD Data - P&amp;L'!$C$55</f>
        <v>0</v>
      </c>
      <c r="G249" s="89">
        <f>G170*'OLD Data - P&amp;L'!$C$6*'OLD Data - P&amp;L'!$C$55</f>
        <v>0</v>
      </c>
      <c r="H249" s="89">
        <f>H170*'OLD Data - P&amp;L'!$C$6*'OLD Data - P&amp;L'!$C$55</f>
        <v>0</v>
      </c>
      <c r="I249" s="89">
        <f>I170*'OLD Data - P&amp;L'!$C$6*'OLD Data - P&amp;L'!$C$55</f>
        <v>0</v>
      </c>
      <c r="J249" s="89">
        <f>J170*'OLD Data - P&amp;L'!$C$6*'OLD Data - P&amp;L'!$C$55</f>
        <v>0</v>
      </c>
      <c r="K249" s="89">
        <f>K170*'OLD Data - P&amp;L'!$C$6*'OLD Data - P&amp;L'!$C$55</f>
        <v>0</v>
      </c>
      <c r="L249" s="89">
        <f>L170*'OLD Data - P&amp;L'!$C$6*'OLD Data - P&amp;L'!$C$55</f>
        <v>0</v>
      </c>
      <c r="M249" s="89">
        <f>M170*'OLD Data - P&amp;L'!$C$6*'OLD Data - P&amp;L'!$C$55</f>
        <v>0</v>
      </c>
      <c r="N249" s="89">
        <f>N170*'OLD Data - P&amp;L'!$C$6*'OLD Data - P&amp;L'!$C$55</f>
        <v>0</v>
      </c>
      <c r="O249" s="89">
        <f>O170*'OLD Data - P&amp;L'!$C$6*'OLD Data - P&amp;L'!$C$55</f>
        <v>0</v>
      </c>
      <c r="P249" s="89">
        <f>P170*'OLD Data - P&amp;L'!$C$6*'OLD Data - P&amp;L'!$C$55</f>
        <v>0</v>
      </c>
      <c r="Q249" s="89">
        <f>Q170*'OLD Data - P&amp;L'!$C$6*'OLD Data - P&amp;L'!$C$55</f>
        <v>0</v>
      </c>
      <c r="R249" s="89">
        <f>R170*'OLD Data - P&amp;L'!$C$6*'OLD Data - P&amp;L'!$C$55</f>
        <v>0</v>
      </c>
      <c r="S249" s="89">
        <f>S170*'OLD Data - P&amp;L'!$C$6*'OLD Data - P&amp;L'!$C$55</f>
        <v>0</v>
      </c>
      <c r="T249" s="89">
        <f>T170*'OLD Data - P&amp;L'!$C$6*'OLD Data - P&amp;L'!$C$55</f>
        <v>0</v>
      </c>
      <c r="U249" s="89">
        <f>U170*'OLD Data - P&amp;L'!$C$6*'OLD Data - P&amp;L'!$C$55</f>
        <v>0</v>
      </c>
      <c r="V249" s="89">
        <f>V170*'OLD Data - P&amp;L'!$C$6*'OLD Data - P&amp;L'!$C$55</f>
        <v>0</v>
      </c>
      <c r="W249" s="89">
        <f>W170*'OLD Data - P&amp;L'!$C$6*'OLD Data - P&amp;L'!$C$55</f>
        <v>0</v>
      </c>
      <c r="X249" s="89">
        <f>X170*'OLD Data - P&amp;L'!$C$6*'OLD Data - P&amp;L'!$C$55</f>
        <v>0</v>
      </c>
      <c r="Y249" s="89">
        <f>Y170*'OLD Data - P&amp;L'!$C$6*'OLD Data - P&amp;L'!$C$55</f>
        <v>0</v>
      </c>
      <c r="Z249" s="89">
        <f>Z170*'OLD Data - P&amp;L'!$C$6*'OLD Data - P&amp;L'!$C$55</f>
        <v>0</v>
      </c>
      <c r="AA249" s="89">
        <f>AA170*'OLD Data - P&amp;L'!$C$6*'OLD Data - P&amp;L'!$C$55</f>
        <v>0</v>
      </c>
      <c r="AB249" s="89">
        <f>AB170*'OLD Data - P&amp;L'!$C$6*'OLD Data - P&amp;L'!$C$55</f>
        <v>0</v>
      </c>
      <c r="AC249" s="89">
        <f>AC170*'OLD Data - P&amp;L'!$C$6*'OLD Data - P&amp;L'!$C$55</f>
        <v>0</v>
      </c>
      <c r="AD249" s="89">
        <f>AD170*'OLD Data - P&amp;L'!$C$6*'OLD Data - P&amp;L'!$C$55</f>
        <v>0</v>
      </c>
      <c r="AE249" s="89">
        <f>AE170*'OLD Data - P&amp;L'!$C$6*'OLD Data - P&amp;L'!$C$55</f>
        <v>0</v>
      </c>
      <c r="AF249" s="97">
        <f>AF170*'OLD Data - P&amp;L'!$C$6*'OLD Data - P&amp;L'!$C$55</f>
        <v>0</v>
      </c>
      <c r="AG249" s="82">
        <f t="shared" si="67"/>
        <v>0</v>
      </c>
    </row>
    <row r="250">
      <c r="A250" s="617" t="s">
        <v>348</v>
      </c>
      <c r="B250" s="89">
        <f>B171*'OLD Data - P&amp;L'!$C$8*'OLD Data - P&amp;L'!$C$55</f>
        <v>0</v>
      </c>
      <c r="C250" s="89">
        <f>C171*'OLD Data - P&amp;L'!$C$8*'OLD Data - P&amp;L'!$C$55</f>
        <v>0</v>
      </c>
      <c r="D250" s="89">
        <f>D171*'OLD Data - P&amp;L'!$C$8*'OLD Data - P&amp;L'!$C$55</f>
        <v>0</v>
      </c>
      <c r="E250" s="89">
        <f>E171*'OLD Data - P&amp;L'!$C$8*'OLD Data - P&amp;L'!$C$55</f>
        <v>0</v>
      </c>
      <c r="F250" s="89">
        <f>F171*'OLD Data - P&amp;L'!$C$8*'OLD Data - P&amp;L'!$C$55</f>
        <v>0</v>
      </c>
      <c r="G250" s="89">
        <f>G171*'OLD Data - P&amp;L'!$C$8*'OLD Data - P&amp;L'!$C$55</f>
        <v>0</v>
      </c>
      <c r="H250" s="89">
        <f>H171*'OLD Data - P&amp;L'!$C$8*'OLD Data - P&amp;L'!$C$55</f>
        <v>0</v>
      </c>
      <c r="I250" s="89">
        <f>I171*'OLD Data - P&amp;L'!$C$8*'OLD Data - P&amp;L'!$C$55</f>
        <v>0</v>
      </c>
      <c r="J250" s="89">
        <f>J171*'OLD Data - P&amp;L'!$C$8*'OLD Data - P&amp;L'!$C$55</f>
        <v>0</v>
      </c>
      <c r="K250" s="89">
        <f>K171*'OLD Data - P&amp;L'!$C$8*'OLD Data - P&amp;L'!$C$55</f>
        <v>0</v>
      </c>
      <c r="L250" s="89">
        <f>L171*'OLD Data - P&amp;L'!$C$8*'OLD Data - P&amp;L'!$C$55</f>
        <v>0</v>
      </c>
      <c r="M250" s="89">
        <f>M171*'OLD Data - P&amp;L'!$C$8*'OLD Data - P&amp;L'!$C$55</f>
        <v>0</v>
      </c>
      <c r="N250" s="89">
        <f>N171*'OLD Data - P&amp;L'!$C$8*'OLD Data - P&amp;L'!$C$55</f>
        <v>0</v>
      </c>
      <c r="O250" s="89">
        <f>O171*'OLD Data - P&amp;L'!$C$8*'OLD Data - P&amp;L'!$C$55</f>
        <v>0</v>
      </c>
      <c r="P250" s="89">
        <f>P171*'OLD Data - P&amp;L'!$C$8*'OLD Data - P&amp;L'!$C$55</f>
        <v>0</v>
      </c>
      <c r="Q250" s="89">
        <f>Q171*'OLD Data - P&amp;L'!$C$8*'OLD Data - P&amp;L'!$C$55</f>
        <v>0</v>
      </c>
      <c r="R250" s="89">
        <f>R171*'OLD Data - P&amp;L'!$C$8*'OLD Data - P&amp;L'!$C$55</f>
        <v>0</v>
      </c>
      <c r="S250" s="89">
        <f>S171*'OLD Data - P&amp;L'!$C$8*'OLD Data - P&amp;L'!$C$55</f>
        <v>0</v>
      </c>
      <c r="T250" s="89">
        <f>T171*'OLD Data - P&amp;L'!$C$8*'OLD Data - P&amp;L'!$C$55</f>
        <v>0</v>
      </c>
      <c r="U250" s="89">
        <f>U171*'OLD Data - P&amp;L'!$C$8*'OLD Data - P&amp;L'!$C$55</f>
        <v>0</v>
      </c>
      <c r="V250" s="89">
        <f>V171*'OLD Data - P&amp;L'!$C$8*'OLD Data - P&amp;L'!$C$55</f>
        <v>0</v>
      </c>
      <c r="W250" s="89">
        <f>W171*'OLD Data - P&amp;L'!$C$8*'OLD Data - P&amp;L'!$C$55</f>
        <v>0</v>
      </c>
      <c r="X250" s="89">
        <f>X171*'OLD Data - P&amp;L'!$C$8*'OLD Data - P&amp;L'!$C$55</f>
        <v>0</v>
      </c>
      <c r="Y250" s="89">
        <f>Y171*'OLD Data - P&amp;L'!$C$8*'OLD Data - P&amp;L'!$C$55</f>
        <v>0</v>
      </c>
      <c r="Z250" s="89">
        <f>Z171*'OLD Data - P&amp;L'!$C$8*'OLD Data - P&amp;L'!$C$55</f>
        <v>0</v>
      </c>
      <c r="AA250" s="89">
        <f>AA171*'OLD Data - P&amp;L'!$C$8*'OLD Data - P&amp;L'!$C$55</f>
        <v>0</v>
      </c>
      <c r="AB250" s="89">
        <f>AB171*'OLD Data - P&amp;L'!$C$8*'OLD Data - P&amp;L'!$C$55</f>
        <v>0</v>
      </c>
      <c r="AC250" s="89">
        <f>AC171*'OLD Data - P&amp;L'!$C$8*'OLD Data - P&amp;L'!$C$55</f>
        <v>0</v>
      </c>
      <c r="AD250" s="89">
        <f>AD171*'OLD Data - P&amp;L'!$C$8*'OLD Data - P&amp;L'!$C$55</f>
        <v>0</v>
      </c>
      <c r="AE250" s="89">
        <f>AE171*'OLD Data - P&amp;L'!$C$8*'OLD Data - P&amp;L'!$C$55</f>
        <v>0</v>
      </c>
      <c r="AF250" s="97">
        <f>AF171*'OLD Data - P&amp;L'!$C$8*'OLD Data - P&amp;L'!$C$55</f>
        <v>0</v>
      </c>
      <c r="AG250" s="82">
        <f t="shared" si="67"/>
        <v>0</v>
      </c>
    </row>
    <row r="251">
      <c r="A251" s="617" t="s">
        <v>352</v>
      </c>
      <c r="B251" s="89">
        <f>(B172+B173)*'OLD Data - P&amp;L'!$C$9*'OLD Data - P&amp;L'!$C$55</f>
        <v>0</v>
      </c>
      <c r="C251" s="89">
        <f>(C172+C173)*'OLD Data - P&amp;L'!$C$9*'OLD Data - P&amp;L'!$C$55</f>
        <v>0</v>
      </c>
      <c r="D251" s="89">
        <f>(D172+D173)*'OLD Data - P&amp;L'!$C$9*'OLD Data - P&amp;L'!$C$55</f>
        <v>0</v>
      </c>
      <c r="E251" s="89">
        <f>(E172+E173)*'OLD Data - P&amp;L'!$C$9*'OLD Data - P&amp;L'!$C$55</f>
        <v>0</v>
      </c>
      <c r="F251" s="89">
        <f>(F172+F173)*'OLD Data - P&amp;L'!$C$9*'OLD Data - P&amp;L'!$C$55</f>
        <v>0</v>
      </c>
      <c r="G251" s="89">
        <f>(G172+G173)*'OLD Data - P&amp;L'!$C$9*'OLD Data - P&amp;L'!$C$55</f>
        <v>0</v>
      </c>
      <c r="H251" s="89">
        <f>(H172+H173)*'OLD Data - P&amp;L'!$C$9*'OLD Data - P&amp;L'!$C$55</f>
        <v>0</v>
      </c>
      <c r="I251" s="89">
        <f>(I172+I173)*'OLD Data - P&amp;L'!$C$9*'OLD Data - P&amp;L'!$C$55</f>
        <v>0</v>
      </c>
      <c r="J251" s="89">
        <f>(J172+J173)*'OLD Data - P&amp;L'!$C$9*'OLD Data - P&amp;L'!$C$55</f>
        <v>0</v>
      </c>
      <c r="K251" s="89">
        <f>(K172+K173)*'OLD Data - P&amp;L'!$C$9*'OLD Data - P&amp;L'!$C$55</f>
        <v>0</v>
      </c>
      <c r="L251" s="89">
        <f>(L172+L173)*'OLD Data - P&amp;L'!$C$9*'OLD Data - P&amp;L'!$C$55</f>
        <v>0</v>
      </c>
      <c r="M251" s="89">
        <f>(M172+M173)*'OLD Data - P&amp;L'!$C$9*'OLD Data - P&amp;L'!$C$55</f>
        <v>0</v>
      </c>
      <c r="N251" s="89">
        <f>(N172+N173)*'OLD Data - P&amp;L'!$C$9*'OLD Data - P&amp;L'!$C$55</f>
        <v>0</v>
      </c>
      <c r="O251" s="89">
        <f>(O172+O173)*'OLD Data - P&amp;L'!$C$9*'OLD Data - P&amp;L'!$C$55</f>
        <v>0</v>
      </c>
      <c r="P251" s="89">
        <f>(P172+P173)*'OLD Data - P&amp;L'!$C$9*'OLD Data - P&amp;L'!$C$55</f>
        <v>0</v>
      </c>
      <c r="Q251" s="89">
        <f>(Q172+Q173)*'OLD Data - P&amp;L'!$C$9*'OLD Data - P&amp;L'!$C$55</f>
        <v>0</v>
      </c>
      <c r="R251" s="89">
        <f>(R172+R173)*'OLD Data - P&amp;L'!$C$9*'OLD Data - P&amp;L'!$C$55</f>
        <v>0</v>
      </c>
      <c r="S251" s="89">
        <f>(S172+S173)*'OLD Data - P&amp;L'!$C$9*'OLD Data - P&amp;L'!$C$55</f>
        <v>0</v>
      </c>
      <c r="T251" s="89">
        <f>(T172+T173)*'OLD Data - P&amp;L'!$C$9*'OLD Data - P&amp;L'!$C$55</f>
        <v>0</v>
      </c>
      <c r="U251" s="89">
        <f>(U172+U173)*'OLD Data - P&amp;L'!$C$9*'OLD Data - P&amp;L'!$C$55</f>
        <v>0</v>
      </c>
      <c r="V251" s="89">
        <f>(V172+V173)*'OLD Data - P&amp;L'!$C$9*'OLD Data - P&amp;L'!$C$55</f>
        <v>0</v>
      </c>
      <c r="W251" s="89">
        <f>(W172+W173)*'OLD Data - P&amp;L'!$C$9*'OLD Data - P&amp;L'!$C$55</f>
        <v>0</v>
      </c>
      <c r="X251" s="89">
        <f>(X172+X173)*'OLD Data - P&amp;L'!$C$9*'OLD Data - P&amp;L'!$C$55</f>
        <v>0</v>
      </c>
      <c r="Y251" s="89">
        <f>(Y172+Y173)*'OLD Data - P&amp;L'!$C$9*'OLD Data - P&amp;L'!$C$55</f>
        <v>0</v>
      </c>
      <c r="Z251" s="89">
        <f>(Z172+Z173)*'OLD Data - P&amp;L'!$C$9*'OLD Data - P&amp;L'!$C$55</f>
        <v>0</v>
      </c>
      <c r="AA251" s="89">
        <f>(AA172+AA173)*'OLD Data - P&amp;L'!$C$9*'OLD Data - P&amp;L'!$C$55</f>
        <v>0</v>
      </c>
      <c r="AB251" s="89">
        <f>(AB172+AB173)*'OLD Data - P&amp;L'!$C$9*'OLD Data - P&amp;L'!$C$55</f>
        <v>0</v>
      </c>
      <c r="AC251" s="89">
        <f>(AC172+AC173)*'OLD Data - P&amp;L'!$C$9*'OLD Data - P&amp;L'!$C$55</f>
        <v>0</v>
      </c>
      <c r="AD251" s="89">
        <f>(AD172+AD173)*'OLD Data - P&amp;L'!$C$9*'OLD Data - P&amp;L'!$C$55</f>
        <v>0</v>
      </c>
      <c r="AE251" s="89">
        <f>(AE172+AE173)*'OLD Data - P&amp;L'!$C$9*'OLD Data - P&amp;L'!$C$55</f>
        <v>0</v>
      </c>
      <c r="AF251" s="97">
        <f>(AF172+AF173)*'OLD Data - P&amp;L'!$C$9*'OLD Data - P&amp;L'!$C$55</f>
        <v>0</v>
      </c>
      <c r="AG251" s="82">
        <f t="shared" si="67"/>
        <v>0</v>
      </c>
    </row>
    <row r="252">
      <c r="A252" s="617" t="s">
        <v>356</v>
      </c>
      <c r="B252" s="89">
        <f>(B174+B175)*'OLD Data - P&amp;L'!$C$5*'OLD Data - P&amp;L'!$C$55</f>
        <v>0</v>
      </c>
      <c r="C252" s="89">
        <f>(C174+C175)*'OLD Data - P&amp;L'!$C$5*'OLD Data - P&amp;L'!$C$55</f>
        <v>0</v>
      </c>
      <c r="D252" s="89">
        <f>(D174+D175)*'OLD Data - P&amp;L'!$C$5*'OLD Data - P&amp;L'!$C$55</f>
        <v>0</v>
      </c>
      <c r="E252" s="89">
        <f>(E174+E175)*'OLD Data - P&amp;L'!$C$5*'OLD Data - P&amp;L'!$C$55</f>
        <v>0</v>
      </c>
      <c r="F252" s="89">
        <f>(F174+F175)*'OLD Data - P&amp;L'!$C$5*'OLD Data - P&amp;L'!$C$55</f>
        <v>0</v>
      </c>
      <c r="G252" s="89">
        <f>(G174+G175)*'OLD Data - P&amp;L'!$C$5*'OLD Data - P&amp;L'!$C$55</f>
        <v>0</v>
      </c>
      <c r="H252" s="89">
        <f>(H174+H175)*'OLD Data - P&amp;L'!$C$5*'OLD Data - P&amp;L'!$C$55</f>
        <v>0</v>
      </c>
      <c r="I252" s="89">
        <f>(I174+I175)*'OLD Data - P&amp;L'!$C$5*'OLD Data - P&amp;L'!$C$55</f>
        <v>0</v>
      </c>
      <c r="J252" s="89">
        <f>(J174+J175)*'OLD Data - P&amp;L'!$C$5*'OLD Data - P&amp;L'!$C$55</f>
        <v>0</v>
      </c>
      <c r="K252" s="89">
        <f>(K174+K175)*'OLD Data - P&amp;L'!$C$5*'OLD Data - P&amp;L'!$C$55</f>
        <v>0</v>
      </c>
      <c r="L252" s="89">
        <f>(L174+L175)*'OLD Data - P&amp;L'!$C$5*'OLD Data - P&amp;L'!$C$55</f>
        <v>0</v>
      </c>
      <c r="M252" s="89">
        <f>(M174+M175)*'OLD Data - P&amp;L'!$C$5*'OLD Data - P&amp;L'!$C$55</f>
        <v>0</v>
      </c>
      <c r="N252" s="89">
        <f>(N174+N175)*'OLD Data - P&amp;L'!$C$5*'OLD Data - P&amp;L'!$C$55</f>
        <v>0</v>
      </c>
      <c r="O252" s="89">
        <f>(O174+O175)*'OLD Data - P&amp;L'!$C$5*'OLD Data - P&amp;L'!$C$55</f>
        <v>0</v>
      </c>
      <c r="P252" s="89">
        <f>(P174+P175)*'OLD Data - P&amp;L'!$C$5*'OLD Data - P&amp;L'!$C$55</f>
        <v>0</v>
      </c>
      <c r="Q252" s="89">
        <f>(Q174+Q175)*'OLD Data - P&amp;L'!$C$5*'OLD Data - P&amp;L'!$C$55</f>
        <v>0</v>
      </c>
      <c r="R252" s="89">
        <f>(R174+R175)*'OLD Data - P&amp;L'!$C$5*'OLD Data - P&amp;L'!$C$55</f>
        <v>0</v>
      </c>
      <c r="S252" s="89">
        <f>(S174+S175)*'OLD Data - P&amp;L'!$C$5*'OLD Data - P&amp;L'!$C$55</f>
        <v>0</v>
      </c>
      <c r="T252" s="89">
        <f>(T174+T175)*'OLD Data - P&amp;L'!$C$5*'OLD Data - P&amp;L'!$C$55</f>
        <v>0</v>
      </c>
      <c r="U252" s="89">
        <f>(U174+U175)*'OLD Data - P&amp;L'!$C$5*'OLD Data - P&amp;L'!$C$55</f>
        <v>0</v>
      </c>
      <c r="V252" s="89">
        <f>(V174+V175)*'OLD Data - P&amp;L'!$C$5*'OLD Data - P&amp;L'!$C$55</f>
        <v>0</v>
      </c>
      <c r="W252" s="89">
        <f>(W174+W175)*'OLD Data - P&amp;L'!$C$5*'OLD Data - P&amp;L'!$C$55</f>
        <v>0</v>
      </c>
      <c r="X252" s="89">
        <f>(X174+X175)*'OLD Data - P&amp;L'!$C$5*'OLD Data - P&amp;L'!$C$55</f>
        <v>0</v>
      </c>
      <c r="Y252" s="89">
        <f>(Y174+Y175)*'OLD Data - P&amp;L'!$C$5*'OLD Data - P&amp;L'!$C$55</f>
        <v>0</v>
      </c>
      <c r="Z252" s="89">
        <f>(Z174+Z175)*'OLD Data - P&amp;L'!$C$5*'OLD Data - P&amp;L'!$C$55</f>
        <v>0</v>
      </c>
      <c r="AA252" s="89">
        <f>(AA174+AA175)*'OLD Data - P&amp;L'!$C$5*'OLD Data - P&amp;L'!$C$55</f>
        <v>0</v>
      </c>
      <c r="AB252" s="89">
        <f>(AB174+AB175)*'OLD Data - P&amp;L'!$C$5*'OLD Data - P&amp;L'!$C$55</f>
        <v>0</v>
      </c>
      <c r="AC252" s="89">
        <f>(AC174+AC175)*'OLD Data - P&amp;L'!$C$5*'OLD Data - P&amp;L'!$C$55</f>
        <v>0</v>
      </c>
      <c r="AD252" s="89">
        <f>(AD174+AD175)*'OLD Data - P&amp;L'!$C$5*'OLD Data - P&amp;L'!$C$55</f>
        <v>0</v>
      </c>
      <c r="AE252" s="89">
        <f>(AE174+AE175)*'OLD Data - P&amp;L'!$C$5*'OLD Data - P&amp;L'!$C$55</f>
        <v>0</v>
      </c>
      <c r="AF252" s="97">
        <f>(AF174+AF175)*'OLD Data - P&amp;L'!$C$5*'OLD Data - P&amp;L'!$C$55</f>
        <v>0</v>
      </c>
      <c r="AG252" s="82">
        <f t="shared" si="67"/>
        <v>0</v>
      </c>
    </row>
    <row r="253">
      <c r="A253" s="617" t="s">
        <v>361</v>
      </c>
      <c r="B253" s="89">
        <f>(B176+B177)*'OLD Data - P&amp;L'!$C$10*'OLD Data - P&amp;L'!$C$55</f>
        <v>0</v>
      </c>
      <c r="C253" s="89">
        <f>(C176+C177)*'OLD Data - P&amp;L'!$C$10*'OLD Data - P&amp;L'!$C$55</f>
        <v>0</v>
      </c>
      <c r="D253" s="89">
        <f>(D176+D177)*'OLD Data - P&amp;L'!$C$10*'OLD Data - P&amp;L'!$C$55</f>
        <v>0</v>
      </c>
      <c r="E253" s="89">
        <f>(E176+E177)*'OLD Data - P&amp;L'!$C$10*'OLD Data - P&amp;L'!$C$55</f>
        <v>0</v>
      </c>
      <c r="F253" s="89">
        <f>(F176+F177)*'OLD Data - P&amp;L'!$C$10*'OLD Data - P&amp;L'!$C$55</f>
        <v>0</v>
      </c>
      <c r="G253" s="89">
        <f>(G176+G177)*'OLD Data - P&amp;L'!$C$10*'OLD Data - P&amp;L'!$C$55</f>
        <v>0</v>
      </c>
      <c r="H253" s="89">
        <f>(H176+H177)*'OLD Data - P&amp;L'!$C$10*'OLD Data - P&amp;L'!$C$55</f>
        <v>0</v>
      </c>
      <c r="I253" s="89">
        <f>(I176+I177)*'OLD Data - P&amp;L'!$C$10*'OLD Data - P&amp;L'!$C$55</f>
        <v>0</v>
      </c>
      <c r="J253" s="89">
        <f>(J176+J177)*'OLD Data - P&amp;L'!$C$10*'OLD Data - P&amp;L'!$C$55</f>
        <v>0</v>
      </c>
      <c r="K253" s="89">
        <f>(K176+K177)*'OLD Data - P&amp;L'!$C$10*'OLD Data - P&amp;L'!$C$55</f>
        <v>0</v>
      </c>
      <c r="L253" s="89">
        <f>(L176+L177)*'OLD Data - P&amp;L'!$C$10*'OLD Data - P&amp;L'!$C$55</f>
        <v>0</v>
      </c>
      <c r="M253" s="89">
        <f>(M176+M177)*'OLD Data - P&amp;L'!$C$10*'OLD Data - P&amp;L'!$C$55</f>
        <v>0</v>
      </c>
      <c r="N253" s="89">
        <f>(N176+N177)*'OLD Data - P&amp;L'!$C$10*'OLD Data - P&amp;L'!$C$55</f>
        <v>0</v>
      </c>
      <c r="O253" s="89">
        <f>(O176+O177)*'OLD Data - P&amp;L'!$C$10*'OLD Data - P&amp;L'!$C$55</f>
        <v>0</v>
      </c>
      <c r="P253" s="89">
        <f>(P176+P177)*'OLD Data - P&amp;L'!$C$10*'OLD Data - P&amp;L'!$C$55</f>
        <v>0</v>
      </c>
      <c r="Q253" s="89">
        <f>(Q176+Q177)*'OLD Data - P&amp;L'!$C$10*'OLD Data - P&amp;L'!$C$55</f>
        <v>0</v>
      </c>
      <c r="R253" s="89">
        <f>(R176+R177)*'OLD Data - P&amp;L'!$C$10*'OLD Data - P&amp;L'!$C$55</f>
        <v>0</v>
      </c>
      <c r="S253" s="89">
        <f>(S176+S177)*'OLD Data - P&amp;L'!$C$10*'OLD Data - P&amp;L'!$C$55</f>
        <v>0</v>
      </c>
      <c r="T253" s="89">
        <f>(T176+T177)*'OLD Data - P&amp;L'!$C$10*'OLD Data - P&amp;L'!$C$55</f>
        <v>0</v>
      </c>
      <c r="U253" s="89">
        <f>(U176+U177)*'OLD Data - P&amp;L'!$C$10*'OLD Data - P&amp;L'!$C$55</f>
        <v>0</v>
      </c>
      <c r="V253" s="89">
        <f>(V176+V177)*'OLD Data - P&amp;L'!$C$10*'OLD Data - P&amp;L'!$C$55</f>
        <v>0</v>
      </c>
      <c r="W253" s="89">
        <f>(W176+W177)*'OLD Data - P&amp;L'!$C$10*'OLD Data - P&amp;L'!$C$55</f>
        <v>0</v>
      </c>
      <c r="X253" s="89">
        <f>(X176+X177)*'OLD Data - P&amp;L'!$C$10*'OLD Data - P&amp;L'!$C$55</f>
        <v>0</v>
      </c>
      <c r="Y253" s="89">
        <f>(Y176+Y177)*'OLD Data - P&amp;L'!$C$10*'OLD Data - P&amp;L'!$C$55</f>
        <v>0</v>
      </c>
      <c r="Z253" s="89">
        <f>(Z176+Z177)*'OLD Data - P&amp;L'!$C$10*'OLD Data - P&amp;L'!$C$55</f>
        <v>0</v>
      </c>
      <c r="AA253" s="89">
        <f>(AA176+AA177)*'OLD Data - P&amp;L'!$C$10*'OLD Data - P&amp;L'!$C$55</f>
        <v>0</v>
      </c>
      <c r="AB253" s="89">
        <f>(AB176+AB177)*'OLD Data - P&amp;L'!$C$10*'OLD Data - P&amp;L'!$C$55</f>
        <v>0</v>
      </c>
      <c r="AC253" s="89">
        <f>(AC176+AC177)*'OLD Data - P&amp;L'!$C$10*'OLD Data - P&amp;L'!$C$55</f>
        <v>0</v>
      </c>
      <c r="AD253" s="89">
        <f>(AD176+AD177)*'OLD Data - P&amp;L'!$C$10*'OLD Data - P&amp;L'!$C$55</f>
        <v>0</v>
      </c>
      <c r="AE253" s="89">
        <f>(AE176+AE177)*'OLD Data - P&amp;L'!$C$10*'OLD Data - P&amp;L'!$C$55</f>
        <v>0</v>
      </c>
      <c r="AF253" s="97">
        <f>(AF176+AF177)*'OLD Data - P&amp;L'!$C$10*'OLD Data - P&amp;L'!$C$55</f>
        <v>0</v>
      </c>
      <c r="AG253" s="82">
        <f t="shared" si="67"/>
        <v>0</v>
      </c>
    </row>
    <row r="254">
      <c r="A254" s="617" t="s">
        <v>367</v>
      </c>
      <c r="B254" s="89">
        <f>(B167+B168)*'Data - P&amp;L'!$C$43*'Data - P&amp;L'!$C$59</f>
        <v>0</v>
      </c>
      <c r="C254" s="89">
        <f>(C167+C168)*'Data - P&amp;L'!$C$43*'Data - P&amp;L'!$C$59</f>
        <v>0</v>
      </c>
      <c r="D254" s="89">
        <f>(D167+D168)*'Data - P&amp;L'!$C$43*'Data - P&amp;L'!$C$59</f>
        <v>0</v>
      </c>
      <c r="E254" s="89">
        <f>(E167+E168)*'Data - P&amp;L'!$C$43*'Data - P&amp;L'!$C$59</f>
        <v>0</v>
      </c>
      <c r="F254" s="89">
        <f>(F167+F168)*'Data - P&amp;L'!$C$43*'Data - P&amp;L'!$C$59</f>
        <v>0</v>
      </c>
      <c r="G254" s="89">
        <f>(G167+G168)*'Data - P&amp;L'!$C$43*'Data - P&amp;L'!$C$59</f>
        <v>0</v>
      </c>
      <c r="H254" s="89">
        <f>(H167+H168)*'Data - P&amp;L'!$C$43*'Data - P&amp;L'!$C$59</f>
        <v>0</v>
      </c>
      <c r="I254" s="89">
        <f>(I167+I168)*'Data - P&amp;L'!$C$43*'Data - P&amp;L'!$C$59</f>
        <v>0</v>
      </c>
      <c r="J254" s="89">
        <f>(J167+J168)*'Data - P&amp;L'!$C$43*'Data - P&amp;L'!$C$59</f>
        <v>0</v>
      </c>
      <c r="K254" s="89">
        <f>(K167+K168)*'Data - P&amp;L'!$C$43*'Data - P&amp;L'!$C$59</f>
        <v>0</v>
      </c>
      <c r="L254" s="89">
        <f>(L167+L168)*'Data - P&amp;L'!$C$43*'Data - P&amp;L'!$C$59</f>
        <v>0</v>
      </c>
      <c r="M254" s="89">
        <f>(M167+M168)*'Data - P&amp;L'!$C$43*'Data - P&amp;L'!$C$59</f>
        <v>0</v>
      </c>
      <c r="N254" s="89">
        <f>(N167+N168)*'Data - P&amp;L'!$C$43*'Data - P&amp;L'!$C$59</f>
        <v>0</v>
      </c>
      <c r="O254" s="89">
        <f>(O167+O168)*'Data - P&amp;L'!$C$43*'Data - P&amp;L'!$C$59</f>
        <v>0</v>
      </c>
      <c r="P254" s="89">
        <f>(P167+P168)*'Data - P&amp;L'!$C$43*'Data - P&amp;L'!$C$59</f>
        <v>0</v>
      </c>
      <c r="Q254" s="89">
        <f>(Q167+Q168)*'Data - P&amp;L'!$C$43*'Data - P&amp;L'!$C$59</f>
        <v>0</v>
      </c>
      <c r="R254" s="89">
        <f>(R167+R168)*'Data - P&amp;L'!$C$43*'Data - P&amp;L'!$C$59</f>
        <v>0</v>
      </c>
      <c r="S254" s="89">
        <f>(S167+S168)*'Data - P&amp;L'!$C$43*'Data - P&amp;L'!$C$59</f>
        <v>0</v>
      </c>
      <c r="T254" s="89">
        <f>(T167+T168)*'Data - P&amp;L'!$C$43*'Data - P&amp;L'!$C$59</f>
        <v>0</v>
      </c>
      <c r="U254" s="89">
        <f>(U167+U168)*'Data - P&amp;L'!$C$43*'Data - P&amp;L'!$C$59</f>
        <v>0</v>
      </c>
      <c r="V254" s="89">
        <f>(V167+V168)*'Data - P&amp;L'!$C$43*'Data - P&amp;L'!$C$59</f>
        <v>0</v>
      </c>
      <c r="W254" s="89">
        <f>(W167+W168)*'Data - P&amp;L'!$C$43*'Data - P&amp;L'!$C$59</f>
        <v>0</v>
      </c>
      <c r="X254" s="89">
        <f>(X167+X168)*'Data - P&amp;L'!$C$43*'Data - P&amp;L'!$C$59</f>
        <v>0</v>
      </c>
      <c r="Y254" s="89">
        <f>(Y167+Y168)*'Data - P&amp;L'!$C$43*'Data - P&amp;L'!$C$59</f>
        <v>0</v>
      </c>
      <c r="Z254" s="89">
        <f>(Z167+Z168)*'Data - P&amp;L'!$C$43*'Data - P&amp;L'!$C$59</f>
        <v>0</v>
      </c>
      <c r="AA254" s="89">
        <f>(AA167+AA168)*'Data - P&amp;L'!$C$43*'Data - P&amp;L'!$C$59</f>
        <v>0</v>
      </c>
      <c r="AB254" s="89">
        <f>(AB167+AB168)*'Data - P&amp;L'!$C$43*'Data - P&amp;L'!$C$59</f>
        <v>0</v>
      </c>
      <c r="AC254" s="89">
        <f>(AC167+AC168)*'Data - P&amp;L'!$C$43*'Data - P&amp;L'!$C$59</f>
        <v>0</v>
      </c>
      <c r="AD254" s="89">
        <f>(AD167+AD168)*'Data - P&amp;L'!$C$43*'Data - P&amp;L'!$C$59</f>
        <v>0</v>
      </c>
      <c r="AE254" s="89">
        <f>(AE167+AE168)*'Data - P&amp;L'!$C$43*'Data - P&amp;L'!$C$59</f>
        <v>0</v>
      </c>
      <c r="AF254" s="97">
        <f>(AF167+AF168)*'Data - P&amp;L'!$C$43*'Data - P&amp;L'!$C$59</f>
        <v>0</v>
      </c>
      <c r="AG254" s="82">
        <f t="shared" si="67"/>
        <v>0</v>
      </c>
    </row>
    <row r="255">
      <c r="A255" s="617" t="s">
        <v>435</v>
      </c>
      <c r="B255" s="89">
        <f>B178*'Data - P&amp;L'!$D$43*'Data - P&amp;L'!$C$59</f>
        <v>0</v>
      </c>
      <c r="C255" s="89">
        <f>C178*'Data - P&amp;L'!$D$43*'Data - P&amp;L'!$C$59</f>
        <v>0</v>
      </c>
      <c r="D255" s="89">
        <f>D178*'Data - P&amp;L'!$D$43*'Data - P&amp;L'!$C$59</f>
        <v>0</v>
      </c>
      <c r="E255" s="89">
        <f>E178*'Data - P&amp;L'!$D$43*'Data - P&amp;L'!$C$59</f>
        <v>0</v>
      </c>
      <c r="F255" s="89">
        <f>F178*'Data - P&amp;L'!$D$43*'Data - P&amp;L'!$C$59</f>
        <v>0</v>
      </c>
      <c r="G255" s="89">
        <f>G178*'Data - P&amp;L'!$D$43*'Data - P&amp;L'!$C$59</f>
        <v>0</v>
      </c>
      <c r="H255" s="89">
        <f>H178*'Data - P&amp;L'!$D$43*'Data - P&amp;L'!$C$59</f>
        <v>0</v>
      </c>
      <c r="I255" s="89">
        <f>I178*'Data - P&amp;L'!$D$43*'Data - P&amp;L'!$C$59</f>
        <v>0</v>
      </c>
      <c r="J255" s="89">
        <f>J178*'Data - P&amp;L'!$D$43*'Data - P&amp;L'!$C$59</f>
        <v>0</v>
      </c>
      <c r="K255" s="89">
        <f>K178*'Data - P&amp;L'!$D$43*'Data - P&amp;L'!$C$59</f>
        <v>0</v>
      </c>
      <c r="L255" s="89">
        <f>L178*'Data - P&amp;L'!$D$43*'Data - P&amp;L'!$C$59</f>
        <v>0</v>
      </c>
      <c r="M255" s="89">
        <f>M178*'Data - P&amp;L'!$D$43*'Data - P&amp;L'!$C$59</f>
        <v>0</v>
      </c>
      <c r="N255" s="89">
        <f>N178*'Data - P&amp;L'!$D$43*'Data - P&amp;L'!$C$59</f>
        <v>0</v>
      </c>
      <c r="O255" s="89">
        <f>O178*'Data - P&amp;L'!$D$43*'Data - P&amp;L'!$C$59</f>
        <v>0</v>
      </c>
      <c r="P255" s="89">
        <f>P178*'Data - P&amp;L'!$D$43*'Data - P&amp;L'!$C$59</f>
        <v>0</v>
      </c>
      <c r="Q255" s="89">
        <f>Q178*'Data - P&amp;L'!$D$43*'Data - P&amp;L'!$C$59</f>
        <v>0</v>
      </c>
      <c r="R255" s="89">
        <f>R178*'Data - P&amp;L'!$D$43*'Data - P&amp;L'!$C$59</f>
        <v>0</v>
      </c>
      <c r="S255" s="89">
        <f>S178*'Data - P&amp;L'!$D$43*'Data - P&amp;L'!$C$59</f>
        <v>0</v>
      </c>
      <c r="T255" s="89">
        <f>T178*'Data - P&amp;L'!$D$43*'Data - P&amp;L'!$C$59</f>
        <v>0</v>
      </c>
      <c r="U255" s="89">
        <f>U178*'Data - P&amp;L'!$D$43*'Data - P&amp;L'!$C$59</f>
        <v>0</v>
      </c>
      <c r="V255" s="89">
        <f>V178*'Data - P&amp;L'!$D$43*'Data - P&amp;L'!$C$59</f>
        <v>0</v>
      </c>
      <c r="W255" s="89">
        <f>W178*'Data - P&amp;L'!$D$43*'Data - P&amp;L'!$C$59</f>
        <v>0</v>
      </c>
      <c r="X255" s="89">
        <f>X178*'Data - P&amp;L'!$D$43*'Data - P&amp;L'!$C$59</f>
        <v>0</v>
      </c>
      <c r="Y255" s="89">
        <f>Y178*'Data - P&amp;L'!$D$43*'Data - P&amp;L'!$C$59</f>
        <v>0</v>
      </c>
      <c r="Z255" s="89">
        <f>Z178*'Data - P&amp;L'!$D$43*'Data - P&amp;L'!$C$59</f>
        <v>0</v>
      </c>
      <c r="AA255" s="89">
        <f>AA178*'Data - P&amp;L'!$D$43*'Data - P&amp;L'!$C$59</f>
        <v>0</v>
      </c>
      <c r="AB255" s="89">
        <f>AB178*'Data - P&amp;L'!$D$43*'Data - P&amp;L'!$C$59</f>
        <v>0</v>
      </c>
      <c r="AC255" s="89">
        <f>AC178*'Data - P&amp;L'!$D$43*'Data - P&amp;L'!$C$59</f>
        <v>0</v>
      </c>
      <c r="AD255" s="89">
        <f>AD178*'Data - P&amp;L'!$D$43*'Data - P&amp;L'!$C$59</f>
        <v>0</v>
      </c>
      <c r="AE255" s="89">
        <f>AE178*'Data - P&amp;L'!$D$43*'Data - P&amp;L'!$C$59</f>
        <v>0</v>
      </c>
      <c r="AF255" s="97">
        <f>AF178*'Data - P&amp;L'!$D$43*'Data - P&amp;L'!$C$59</f>
        <v>0</v>
      </c>
      <c r="AG255" s="82">
        <f t="shared" si="67"/>
        <v>0</v>
      </c>
    </row>
    <row r="256">
      <c r="A256" s="617" t="s">
        <v>482</v>
      </c>
      <c r="B256" s="89">
        <f>(((B167+B168)*'OLD Data - P&amp;L'!$C$62)*(1-'OLD Data - P&amp;L'!$C$59))+((B178*'OLD Data - P&amp;L'!$C$63)*(1-'OLD Data - P&amp;L'!$C$59))</f>
        <v>0</v>
      </c>
      <c r="C256" s="89">
        <f>(((C167+C168)*'OLD Data - P&amp;L'!$C$62)*(1-'OLD Data - P&amp;L'!$C$59))+((C178*'OLD Data - P&amp;L'!$C$63)*(1-'OLD Data - P&amp;L'!$C$59))</f>
        <v>0</v>
      </c>
      <c r="D256" s="89">
        <f>(((D167+D168)*'OLD Data - P&amp;L'!$C$62)*(1-'OLD Data - P&amp;L'!$C$59))+((D178*'OLD Data - P&amp;L'!$C$63)*(1-'OLD Data - P&amp;L'!$C$59))</f>
        <v>0</v>
      </c>
      <c r="E256" s="89">
        <f>(((E167+E168)*'OLD Data - P&amp;L'!$C$62)*(1-'OLD Data - P&amp;L'!$C$59))+((E178*'OLD Data - P&amp;L'!$C$63)*(1-'OLD Data - P&amp;L'!$C$59))</f>
        <v>0</v>
      </c>
      <c r="F256" s="89">
        <f>(((F167+F168)*'OLD Data - P&amp;L'!$C$62)*(1-'OLD Data - P&amp;L'!$C$59))+((F178*'OLD Data - P&amp;L'!$C$63)*(1-'OLD Data - P&amp;L'!$C$59))</f>
        <v>0</v>
      </c>
      <c r="G256" s="89">
        <f>(((G167+G168)*'OLD Data - P&amp;L'!$C$62)*(1-'OLD Data - P&amp;L'!$C$59))+((G178*'OLD Data - P&amp;L'!$C$63)*(1-'OLD Data - P&amp;L'!$C$59))</f>
        <v>0</v>
      </c>
      <c r="H256" s="89">
        <f>(((H167+H168)*'OLD Data - P&amp;L'!$C$62)*(1-'OLD Data - P&amp;L'!$C$59))+((H178*'OLD Data - P&amp;L'!$C$63)*(1-'OLD Data - P&amp;L'!$C$59))</f>
        <v>0</v>
      </c>
      <c r="I256" s="89">
        <f>(((I167+I168)*'OLD Data - P&amp;L'!$C$62)*(1-'OLD Data - P&amp;L'!$C$59))+((I178*'OLD Data - P&amp;L'!$C$63)*(1-'OLD Data - P&amp;L'!$C$59))</f>
        <v>0</v>
      </c>
      <c r="J256" s="89">
        <f>(((J167+J168)*'OLD Data - P&amp;L'!$C$62)*(1-'OLD Data - P&amp;L'!$C$59))+((J178*'OLD Data - P&amp;L'!$C$63)*(1-'OLD Data - P&amp;L'!$C$59))</f>
        <v>0</v>
      </c>
      <c r="K256" s="89">
        <f>(((K167+K168)*'OLD Data - P&amp;L'!$C$62)*(1-'OLD Data - P&amp;L'!$C$59))+((K178*'OLD Data - P&amp;L'!$C$63)*(1-'OLD Data - P&amp;L'!$C$59))</f>
        <v>0</v>
      </c>
      <c r="L256" s="89">
        <f>(((L167+L168)*'OLD Data - P&amp;L'!$C$62)*(1-'OLD Data - P&amp;L'!$C$59))+((L178*'OLD Data - P&amp;L'!$C$63)*(1-'OLD Data - P&amp;L'!$C$59))</f>
        <v>0</v>
      </c>
      <c r="M256" s="89">
        <f>(((M167+M168)*'OLD Data - P&amp;L'!$C$62)*(1-'OLD Data - P&amp;L'!$C$59))+((M178*'OLD Data - P&amp;L'!$C$63)*(1-'OLD Data - P&amp;L'!$C$59))</f>
        <v>0</v>
      </c>
      <c r="N256" s="89">
        <f>(((N167+N168)*'OLD Data - P&amp;L'!$C$62)*(1-'OLD Data - P&amp;L'!$C$59))+((N178*'OLD Data - P&amp;L'!$C$63)*(1-'OLD Data - P&amp;L'!$C$59))</f>
        <v>0</v>
      </c>
      <c r="O256" s="89">
        <f>(((O167+O168)*'OLD Data - P&amp;L'!$C$62)*(1-'OLD Data - P&amp;L'!$C$59))+((O178*'OLD Data - P&amp;L'!$C$63)*(1-'OLD Data - P&amp;L'!$C$59))</f>
        <v>0</v>
      </c>
      <c r="P256" s="89">
        <f>(((P167+P168)*'OLD Data - P&amp;L'!$C$62)*(1-'OLD Data - P&amp;L'!$C$59))+((P178*'OLD Data - P&amp;L'!$C$63)*(1-'OLD Data - P&amp;L'!$C$59))</f>
        <v>0</v>
      </c>
      <c r="Q256" s="89">
        <f>(((Q167+Q168)*'OLD Data - P&amp;L'!$C$62)*(1-'OLD Data - P&amp;L'!$C$59))+((Q178*'OLD Data - P&amp;L'!$C$63)*(1-'OLD Data - P&amp;L'!$C$59))</f>
        <v>0</v>
      </c>
      <c r="R256" s="89">
        <f>(((R167+R168)*'OLD Data - P&amp;L'!$C$62)*(1-'OLD Data - P&amp;L'!$C$59))+((R178*'OLD Data - P&amp;L'!$C$63)*(1-'OLD Data - P&amp;L'!$C$59))</f>
        <v>0</v>
      </c>
      <c r="S256" s="89">
        <f>(((S167+S168)*'OLD Data - P&amp;L'!$C$62)*(1-'OLD Data - P&amp;L'!$C$59))+((S178*'OLD Data - P&amp;L'!$C$63)*(1-'OLD Data - P&amp;L'!$C$59))</f>
        <v>0</v>
      </c>
      <c r="T256" s="89">
        <f>(((T167+T168)*'OLD Data - P&amp;L'!$C$62)*(1-'OLD Data - P&amp;L'!$C$59))+((T178*'OLD Data - P&amp;L'!$C$63)*(1-'OLD Data - P&amp;L'!$C$59))</f>
        <v>0</v>
      </c>
      <c r="U256" s="89">
        <f>(((U167+U168)*'OLD Data - P&amp;L'!$C$62)*(1-'OLD Data - P&amp;L'!$C$59))+((U178*'OLD Data - P&amp;L'!$C$63)*(1-'OLD Data - P&amp;L'!$C$59))</f>
        <v>0</v>
      </c>
      <c r="V256" s="89">
        <f>(((V167+V168)*'OLD Data - P&amp;L'!$C$62)*(1-'OLD Data - P&amp;L'!$C$59))+((V178*'OLD Data - P&amp;L'!$C$63)*(1-'OLD Data - P&amp;L'!$C$59))</f>
        <v>0</v>
      </c>
      <c r="W256" s="89">
        <f>(((W167+W168)*'OLD Data - P&amp;L'!$C$62)*(1-'OLD Data - P&amp;L'!$C$59))+((W178*'OLD Data - P&amp;L'!$C$63)*(1-'OLD Data - P&amp;L'!$C$59))</f>
        <v>0</v>
      </c>
      <c r="X256" s="89">
        <f>(((X167+X168)*'OLD Data - P&amp;L'!$C$62)*(1-'OLD Data - P&amp;L'!$C$59))+((X178*'OLD Data - P&amp;L'!$C$63)*(1-'OLD Data - P&amp;L'!$C$59))</f>
        <v>0</v>
      </c>
      <c r="Y256" s="89">
        <f>(((Y167+Y168)*'OLD Data - P&amp;L'!$C$62)*(1-'OLD Data - P&amp;L'!$C$59))+((Y178*'OLD Data - P&amp;L'!$C$63)*(1-'OLD Data - P&amp;L'!$C$59))</f>
        <v>0</v>
      </c>
      <c r="Z256" s="89">
        <f>(((Z167+Z168)*'OLD Data - P&amp;L'!$C$62)*(1-'OLD Data - P&amp;L'!$C$59))+((Z178*'OLD Data - P&amp;L'!$C$63)*(1-'OLD Data - P&amp;L'!$C$59))</f>
        <v>0</v>
      </c>
      <c r="AA256" s="89">
        <f>(((AA167+AA168)*'OLD Data - P&amp;L'!$C$62)*(1-'OLD Data - P&amp;L'!$C$59))+((AA178*'OLD Data - P&amp;L'!$C$63)*(1-'OLD Data - P&amp;L'!$C$59))</f>
        <v>0</v>
      </c>
      <c r="AB256" s="89">
        <f>(((AB167+AB168)*'OLD Data - P&amp;L'!$C$62)*(1-'OLD Data - P&amp;L'!$C$59))+((AB178*'OLD Data - P&amp;L'!$C$63)*(1-'OLD Data - P&amp;L'!$C$59))</f>
        <v>0</v>
      </c>
      <c r="AC256" s="89">
        <f>(((AC167+AC168)*'OLD Data - P&amp;L'!$C$62)*(1-'OLD Data - P&amp;L'!$C$59))+((AC178*'OLD Data - P&amp;L'!$C$63)*(1-'OLD Data - P&amp;L'!$C$59))</f>
        <v>0</v>
      </c>
      <c r="AD256" s="89">
        <f>(((AD167+AD168)*'OLD Data - P&amp;L'!$C$62)*(1-'OLD Data - P&amp;L'!$C$59))+((AD178*'OLD Data - P&amp;L'!$C$63)*(1-'OLD Data - P&amp;L'!$C$59))</f>
        <v>0</v>
      </c>
      <c r="AE256" s="89">
        <f>(((AE167+AE168)*'OLD Data - P&amp;L'!$C$62)*(1-'OLD Data - P&amp;L'!$C$59))+((AE178*'OLD Data - P&amp;L'!$C$63)*(1-'OLD Data - P&amp;L'!$C$59))</f>
        <v>0</v>
      </c>
      <c r="AF256" s="97">
        <f>(((AF167+AF168)*'OLD Data - P&amp;L'!$C$62)*(1-'OLD Data - P&amp;L'!$C$59))+((AF178*'OLD Data - P&amp;L'!$C$63)*(1-'OLD Data - P&amp;L'!$C$59))</f>
        <v>0</v>
      </c>
      <c r="AG256" s="82">
        <f t="shared" si="67"/>
        <v>0</v>
      </c>
    </row>
    <row r="257">
      <c r="A257" s="614" t="s">
        <v>504</v>
      </c>
      <c r="B257" s="615">
        <f t="shared" ref="B257:AF257" si="72">sum(B258:B266)</f>
        <v>0</v>
      </c>
      <c r="C257" s="615">
        <f t="shared" si="72"/>
        <v>0</v>
      </c>
      <c r="D257" s="615">
        <f t="shared" si="72"/>
        <v>0</v>
      </c>
      <c r="E257" s="615">
        <f t="shared" si="72"/>
        <v>0</v>
      </c>
      <c r="F257" s="615">
        <f t="shared" si="72"/>
        <v>0</v>
      </c>
      <c r="G257" s="615">
        <f t="shared" si="72"/>
        <v>0</v>
      </c>
      <c r="H257" s="615">
        <f t="shared" si="72"/>
        <v>0</v>
      </c>
      <c r="I257" s="615">
        <f t="shared" si="72"/>
        <v>0</v>
      </c>
      <c r="J257" s="615">
        <f t="shared" si="72"/>
        <v>0</v>
      </c>
      <c r="K257" s="615">
        <f t="shared" si="72"/>
        <v>0</v>
      </c>
      <c r="L257" s="615">
        <f t="shared" si="72"/>
        <v>0</v>
      </c>
      <c r="M257" s="615">
        <f t="shared" si="72"/>
        <v>0</v>
      </c>
      <c r="N257" s="615">
        <f t="shared" si="72"/>
        <v>0</v>
      </c>
      <c r="O257" s="615">
        <f t="shared" si="72"/>
        <v>0</v>
      </c>
      <c r="P257" s="615">
        <f t="shared" si="72"/>
        <v>0</v>
      </c>
      <c r="Q257" s="615">
        <f t="shared" si="72"/>
        <v>0</v>
      </c>
      <c r="R257" s="615">
        <f t="shared" si="72"/>
        <v>0</v>
      </c>
      <c r="S257" s="615">
        <f t="shared" si="72"/>
        <v>0</v>
      </c>
      <c r="T257" s="615">
        <f t="shared" si="72"/>
        <v>0</v>
      </c>
      <c r="U257" s="615">
        <f t="shared" si="72"/>
        <v>0</v>
      </c>
      <c r="V257" s="615">
        <f t="shared" si="72"/>
        <v>0</v>
      </c>
      <c r="W257" s="615">
        <f t="shared" si="72"/>
        <v>0</v>
      </c>
      <c r="X257" s="615">
        <f t="shared" si="72"/>
        <v>0</v>
      </c>
      <c r="Y257" s="615">
        <f t="shared" si="72"/>
        <v>0</v>
      </c>
      <c r="Z257" s="615">
        <f t="shared" si="72"/>
        <v>0</v>
      </c>
      <c r="AA257" s="615">
        <f t="shared" si="72"/>
        <v>0</v>
      </c>
      <c r="AB257" s="615">
        <f t="shared" si="72"/>
        <v>0</v>
      </c>
      <c r="AC257" s="615">
        <f t="shared" si="72"/>
        <v>0</v>
      </c>
      <c r="AD257" s="615">
        <f t="shared" si="72"/>
        <v>0</v>
      </c>
      <c r="AE257" s="615">
        <f t="shared" si="72"/>
        <v>0</v>
      </c>
      <c r="AF257" s="616">
        <f t="shared" si="72"/>
        <v>0</v>
      </c>
      <c r="AG257" s="82">
        <f>SUM(AG247:AG256)</f>
        <v>0</v>
      </c>
    </row>
    <row r="258">
      <c r="A258" s="617" t="s">
        <v>337</v>
      </c>
      <c r="B258" s="89">
        <f>B167*'OLD Data - P&amp;L'!$C$3</f>
        <v>0</v>
      </c>
      <c r="C258" s="89">
        <f>C167*'OLD Data - P&amp;L'!$C$3</f>
        <v>0</v>
      </c>
      <c r="D258" s="89">
        <f>D167*'OLD Data - P&amp;L'!$C$3</f>
        <v>0</v>
      </c>
      <c r="E258" s="89">
        <f>E167*'OLD Data - P&amp;L'!$C$3</f>
        <v>0</v>
      </c>
      <c r="F258" s="89">
        <f>F167*'OLD Data - P&amp;L'!$C$3</f>
        <v>0</v>
      </c>
      <c r="G258" s="89">
        <f>G167*'OLD Data - P&amp;L'!$C$3</f>
        <v>0</v>
      </c>
      <c r="H258" s="89">
        <f>H167*'OLD Data - P&amp;L'!$C$3</f>
        <v>0</v>
      </c>
      <c r="I258" s="89">
        <f>I167*'OLD Data - P&amp;L'!$C$3</f>
        <v>0</v>
      </c>
      <c r="J258" s="89">
        <f>J167*'OLD Data - P&amp;L'!$C$3</f>
        <v>0</v>
      </c>
      <c r="K258" s="89">
        <f>K167*'OLD Data - P&amp;L'!$C$3</f>
        <v>0</v>
      </c>
      <c r="L258" s="89">
        <f>L167*'OLD Data - P&amp;L'!$C$3</f>
        <v>0</v>
      </c>
      <c r="M258" s="89">
        <f>M167*'OLD Data - P&amp;L'!$C$3</f>
        <v>0</v>
      </c>
      <c r="N258" s="89">
        <f>N167*'OLD Data - P&amp;L'!$C$3</f>
        <v>0</v>
      </c>
      <c r="O258" s="89">
        <f>O167*'OLD Data - P&amp;L'!$C$3</f>
        <v>0</v>
      </c>
      <c r="P258" s="89">
        <f>P167*'OLD Data - P&amp;L'!$C$3</f>
        <v>0</v>
      </c>
      <c r="Q258" s="89">
        <f>Q167*'OLD Data - P&amp;L'!$C$3</f>
        <v>0</v>
      </c>
      <c r="R258" s="89">
        <f>R167*'OLD Data - P&amp;L'!$C$3</f>
        <v>0</v>
      </c>
      <c r="S258" s="89">
        <f>S167*'OLD Data - P&amp;L'!$C$3</f>
        <v>0</v>
      </c>
      <c r="T258" s="89">
        <f>T167*'OLD Data - P&amp;L'!$C$3</f>
        <v>0</v>
      </c>
      <c r="U258" s="89">
        <f>U167*'OLD Data - P&amp;L'!$C$3</f>
        <v>0</v>
      </c>
      <c r="V258" s="89">
        <f>V167*'OLD Data - P&amp;L'!$C$3</f>
        <v>0</v>
      </c>
      <c r="W258" s="89">
        <f>W167*'OLD Data - P&amp;L'!$C$3</f>
        <v>0</v>
      </c>
      <c r="X258" s="89">
        <f>X167*'OLD Data - P&amp;L'!$C$3</f>
        <v>0</v>
      </c>
      <c r="Y258" s="89">
        <f>Y167*'OLD Data - P&amp;L'!$C$3</f>
        <v>0</v>
      </c>
      <c r="Z258" s="89">
        <f>Z167*'OLD Data - P&amp;L'!$C$3</f>
        <v>0</v>
      </c>
      <c r="AA258" s="89">
        <f>AA167*'OLD Data - P&amp;L'!$C$3</f>
        <v>0</v>
      </c>
      <c r="AB258" s="89">
        <f>AB167*'OLD Data - P&amp;L'!$C$3</f>
        <v>0</v>
      </c>
      <c r="AC258" s="89">
        <f>AC167*'OLD Data - P&amp;L'!$C$3</f>
        <v>0</v>
      </c>
      <c r="AD258" s="89">
        <f>AD167*'OLD Data - P&amp;L'!$C$3</f>
        <v>0</v>
      </c>
      <c r="AE258" s="89">
        <f>AE167*'OLD Data - P&amp;L'!$C$3</f>
        <v>0</v>
      </c>
      <c r="AF258" s="97">
        <f>AF167*'OLD Data - P&amp;L'!$C$3</f>
        <v>0</v>
      </c>
      <c r="AG258" s="82">
        <f t="shared" ref="AG258:AG269" si="73">SUM(B258:AF258)</f>
        <v>0</v>
      </c>
    </row>
    <row r="259">
      <c r="A259" s="617" t="s">
        <v>339</v>
      </c>
      <c r="B259" s="89">
        <f>B168*'OLD Data - P&amp;L'!$C$4</f>
        <v>0</v>
      </c>
      <c r="C259" s="89">
        <f>C168*'OLD Data - P&amp;L'!$C$4</f>
        <v>0</v>
      </c>
      <c r="D259" s="89">
        <f>D168*'OLD Data - P&amp;L'!$C$4</f>
        <v>0</v>
      </c>
      <c r="E259" s="89">
        <f>E168*'OLD Data - P&amp;L'!$C$4</f>
        <v>0</v>
      </c>
      <c r="F259" s="89">
        <f>F168*'OLD Data - P&amp;L'!$C$4</f>
        <v>0</v>
      </c>
      <c r="G259" s="89">
        <f>G168*'OLD Data - P&amp;L'!$C$4</f>
        <v>0</v>
      </c>
      <c r="H259" s="89">
        <f>H168*'OLD Data - P&amp;L'!$C$4</f>
        <v>0</v>
      </c>
      <c r="I259" s="89">
        <f>I168*'OLD Data - P&amp;L'!$C$4</f>
        <v>0</v>
      </c>
      <c r="J259" s="89">
        <f>J168*'OLD Data - P&amp;L'!$C$4</f>
        <v>0</v>
      </c>
      <c r="K259" s="89">
        <f>K168*'OLD Data - P&amp;L'!$C$4</f>
        <v>0</v>
      </c>
      <c r="L259" s="89">
        <f>L168*'OLD Data - P&amp;L'!$C$4</f>
        <v>0</v>
      </c>
      <c r="M259" s="89">
        <f>M168*'OLD Data - P&amp;L'!$C$4</f>
        <v>0</v>
      </c>
      <c r="N259" s="89">
        <f>N168*'OLD Data - P&amp;L'!$C$4</f>
        <v>0</v>
      </c>
      <c r="O259" s="89">
        <f>O168*'OLD Data - P&amp;L'!$C$4</f>
        <v>0</v>
      </c>
      <c r="P259" s="89">
        <f>P168*'OLD Data - P&amp;L'!$C$4</f>
        <v>0</v>
      </c>
      <c r="Q259" s="89">
        <f>Q168*'OLD Data - P&amp;L'!$C$4</f>
        <v>0</v>
      </c>
      <c r="R259" s="89">
        <f>R168*'OLD Data - P&amp;L'!$C$4</f>
        <v>0</v>
      </c>
      <c r="S259" s="89">
        <f>S168*'OLD Data - P&amp;L'!$C$4</f>
        <v>0</v>
      </c>
      <c r="T259" s="89">
        <f>T168*'OLD Data - P&amp;L'!$C$4</f>
        <v>0</v>
      </c>
      <c r="U259" s="89">
        <f>U168*'OLD Data - P&amp;L'!$C$4</f>
        <v>0</v>
      </c>
      <c r="V259" s="89">
        <f>V168*'OLD Data - P&amp;L'!$C$4</f>
        <v>0</v>
      </c>
      <c r="W259" s="89">
        <f>W168*'OLD Data - P&amp;L'!$C$4</f>
        <v>0</v>
      </c>
      <c r="X259" s="89">
        <f>X168*'OLD Data - P&amp;L'!$C$4</f>
        <v>0</v>
      </c>
      <c r="Y259" s="89">
        <f>Y168*'OLD Data - P&amp;L'!$C$4</f>
        <v>0</v>
      </c>
      <c r="Z259" s="89">
        <f>Z168*'OLD Data - P&amp;L'!$C$4</f>
        <v>0</v>
      </c>
      <c r="AA259" s="89">
        <f>AA168*'OLD Data - P&amp;L'!$C$4</f>
        <v>0</v>
      </c>
      <c r="AB259" s="89">
        <f>AB168*'OLD Data - P&amp;L'!$C$4</f>
        <v>0</v>
      </c>
      <c r="AC259" s="89">
        <f>AC168*'OLD Data - P&amp;L'!$C$4</f>
        <v>0</v>
      </c>
      <c r="AD259" s="89">
        <f>AD168*'OLD Data - P&amp;L'!$C$4</f>
        <v>0</v>
      </c>
      <c r="AE259" s="89">
        <f>AE168*'OLD Data - P&amp;L'!$C$4</f>
        <v>0</v>
      </c>
      <c r="AF259" s="97">
        <f>AF168*'OLD Data - P&amp;L'!$C$4</f>
        <v>0</v>
      </c>
      <c r="AG259" s="82">
        <f t="shared" si="73"/>
        <v>0</v>
      </c>
    </row>
    <row r="260">
      <c r="A260" s="617" t="s">
        <v>346</v>
      </c>
      <c r="B260" s="89">
        <f>B170*'OLD Data - P&amp;L'!$C$6</f>
        <v>0</v>
      </c>
      <c r="C260" s="89">
        <f>C170*'OLD Data - P&amp;L'!$C$6</f>
        <v>0</v>
      </c>
      <c r="D260" s="89">
        <f>D170*'OLD Data - P&amp;L'!$C$6</f>
        <v>0</v>
      </c>
      <c r="E260" s="89">
        <f>E170*'OLD Data - P&amp;L'!$C$6</f>
        <v>0</v>
      </c>
      <c r="F260" s="89">
        <f>F170*'OLD Data - P&amp;L'!$C$6</f>
        <v>0</v>
      </c>
      <c r="G260" s="89">
        <f>G170*'OLD Data - P&amp;L'!$C$6</f>
        <v>0</v>
      </c>
      <c r="H260" s="89">
        <f>H170*'OLD Data - P&amp;L'!$C$6</f>
        <v>0</v>
      </c>
      <c r="I260" s="89">
        <f>I170*'OLD Data - P&amp;L'!$C$6</f>
        <v>0</v>
      </c>
      <c r="J260" s="89">
        <f>J170*'OLD Data - P&amp;L'!$C$6</f>
        <v>0</v>
      </c>
      <c r="K260" s="89">
        <f>K170*'OLD Data - P&amp;L'!$C$6</f>
        <v>0</v>
      </c>
      <c r="L260" s="89">
        <f>L170*'OLD Data - P&amp;L'!$C$6</f>
        <v>0</v>
      </c>
      <c r="M260" s="89">
        <f>M170*'OLD Data - P&amp;L'!$C$6</f>
        <v>0</v>
      </c>
      <c r="N260" s="89">
        <f>N170*'OLD Data - P&amp;L'!$C$6</f>
        <v>0</v>
      </c>
      <c r="O260" s="89">
        <f>O170*'OLD Data - P&amp;L'!$C$6</f>
        <v>0</v>
      </c>
      <c r="P260" s="89">
        <f>P170*'OLD Data - P&amp;L'!$C$6</f>
        <v>0</v>
      </c>
      <c r="Q260" s="89">
        <f>Q170*'OLD Data - P&amp;L'!$C$6</f>
        <v>0</v>
      </c>
      <c r="R260" s="89">
        <f>R170*'OLD Data - P&amp;L'!$C$6</f>
        <v>0</v>
      </c>
      <c r="S260" s="89">
        <f>S170*'OLD Data - P&amp;L'!$C$6</f>
        <v>0</v>
      </c>
      <c r="T260" s="89">
        <f>T170*'OLD Data - P&amp;L'!$C$6</f>
        <v>0</v>
      </c>
      <c r="U260" s="89">
        <f>U170*'OLD Data - P&amp;L'!$C$6</f>
        <v>0</v>
      </c>
      <c r="V260" s="89">
        <f>V170*'OLD Data - P&amp;L'!$C$6</f>
        <v>0</v>
      </c>
      <c r="W260" s="89">
        <f>W170*'OLD Data - P&amp;L'!$C$6</f>
        <v>0</v>
      </c>
      <c r="X260" s="89">
        <f>X170*'OLD Data - P&amp;L'!$C$6</f>
        <v>0</v>
      </c>
      <c r="Y260" s="89">
        <f>Y170*'OLD Data - P&amp;L'!$C$6</f>
        <v>0</v>
      </c>
      <c r="Z260" s="89">
        <f>Z170*'OLD Data - P&amp;L'!$C$6</f>
        <v>0</v>
      </c>
      <c r="AA260" s="89">
        <f>AA170*'OLD Data - P&amp;L'!$C$6</f>
        <v>0</v>
      </c>
      <c r="AB260" s="89">
        <f>AB170*'OLD Data - P&amp;L'!$C$6</f>
        <v>0</v>
      </c>
      <c r="AC260" s="89">
        <f>AC170*'OLD Data - P&amp;L'!$C$6</f>
        <v>0</v>
      </c>
      <c r="AD260" s="89">
        <f>AD170*'OLD Data - P&amp;L'!$C$6</f>
        <v>0</v>
      </c>
      <c r="AE260" s="89">
        <f>AE170*'OLD Data - P&amp;L'!$C$6</f>
        <v>0</v>
      </c>
      <c r="AF260" s="97">
        <f>AF170*'OLD Data - P&amp;L'!$C$6</f>
        <v>0</v>
      </c>
      <c r="AG260" s="82">
        <f t="shared" si="73"/>
        <v>0</v>
      </c>
    </row>
    <row r="261">
      <c r="A261" s="617" t="s">
        <v>348</v>
      </c>
      <c r="B261" s="89">
        <f>B171*'OLD Data - P&amp;L'!$C$8</f>
        <v>0</v>
      </c>
      <c r="C261" s="89">
        <f>C171*'OLD Data - P&amp;L'!$C$8</f>
        <v>0</v>
      </c>
      <c r="D261" s="89">
        <f>D171*'OLD Data - P&amp;L'!$C$8</f>
        <v>0</v>
      </c>
      <c r="E261" s="89">
        <f>E171*'OLD Data - P&amp;L'!$C$8</f>
        <v>0</v>
      </c>
      <c r="F261" s="89">
        <f>F171*'OLD Data - P&amp;L'!$C$8</f>
        <v>0</v>
      </c>
      <c r="G261" s="89">
        <f>G171*'OLD Data - P&amp;L'!$C$8</f>
        <v>0</v>
      </c>
      <c r="H261" s="89">
        <f>H171*'OLD Data - P&amp;L'!$C$8</f>
        <v>0</v>
      </c>
      <c r="I261" s="89">
        <f>I171*'OLD Data - P&amp;L'!$C$8</f>
        <v>0</v>
      </c>
      <c r="J261" s="89">
        <f>J171*'OLD Data - P&amp;L'!$C$8</f>
        <v>0</v>
      </c>
      <c r="K261" s="89">
        <f>K171*'OLD Data - P&amp;L'!$C$8</f>
        <v>0</v>
      </c>
      <c r="L261" s="89">
        <f>L171*'OLD Data - P&amp;L'!$C$8</f>
        <v>0</v>
      </c>
      <c r="M261" s="89">
        <f>M171*'OLD Data - P&amp;L'!$C$8</f>
        <v>0</v>
      </c>
      <c r="N261" s="89">
        <f>N171*'OLD Data - P&amp;L'!$C$8</f>
        <v>0</v>
      </c>
      <c r="O261" s="89">
        <f>O171*'OLD Data - P&amp;L'!$C$8</f>
        <v>0</v>
      </c>
      <c r="P261" s="89">
        <f>P171*'OLD Data - P&amp;L'!$C$8</f>
        <v>0</v>
      </c>
      <c r="Q261" s="89">
        <f>Q171*'OLD Data - P&amp;L'!$C$8</f>
        <v>0</v>
      </c>
      <c r="R261" s="89">
        <f>R171*'OLD Data - P&amp;L'!$C$8</f>
        <v>0</v>
      </c>
      <c r="S261" s="89">
        <f>S171*'OLD Data - P&amp;L'!$C$8</f>
        <v>0</v>
      </c>
      <c r="T261" s="89">
        <f>T171*'OLD Data - P&amp;L'!$C$8</f>
        <v>0</v>
      </c>
      <c r="U261" s="89">
        <f>U171*'OLD Data - P&amp;L'!$C$8</f>
        <v>0</v>
      </c>
      <c r="V261" s="89">
        <f>V171*'OLD Data - P&amp;L'!$C$8</f>
        <v>0</v>
      </c>
      <c r="W261" s="89">
        <f>W171*'OLD Data - P&amp;L'!$C$8</f>
        <v>0</v>
      </c>
      <c r="X261" s="89">
        <f>X171*'OLD Data - P&amp;L'!$C$8</f>
        <v>0</v>
      </c>
      <c r="Y261" s="89">
        <f>Y171*'OLD Data - P&amp;L'!$C$8</f>
        <v>0</v>
      </c>
      <c r="Z261" s="89">
        <f>Z171*'OLD Data - P&amp;L'!$C$8</f>
        <v>0</v>
      </c>
      <c r="AA261" s="89">
        <f>AA171*'OLD Data - P&amp;L'!$C$8</f>
        <v>0</v>
      </c>
      <c r="AB261" s="89">
        <f>AB171*'OLD Data - P&amp;L'!$C$8</f>
        <v>0</v>
      </c>
      <c r="AC261" s="89">
        <f>AC171*'OLD Data - P&amp;L'!$C$8</f>
        <v>0</v>
      </c>
      <c r="AD261" s="89">
        <f>AD171*'OLD Data - P&amp;L'!$C$8</f>
        <v>0</v>
      </c>
      <c r="AE261" s="89">
        <f>AE171*'OLD Data - P&amp;L'!$C$8</f>
        <v>0</v>
      </c>
      <c r="AF261" s="97">
        <f>AF171*'OLD Data - P&amp;L'!$C$8</f>
        <v>0</v>
      </c>
      <c r="AG261" s="82">
        <f t="shared" si="73"/>
        <v>0</v>
      </c>
    </row>
    <row r="262">
      <c r="A262" s="617" t="s">
        <v>352</v>
      </c>
      <c r="B262" s="89">
        <f>(B172+B173)*'OLD Data - P&amp;L'!$C$9</f>
        <v>0</v>
      </c>
      <c r="C262" s="89">
        <f>(C172+C173)*'OLD Data - P&amp;L'!$C$9</f>
        <v>0</v>
      </c>
      <c r="D262" s="89">
        <f>(D172+D173)*'OLD Data - P&amp;L'!$C$9</f>
        <v>0</v>
      </c>
      <c r="E262" s="89">
        <f>(E172+E173)*'OLD Data - P&amp;L'!$C$9</f>
        <v>0</v>
      </c>
      <c r="F262" s="89">
        <f>(F172+F173)*'OLD Data - P&amp;L'!$C$9</f>
        <v>0</v>
      </c>
      <c r="G262" s="89">
        <f>(G172+G173)*'OLD Data - P&amp;L'!$C$9</f>
        <v>0</v>
      </c>
      <c r="H262" s="89">
        <f>(H172+H173)*'OLD Data - P&amp;L'!$C$9</f>
        <v>0</v>
      </c>
      <c r="I262" s="89">
        <f>(I172+I173)*'OLD Data - P&amp;L'!$C$9</f>
        <v>0</v>
      </c>
      <c r="J262" s="89">
        <f>(J172+J173)*'OLD Data - P&amp;L'!$C$9</f>
        <v>0</v>
      </c>
      <c r="K262" s="89">
        <f>(K172+K173)*'OLD Data - P&amp;L'!$C$9</f>
        <v>0</v>
      </c>
      <c r="L262" s="89">
        <f>(L172+L173)*'OLD Data - P&amp;L'!$C$9</f>
        <v>0</v>
      </c>
      <c r="M262" s="89">
        <f>(M172+M173)*'OLD Data - P&amp;L'!$C$9</f>
        <v>0</v>
      </c>
      <c r="N262" s="89">
        <f>(N172+N173)*'OLD Data - P&amp;L'!$C$9</f>
        <v>0</v>
      </c>
      <c r="O262" s="89">
        <f>(O172+O173)*'OLD Data - P&amp;L'!$C$9</f>
        <v>0</v>
      </c>
      <c r="P262" s="89">
        <f>(P172+P173)*'OLD Data - P&amp;L'!$C$9</f>
        <v>0</v>
      </c>
      <c r="Q262" s="89">
        <f>(Q172+Q173)*'OLD Data - P&amp;L'!$C$9</f>
        <v>0</v>
      </c>
      <c r="R262" s="89">
        <f>(R172+R173)*'OLD Data - P&amp;L'!$C$9</f>
        <v>0</v>
      </c>
      <c r="S262" s="89">
        <f>(S172+S173)*'OLD Data - P&amp;L'!$C$9</f>
        <v>0</v>
      </c>
      <c r="T262" s="89">
        <f>(T172+T173)*'OLD Data - P&amp;L'!$C$9</f>
        <v>0</v>
      </c>
      <c r="U262" s="89">
        <f>(U172+U173)*'OLD Data - P&amp;L'!$C$9</f>
        <v>0</v>
      </c>
      <c r="V262" s="89">
        <f>(V172+V173)*'OLD Data - P&amp;L'!$C$9</f>
        <v>0</v>
      </c>
      <c r="W262" s="89">
        <f>(W172+W173)*'OLD Data - P&amp;L'!$C$9</f>
        <v>0</v>
      </c>
      <c r="X262" s="89">
        <f>(X172+X173)*'OLD Data - P&amp;L'!$C$9</f>
        <v>0</v>
      </c>
      <c r="Y262" s="89">
        <f>(Y172+Y173)*'OLD Data - P&amp;L'!$C$9</f>
        <v>0</v>
      </c>
      <c r="Z262" s="89">
        <f>(Z172+Z173)*'OLD Data - P&amp;L'!$C$9</f>
        <v>0</v>
      </c>
      <c r="AA262" s="89">
        <f>(AA172+AA173)*'OLD Data - P&amp;L'!$C$9</f>
        <v>0</v>
      </c>
      <c r="AB262" s="89">
        <f>(AB172+AB173)*'OLD Data - P&amp;L'!$C$9</f>
        <v>0</v>
      </c>
      <c r="AC262" s="89">
        <f>(AC172+AC173)*'OLD Data - P&amp;L'!$C$9</f>
        <v>0</v>
      </c>
      <c r="AD262" s="89">
        <f>(AD172+AD173)*'OLD Data - P&amp;L'!$C$9</f>
        <v>0</v>
      </c>
      <c r="AE262" s="89">
        <f>(AE172+AE173)*'OLD Data - P&amp;L'!$C$9</f>
        <v>0</v>
      </c>
      <c r="AF262" s="97">
        <f>(AF172+AF173)*'OLD Data - P&amp;L'!$C$9</f>
        <v>0</v>
      </c>
      <c r="AG262" s="82">
        <f t="shared" si="73"/>
        <v>0</v>
      </c>
    </row>
    <row r="263">
      <c r="A263" s="617" t="s">
        <v>356</v>
      </c>
      <c r="B263" s="89">
        <f>(B174+B175)*'OLD Data - P&amp;L'!$C$5</f>
        <v>0</v>
      </c>
      <c r="C263" s="89">
        <f>(C174+C175)*'OLD Data - P&amp;L'!$C$5</f>
        <v>0</v>
      </c>
      <c r="D263" s="89">
        <f>(D174+D175)*'OLD Data - P&amp;L'!$C$5</f>
        <v>0</v>
      </c>
      <c r="E263" s="89">
        <f>(E174+E175)*'OLD Data - P&amp;L'!$C$5</f>
        <v>0</v>
      </c>
      <c r="F263" s="89">
        <f>(F174+F175)*'OLD Data - P&amp;L'!$C$5</f>
        <v>0</v>
      </c>
      <c r="G263" s="89">
        <f>(G174+G175)*'OLD Data - P&amp;L'!$C$5</f>
        <v>0</v>
      </c>
      <c r="H263" s="89">
        <f>(H174+H175)*'OLD Data - P&amp;L'!$C$5</f>
        <v>0</v>
      </c>
      <c r="I263" s="89">
        <f>(I174+I175)*'OLD Data - P&amp;L'!$C$5</f>
        <v>0</v>
      </c>
      <c r="J263" s="89">
        <f>(J174+J175)*'OLD Data - P&amp;L'!$C$5</f>
        <v>0</v>
      </c>
      <c r="K263" s="89">
        <f>(K174+K175)*'OLD Data - P&amp;L'!$C$5</f>
        <v>0</v>
      </c>
      <c r="L263" s="89">
        <f>(L174+L175)*'OLD Data - P&amp;L'!$C$5</f>
        <v>0</v>
      </c>
      <c r="M263" s="89">
        <f>(M174+M175)*'OLD Data - P&amp;L'!$C$5</f>
        <v>0</v>
      </c>
      <c r="N263" s="89">
        <f>(N174+N175)*'OLD Data - P&amp;L'!$C$5</f>
        <v>0</v>
      </c>
      <c r="O263" s="89">
        <f>(O174+O175)*'OLD Data - P&amp;L'!$C$5</f>
        <v>0</v>
      </c>
      <c r="P263" s="89">
        <f>(P174+P175)*'OLD Data - P&amp;L'!$C$5</f>
        <v>0</v>
      </c>
      <c r="Q263" s="89">
        <f>(Q174+Q175)*'OLD Data - P&amp;L'!$C$5</f>
        <v>0</v>
      </c>
      <c r="R263" s="89">
        <f>(R174+R175)*'OLD Data - P&amp;L'!$C$5</f>
        <v>0</v>
      </c>
      <c r="S263" s="89">
        <f>(S174+S175)*'OLD Data - P&amp;L'!$C$5</f>
        <v>0</v>
      </c>
      <c r="T263" s="89">
        <f>(T174+T175)*'OLD Data - P&amp;L'!$C$5</f>
        <v>0</v>
      </c>
      <c r="U263" s="89">
        <f>(U174+U175)*'OLD Data - P&amp;L'!$C$5</f>
        <v>0</v>
      </c>
      <c r="V263" s="89">
        <f>(V174+V175)*'OLD Data - P&amp;L'!$C$5</f>
        <v>0</v>
      </c>
      <c r="W263" s="89">
        <f>(W174+W175)*'OLD Data - P&amp;L'!$C$5</f>
        <v>0</v>
      </c>
      <c r="X263" s="89">
        <f>(X174+X175)*'OLD Data - P&amp;L'!$C$5</f>
        <v>0</v>
      </c>
      <c r="Y263" s="89">
        <f>(Y174+Y175)*'OLD Data - P&amp;L'!$C$5</f>
        <v>0</v>
      </c>
      <c r="Z263" s="89">
        <f>(Z174+Z175)*'OLD Data - P&amp;L'!$C$5</f>
        <v>0</v>
      </c>
      <c r="AA263" s="89">
        <f>(AA174+AA175)*'OLD Data - P&amp;L'!$C$5</f>
        <v>0</v>
      </c>
      <c r="AB263" s="89">
        <f>(AB174+AB175)*'OLD Data - P&amp;L'!$C$5</f>
        <v>0</v>
      </c>
      <c r="AC263" s="89">
        <f>(AC174+AC175)*'OLD Data - P&amp;L'!$C$5</f>
        <v>0</v>
      </c>
      <c r="AD263" s="89">
        <f>(AD174+AD175)*'OLD Data - P&amp;L'!$C$5</f>
        <v>0</v>
      </c>
      <c r="AE263" s="89">
        <f>(AE174+AE175)*'OLD Data - P&amp;L'!$C$5</f>
        <v>0</v>
      </c>
      <c r="AF263" s="97">
        <f>(AF174+AF175)*'OLD Data - P&amp;L'!$C$5</f>
        <v>0</v>
      </c>
      <c r="AG263" s="82">
        <f t="shared" si="73"/>
        <v>0</v>
      </c>
    </row>
    <row r="264">
      <c r="A264" s="617" t="s">
        <v>361</v>
      </c>
      <c r="B264" s="89">
        <f>(B176+B177)*'OLD Data - P&amp;L'!$C$10</f>
        <v>0</v>
      </c>
      <c r="C264" s="89">
        <f>(C176+C177)*'OLD Data - P&amp;L'!$C$10</f>
        <v>0</v>
      </c>
      <c r="D264" s="89">
        <f>(D176+D177)*'OLD Data - P&amp;L'!$C$10</f>
        <v>0</v>
      </c>
      <c r="E264" s="89">
        <f>(E176+E177)*'OLD Data - P&amp;L'!$C$10</f>
        <v>0</v>
      </c>
      <c r="F264" s="89">
        <f>(F176+F177)*'OLD Data - P&amp;L'!$C$10</f>
        <v>0</v>
      </c>
      <c r="G264" s="89">
        <f>(G176+G177)*'OLD Data - P&amp;L'!$C$10</f>
        <v>0</v>
      </c>
      <c r="H264" s="89">
        <f>(H176+H177)*'OLD Data - P&amp;L'!$C$10</f>
        <v>0</v>
      </c>
      <c r="I264" s="89">
        <f>(I176+I177)*'OLD Data - P&amp;L'!$C$10</f>
        <v>0</v>
      </c>
      <c r="J264" s="89">
        <f>(J176+J177)*'OLD Data - P&amp;L'!$C$10</f>
        <v>0</v>
      </c>
      <c r="K264" s="89">
        <f>(K176+K177)*'OLD Data - P&amp;L'!$C$10</f>
        <v>0</v>
      </c>
      <c r="L264" s="89">
        <f>(L176+L177)*'OLD Data - P&amp;L'!$C$10</f>
        <v>0</v>
      </c>
      <c r="M264" s="89">
        <f>(M176+M177)*'OLD Data - P&amp;L'!$C$10</f>
        <v>0</v>
      </c>
      <c r="N264" s="89">
        <f>(N176+N177)*'OLD Data - P&amp;L'!$C$10</f>
        <v>0</v>
      </c>
      <c r="O264" s="89">
        <f>(O176+O177)*'OLD Data - P&amp;L'!$C$10</f>
        <v>0</v>
      </c>
      <c r="P264" s="89">
        <f>(P176+P177)*'OLD Data - P&amp;L'!$C$10</f>
        <v>0</v>
      </c>
      <c r="Q264" s="89">
        <f>(Q176+Q177)*'OLD Data - P&amp;L'!$C$10</f>
        <v>0</v>
      </c>
      <c r="R264" s="89">
        <f>(R176+R177)*'OLD Data - P&amp;L'!$C$10</f>
        <v>0</v>
      </c>
      <c r="S264" s="89">
        <f>(S176+S177)*'OLD Data - P&amp;L'!$C$10</f>
        <v>0</v>
      </c>
      <c r="T264" s="89">
        <f>(T176+T177)*'OLD Data - P&amp;L'!$C$10</f>
        <v>0</v>
      </c>
      <c r="U264" s="89">
        <f>(U176+U177)*'OLD Data - P&amp;L'!$C$10</f>
        <v>0</v>
      </c>
      <c r="V264" s="89">
        <f>(V176+V177)*'OLD Data - P&amp;L'!$C$10</f>
        <v>0</v>
      </c>
      <c r="W264" s="89">
        <f>(W176+W177)*'OLD Data - P&amp;L'!$C$10</f>
        <v>0</v>
      </c>
      <c r="X264" s="89">
        <f>(X176+X177)*'OLD Data - P&amp;L'!$C$10</f>
        <v>0</v>
      </c>
      <c r="Y264" s="89">
        <f>(Y176+Y177)*'OLD Data - P&amp;L'!$C$10</f>
        <v>0</v>
      </c>
      <c r="Z264" s="89">
        <f>(Z176+Z177)*'OLD Data - P&amp;L'!$C$10</f>
        <v>0</v>
      </c>
      <c r="AA264" s="89">
        <f>(AA176+AA177)*'OLD Data - P&amp;L'!$C$10</f>
        <v>0</v>
      </c>
      <c r="AB264" s="89">
        <f>(AB176+AB177)*'OLD Data - P&amp;L'!$C$10</f>
        <v>0</v>
      </c>
      <c r="AC264" s="89">
        <f>(AC176+AC177)*'OLD Data - P&amp;L'!$C$10</f>
        <v>0</v>
      </c>
      <c r="AD264" s="89">
        <f>(AD176+AD177)*'OLD Data - P&amp;L'!$C$10</f>
        <v>0</v>
      </c>
      <c r="AE264" s="89">
        <f>(AE176+AE177)*'OLD Data - P&amp;L'!$C$10</f>
        <v>0</v>
      </c>
      <c r="AF264" s="97">
        <f>(AF176+AF177)*'OLD Data - P&amp;L'!$C$10</f>
        <v>0</v>
      </c>
      <c r="AG264" s="82">
        <f t="shared" si="73"/>
        <v>0</v>
      </c>
    </row>
    <row r="265">
      <c r="A265" s="617" t="s">
        <v>367</v>
      </c>
      <c r="B265" s="89">
        <f>(B178+B179)*'Data - P&amp;L'!$C$43*'Data - P&amp;L'!$C$59</f>
        <v>0</v>
      </c>
      <c r="C265" s="89">
        <f>(C178+C179)*'Data - P&amp;L'!$C$43*'Data - P&amp;L'!$C$59</f>
        <v>0</v>
      </c>
      <c r="D265" s="89">
        <f>(D178+D179)*'Data - P&amp;L'!$C$43*'Data - P&amp;L'!$C$59</f>
        <v>0</v>
      </c>
      <c r="E265" s="89">
        <f>(E178+E179)*'Data - P&amp;L'!$C$43*'Data - P&amp;L'!$C$59</f>
        <v>0</v>
      </c>
      <c r="F265" s="89">
        <f>(F178+F179)*'Data - P&amp;L'!$C$43*'Data - P&amp;L'!$C$59</f>
        <v>0</v>
      </c>
      <c r="G265" s="89">
        <f>(G178+G179)*'Data - P&amp;L'!$C$43*'Data - P&amp;L'!$C$59</f>
        <v>0</v>
      </c>
      <c r="H265" s="89">
        <f>(H178+H179)*'Data - P&amp;L'!$C$43*'Data - P&amp;L'!$C$59</f>
        <v>0</v>
      </c>
      <c r="I265" s="89">
        <f>(I178+I179)*'Data - P&amp;L'!$C$43*'Data - P&amp;L'!$C$59</f>
        <v>0</v>
      </c>
      <c r="J265" s="89">
        <f>(J178+J179)*'Data - P&amp;L'!$C$43*'Data - P&amp;L'!$C$59</f>
        <v>0</v>
      </c>
      <c r="K265" s="89">
        <f>(K178+K179)*'Data - P&amp;L'!$C$43*'Data - P&amp;L'!$C$59</f>
        <v>0</v>
      </c>
      <c r="L265" s="89">
        <f>(L178+L179)*'Data - P&amp;L'!$C$43*'Data - P&amp;L'!$C$59</f>
        <v>0</v>
      </c>
      <c r="M265" s="89">
        <f>(M178+M179)*'Data - P&amp;L'!$C$43*'Data - P&amp;L'!$C$59</f>
        <v>0</v>
      </c>
      <c r="N265" s="89">
        <f>(N178+N179)*'Data - P&amp;L'!$C$43*'Data - P&amp;L'!$C$59</f>
        <v>0</v>
      </c>
      <c r="O265" s="89">
        <f>(O178+O179)*'Data - P&amp;L'!$C$43*'Data - P&amp;L'!$C$59</f>
        <v>0</v>
      </c>
      <c r="P265" s="89">
        <f>(P178+P179)*'Data - P&amp;L'!$C$43*'Data - P&amp;L'!$C$59</f>
        <v>0</v>
      </c>
      <c r="Q265" s="89">
        <f>(Q178+Q179)*'Data - P&amp;L'!$C$43*'Data - P&amp;L'!$C$59</f>
        <v>0</v>
      </c>
      <c r="R265" s="89">
        <f>(R178+R179)*'Data - P&amp;L'!$C$43*'Data - P&amp;L'!$C$59</f>
        <v>0</v>
      </c>
      <c r="S265" s="89">
        <f>(S178+S179)*'Data - P&amp;L'!$C$43*'Data - P&amp;L'!$C$59</f>
        <v>0</v>
      </c>
      <c r="T265" s="89">
        <f>(T178+T179)*'Data - P&amp;L'!$C$43*'Data - P&amp;L'!$C$59</f>
        <v>0</v>
      </c>
      <c r="U265" s="89">
        <f>(U178+U179)*'Data - P&amp;L'!$C$43*'Data - P&amp;L'!$C$59</f>
        <v>0</v>
      </c>
      <c r="V265" s="89">
        <f>(V178+V179)*'Data - P&amp;L'!$C$43*'Data - P&amp;L'!$C$59</f>
        <v>0</v>
      </c>
      <c r="W265" s="89">
        <f>(W178+W179)*'Data - P&amp;L'!$C$43*'Data - P&amp;L'!$C$59</f>
        <v>0</v>
      </c>
      <c r="X265" s="89">
        <f>(X178+X179)*'Data - P&amp;L'!$C$43*'Data - P&amp;L'!$C$59</f>
        <v>0</v>
      </c>
      <c r="Y265" s="89">
        <f>(Y178+Y179)*'Data - P&amp;L'!$C$43*'Data - P&amp;L'!$C$59</f>
        <v>0</v>
      </c>
      <c r="Z265" s="89">
        <f>(Z178+Z179)*'Data - P&amp;L'!$C$43*'Data - P&amp;L'!$C$59</f>
        <v>0</v>
      </c>
      <c r="AA265" s="89">
        <f>(AA178+AA179)*'Data - P&amp;L'!$C$43*'Data - P&amp;L'!$C$59</f>
        <v>0</v>
      </c>
      <c r="AB265" s="89">
        <f>(AB178+AB179)*'Data - P&amp;L'!$C$43*'Data - P&amp;L'!$C$59</f>
        <v>0</v>
      </c>
      <c r="AC265" s="89">
        <f>(AC178+AC179)*'Data - P&amp;L'!$C$43*'Data - P&amp;L'!$C$59</f>
        <v>0</v>
      </c>
      <c r="AD265" s="89">
        <f>(AD178+AD179)*'Data - P&amp;L'!$C$43*'Data - P&amp;L'!$C$59</f>
        <v>0</v>
      </c>
      <c r="AE265" s="89">
        <f>(AE178+AE179)*'Data - P&amp;L'!$C$43*'Data - P&amp;L'!$C$59</f>
        <v>0</v>
      </c>
      <c r="AF265" s="97">
        <f>(AF178+AF179)*'Data - P&amp;L'!$C$43*'Data - P&amp;L'!$C$59</f>
        <v>0</v>
      </c>
      <c r="AG265" s="82">
        <f t="shared" si="73"/>
        <v>0</v>
      </c>
    </row>
    <row r="266">
      <c r="A266" s="617" t="s">
        <v>435</v>
      </c>
      <c r="B266" s="89">
        <f>B189*'Data - P&amp;L'!$D$43*'Data - P&amp;L'!$C$59</f>
        <v>0</v>
      </c>
      <c r="C266" s="89">
        <f>C189*'Data - P&amp;L'!$D$43*'Data - P&amp;L'!$C$59</f>
        <v>0</v>
      </c>
      <c r="D266" s="89">
        <f>D189*'Data - P&amp;L'!$D$43*'Data - P&amp;L'!$C$59</f>
        <v>0</v>
      </c>
      <c r="E266" s="89">
        <f>E189*'Data - P&amp;L'!$D$43*'Data - P&amp;L'!$C$59</f>
        <v>0</v>
      </c>
      <c r="F266" s="89">
        <f>F189*'Data - P&amp;L'!$D$43*'Data - P&amp;L'!$C$59</f>
        <v>0</v>
      </c>
      <c r="G266" s="89">
        <f>G189*'Data - P&amp;L'!$D$43*'Data - P&amp;L'!$C$59</f>
        <v>0</v>
      </c>
      <c r="H266" s="89">
        <f>H189*'Data - P&amp;L'!$D$43*'Data - P&amp;L'!$C$59</f>
        <v>0</v>
      </c>
      <c r="I266" s="89">
        <f>I189*'Data - P&amp;L'!$D$43*'Data - P&amp;L'!$C$59</f>
        <v>0</v>
      </c>
      <c r="J266" s="89">
        <f>J189*'Data - P&amp;L'!$D$43*'Data - P&amp;L'!$C$59</f>
        <v>0</v>
      </c>
      <c r="K266" s="89">
        <f>K189*'Data - P&amp;L'!$D$43*'Data - P&amp;L'!$C$59</f>
        <v>0</v>
      </c>
      <c r="L266" s="89">
        <f>L189*'Data - P&amp;L'!$D$43*'Data - P&amp;L'!$C$59</f>
        <v>0</v>
      </c>
      <c r="M266" s="89">
        <f>M189*'Data - P&amp;L'!$D$43*'Data - P&amp;L'!$C$59</f>
        <v>0</v>
      </c>
      <c r="N266" s="89">
        <f>N189*'Data - P&amp;L'!$D$43*'Data - P&amp;L'!$C$59</f>
        <v>0</v>
      </c>
      <c r="O266" s="89">
        <f>O189*'Data - P&amp;L'!$D$43*'Data - P&amp;L'!$C$59</f>
        <v>0</v>
      </c>
      <c r="P266" s="89">
        <f>P189*'Data - P&amp;L'!$D$43*'Data - P&amp;L'!$C$59</f>
        <v>0</v>
      </c>
      <c r="Q266" s="89">
        <f>Q189*'Data - P&amp;L'!$D$43*'Data - P&amp;L'!$C$59</f>
        <v>0</v>
      </c>
      <c r="R266" s="89">
        <f>R189*'Data - P&amp;L'!$D$43*'Data - P&amp;L'!$C$59</f>
        <v>0</v>
      </c>
      <c r="S266" s="89">
        <f>S189*'Data - P&amp;L'!$D$43*'Data - P&amp;L'!$C$59</f>
        <v>0</v>
      </c>
      <c r="T266" s="89">
        <f>T189*'Data - P&amp;L'!$D$43*'Data - P&amp;L'!$C$59</f>
        <v>0</v>
      </c>
      <c r="U266" s="89">
        <f>U189*'Data - P&amp;L'!$D$43*'Data - P&amp;L'!$C$59</f>
        <v>0</v>
      </c>
      <c r="V266" s="89">
        <f>V189*'Data - P&amp;L'!$D$43*'Data - P&amp;L'!$C$59</f>
        <v>0</v>
      </c>
      <c r="W266" s="89">
        <f>W189*'Data - P&amp;L'!$D$43*'Data - P&amp;L'!$C$59</f>
        <v>0</v>
      </c>
      <c r="X266" s="89">
        <f>X189*'Data - P&amp;L'!$D$43*'Data - P&amp;L'!$C$59</f>
        <v>0</v>
      </c>
      <c r="Y266" s="89">
        <f>Y189*'Data - P&amp;L'!$D$43*'Data - P&amp;L'!$C$59</f>
        <v>0</v>
      </c>
      <c r="Z266" s="89">
        <f>Z189*'Data - P&amp;L'!$D$43*'Data - P&amp;L'!$C$59</f>
        <v>0</v>
      </c>
      <c r="AA266" s="89">
        <f>AA189*'Data - P&amp;L'!$D$43*'Data - P&amp;L'!$C$59</f>
        <v>0</v>
      </c>
      <c r="AB266" s="89">
        <f>AB189*'Data - P&amp;L'!$D$43*'Data - P&amp;L'!$C$59</f>
        <v>0</v>
      </c>
      <c r="AC266" s="89">
        <f>AC189*'Data - P&amp;L'!$D$43*'Data - P&amp;L'!$C$59</f>
        <v>0</v>
      </c>
      <c r="AD266" s="89">
        <f>AD189*'Data - P&amp;L'!$D$43*'Data - P&amp;L'!$C$59</f>
        <v>0</v>
      </c>
      <c r="AE266" s="89">
        <f>AE189*'Data - P&amp;L'!$D$43*'Data - P&amp;L'!$C$59</f>
        <v>0</v>
      </c>
      <c r="AF266" s="97">
        <f>AF189*'Data - P&amp;L'!$D$43*'Data - P&amp;L'!$C$59</f>
        <v>0</v>
      </c>
      <c r="AG266" s="82">
        <f t="shared" si="73"/>
        <v>0</v>
      </c>
    </row>
    <row r="267">
      <c r="A267" s="614" t="s">
        <v>325</v>
      </c>
      <c r="B267" s="89">
        <v>0.0</v>
      </c>
      <c r="C267" s="89">
        <v>0.0</v>
      </c>
      <c r="D267" s="89">
        <v>0.0</v>
      </c>
      <c r="E267" s="89">
        <v>0.0</v>
      </c>
      <c r="F267" s="89">
        <v>0.0</v>
      </c>
      <c r="G267" s="89">
        <v>0.0</v>
      </c>
      <c r="H267" s="89">
        <v>0.0</v>
      </c>
      <c r="I267" s="89">
        <v>0.0</v>
      </c>
      <c r="J267" s="89">
        <v>0.0</v>
      </c>
      <c r="K267" s="89">
        <v>0.0</v>
      </c>
      <c r="L267" s="89">
        <v>0.0</v>
      </c>
      <c r="M267" s="89">
        <v>0.0</v>
      </c>
      <c r="N267" s="89">
        <v>0.0</v>
      </c>
      <c r="O267" s="89">
        <v>0.0</v>
      </c>
      <c r="P267" s="89">
        <v>0.0</v>
      </c>
      <c r="Q267" s="89">
        <v>0.0</v>
      </c>
      <c r="R267" s="89">
        <v>0.0</v>
      </c>
      <c r="S267" s="89">
        <v>0.0</v>
      </c>
      <c r="T267" s="89">
        <v>0.0</v>
      </c>
      <c r="U267" s="89">
        <v>0.0</v>
      </c>
      <c r="V267" s="89">
        <v>0.0</v>
      </c>
      <c r="W267" s="89">
        <v>0.0</v>
      </c>
      <c r="X267" s="89">
        <v>0.0</v>
      </c>
      <c r="Y267" s="89">
        <v>0.0</v>
      </c>
      <c r="Z267" s="89">
        <v>0.0</v>
      </c>
      <c r="AA267" s="89">
        <v>0.0</v>
      </c>
      <c r="AB267" s="89">
        <v>0.0</v>
      </c>
      <c r="AC267" s="89">
        <v>0.0</v>
      </c>
      <c r="AD267" s="89">
        <v>0.0</v>
      </c>
      <c r="AE267" s="89">
        <v>0.0</v>
      </c>
      <c r="AF267" s="97">
        <v>0.0</v>
      </c>
      <c r="AG267" s="82">
        <f t="shared" si="73"/>
        <v>0</v>
      </c>
    </row>
    <row r="268">
      <c r="A268" s="614" t="s">
        <v>511</v>
      </c>
      <c r="B268" s="89">
        <f t="shared" ref="B268:AF268" si="74">B188*15</f>
        <v>0</v>
      </c>
      <c r="C268" s="89">
        <f t="shared" si="74"/>
        <v>0</v>
      </c>
      <c r="D268" s="89">
        <f t="shared" si="74"/>
        <v>0</v>
      </c>
      <c r="E268" s="89">
        <f t="shared" si="74"/>
        <v>0</v>
      </c>
      <c r="F268" s="89">
        <f t="shared" si="74"/>
        <v>0</v>
      </c>
      <c r="G268" s="89">
        <f t="shared" si="74"/>
        <v>0</v>
      </c>
      <c r="H268" s="89">
        <f t="shared" si="74"/>
        <v>0</v>
      </c>
      <c r="I268" s="89">
        <f t="shared" si="74"/>
        <v>0</v>
      </c>
      <c r="J268" s="89">
        <f t="shared" si="74"/>
        <v>0</v>
      </c>
      <c r="K268" s="89">
        <f t="shared" si="74"/>
        <v>0</v>
      </c>
      <c r="L268" s="89">
        <f t="shared" si="74"/>
        <v>0</v>
      </c>
      <c r="M268" s="89">
        <f t="shared" si="74"/>
        <v>0</v>
      </c>
      <c r="N268" s="89">
        <f t="shared" si="74"/>
        <v>0</v>
      </c>
      <c r="O268" s="89">
        <f t="shared" si="74"/>
        <v>0</v>
      </c>
      <c r="P268" s="89">
        <f t="shared" si="74"/>
        <v>0</v>
      </c>
      <c r="Q268" s="89">
        <f t="shared" si="74"/>
        <v>0</v>
      </c>
      <c r="R268" s="89">
        <f t="shared" si="74"/>
        <v>0</v>
      </c>
      <c r="S268" s="89">
        <f t="shared" si="74"/>
        <v>0</v>
      </c>
      <c r="T268" s="89">
        <f t="shared" si="74"/>
        <v>0</v>
      </c>
      <c r="U268" s="89">
        <f t="shared" si="74"/>
        <v>0</v>
      </c>
      <c r="V268" s="89">
        <f t="shared" si="74"/>
        <v>0</v>
      </c>
      <c r="W268" s="89">
        <f t="shared" si="74"/>
        <v>0</v>
      </c>
      <c r="X268" s="89">
        <f t="shared" si="74"/>
        <v>0</v>
      </c>
      <c r="Y268" s="89">
        <f t="shared" si="74"/>
        <v>0</v>
      </c>
      <c r="Z268" s="89">
        <f t="shared" si="74"/>
        <v>0</v>
      </c>
      <c r="AA268" s="89">
        <f t="shared" si="74"/>
        <v>0</v>
      </c>
      <c r="AB268" s="89">
        <f t="shared" si="74"/>
        <v>0</v>
      </c>
      <c r="AC268" s="89">
        <f t="shared" si="74"/>
        <v>0</v>
      </c>
      <c r="AD268" s="89">
        <f t="shared" si="74"/>
        <v>0</v>
      </c>
      <c r="AE268" s="89">
        <f t="shared" si="74"/>
        <v>0</v>
      </c>
      <c r="AF268" s="97">
        <f t="shared" si="74"/>
        <v>0</v>
      </c>
      <c r="AG268" s="82">
        <f t="shared" si="73"/>
        <v>0</v>
      </c>
    </row>
    <row r="269">
      <c r="A269" s="614" t="s">
        <v>513</v>
      </c>
      <c r="B269" s="539">
        <v>0.0</v>
      </c>
      <c r="C269" s="539">
        <v>0.0</v>
      </c>
      <c r="D269" s="539">
        <v>0.0</v>
      </c>
      <c r="E269" s="539">
        <v>0.0</v>
      </c>
      <c r="F269" s="539">
        <v>0.0</v>
      </c>
      <c r="G269" s="539">
        <v>0.0</v>
      </c>
      <c r="H269" s="539">
        <v>0.0</v>
      </c>
      <c r="I269" s="539">
        <v>0.0</v>
      </c>
      <c r="J269" s="539">
        <v>0.0</v>
      </c>
      <c r="K269" s="539">
        <v>0.0</v>
      </c>
      <c r="L269" s="539">
        <v>0.0</v>
      </c>
      <c r="M269" s="539">
        <v>0.0</v>
      </c>
      <c r="N269" s="539">
        <v>0.0</v>
      </c>
      <c r="O269" s="539">
        <v>0.0</v>
      </c>
      <c r="P269" s="669"/>
      <c r="Q269" s="669"/>
      <c r="R269" s="669"/>
      <c r="S269" s="669"/>
      <c r="T269" s="669"/>
      <c r="U269" s="669"/>
      <c r="V269" s="669"/>
      <c r="W269" s="669"/>
      <c r="X269" s="669"/>
      <c r="Y269" s="669"/>
      <c r="Z269" s="669"/>
      <c r="AA269" s="669"/>
      <c r="AB269" s="669"/>
      <c r="AC269" s="669"/>
      <c r="AD269" s="669"/>
      <c r="AE269" s="669"/>
      <c r="AF269" s="670"/>
      <c r="AG269" s="82">
        <f t="shared" si="73"/>
        <v>0</v>
      </c>
    </row>
    <row r="270">
      <c r="A270" s="18"/>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18"/>
      <c r="AG270" s="559"/>
    </row>
    <row r="271">
      <c r="A271" s="671" t="s">
        <v>515</v>
      </c>
      <c r="B271" s="89">
        <f t="shared" ref="B271:AF271" si="75">B233+B245+B267+B268+B269</f>
        <v>2013.34</v>
      </c>
      <c r="C271" s="89">
        <f t="shared" si="75"/>
        <v>2035.49</v>
      </c>
      <c r="D271" s="89">
        <f t="shared" si="75"/>
        <v>1168.71</v>
      </c>
      <c r="E271" s="89">
        <f t="shared" si="75"/>
        <v>2071.92</v>
      </c>
      <c r="F271" s="89">
        <f t="shared" si="75"/>
        <v>2960.52</v>
      </c>
      <c r="G271" s="89">
        <f t="shared" si="75"/>
        <v>2079.42</v>
      </c>
      <c r="H271" s="89">
        <f t="shared" si="75"/>
        <v>1611.28</v>
      </c>
      <c r="I271" s="89">
        <f t="shared" si="75"/>
        <v>1955.7</v>
      </c>
      <c r="J271" s="89">
        <f t="shared" si="75"/>
        <v>1715.58</v>
      </c>
      <c r="K271" s="89">
        <f t="shared" si="75"/>
        <v>3027.37</v>
      </c>
      <c r="L271" s="89">
        <f t="shared" si="75"/>
        <v>732.29</v>
      </c>
      <c r="M271" s="89">
        <f t="shared" si="75"/>
        <v>1989.35</v>
      </c>
      <c r="N271" s="89">
        <f t="shared" si="75"/>
        <v>896.95</v>
      </c>
      <c r="O271" s="89">
        <f t="shared" si="75"/>
        <v>2204.87</v>
      </c>
      <c r="P271" s="89">
        <f t="shared" si="75"/>
        <v>2665.34</v>
      </c>
      <c r="Q271" s="89">
        <f t="shared" si="75"/>
        <v>3602.82</v>
      </c>
      <c r="R271" s="89">
        <f t="shared" si="75"/>
        <v>6553.72</v>
      </c>
      <c r="S271" s="89">
        <f t="shared" si="75"/>
        <v>9684.24</v>
      </c>
      <c r="T271" s="89">
        <f t="shared" si="75"/>
        <v>11171.95</v>
      </c>
      <c r="U271" s="89">
        <f t="shared" si="75"/>
        <v>7588.14</v>
      </c>
      <c r="V271" s="89">
        <f t="shared" si="75"/>
        <v>5245.8</v>
      </c>
      <c r="W271" s="89">
        <f t="shared" si="75"/>
        <v>4874.23</v>
      </c>
      <c r="X271" s="89">
        <f t="shared" si="75"/>
        <v>4567.75</v>
      </c>
      <c r="Y271" s="89">
        <f t="shared" si="75"/>
        <v>1038.24</v>
      </c>
      <c r="Z271" s="89">
        <f t="shared" si="75"/>
        <v>1635.56</v>
      </c>
      <c r="AA271" s="89">
        <f t="shared" si="75"/>
        <v>4270.97</v>
      </c>
      <c r="AB271" s="89">
        <f t="shared" si="75"/>
        <v>5108.05</v>
      </c>
      <c r="AC271" s="89">
        <f t="shared" si="75"/>
        <v>9276.15</v>
      </c>
      <c r="AD271" s="89">
        <f t="shared" si="75"/>
        <v>2828.91</v>
      </c>
      <c r="AE271" s="89">
        <f t="shared" si="75"/>
        <v>6893.31</v>
      </c>
      <c r="AF271" s="97">
        <f t="shared" si="75"/>
        <v>2220.52</v>
      </c>
      <c r="AG271" s="82">
        <f>SUM(B271:AF271)</f>
        <v>115688.49</v>
      </c>
    </row>
    <row r="272">
      <c r="A272" s="18"/>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18"/>
      <c r="AG272" s="559"/>
    </row>
    <row r="273">
      <c r="A273" s="672" t="s">
        <v>509</v>
      </c>
      <c r="B273" s="89">
        <f t="shared" ref="B273:AF273" si="76">B223+B234+B246-B257-B267-B269</f>
        <v>-1972.09647</v>
      </c>
      <c r="C273" s="89">
        <f t="shared" si="76"/>
        <v>-1981.578512</v>
      </c>
      <c r="D273" s="89">
        <f t="shared" si="76"/>
        <v>-1134.205406</v>
      </c>
      <c r="E273" s="89">
        <f t="shared" si="76"/>
        <v>-2031.486384</v>
      </c>
      <c r="F273" s="89">
        <f t="shared" si="76"/>
        <v>-2926.82532</v>
      </c>
      <c r="G273" s="89">
        <f t="shared" si="76"/>
        <v>-2025.508512</v>
      </c>
      <c r="H273" s="89">
        <f t="shared" si="76"/>
        <v>-1557.368512</v>
      </c>
      <c r="I273" s="89">
        <f t="shared" si="76"/>
        <v>-1920.385492</v>
      </c>
      <c r="J273" s="89">
        <f t="shared" si="76"/>
        <v>-1660.858598</v>
      </c>
      <c r="K273" s="89">
        <f t="shared" si="76"/>
        <v>-2192.320726</v>
      </c>
      <c r="L273" s="89">
        <f t="shared" si="76"/>
        <v>-670.829662</v>
      </c>
      <c r="M273" s="89">
        <f t="shared" si="76"/>
        <v>-1706.831704</v>
      </c>
      <c r="N273" s="89">
        <f t="shared" si="76"/>
        <v>-732.678598</v>
      </c>
      <c r="O273" s="89">
        <f t="shared" si="76"/>
        <v>-1794.542854</v>
      </c>
      <c r="P273" s="89">
        <f t="shared" si="76"/>
        <v>-2289.517448</v>
      </c>
      <c r="Q273" s="89">
        <f t="shared" si="76"/>
        <v>-2775.319576</v>
      </c>
      <c r="R273" s="89">
        <f t="shared" si="76"/>
        <v>-4527.536384</v>
      </c>
      <c r="S273" s="89">
        <f t="shared" si="76"/>
        <v>-6801.873192</v>
      </c>
      <c r="T273" s="89">
        <f t="shared" si="76"/>
        <v>-7310.372128</v>
      </c>
      <c r="U273" s="89">
        <f t="shared" si="76"/>
        <v>-5233.12032</v>
      </c>
      <c r="V273" s="89">
        <f t="shared" si="76"/>
        <v>-3657.192534</v>
      </c>
      <c r="W273" s="89">
        <f t="shared" si="76"/>
        <v>-3851.007534</v>
      </c>
      <c r="X273" s="89">
        <f t="shared" si="76"/>
        <v>-3301.677448</v>
      </c>
      <c r="Y273" s="89">
        <f t="shared" si="76"/>
        <v>-812.401064</v>
      </c>
      <c r="Z273" s="89">
        <f t="shared" si="76"/>
        <v>-985.83</v>
      </c>
      <c r="AA273" s="89">
        <f t="shared" si="76"/>
        <v>-3675.861384</v>
      </c>
      <c r="AB273" s="89">
        <f t="shared" si="76"/>
        <v>-4827.927448</v>
      </c>
      <c r="AC273" s="89">
        <f t="shared" si="76"/>
        <v>-8899.769256</v>
      </c>
      <c r="AD273" s="89">
        <f t="shared" si="76"/>
        <v>-2780.927534</v>
      </c>
      <c r="AE273" s="89">
        <f t="shared" si="76"/>
        <v>-6366.693918</v>
      </c>
      <c r="AF273" s="97">
        <f t="shared" si="76"/>
        <v>-2084.014256</v>
      </c>
      <c r="AG273" s="82">
        <f t="shared" ref="AG273:AG276" si="77">SUM(B273:AF273)</f>
        <v>-94488.55817</v>
      </c>
    </row>
    <row r="274">
      <c r="A274" s="18"/>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18"/>
      <c r="AG274" s="82">
        <f t="shared" si="77"/>
        <v>0</v>
      </c>
    </row>
    <row r="275">
      <c r="A275" s="608" t="s">
        <v>517</v>
      </c>
      <c r="B275" s="673">
        <f t="shared" ref="B275:AF275" si="78">B215+B273</f>
        <v>-2546.98747</v>
      </c>
      <c r="C275" s="674">
        <f t="shared" si="78"/>
        <v>-1981.578512</v>
      </c>
      <c r="D275" s="675">
        <f t="shared" si="78"/>
        <v>-1743.165406</v>
      </c>
      <c r="E275" s="677">
        <f t="shared" si="78"/>
        <v>-1914.697384</v>
      </c>
      <c r="F275" s="678">
        <f t="shared" si="78"/>
        <v>-2927.23532</v>
      </c>
      <c r="G275" s="679">
        <f t="shared" si="78"/>
        <v>-2520.948512</v>
      </c>
      <c r="H275" s="680">
        <f t="shared" si="78"/>
        <v>-1480.151012</v>
      </c>
      <c r="I275" s="681">
        <f t="shared" si="78"/>
        <v>-2697.575492</v>
      </c>
      <c r="J275" s="682">
        <f t="shared" si="78"/>
        <v>-3148.060598</v>
      </c>
      <c r="K275" s="683">
        <f t="shared" si="78"/>
        <v>72.175274</v>
      </c>
      <c r="L275" s="160">
        <f t="shared" si="78"/>
        <v>-2403.401662</v>
      </c>
      <c r="M275" s="684">
        <f t="shared" si="78"/>
        <v>-1221.385704</v>
      </c>
      <c r="N275" s="685">
        <f t="shared" si="78"/>
        <v>644.490402</v>
      </c>
      <c r="O275" s="575">
        <f t="shared" si="78"/>
        <v>-2126.362854</v>
      </c>
      <c r="P275" s="589">
        <f t="shared" si="78"/>
        <v>-3268.814448</v>
      </c>
      <c r="Q275" s="590">
        <f t="shared" si="78"/>
        <v>6064.461424</v>
      </c>
      <c r="R275" s="591">
        <f t="shared" si="78"/>
        <v>59664.45012</v>
      </c>
      <c r="S275" s="591">
        <f t="shared" si="78"/>
        <v>45305.51481</v>
      </c>
      <c r="T275" s="591">
        <f t="shared" si="78"/>
        <v>40396.46387</v>
      </c>
      <c r="U275" s="591">
        <f t="shared" si="78"/>
        <v>6270.73168</v>
      </c>
      <c r="V275" s="591">
        <f t="shared" si="78"/>
        <v>6370.309466</v>
      </c>
      <c r="W275" s="591">
        <f t="shared" si="78"/>
        <v>6204.914466</v>
      </c>
      <c r="X275" s="591">
        <f t="shared" si="78"/>
        <v>7124.079552</v>
      </c>
      <c r="Y275" s="591">
        <f t="shared" si="78"/>
        <v>2829.482936</v>
      </c>
      <c r="Z275" s="591">
        <f t="shared" si="78"/>
        <v>16.199</v>
      </c>
      <c r="AA275" s="591">
        <f t="shared" si="78"/>
        <v>-3452.052384</v>
      </c>
      <c r="AB275" s="591">
        <f t="shared" si="78"/>
        <v>-4608.204948</v>
      </c>
      <c r="AC275" s="591">
        <f t="shared" si="78"/>
        <v>-8663.411756</v>
      </c>
      <c r="AD275" s="591">
        <f t="shared" si="78"/>
        <v>-2777.550034</v>
      </c>
      <c r="AE275" s="591">
        <f t="shared" si="78"/>
        <v>-6327.429918</v>
      </c>
      <c r="AF275" s="592">
        <f t="shared" si="78"/>
        <v>118.535744</v>
      </c>
      <c r="AG275" s="82">
        <f t="shared" si="77"/>
        <v>125272.7953</v>
      </c>
    </row>
    <row r="276">
      <c r="A276" s="97">
        <f>SUM(B275:AF275)</f>
        <v>125272.7953</v>
      </c>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552"/>
      <c r="AG276" s="82">
        <f t="shared" si="77"/>
        <v>0</v>
      </c>
    </row>
    <row r="277">
      <c r="A277" s="18"/>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552"/>
      <c r="AG277" s="559"/>
    </row>
    <row r="278">
      <c r="A278" s="608" t="s">
        <v>523</v>
      </c>
      <c r="B278" s="686">
        <f t="shared" ref="B278:AF278" si="79">B275/(B20+B21)</f>
        <v>-10.65685134</v>
      </c>
      <c r="C278" s="686" t="str">
        <f t="shared" si="79"/>
        <v>#DIV/0!</v>
      </c>
      <c r="D278" s="687">
        <f t="shared" si="79"/>
        <v>-7.293579105</v>
      </c>
      <c r="E278" s="688">
        <f t="shared" si="79"/>
        <v>-6.403670181</v>
      </c>
      <c r="F278" s="689" t="str">
        <f t="shared" si="79"/>
        <v>#DIV/0!</v>
      </c>
      <c r="G278" s="690" t="str">
        <f t="shared" si="79"/>
        <v>#DIV/0!</v>
      </c>
      <c r="H278" s="691">
        <f t="shared" si="79"/>
        <v>-6.193100469</v>
      </c>
      <c r="I278" s="692" t="str">
        <f t="shared" si="79"/>
        <v>#DIV/0!</v>
      </c>
      <c r="J278" s="693">
        <f t="shared" si="79"/>
        <v>-1.026349617</v>
      </c>
      <c r="K278" s="694">
        <f t="shared" si="79"/>
        <v>0.004383110257</v>
      </c>
      <c r="L278" s="602">
        <f t="shared" si="79"/>
        <v>-1.479016407</v>
      </c>
      <c r="M278" s="695">
        <f t="shared" si="79"/>
        <v>-0.7497211402</v>
      </c>
      <c r="N278" s="696">
        <f t="shared" si="79"/>
        <v>0.2100302429</v>
      </c>
      <c r="O278" s="697">
        <f t="shared" si="79"/>
        <v>-0.1652023853</v>
      </c>
      <c r="P278" s="698">
        <f t="shared" si="79"/>
        <v>-0.1130775602</v>
      </c>
      <c r="Q278" s="699">
        <f t="shared" si="79"/>
        <v>0.07596884442</v>
      </c>
      <c r="R278" s="602">
        <f t="shared" si="79"/>
        <v>0.2517952371</v>
      </c>
      <c r="S278" s="602">
        <f t="shared" si="79"/>
        <v>0.237523835</v>
      </c>
      <c r="T278" s="602">
        <f t="shared" si="79"/>
        <v>0.2309410182</v>
      </c>
      <c r="U278" s="602">
        <f t="shared" si="79"/>
        <v>0.08447506195</v>
      </c>
      <c r="V278" s="602">
        <f t="shared" si="79"/>
        <v>0.1060526743</v>
      </c>
      <c r="W278" s="602">
        <f t="shared" si="79"/>
        <v>0.1242325599</v>
      </c>
      <c r="X278" s="602">
        <f t="shared" si="79"/>
        <v>0.1549517011</v>
      </c>
      <c r="Y278" s="602">
        <f t="shared" si="79"/>
        <v>0.1024570258</v>
      </c>
      <c r="Z278" s="602">
        <f t="shared" si="79"/>
        <v>0.0008224082514</v>
      </c>
      <c r="AA278" s="602">
        <f t="shared" si="79"/>
        <v>-0.1700031018</v>
      </c>
      <c r="AB278" s="602">
        <f t="shared" si="79"/>
        <v>-0.4926917379</v>
      </c>
      <c r="AC278" s="602">
        <f t="shared" si="79"/>
        <v>-0.8634331328</v>
      </c>
      <c r="AD278" s="602">
        <f t="shared" si="79"/>
        <v>-0.4404922059</v>
      </c>
      <c r="AE278" s="602">
        <f t="shared" si="79"/>
        <v>-0.6074908137</v>
      </c>
      <c r="AF278" s="391">
        <f t="shared" si="79"/>
        <v>0.01225359294</v>
      </c>
      <c r="AG278" s="559"/>
    </row>
    <row r="279">
      <c r="A279" s="391">
        <f>A276/A213</f>
        <v>0.1067982827</v>
      </c>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552"/>
      <c r="AG279" s="559"/>
    </row>
    <row r="280">
      <c r="A280" s="18"/>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552"/>
      <c r="AG280" s="559"/>
    </row>
    <row r="281">
      <c r="A281" s="608" t="s">
        <v>400</v>
      </c>
      <c r="B281" s="609" t="str">
        <f>Summary!B94</f>
        <v>#DIV/0!</v>
      </c>
      <c r="C281" s="609" t="str">
        <f>Summary!C94</f>
        <v>#DIV/0!</v>
      </c>
      <c r="D281" s="609">
        <f>Summary!D94</f>
        <v>0.3473079997</v>
      </c>
      <c r="E281" s="609" t="str">
        <f>Summary!E94</f>
        <v>#DIV/0!</v>
      </c>
      <c r="F281" s="609">
        <f>Summary!F94</f>
        <v>0</v>
      </c>
      <c r="G281" s="609">
        <f>Summary!G94</f>
        <v>0</v>
      </c>
      <c r="H281" s="609" t="str">
        <f>Summary!H94</f>
        <v>#DIV/0!</v>
      </c>
      <c r="I281" s="609">
        <f>Summary!I94</f>
        <v>0</v>
      </c>
      <c r="J281" s="609">
        <f>Summary!J94</f>
        <v>1.235423799</v>
      </c>
      <c r="K281" s="609">
        <f>Summary!K94</f>
        <v>4.291061683</v>
      </c>
      <c r="L281" s="609">
        <f>Summary!L94</f>
        <v>0.7107461093</v>
      </c>
      <c r="M281" s="609">
        <f>Summary!M94</f>
        <v>8.264367272</v>
      </c>
      <c r="N281" s="609" t="str">
        <f>Summary!N94</f>
        <v>#DIV/0!</v>
      </c>
      <c r="O281" s="609">
        <f>Summary!O94</f>
        <v>2.557892873</v>
      </c>
      <c r="P281" s="609">
        <f>Summary!P94</f>
        <v>2.529357214</v>
      </c>
      <c r="Q281" s="609">
        <f>Summary!Q94</f>
        <v>3.844572406</v>
      </c>
      <c r="R281" s="609">
        <f>Summary!R94</f>
        <v>9.095057441</v>
      </c>
      <c r="S281" s="609">
        <f>Summary!S94</f>
        <v>9.278025728</v>
      </c>
      <c r="T281" s="609">
        <f>Summary!T94</f>
        <v>9.234020717</v>
      </c>
      <c r="U281" s="609">
        <f>Summary!U94</f>
        <v>4.592766533</v>
      </c>
      <c r="V281" s="609">
        <f>Summary!V94</f>
        <v>4.833940919</v>
      </c>
      <c r="W281" s="609">
        <f>Summary!W94</f>
        <v>5.797178463</v>
      </c>
      <c r="X281" s="609">
        <f>Summary!X94</f>
        <v>6.626377</v>
      </c>
      <c r="Y281" s="609">
        <f>Summary!Y94</f>
        <v>4.341113174</v>
      </c>
      <c r="Z281" s="609">
        <f>Summary!Z94</f>
        <v>6.656931757</v>
      </c>
      <c r="AA281" s="609">
        <f>Summary!AA94</f>
        <v>3.031710693</v>
      </c>
      <c r="AB281" s="609">
        <f>Summary!AB94</f>
        <v>3.340735459</v>
      </c>
      <c r="AC281" s="609">
        <f>Summary!AC94</f>
        <v>3.060935818</v>
      </c>
      <c r="AD281" s="609">
        <f>Summary!AD94</f>
        <v>2.759954983</v>
      </c>
      <c r="AE281" s="609">
        <f>Summary!AE94</f>
        <v>2.776001537</v>
      </c>
      <c r="AF281" s="610">
        <f>Summary!AF94</f>
        <v>4.591849364</v>
      </c>
      <c r="AG281" s="559"/>
    </row>
    <row r="282">
      <c r="A282" s="18"/>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18"/>
      <c r="AG282" s="7"/>
    </row>
    <row r="283">
      <c r="A283" s="18"/>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18"/>
      <c r="AG283" s="7"/>
    </row>
    <row r="284">
      <c r="A284" s="18"/>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18"/>
      <c r="AG284" s="7"/>
    </row>
    <row r="285">
      <c r="A285" s="18"/>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18"/>
      <c r="AG285" s="7"/>
    </row>
    <row r="286">
      <c r="A286" s="18"/>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18"/>
      <c r="AG286" s="7"/>
    </row>
    <row r="287">
      <c r="A287" s="18"/>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18"/>
      <c r="AG287" s="7"/>
    </row>
    <row r="288">
      <c r="A288" s="1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18"/>
      <c r="AG288" s="7"/>
    </row>
    <row r="289">
      <c r="A289" s="18"/>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18"/>
      <c r="AG289" s="7"/>
    </row>
    <row r="290">
      <c r="A290" s="18"/>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18"/>
      <c r="AG290" s="7"/>
    </row>
    <row r="291">
      <c r="A291" s="18"/>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18"/>
      <c r="AG291" s="7"/>
    </row>
    <row r="292">
      <c r="A292" s="18"/>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18"/>
      <c r="AG292" s="7"/>
    </row>
    <row r="293">
      <c r="A293" s="18"/>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18"/>
      <c r="AG293" s="7"/>
    </row>
    <row r="294">
      <c r="A294" s="18"/>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18"/>
      <c r="AG294" s="7"/>
    </row>
    <row r="295">
      <c r="A295" s="18"/>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18"/>
      <c r="AG295" s="7"/>
    </row>
    <row r="296">
      <c r="A296" s="18"/>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18"/>
      <c r="AG296" s="7"/>
    </row>
    <row r="297">
      <c r="A297" s="18"/>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18"/>
      <c r="AG297" s="7"/>
    </row>
    <row r="298">
      <c r="A298" s="1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18"/>
      <c r="AG298" s="7"/>
    </row>
    <row r="299">
      <c r="A299" s="18"/>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18"/>
      <c r="AG299" s="7"/>
    </row>
    <row r="300">
      <c r="A300" s="18"/>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18"/>
      <c r="AG300" s="7"/>
    </row>
    <row r="301">
      <c r="A301" s="18"/>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18"/>
      <c r="AG301" s="7"/>
    </row>
    <row r="302">
      <c r="A302" s="18"/>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18"/>
      <c r="AG302" s="7"/>
    </row>
    <row r="303">
      <c r="A303" s="18"/>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18"/>
      <c r="AG303" s="7"/>
    </row>
    <row r="304">
      <c r="A304" s="18"/>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18"/>
      <c r="AG304" s="7"/>
    </row>
    <row r="305">
      <c r="A305" s="18"/>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18"/>
      <c r="AG305" s="7"/>
    </row>
    <row r="306">
      <c r="A306" s="18"/>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18"/>
      <c r="AG306" s="7"/>
    </row>
    <row r="307">
      <c r="A307" s="18"/>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18"/>
      <c r="AG307" s="7"/>
    </row>
    <row r="308">
      <c r="A308" s="1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18"/>
      <c r="AG308" s="7"/>
    </row>
    <row r="309">
      <c r="A309" s="18"/>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18"/>
      <c r="AG309" s="7"/>
    </row>
    <row r="310">
      <c r="A310" s="18"/>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18"/>
      <c r="AG310" s="7"/>
    </row>
    <row r="311">
      <c r="A311" s="18"/>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18"/>
      <c r="AG311" s="7"/>
    </row>
    <row r="312">
      <c r="A312" s="18"/>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18"/>
      <c r="AG312" s="7"/>
    </row>
    <row r="313">
      <c r="A313" s="18"/>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18"/>
      <c r="AG313" s="7"/>
    </row>
    <row r="314">
      <c r="A314" s="18"/>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18"/>
      <c r="AG314" s="7"/>
    </row>
    <row r="315">
      <c r="A315" s="18"/>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18"/>
      <c r="AG315" s="7"/>
    </row>
    <row r="316">
      <c r="A316" s="18"/>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18"/>
      <c r="AG316" s="7"/>
    </row>
    <row r="317">
      <c r="A317" s="18"/>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18"/>
      <c r="AG317" s="7"/>
    </row>
    <row r="318">
      <c r="A318" s="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18"/>
      <c r="AG318" s="7"/>
    </row>
    <row r="319">
      <c r="A319" s="18"/>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18"/>
      <c r="AG319" s="7"/>
    </row>
    <row r="320">
      <c r="A320" s="18"/>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18"/>
      <c r="AG320" s="7"/>
    </row>
    <row r="321">
      <c r="A321" s="18"/>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18"/>
      <c r="AG321" s="7"/>
    </row>
    <row r="322">
      <c r="A322" s="18"/>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18"/>
      <c r="AG322" s="7"/>
    </row>
    <row r="323">
      <c r="A323" s="18"/>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18"/>
      <c r="AG323" s="7"/>
    </row>
    <row r="324">
      <c r="A324" s="18"/>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18"/>
      <c r="AG324" s="7"/>
    </row>
    <row r="325">
      <c r="A325" s="18"/>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18"/>
      <c r="AG325" s="7"/>
    </row>
    <row r="326">
      <c r="A326" s="18"/>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18"/>
      <c r="AG326" s="7"/>
    </row>
    <row r="327">
      <c r="A327" s="18"/>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18"/>
      <c r="AG327" s="7"/>
    </row>
    <row r="328">
      <c r="A328" s="1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18"/>
      <c r="AG328" s="7"/>
    </row>
    <row r="329">
      <c r="A329" s="18"/>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18"/>
      <c r="AG329" s="7"/>
    </row>
    <row r="330">
      <c r="A330" s="18"/>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18"/>
      <c r="AG330" s="7"/>
    </row>
    <row r="331">
      <c r="A331" s="18"/>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18"/>
      <c r="AG331" s="7"/>
    </row>
    <row r="332">
      <c r="A332" s="18"/>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18"/>
      <c r="AG332" s="7"/>
    </row>
    <row r="333">
      <c r="A333" s="18"/>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18"/>
      <c r="AG333" s="7"/>
    </row>
    <row r="334">
      <c r="A334" s="18"/>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18"/>
      <c r="AG334" s="7"/>
    </row>
    <row r="335">
      <c r="A335" s="18"/>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18"/>
      <c r="AG335" s="7"/>
    </row>
    <row r="336">
      <c r="A336" s="18"/>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18"/>
      <c r="AG336" s="7"/>
    </row>
    <row r="337">
      <c r="A337" s="18"/>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18"/>
      <c r="AG337" s="7"/>
    </row>
    <row r="338">
      <c r="A338" s="1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18"/>
      <c r="AG338" s="7"/>
    </row>
    <row r="339">
      <c r="A339" s="18"/>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18"/>
      <c r="AG339" s="7"/>
    </row>
    <row r="340">
      <c r="A340" s="18"/>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18"/>
      <c r="AG340" s="7"/>
    </row>
    <row r="341">
      <c r="A341" s="18"/>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18"/>
      <c r="AG341" s="7"/>
    </row>
    <row r="342">
      <c r="A342" s="18"/>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18"/>
      <c r="AG342" s="7"/>
    </row>
    <row r="343">
      <c r="A343" s="18"/>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18"/>
      <c r="AG343" s="7"/>
    </row>
    <row r="344">
      <c r="A344" s="18"/>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18"/>
      <c r="AG344" s="7"/>
    </row>
    <row r="345">
      <c r="A345" s="18"/>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18"/>
      <c r="AG345" s="7"/>
    </row>
    <row r="346">
      <c r="A346" s="18"/>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18"/>
      <c r="AG346" s="7"/>
    </row>
    <row r="347">
      <c r="A347" s="18"/>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18"/>
      <c r="AG347" s="7"/>
    </row>
    <row r="348">
      <c r="A348" s="1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18"/>
      <c r="AG348" s="7"/>
    </row>
    <row r="349">
      <c r="A349" s="18"/>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18"/>
      <c r="AG349" s="7"/>
    </row>
    <row r="350">
      <c r="A350" s="18"/>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18"/>
      <c r="AG350" s="7"/>
    </row>
    <row r="351">
      <c r="A351" s="18"/>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18"/>
      <c r="AG351" s="7"/>
    </row>
    <row r="352">
      <c r="A352" s="18"/>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18"/>
      <c r="AG352" s="7"/>
    </row>
    <row r="353">
      <c r="A353" s="18"/>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18"/>
      <c r="AG353" s="7"/>
    </row>
    <row r="354">
      <c r="A354" s="18"/>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18"/>
      <c r="AG354" s="7"/>
    </row>
    <row r="355">
      <c r="A355" s="18"/>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18"/>
      <c r="AG355" s="7"/>
    </row>
    <row r="356">
      <c r="A356" s="18"/>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18"/>
      <c r="AG356" s="7"/>
    </row>
    <row r="357">
      <c r="A357" s="18"/>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18"/>
      <c r="AG357" s="7"/>
    </row>
    <row r="358">
      <c r="A358" s="1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18"/>
      <c r="AG358" s="7"/>
    </row>
    <row r="359">
      <c r="A359" s="18"/>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18"/>
      <c r="AG359" s="7"/>
    </row>
    <row r="360">
      <c r="A360" s="18"/>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18"/>
      <c r="AG360" s="7"/>
    </row>
    <row r="361">
      <c r="A361" s="18"/>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18"/>
      <c r="AG361" s="7"/>
    </row>
    <row r="362">
      <c r="A362" s="18"/>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18"/>
      <c r="AG362" s="7"/>
    </row>
    <row r="363">
      <c r="A363" s="18"/>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18"/>
      <c r="AG363" s="7"/>
    </row>
    <row r="364">
      <c r="A364" s="18"/>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18"/>
      <c r="AG364" s="7"/>
    </row>
    <row r="365">
      <c r="A365" s="18"/>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18"/>
      <c r="AG365" s="7"/>
    </row>
    <row r="366">
      <c r="A366" s="18"/>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18"/>
      <c r="AG366" s="7"/>
    </row>
    <row r="367">
      <c r="A367" s="18"/>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18"/>
      <c r="AG367" s="7"/>
    </row>
    <row r="368">
      <c r="A368" s="1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18"/>
      <c r="AG368" s="7"/>
    </row>
    <row r="369">
      <c r="A369" s="18"/>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18"/>
      <c r="AG369" s="7"/>
    </row>
    <row r="370">
      <c r="A370" s="18"/>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18"/>
      <c r="AG370" s="7"/>
    </row>
    <row r="371">
      <c r="A371" s="18"/>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18"/>
      <c r="AG371" s="7"/>
    </row>
    <row r="372">
      <c r="A372" s="18"/>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18"/>
      <c r="AG372" s="7"/>
    </row>
    <row r="373">
      <c r="A373" s="18"/>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18"/>
      <c r="AG373" s="7"/>
    </row>
    <row r="374">
      <c r="A374" s="18"/>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18"/>
      <c r="AG374" s="7"/>
    </row>
    <row r="375">
      <c r="A375" s="18"/>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18"/>
      <c r="AG375" s="7"/>
    </row>
    <row r="376">
      <c r="A376" s="18"/>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18"/>
      <c r="AG376" s="7"/>
    </row>
    <row r="377">
      <c r="A377" s="18"/>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18"/>
      <c r="AG377" s="7"/>
    </row>
    <row r="378">
      <c r="A378" s="1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18"/>
      <c r="AG378" s="7"/>
    </row>
    <row r="379">
      <c r="A379" s="18"/>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18"/>
      <c r="AG379" s="7"/>
    </row>
    <row r="380">
      <c r="A380" s="18"/>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18"/>
      <c r="AG380" s="7"/>
    </row>
    <row r="381">
      <c r="A381" s="18"/>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18"/>
      <c r="AG381" s="7"/>
    </row>
    <row r="382">
      <c r="A382" s="18"/>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18"/>
      <c r="AG382" s="7"/>
    </row>
    <row r="383">
      <c r="A383" s="18"/>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18"/>
      <c r="AG383" s="7"/>
    </row>
    <row r="384">
      <c r="A384" s="18"/>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18"/>
      <c r="AG384" s="7"/>
    </row>
    <row r="385">
      <c r="A385" s="18"/>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18"/>
      <c r="AG385" s="7"/>
    </row>
    <row r="386">
      <c r="A386" s="18"/>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18"/>
      <c r="AG386" s="7"/>
    </row>
    <row r="387">
      <c r="A387" s="18"/>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18"/>
      <c r="AG387" s="7"/>
    </row>
    <row r="388">
      <c r="A388" s="1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18"/>
      <c r="AG388" s="7"/>
    </row>
    <row r="389">
      <c r="A389" s="18"/>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18"/>
      <c r="AG389" s="7"/>
    </row>
    <row r="390">
      <c r="A390" s="18"/>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18"/>
      <c r="AG390" s="7"/>
    </row>
    <row r="391">
      <c r="A391" s="18"/>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18"/>
      <c r="AG391" s="7"/>
    </row>
    <row r="392">
      <c r="A392" s="18"/>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18"/>
      <c r="AG392" s="7"/>
    </row>
    <row r="393">
      <c r="A393" s="18"/>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18"/>
      <c r="AG393" s="7"/>
    </row>
    <row r="394">
      <c r="A394" s="18"/>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18"/>
      <c r="AG394" s="7"/>
    </row>
    <row r="395">
      <c r="A395" s="18"/>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18"/>
      <c r="AG395" s="7"/>
    </row>
    <row r="396">
      <c r="A396" s="18"/>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18"/>
      <c r="AG396" s="7"/>
    </row>
    <row r="397">
      <c r="A397" s="18"/>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18"/>
      <c r="AG397" s="7"/>
    </row>
    <row r="398">
      <c r="A398" s="1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18"/>
      <c r="AG398" s="7"/>
    </row>
    <row r="399">
      <c r="A399" s="18"/>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18"/>
      <c r="AG399" s="7"/>
    </row>
    <row r="400">
      <c r="A400" s="18"/>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18"/>
      <c r="AG400" s="7"/>
    </row>
    <row r="401">
      <c r="A401" s="18"/>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18"/>
      <c r="AG401" s="7"/>
    </row>
    <row r="402">
      <c r="A402" s="18"/>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18"/>
      <c r="AG402" s="7"/>
    </row>
    <row r="403">
      <c r="A403" s="18"/>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18"/>
      <c r="AG403" s="7"/>
    </row>
    <row r="404">
      <c r="A404" s="18"/>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18"/>
      <c r="AG404" s="7"/>
    </row>
    <row r="405">
      <c r="A405" s="18"/>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18"/>
      <c r="AG405" s="7"/>
    </row>
    <row r="406">
      <c r="A406" s="18"/>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18"/>
      <c r="AG406" s="7"/>
    </row>
    <row r="407">
      <c r="A407" s="18"/>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18"/>
      <c r="AG407" s="7"/>
    </row>
    <row r="408">
      <c r="A408" s="1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18"/>
      <c r="AG408" s="7"/>
    </row>
    <row r="409">
      <c r="A409" s="18"/>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18"/>
      <c r="AG409" s="7"/>
    </row>
    <row r="410">
      <c r="A410" s="18"/>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18"/>
      <c r="AG410" s="7"/>
    </row>
    <row r="411">
      <c r="A411" s="18"/>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18"/>
      <c r="AG411" s="7"/>
    </row>
    <row r="412">
      <c r="A412" s="18"/>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18"/>
      <c r="AG412" s="7"/>
    </row>
    <row r="413">
      <c r="A413" s="18"/>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18"/>
      <c r="AG413" s="7"/>
    </row>
    <row r="414">
      <c r="A414" s="18"/>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18"/>
      <c r="AG414" s="7"/>
    </row>
    <row r="415">
      <c r="A415" s="18"/>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18"/>
      <c r="AG415" s="7"/>
    </row>
    <row r="416">
      <c r="A416" s="18"/>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18"/>
      <c r="AG416" s="7"/>
    </row>
    <row r="417">
      <c r="A417" s="18"/>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18"/>
      <c r="AG417" s="7"/>
    </row>
    <row r="418">
      <c r="A418" s="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18"/>
      <c r="AG418" s="7"/>
    </row>
    <row r="419">
      <c r="A419" s="18"/>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18"/>
      <c r="AG419" s="7"/>
    </row>
    <row r="420">
      <c r="A420" s="18"/>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18"/>
      <c r="AG420" s="7"/>
    </row>
    <row r="421">
      <c r="A421" s="18"/>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18"/>
      <c r="AG421" s="7"/>
    </row>
    <row r="422">
      <c r="A422" s="18"/>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18"/>
      <c r="AG422" s="7"/>
    </row>
    <row r="423">
      <c r="A423" s="18"/>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18"/>
      <c r="AG423" s="7"/>
    </row>
    <row r="424">
      <c r="A424" s="18"/>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18"/>
      <c r="AG424" s="7"/>
    </row>
    <row r="425">
      <c r="A425" s="18"/>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18"/>
      <c r="AG425" s="7"/>
    </row>
    <row r="426">
      <c r="A426" s="18"/>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18"/>
      <c r="AG426" s="7"/>
    </row>
    <row r="427">
      <c r="A427" s="18"/>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18"/>
      <c r="AG427" s="7"/>
    </row>
    <row r="428">
      <c r="A428" s="1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18"/>
      <c r="AG428" s="7"/>
    </row>
    <row r="429">
      <c r="A429" s="18"/>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18"/>
      <c r="AG429" s="7"/>
    </row>
    <row r="430">
      <c r="A430" s="18"/>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18"/>
      <c r="AG430" s="7"/>
    </row>
    <row r="431">
      <c r="A431" s="18"/>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18"/>
      <c r="AG431" s="7"/>
    </row>
    <row r="432">
      <c r="A432" s="18"/>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18"/>
      <c r="AG432" s="7"/>
    </row>
    <row r="433">
      <c r="A433" s="18"/>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18"/>
      <c r="AG433" s="7"/>
    </row>
    <row r="434">
      <c r="A434" s="18"/>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18"/>
      <c r="AG434" s="7"/>
    </row>
    <row r="435">
      <c r="A435" s="18"/>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18"/>
      <c r="AG435" s="7"/>
    </row>
    <row r="436">
      <c r="A436" s="18"/>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18"/>
      <c r="AG436" s="7"/>
    </row>
    <row r="437">
      <c r="A437" s="18"/>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18"/>
      <c r="AG437" s="7"/>
    </row>
    <row r="438">
      <c r="A438" s="1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18"/>
      <c r="AG438" s="7"/>
    </row>
    <row r="439">
      <c r="A439" s="18"/>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18"/>
      <c r="AG439" s="7"/>
    </row>
    <row r="440">
      <c r="A440" s="18"/>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18"/>
      <c r="AG440" s="7"/>
    </row>
    <row r="441">
      <c r="A441" s="18"/>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18"/>
      <c r="AG441" s="7"/>
    </row>
    <row r="442">
      <c r="A442" s="18"/>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18"/>
      <c r="AG442" s="7"/>
    </row>
    <row r="443">
      <c r="A443" s="18"/>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18"/>
      <c r="AG443" s="7"/>
    </row>
    <row r="444">
      <c r="A444" s="18"/>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18"/>
      <c r="AG444" s="7"/>
    </row>
    <row r="445">
      <c r="A445" s="18"/>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18"/>
      <c r="AG445" s="7"/>
    </row>
    <row r="446">
      <c r="A446" s="18"/>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18"/>
      <c r="AG446" s="7"/>
    </row>
    <row r="447">
      <c r="A447" s="18"/>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18"/>
      <c r="AG447" s="7"/>
    </row>
    <row r="448">
      <c r="A448" s="1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18"/>
      <c r="AG448" s="7"/>
    </row>
    <row r="449">
      <c r="A449" s="18"/>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18"/>
      <c r="AG449" s="7"/>
    </row>
    <row r="450">
      <c r="A450" s="18"/>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18"/>
      <c r="AG450" s="7"/>
    </row>
    <row r="451">
      <c r="A451" s="18"/>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18"/>
      <c r="AG451" s="7"/>
    </row>
    <row r="452">
      <c r="A452" s="18"/>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18"/>
      <c r="AG452" s="7"/>
    </row>
    <row r="453">
      <c r="A453" s="18"/>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18"/>
      <c r="AG453" s="7"/>
    </row>
    <row r="454">
      <c r="A454" s="18"/>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18"/>
      <c r="AG454" s="7"/>
    </row>
    <row r="455">
      <c r="A455" s="18"/>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18"/>
      <c r="AG455" s="7"/>
    </row>
    <row r="456">
      <c r="A456" s="18"/>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18"/>
      <c r="AG456" s="7"/>
    </row>
    <row r="457">
      <c r="A457" s="18"/>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18"/>
      <c r="AG457" s="7"/>
    </row>
    <row r="458">
      <c r="A458" s="1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18"/>
      <c r="AG458" s="7"/>
    </row>
    <row r="459">
      <c r="A459" s="18"/>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18"/>
      <c r="AG459" s="7"/>
    </row>
    <row r="460">
      <c r="A460" s="18"/>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18"/>
      <c r="AG460" s="7"/>
    </row>
    <row r="461">
      <c r="A461" s="18"/>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18"/>
      <c r="AG461" s="7"/>
    </row>
    <row r="462">
      <c r="A462" s="18"/>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18"/>
      <c r="AG462" s="7"/>
    </row>
    <row r="463">
      <c r="A463" s="18"/>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18"/>
      <c r="AG463" s="7"/>
    </row>
    <row r="464">
      <c r="A464" s="18"/>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18"/>
      <c r="AG464" s="7"/>
    </row>
    <row r="465">
      <c r="A465" s="18"/>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18"/>
      <c r="AG465" s="7"/>
    </row>
    <row r="466">
      <c r="A466" s="18"/>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18"/>
      <c r="AG466" s="7"/>
    </row>
    <row r="467">
      <c r="A467" s="18"/>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18"/>
      <c r="AG467" s="7"/>
    </row>
    <row r="468">
      <c r="A468" s="1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18"/>
      <c r="AG468" s="7"/>
    </row>
    <row r="469">
      <c r="A469" s="18"/>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18"/>
      <c r="AG469" s="7"/>
    </row>
    <row r="470">
      <c r="A470" s="18"/>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18"/>
      <c r="AG470" s="7"/>
    </row>
    <row r="471">
      <c r="A471" s="18"/>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18"/>
      <c r="AG471" s="7"/>
    </row>
    <row r="472">
      <c r="A472" s="18"/>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18"/>
      <c r="AG472" s="7"/>
    </row>
    <row r="473">
      <c r="A473" s="18"/>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18"/>
      <c r="AG473" s="7"/>
    </row>
    <row r="474">
      <c r="A474" s="18"/>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18"/>
      <c r="AG474" s="7"/>
    </row>
    <row r="475">
      <c r="A475" s="18"/>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18"/>
      <c r="AG475" s="7"/>
    </row>
    <row r="476">
      <c r="A476" s="18"/>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18"/>
      <c r="AG476" s="7"/>
    </row>
    <row r="477">
      <c r="A477" s="18"/>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18"/>
      <c r="AG477" s="7"/>
    </row>
    <row r="478">
      <c r="A478" s="1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18"/>
      <c r="AG478" s="7"/>
    </row>
    <row r="479">
      <c r="A479" s="18"/>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18"/>
      <c r="AG479" s="7"/>
    </row>
    <row r="480">
      <c r="A480" s="18"/>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18"/>
      <c r="AG480" s="7"/>
    </row>
    <row r="481">
      <c r="A481" s="18"/>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18"/>
      <c r="AG481" s="7"/>
    </row>
    <row r="482">
      <c r="A482" s="18"/>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18"/>
      <c r="AG482" s="7"/>
    </row>
    <row r="483">
      <c r="A483" s="18"/>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18"/>
      <c r="AG483" s="7"/>
    </row>
    <row r="484">
      <c r="A484" s="18"/>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18"/>
      <c r="AG484" s="7"/>
    </row>
    <row r="485">
      <c r="A485" s="18"/>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18"/>
      <c r="AG485" s="7"/>
    </row>
    <row r="486">
      <c r="A486" s="18"/>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18"/>
      <c r="AG486" s="7"/>
    </row>
    <row r="487">
      <c r="A487" s="18"/>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18"/>
      <c r="AG487" s="7"/>
    </row>
    <row r="488">
      <c r="A488" s="1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18"/>
      <c r="AG488" s="7"/>
    </row>
    <row r="489">
      <c r="A489" s="18"/>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18"/>
      <c r="AG489" s="7"/>
    </row>
    <row r="490">
      <c r="A490" s="18"/>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18"/>
      <c r="AG490" s="7"/>
    </row>
    <row r="491">
      <c r="A491" s="18"/>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18"/>
      <c r="AG491" s="7"/>
    </row>
    <row r="492">
      <c r="A492" s="18"/>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18"/>
      <c r="AG492" s="7"/>
    </row>
    <row r="493">
      <c r="A493" s="18"/>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18"/>
      <c r="AG493" s="7"/>
    </row>
    <row r="494">
      <c r="A494" s="18"/>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18"/>
      <c r="AG494" s="7"/>
    </row>
    <row r="495">
      <c r="A495" s="18"/>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18"/>
      <c r="AG495" s="7"/>
    </row>
    <row r="496">
      <c r="A496" s="18"/>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18"/>
      <c r="AG496" s="7"/>
    </row>
    <row r="497">
      <c r="A497" s="18"/>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18"/>
      <c r="AG497" s="7"/>
    </row>
    <row r="498">
      <c r="A498" s="1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18"/>
      <c r="AG498" s="7"/>
    </row>
    <row r="499">
      <c r="A499" s="18"/>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18"/>
      <c r="AG499" s="7"/>
    </row>
    <row r="500">
      <c r="A500" s="18"/>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18"/>
      <c r="AG500" s="7"/>
    </row>
    <row r="501">
      <c r="A501" s="18"/>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18"/>
      <c r="AG501" s="7"/>
    </row>
    <row r="502">
      <c r="A502" s="18"/>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18"/>
      <c r="AG502" s="7"/>
    </row>
    <row r="503">
      <c r="A503" s="18"/>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18"/>
      <c r="AG503" s="7"/>
    </row>
    <row r="504">
      <c r="A504" s="18"/>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18"/>
      <c r="AG504" s="7"/>
    </row>
    <row r="505">
      <c r="A505" s="18"/>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18"/>
      <c r="AG505" s="7"/>
    </row>
    <row r="506">
      <c r="A506" s="18"/>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18"/>
      <c r="AG506" s="7"/>
    </row>
    <row r="507">
      <c r="A507" s="18"/>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18"/>
      <c r="AG507" s="7"/>
    </row>
    <row r="508">
      <c r="A508" s="1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18"/>
      <c r="AG508" s="7"/>
    </row>
    <row r="509">
      <c r="A509" s="18"/>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18"/>
      <c r="AG509" s="7"/>
    </row>
    <row r="510">
      <c r="A510" s="18"/>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18"/>
      <c r="AG510" s="7"/>
    </row>
    <row r="511">
      <c r="A511" s="18"/>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18"/>
      <c r="AG511" s="7"/>
    </row>
    <row r="512">
      <c r="A512" s="18"/>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18"/>
      <c r="AG512" s="7"/>
    </row>
    <row r="513">
      <c r="A513" s="18"/>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18"/>
      <c r="AG513" s="7"/>
    </row>
    <row r="514">
      <c r="A514" s="18"/>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18"/>
      <c r="AG514" s="7"/>
    </row>
    <row r="515">
      <c r="A515" s="18"/>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18"/>
      <c r="AG515" s="7"/>
    </row>
    <row r="516">
      <c r="A516" s="18"/>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18"/>
      <c r="AG516" s="7"/>
    </row>
    <row r="517">
      <c r="A517" s="18"/>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18"/>
      <c r="AG517" s="7"/>
    </row>
    <row r="518">
      <c r="A518" s="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18"/>
      <c r="AG518" s="7"/>
    </row>
    <row r="519">
      <c r="A519" s="18"/>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18"/>
      <c r="AG519" s="7"/>
    </row>
    <row r="520">
      <c r="A520" s="18"/>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18"/>
      <c r="AG520" s="7"/>
    </row>
    <row r="521">
      <c r="A521" s="18"/>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18"/>
      <c r="AG521" s="7"/>
    </row>
    <row r="522">
      <c r="A522" s="18"/>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18"/>
      <c r="AG522" s="7"/>
    </row>
    <row r="523">
      <c r="A523" s="18"/>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18"/>
      <c r="AG523" s="7"/>
    </row>
    <row r="524">
      <c r="A524" s="18"/>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18"/>
      <c r="AG524" s="7"/>
    </row>
    <row r="525">
      <c r="A525" s="18"/>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18"/>
      <c r="AG525" s="7"/>
    </row>
    <row r="526">
      <c r="A526" s="18"/>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18"/>
      <c r="AG526" s="7"/>
    </row>
    <row r="527">
      <c r="A527" s="18"/>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18"/>
      <c r="AG527" s="7"/>
    </row>
    <row r="528">
      <c r="A528" s="1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18"/>
      <c r="AG528" s="7"/>
    </row>
    <row r="529">
      <c r="A529" s="18"/>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18"/>
      <c r="AG529" s="7"/>
    </row>
    <row r="530">
      <c r="A530" s="18"/>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18"/>
      <c r="AG530" s="7"/>
    </row>
    <row r="531">
      <c r="A531" s="18"/>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18"/>
      <c r="AG531" s="7"/>
    </row>
    <row r="532">
      <c r="A532" s="18"/>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18"/>
      <c r="AG532" s="7"/>
    </row>
    <row r="533">
      <c r="A533" s="18"/>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18"/>
      <c r="AG533" s="7"/>
    </row>
    <row r="534">
      <c r="A534" s="18"/>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18"/>
      <c r="AG534" s="7"/>
    </row>
    <row r="535">
      <c r="A535" s="18"/>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18"/>
      <c r="AG535" s="7"/>
    </row>
    <row r="536">
      <c r="A536" s="18"/>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18"/>
      <c r="AG536" s="7"/>
    </row>
    <row r="537">
      <c r="A537" s="18"/>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18"/>
      <c r="AG537" s="7"/>
    </row>
    <row r="538">
      <c r="A538" s="1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18"/>
      <c r="AG538" s="7"/>
    </row>
    <row r="539">
      <c r="A539" s="18"/>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18"/>
      <c r="AG539" s="7"/>
    </row>
    <row r="540">
      <c r="A540" s="18"/>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18"/>
      <c r="AG540" s="7"/>
    </row>
    <row r="541">
      <c r="A541" s="18"/>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18"/>
      <c r="AG541" s="7"/>
    </row>
    <row r="542">
      <c r="A542" s="18"/>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18"/>
      <c r="AG542" s="7"/>
    </row>
    <row r="543">
      <c r="A543" s="18"/>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18"/>
      <c r="AG543" s="7"/>
    </row>
    <row r="544">
      <c r="A544" s="18"/>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18"/>
      <c r="AG544" s="7"/>
    </row>
    <row r="545">
      <c r="A545" s="18"/>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18"/>
      <c r="AG545" s="7"/>
    </row>
    <row r="546">
      <c r="A546" s="18"/>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18"/>
      <c r="AG546" s="7"/>
    </row>
    <row r="547">
      <c r="A547" s="18"/>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18"/>
      <c r="AG547" s="7"/>
    </row>
    <row r="548">
      <c r="A548" s="1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18"/>
      <c r="AG548" s="7"/>
    </row>
    <row r="549">
      <c r="A549" s="18"/>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18"/>
      <c r="AG549" s="7"/>
    </row>
    <row r="550">
      <c r="A550" s="18"/>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18"/>
      <c r="AG550" s="7"/>
    </row>
    <row r="551">
      <c r="A551" s="18"/>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18"/>
      <c r="AG551" s="7"/>
    </row>
    <row r="552">
      <c r="A552" s="18"/>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18"/>
      <c r="AG552" s="7"/>
    </row>
    <row r="553">
      <c r="A553" s="18"/>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18"/>
      <c r="AG553" s="7"/>
    </row>
    <row r="554">
      <c r="A554" s="18"/>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18"/>
      <c r="AG554" s="7"/>
    </row>
    <row r="555">
      <c r="A555" s="18"/>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18"/>
      <c r="AG555" s="7"/>
    </row>
    <row r="556">
      <c r="A556" s="18"/>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18"/>
      <c r="AG556" s="7"/>
    </row>
    <row r="557">
      <c r="A557" s="18"/>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18"/>
      <c r="AG557" s="7"/>
    </row>
    <row r="558">
      <c r="A558" s="1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18"/>
      <c r="AG558" s="7"/>
    </row>
    <row r="559">
      <c r="A559" s="18"/>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18"/>
      <c r="AG559" s="7"/>
    </row>
    <row r="560">
      <c r="A560" s="18"/>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18"/>
      <c r="AG560" s="7"/>
    </row>
    <row r="561">
      <c r="A561" s="18"/>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18"/>
      <c r="AG561" s="7"/>
    </row>
    <row r="562">
      <c r="A562" s="18"/>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18"/>
      <c r="AG562" s="7"/>
    </row>
    <row r="563">
      <c r="A563" s="18"/>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18"/>
      <c r="AG563" s="7"/>
    </row>
    <row r="564">
      <c r="A564" s="18"/>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18"/>
      <c r="AG564" s="7"/>
    </row>
    <row r="565">
      <c r="A565" s="18"/>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18"/>
      <c r="AG565" s="7"/>
    </row>
    <row r="566">
      <c r="A566" s="18"/>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18"/>
      <c r="AG566" s="7"/>
    </row>
    <row r="567">
      <c r="A567" s="18"/>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18"/>
      <c r="AG567" s="7"/>
    </row>
    <row r="568">
      <c r="A568" s="1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18"/>
      <c r="AG568" s="7"/>
    </row>
    <row r="569">
      <c r="A569" s="18"/>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18"/>
      <c r="AG569" s="7"/>
    </row>
    <row r="570">
      <c r="A570" s="18"/>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18"/>
      <c r="AG570" s="7"/>
    </row>
    <row r="571">
      <c r="A571" s="18"/>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18"/>
      <c r="AG571" s="7"/>
    </row>
    <row r="572">
      <c r="A572" s="18"/>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18"/>
      <c r="AG572" s="7"/>
    </row>
    <row r="573">
      <c r="A573" s="18"/>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18"/>
      <c r="AG573" s="7"/>
    </row>
    <row r="574">
      <c r="A574" s="18"/>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18"/>
      <c r="AG574" s="7"/>
    </row>
    <row r="575">
      <c r="A575" s="18"/>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18"/>
      <c r="AG575" s="7"/>
    </row>
    <row r="576">
      <c r="A576" s="18"/>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18"/>
      <c r="AG576" s="7"/>
    </row>
    <row r="577">
      <c r="A577" s="18"/>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18"/>
      <c r="AG577" s="7"/>
    </row>
    <row r="578">
      <c r="A578" s="1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18"/>
      <c r="AG578" s="7"/>
    </row>
    <row r="579">
      <c r="A579" s="18"/>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18"/>
      <c r="AG579" s="7"/>
    </row>
    <row r="580">
      <c r="A580" s="18"/>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18"/>
      <c r="AG580" s="7"/>
    </row>
    <row r="581">
      <c r="A581" s="18"/>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18"/>
      <c r="AG581" s="7"/>
    </row>
    <row r="582">
      <c r="A582" s="18"/>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18"/>
      <c r="AG582" s="7"/>
    </row>
    <row r="583">
      <c r="A583" s="18"/>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18"/>
      <c r="AG583" s="7"/>
    </row>
    <row r="584">
      <c r="A584" s="18"/>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18"/>
      <c r="AG584" s="7"/>
    </row>
    <row r="585">
      <c r="A585" s="18"/>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18"/>
      <c r="AG585" s="7"/>
    </row>
    <row r="586">
      <c r="A586" s="18"/>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18"/>
      <c r="AG586" s="7"/>
    </row>
    <row r="587">
      <c r="A587" s="18"/>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18"/>
      <c r="AG587" s="7"/>
    </row>
    <row r="588">
      <c r="A588" s="1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18"/>
      <c r="AG588" s="7"/>
    </row>
    <row r="589">
      <c r="A589" s="18"/>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18"/>
      <c r="AG589" s="7"/>
    </row>
    <row r="590">
      <c r="A590" s="18"/>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18"/>
      <c r="AG590" s="7"/>
    </row>
    <row r="591">
      <c r="A591" s="18"/>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18"/>
      <c r="AG591" s="7"/>
    </row>
    <row r="592">
      <c r="A592" s="18"/>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18"/>
      <c r="AG592" s="7"/>
    </row>
    <row r="593">
      <c r="A593" s="18"/>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18"/>
      <c r="AG593" s="7"/>
    </row>
    <row r="594">
      <c r="A594" s="18"/>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18"/>
      <c r="AG594" s="7"/>
    </row>
    <row r="595">
      <c r="A595" s="18"/>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18"/>
      <c r="AG595" s="7"/>
    </row>
    <row r="596">
      <c r="A596" s="18"/>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18"/>
      <c r="AG596" s="7"/>
    </row>
    <row r="597">
      <c r="A597" s="18"/>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18"/>
      <c r="AG597" s="7"/>
    </row>
    <row r="598">
      <c r="A598" s="1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18"/>
      <c r="AG598" s="7"/>
    </row>
    <row r="599">
      <c r="A599" s="18"/>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18"/>
      <c r="AG599" s="7"/>
    </row>
    <row r="600">
      <c r="A600" s="18"/>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18"/>
      <c r="AG600" s="7"/>
    </row>
    <row r="601">
      <c r="A601" s="18"/>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18"/>
      <c r="AG601" s="7"/>
    </row>
    <row r="602">
      <c r="A602" s="18"/>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18"/>
      <c r="AG602" s="7"/>
    </row>
    <row r="603">
      <c r="A603" s="18"/>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18"/>
      <c r="AG603" s="7"/>
    </row>
    <row r="604">
      <c r="A604" s="18"/>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18"/>
      <c r="AG604" s="7"/>
    </row>
    <row r="605">
      <c r="A605" s="18"/>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18"/>
      <c r="AG605" s="7"/>
    </row>
    <row r="606">
      <c r="A606" s="18"/>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18"/>
      <c r="AG606" s="7"/>
    </row>
    <row r="607">
      <c r="A607" s="18"/>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18"/>
      <c r="AG607" s="7"/>
    </row>
    <row r="608">
      <c r="A608" s="1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18"/>
      <c r="AG608" s="7"/>
    </row>
    <row r="609">
      <c r="A609" s="18"/>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18"/>
      <c r="AG609" s="7"/>
    </row>
    <row r="610">
      <c r="A610" s="18"/>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18"/>
      <c r="AG610" s="7"/>
    </row>
    <row r="611">
      <c r="A611" s="18"/>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18"/>
      <c r="AG611" s="7"/>
    </row>
    <row r="612">
      <c r="A612" s="18"/>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18"/>
      <c r="AG612" s="7"/>
    </row>
    <row r="613">
      <c r="A613" s="18"/>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18"/>
      <c r="AG613" s="7"/>
    </row>
    <row r="614">
      <c r="A614" s="18"/>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18"/>
      <c r="AG614" s="7"/>
    </row>
    <row r="615">
      <c r="A615" s="18"/>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18"/>
      <c r="AG615" s="7"/>
    </row>
    <row r="616">
      <c r="A616" s="18"/>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18"/>
      <c r="AG616" s="7"/>
    </row>
    <row r="617">
      <c r="A617" s="18"/>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18"/>
      <c r="AG617" s="7"/>
    </row>
    <row r="618">
      <c r="A618" s="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18"/>
      <c r="AG618" s="7"/>
    </row>
    <row r="619">
      <c r="A619" s="18"/>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18"/>
      <c r="AG619" s="7"/>
    </row>
    <row r="620">
      <c r="A620" s="18"/>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18"/>
      <c r="AG620" s="7"/>
    </row>
    <row r="621">
      <c r="A621" s="18"/>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18"/>
      <c r="AG621" s="7"/>
    </row>
    <row r="622">
      <c r="A622" s="18"/>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18"/>
      <c r="AG622" s="7"/>
    </row>
    <row r="623">
      <c r="A623" s="18"/>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18"/>
      <c r="AG623" s="7"/>
    </row>
    <row r="624">
      <c r="A624" s="18"/>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18"/>
      <c r="AG624" s="7"/>
    </row>
    <row r="625">
      <c r="A625" s="18"/>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18"/>
      <c r="AG625" s="7"/>
    </row>
    <row r="626">
      <c r="A626" s="18"/>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18"/>
      <c r="AG626" s="7"/>
    </row>
    <row r="627">
      <c r="A627" s="18"/>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18"/>
      <c r="AG627" s="7"/>
    </row>
    <row r="628">
      <c r="A628" s="1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18"/>
      <c r="AG628" s="7"/>
    </row>
    <row r="629">
      <c r="A629" s="18"/>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18"/>
      <c r="AG629" s="7"/>
    </row>
    <row r="630">
      <c r="A630" s="18"/>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18"/>
      <c r="AG630" s="7"/>
    </row>
    <row r="631">
      <c r="A631" s="18"/>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18"/>
      <c r="AG631" s="7"/>
    </row>
    <row r="632">
      <c r="A632" s="18"/>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18"/>
      <c r="AG632" s="7"/>
    </row>
    <row r="633">
      <c r="A633" s="18"/>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18"/>
      <c r="AG633" s="7"/>
    </row>
    <row r="634">
      <c r="A634" s="18"/>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18"/>
      <c r="AG634" s="7"/>
    </row>
    <row r="635">
      <c r="A635" s="18"/>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18"/>
      <c r="AG635" s="7"/>
    </row>
    <row r="636">
      <c r="A636" s="18"/>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18"/>
      <c r="AG636" s="7"/>
    </row>
    <row r="637">
      <c r="A637" s="18"/>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18"/>
      <c r="AG637" s="7"/>
    </row>
    <row r="638">
      <c r="A638" s="1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18"/>
      <c r="AG638" s="7"/>
    </row>
    <row r="639">
      <c r="A639" s="18"/>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18"/>
      <c r="AG639" s="7"/>
    </row>
    <row r="640">
      <c r="A640" s="18"/>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18"/>
      <c r="AG640" s="7"/>
    </row>
    <row r="641">
      <c r="A641" s="18"/>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18"/>
      <c r="AG641" s="7"/>
    </row>
    <row r="642">
      <c r="A642" s="18"/>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18"/>
      <c r="AG642" s="7"/>
    </row>
    <row r="643">
      <c r="A643" s="18"/>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18"/>
      <c r="AG643" s="7"/>
    </row>
    <row r="644">
      <c r="A644" s="18"/>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18"/>
      <c r="AG644" s="7"/>
    </row>
    <row r="645">
      <c r="A645" s="18"/>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18"/>
      <c r="AG645" s="7"/>
    </row>
    <row r="646">
      <c r="A646" s="18"/>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18"/>
      <c r="AG646" s="7"/>
    </row>
    <row r="647">
      <c r="A647" s="18"/>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18"/>
      <c r="AG647" s="7"/>
    </row>
    <row r="648">
      <c r="A648" s="1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18"/>
      <c r="AG648" s="7"/>
    </row>
    <row r="649">
      <c r="A649" s="18"/>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18"/>
      <c r="AG649" s="7"/>
    </row>
    <row r="650">
      <c r="A650" s="18"/>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18"/>
      <c r="AG650" s="7"/>
    </row>
    <row r="651">
      <c r="A651" s="18"/>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18"/>
      <c r="AG651" s="7"/>
    </row>
    <row r="652">
      <c r="A652" s="18"/>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18"/>
      <c r="AG652" s="7"/>
    </row>
    <row r="653">
      <c r="A653" s="18"/>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18"/>
      <c r="AG653" s="7"/>
    </row>
    <row r="654">
      <c r="A654" s="18"/>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18"/>
      <c r="AG654" s="7"/>
    </row>
    <row r="655">
      <c r="A655" s="18"/>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18"/>
      <c r="AG655" s="7"/>
    </row>
    <row r="656">
      <c r="A656" s="18"/>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18"/>
      <c r="AG656" s="7"/>
    </row>
    <row r="657">
      <c r="A657" s="18"/>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18"/>
      <c r="AG657" s="7"/>
    </row>
    <row r="658">
      <c r="A658" s="1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18"/>
      <c r="AG658" s="7"/>
    </row>
    <row r="659">
      <c r="A659" s="18"/>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18"/>
      <c r="AG659" s="7"/>
    </row>
    <row r="660">
      <c r="A660" s="18"/>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18"/>
      <c r="AG660" s="7"/>
    </row>
    <row r="661">
      <c r="A661" s="18"/>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18"/>
      <c r="AG661" s="7"/>
    </row>
    <row r="662">
      <c r="A662" s="18"/>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18"/>
      <c r="AG662" s="7"/>
    </row>
    <row r="663">
      <c r="A663" s="18"/>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18"/>
      <c r="AG663" s="7"/>
    </row>
    <row r="664">
      <c r="A664" s="18"/>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18"/>
      <c r="AG664" s="7"/>
    </row>
    <row r="665">
      <c r="A665" s="18"/>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18"/>
      <c r="AG665" s="7"/>
    </row>
    <row r="666">
      <c r="A666" s="18"/>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18"/>
      <c r="AG666" s="7"/>
    </row>
    <row r="667">
      <c r="A667" s="18"/>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18"/>
      <c r="AG667" s="7"/>
    </row>
    <row r="668">
      <c r="A668" s="1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18"/>
      <c r="AG668" s="7"/>
    </row>
    <row r="669">
      <c r="A669" s="18"/>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18"/>
      <c r="AG669" s="7"/>
    </row>
    <row r="670">
      <c r="A670" s="18"/>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18"/>
      <c r="AG670" s="7"/>
    </row>
    <row r="671">
      <c r="A671" s="18"/>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18"/>
      <c r="AG671" s="7"/>
    </row>
    <row r="672">
      <c r="A672" s="18"/>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18"/>
      <c r="AG672" s="7"/>
    </row>
    <row r="673">
      <c r="A673" s="18"/>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18"/>
      <c r="AG673" s="7"/>
    </row>
    <row r="674">
      <c r="A674" s="18"/>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18"/>
      <c r="AG674" s="7"/>
    </row>
    <row r="675">
      <c r="A675" s="18"/>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18"/>
      <c r="AG675" s="7"/>
    </row>
    <row r="676">
      <c r="A676" s="18"/>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18"/>
      <c r="AG676" s="7"/>
    </row>
    <row r="677">
      <c r="A677" s="18"/>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18"/>
      <c r="AG677" s="7"/>
    </row>
    <row r="678">
      <c r="A678" s="1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18"/>
      <c r="AG678" s="7"/>
    </row>
    <row r="679">
      <c r="A679" s="18"/>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18"/>
      <c r="AG679" s="7"/>
    </row>
    <row r="680">
      <c r="A680" s="18"/>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18"/>
      <c r="AG680" s="7"/>
    </row>
    <row r="681">
      <c r="A681" s="18"/>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18"/>
      <c r="AG681" s="7"/>
    </row>
    <row r="682">
      <c r="A682" s="18"/>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18"/>
      <c r="AG682" s="7"/>
    </row>
    <row r="683">
      <c r="A683" s="18"/>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18"/>
      <c r="AG683" s="7"/>
    </row>
    <row r="684">
      <c r="A684" s="18"/>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18"/>
      <c r="AG684" s="7"/>
    </row>
    <row r="685">
      <c r="A685" s="18"/>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18"/>
      <c r="AG685" s="7"/>
    </row>
    <row r="686">
      <c r="A686" s="18"/>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18"/>
      <c r="AG686" s="7"/>
    </row>
    <row r="687">
      <c r="A687" s="18"/>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18"/>
      <c r="AG687" s="7"/>
    </row>
    <row r="688">
      <c r="A688" s="1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18"/>
      <c r="AG688" s="7"/>
    </row>
    <row r="689">
      <c r="A689" s="18"/>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18"/>
      <c r="AG689" s="7"/>
    </row>
    <row r="690">
      <c r="A690" s="18"/>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18"/>
      <c r="AG690" s="7"/>
    </row>
    <row r="691">
      <c r="A691" s="18"/>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18"/>
      <c r="AG691" s="7"/>
    </row>
    <row r="692">
      <c r="A692" s="18"/>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18"/>
      <c r="AG692" s="7"/>
    </row>
    <row r="693">
      <c r="A693" s="18"/>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18"/>
      <c r="AG693" s="7"/>
    </row>
    <row r="694">
      <c r="A694" s="18"/>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18"/>
      <c r="AG694" s="7"/>
    </row>
    <row r="695">
      <c r="A695" s="18"/>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18"/>
      <c r="AG695" s="7"/>
    </row>
    <row r="696">
      <c r="A696" s="18"/>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18"/>
      <c r="AG696" s="7"/>
    </row>
    <row r="697">
      <c r="A697" s="18"/>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18"/>
      <c r="AG697" s="7"/>
    </row>
    <row r="698">
      <c r="A698" s="1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18"/>
      <c r="AG698" s="7"/>
    </row>
    <row r="699">
      <c r="A699" s="18"/>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18"/>
      <c r="AG699" s="7"/>
    </row>
    <row r="700">
      <c r="A700" s="18"/>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18"/>
      <c r="AG700" s="7"/>
    </row>
    <row r="701">
      <c r="A701" s="18"/>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18"/>
      <c r="AG701" s="7"/>
    </row>
    <row r="702">
      <c r="A702" s="18"/>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18"/>
      <c r="AG702" s="7"/>
    </row>
    <row r="703">
      <c r="A703" s="18"/>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18"/>
      <c r="AG703" s="7"/>
    </row>
    <row r="704">
      <c r="A704" s="18"/>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18"/>
      <c r="AG704" s="7"/>
    </row>
    <row r="705">
      <c r="A705" s="18"/>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18"/>
      <c r="AG705" s="7"/>
    </row>
    <row r="706">
      <c r="A706" s="18"/>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18"/>
      <c r="AG706" s="7"/>
    </row>
    <row r="707">
      <c r="A707" s="18"/>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18"/>
      <c r="AG707" s="7"/>
    </row>
    <row r="708">
      <c r="A708" s="1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18"/>
      <c r="AG708" s="7"/>
    </row>
    <row r="709">
      <c r="A709" s="18"/>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18"/>
      <c r="AG709" s="7"/>
    </row>
    <row r="710">
      <c r="A710" s="18"/>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18"/>
      <c r="AG710" s="7"/>
    </row>
    <row r="711">
      <c r="A711" s="18"/>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18"/>
      <c r="AG711" s="7"/>
    </row>
    <row r="712">
      <c r="A712" s="18"/>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18"/>
      <c r="AG712" s="7"/>
    </row>
    <row r="713">
      <c r="A713" s="18"/>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18"/>
      <c r="AG713" s="7"/>
    </row>
    <row r="714">
      <c r="A714" s="18"/>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18"/>
      <c r="AG714" s="7"/>
    </row>
    <row r="715">
      <c r="A715" s="18"/>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18"/>
      <c r="AG715" s="7"/>
    </row>
    <row r="716">
      <c r="A716" s="18"/>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18"/>
      <c r="AG716" s="7"/>
    </row>
    <row r="717">
      <c r="A717" s="18"/>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18"/>
      <c r="AG717" s="7"/>
    </row>
    <row r="718">
      <c r="A718" s="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18"/>
      <c r="AG718" s="7"/>
    </row>
    <row r="719">
      <c r="A719" s="18"/>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18"/>
      <c r="AG719" s="7"/>
    </row>
    <row r="720">
      <c r="A720" s="18"/>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18"/>
      <c r="AG720" s="7"/>
    </row>
    <row r="721">
      <c r="A721" s="18"/>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18"/>
      <c r="AG721" s="7"/>
    </row>
    <row r="722">
      <c r="A722" s="18"/>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18"/>
      <c r="AG722" s="7"/>
    </row>
    <row r="723">
      <c r="A723" s="18"/>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18"/>
      <c r="AG723" s="7"/>
    </row>
    <row r="724">
      <c r="A724" s="18"/>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18"/>
      <c r="AG724" s="7"/>
    </row>
    <row r="725">
      <c r="A725" s="18"/>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18"/>
      <c r="AG725" s="7"/>
    </row>
    <row r="726">
      <c r="A726" s="18"/>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18"/>
      <c r="AG726" s="7"/>
    </row>
    <row r="727">
      <c r="A727" s="18"/>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18"/>
      <c r="AG727" s="7"/>
    </row>
    <row r="728">
      <c r="A728" s="1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18"/>
      <c r="AG728" s="7"/>
    </row>
    <row r="729">
      <c r="A729" s="18"/>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18"/>
      <c r="AG729" s="7"/>
    </row>
    <row r="730">
      <c r="A730" s="18"/>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18"/>
      <c r="AG730" s="7"/>
    </row>
    <row r="731">
      <c r="A731" s="18"/>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18"/>
      <c r="AG731" s="7"/>
    </row>
    <row r="732">
      <c r="A732" s="18"/>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18"/>
      <c r="AG732" s="7"/>
    </row>
    <row r="733">
      <c r="A733" s="18"/>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18"/>
      <c r="AG733" s="7"/>
    </row>
    <row r="734">
      <c r="A734" s="18"/>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18"/>
      <c r="AG734" s="7"/>
    </row>
    <row r="735">
      <c r="A735" s="18"/>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18"/>
      <c r="AG735" s="7"/>
    </row>
    <row r="736">
      <c r="A736" s="18"/>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18"/>
      <c r="AG736" s="7"/>
    </row>
    <row r="737">
      <c r="A737" s="18"/>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18"/>
      <c r="AG737" s="7"/>
    </row>
    <row r="738">
      <c r="A738" s="1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18"/>
      <c r="AG738" s="7"/>
    </row>
    <row r="739">
      <c r="A739" s="18"/>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18"/>
      <c r="AG739" s="7"/>
    </row>
    <row r="740">
      <c r="A740" s="18"/>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18"/>
      <c r="AG740" s="7"/>
    </row>
    <row r="741">
      <c r="A741" s="18"/>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18"/>
      <c r="AG741" s="7"/>
    </row>
    <row r="742">
      <c r="A742" s="18"/>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18"/>
      <c r="AG742" s="7"/>
    </row>
    <row r="743">
      <c r="A743" s="18"/>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18"/>
      <c r="AG743" s="7"/>
    </row>
    <row r="744">
      <c r="A744" s="18"/>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18"/>
      <c r="AG744" s="7"/>
    </row>
    <row r="745">
      <c r="A745" s="18"/>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18"/>
      <c r="AG745" s="7"/>
    </row>
    <row r="746">
      <c r="A746" s="18"/>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18"/>
      <c r="AG746" s="7"/>
    </row>
    <row r="747">
      <c r="AG747" s="820"/>
    </row>
    <row r="748">
      <c r="AG748" s="820"/>
    </row>
    <row r="749">
      <c r="AG749" s="820"/>
    </row>
    <row r="750">
      <c r="AG750" s="820"/>
    </row>
    <row r="751">
      <c r="AG751" s="820"/>
    </row>
    <row r="752">
      <c r="AG752" s="820"/>
    </row>
    <row r="753">
      <c r="AG753" s="820"/>
    </row>
    <row r="754">
      <c r="AG754" s="820"/>
    </row>
    <row r="755">
      <c r="AG755" s="820"/>
    </row>
    <row r="756">
      <c r="AG756" s="820"/>
    </row>
    <row r="757">
      <c r="AG757" s="820"/>
    </row>
    <row r="758">
      <c r="AG758" s="820"/>
    </row>
    <row r="759">
      <c r="AG759" s="820"/>
    </row>
    <row r="760">
      <c r="AG760" s="820"/>
    </row>
    <row r="761">
      <c r="AG761" s="820"/>
    </row>
    <row r="762">
      <c r="AG762" s="820"/>
    </row>
    <row r="763">
      <c r="AG763" s="820"/>
    </row>
    <row r="764">
      <c r="AG764" s="820"/>
    </row>
    <row r="765">
      <c r="AG765" s="820"/>
    </row>
    <row r="766">
      <c r="AG766" s="820"/>
    </row>
    <row r="767">
      <c r="AG767" s="820"/>
    </row>
    <row r="768">
      <c r="AG768" s="820"/>
    </row>
    <row r="769">
      <c r="AG769" s="820"/>
    </row>
    <row r="770">
      <c r="AG770" s="820"/>
    </row>
    <row r="771">
      <c r="AG771" s="820"/>
    </row>
    <row r="772">
      <c r="AG772" s="820"/>
    </row>
    <row r="773">
      <c r="AG773" s="820"/>
    </row>
    <row r="774">
      <c r="AG774" s="820"/>
    </row>
    <row r="775">
      <c r="AG775" s="820"/>
    </row>
    <row r="776">
      <c r="AG776" s="820"/>
    </row>
    <row r="777">
      <c r="AG777" s="820"/>
    </row>
    <row r="778">
      <c r="AG778" s="820"/>
    </row>
    <row r="779">
      <c r="AG779" s="820"/>
    </row>
    <row r="780">
      <c r="AG780" s="820"/>
    </row>
    <row r="781">
      <c r="AG781" s="820"/>
    </row>
    <row r="782">
      <c r="AG782" s="820"/>
    </row>
    <row r="783">
      <c r="AG783" s="820"/>
    </row>
    <row r="784">
      <c r="AG784" s="820"/>
    </row>
    <row r="785">
      <c r="AG785" s="820"/>
    </row>
    <row r="786">
      <c r="AG786" s="820"/>
    </row>
    <row r="787">
      <c r="AG787" s="820"/>
    </row>
    <row r="788">
      <c r="AG788" s="820"/>
    </row>
    <row r="789">
      <c r="AG789" s="820"/>
    </row>
    <row r="790">
      <c r="AG790" s="820"/>
    </row>
    <row r="791">
      <c r="AG791" s="820"/>
    </row>
    <row r="792">
      <c r="AG792" s="820"/>
    </row>
    <row r="793">
      <c r="AG793" s="820"/>
    </row>
    <row r="794">
      <c r="AG794" s="820"/>
    </row>
    <row r="795">
      <c r="AG795" s="820"/>
    </row>
    <row r="796">
      <c r="AG796" s="820"/>
    </row>
    <row r="797">
      <c r="AG797" s="820"/>
    </row>
    <row r="798">
      <c r="AG798" s="820"/>
    </row>
    <row r="799">
      <c r="AG799" s="820"/>
    </row>
    <row r="800">
      <c r="AG800" s="820"/>
    </row>
    <row r="801">
      <c r="AG801" s="820"/>
    </row>
    <row r="802">
      <c r="AG802" s="820"/>
    </row>
    <row r="803">
      <c r="AG803" s="820"/>
    </row>
    <row r="804">
      <c r="AG804" s="820"/>
    </row>
    <row r="805">
      <c r="AG805" s="820"/>
    </row>
    <row r="806">
      <c r="AG806" s="820"/>
    </row>
    <row r="807">
      <c r="AG807" s="820"/>
    </row>
    <row r="808">
      <c r="AG808" s="820"/>
    </row>
    <row r="809">
      <c r="AG809" s="820"/>
    </row>
    <row r="810">
      <c r="AG810" s="820"/>
    </row>
    <row r="811">
      <c r="AG811" s="820"/>
    </row>
    <row r="812">
      <c r="AG812" s="820"/>
    </row>
    <row r="813">
      <c r="AG813" s="820"/>
    </row>
    <row r="814">
      <c r="AG814" s="820"/>
    </row>
    <row r="815">
      <c r="AG815" s="820"/>
    </row>
    <row r="816">
      <c r="AG816" s="820"/>
    </row>
    <row r="817">
      <c r="AG817" s="820"/>
    </row>
    <row r="818">
      <c r="AG818" s="820"/>
    </row>
    <row r="819">
      <c r="AG819" s="820"/>
    </row>
    <row r="820">
      <c r="AG820" s="820"/>
    </row>
    <row r="821">
      <c r="AG821" s="820"/>
    </row>
    <row r="822">
      <c r="AG822" s="820"/>
    </row>
    <row r="823">
      <c r="AG823" s="820"/>
    </row>
    <row r="824">
      <c r="AG824" s="820"/>
    </row>
    <row r="825">
      <c r="AG825" s="820"/>
    </row>
    <row r="826">
      <c r="AG826" s="820"/>
    </row>
    <row r="827">
      <c r="AG827" s="820"/>
    </row>
    <row r="828">
      <c r="AG828" s="820"/>
    </row>
    <row r="829">
      <c r="AG829" s="820"/>
    </row>
    <row r="830">
      <c r="AG830" s="820"/>
    </row>
    <row r="831">
      <c r="AG831" s="820"/>
    </row>
    <row r="832">
      <c r="AG832" s="820"/>
    </row>
    <row r="833">
      <c r="AG833" s="820"/>
    </row>
    <row r="834">
      <c r="AG834" s="820"/>
    </row>
    <row r="835">
      <c r="AG835" s="820"/>
    </row>
    <row r="836">
      <c r="AG836" s="820"/>
    </row>
    <row r="837">
      <c r="AG837" s="820"/>
    </row>
    <row r="838">
      <c r="AG838" s="820"/>
    </row>
    <row r="839">
      <c r="AG839" s="820"/>
    </row>
    <row r="840">
      <c r="AG840" s="820"/>
    </row>
    <row r="841">
      <c r="AG841" s="820"/>
    </row>
    <row r="842">
      <c r="AG842" s="820"/>
    </row>
    <row r="843">
      <c r="AG843" s="820"/>
    </row>
    <row r="844">
      <c r="AG844" s="820"/>
    </row>
    <row r="845">
      <c r="AG845" s="820"/>
    </row>
    <row r="846">
      <c r="AG846" s="820"/>
    </row>
    <row r="847">
      <c r="AG847" s="820"/>
    </row>
    <row r="848">
      <c r="AG848" s="820"/>
    </row>
    <row r="849">
      <c r="AG849" s="820"/>
    </row>
    <row r="850">
      <c r="AG850" s="820"/>
    </row>
    <row r="851">
      <c r="AG851" s="820"/>
    </row>
    <row r="852">
      <c r="AG852" s="820"/>
    </row>
    <row r="853">
      <c r="AG853" s="820"/>
    </row>
    <row r="854">
      <c r="AG854" s="820"/>
    </row>
    <row r="855">
      <c r="AG855" s="820"/>
    </row>
    <row r="856">
      <c r="AG856" s="820"/>
    </row>
    <row r="857">
      <c r="AG857" s="820"/>
    </row>
    <row r="858">
      <c r="AG858" s="820"/>
    </row>
    <row r="859">
      <c r="AG859" s="820"/>
    </row>
    <row r="860">
      <c r="AG860" s="820"/>
    </row>
    <row r="861">
      <c r="AG861" s="820"/>
    </row>
    <row r="862">
      <c r="AG862" s="820"/>
    </row>
    <row r="863">
      <c r="AG863" s="820"/>
    </row>
    <row r="864">
      <c r="AG864" s="820"/>
    </row>
    <row r="865">
      <c r="AG865" s="820"/>
    </row>
    <row r="866">
      <c r="AG866" s="820"/>
    </row>
    <row r="867">
      <c r="AG867" s="820"/>
    </row>
    <row r="868">
      <c r="AG868" s="820"/>
    </row>
    <row r="869">
      <c r="AG869" s="820"/>
    </row>
    <row r="870">
      <c r="AG870" s="820"/>
    </row>
    <row r="871">
      <c r="AG871" s="820"/>
    </row>
    <row r="872">
      <c r="AG872" s="820"/>
    </row>
    <row r="873">
      <c r="AG873" s="820"/>
    </row>
    <row r="874">
      <c r="AG874" s="820"/>
    </row>
    <row r="875">
      <c r="AG875" s="820"/>
    </row>
    <row r="876">
      <c r="AG876" s="820"/>
    </row>
    <row r="877">
      <c r="AG877" s="820"/>
    </row>
    <row r="878">
      <c r="AG878" s="820"/>
    </row>
    <row r="879">
      <c r="AG879" s="820"/>
    </row>
    <row r="880">
      <c r="AG880" s="820"/>
    </row>
    <row r="881">
      <c r="AG881" s="820"/>
    </row>
    <row r="882">
      <c r="AG882" s="820"/>
    </row>
    <row r="883">
      <c r="AG883" s="820"/>
    </row>
    <row r="884">
      <c r="AG884" s="820"/>
    </row>
    <row r="885">
      <c r="AG885" s="820"/>
    </row>
    <row r="886">
      <c r="AG886" s="820"/>
    </row>
    <row r="887">
      <c r="AG887" s="820"/>
    </row>
    <row r="888">
      <c r="AG888" s="820"/>
    </row>
    <row r="889">
      <c r="AG889" s="820"/>
    </row>
    <row r="890">
      <c r="AG890" s="820"/>
    </row>
    <row r="891">
      <c r="AG891" s="820"/>
    </row>
    <row r="892">
      <c r="AG892" s="820"/>
    </row>
    <row r="893">
      <c r="AG893" s="820"/>
    </row>
    <row r="894">
      <c r="AG894" s="820"/>
    </row>
    <row r="895">
      <c r="AG895" s="820"/>
    </row>
    <row r="896">
      <c r="AG896" s="820"/>
    </row>
    <row r="897">
      <c r="AG897" s="820"/>
    </row>
    <row r="898">
      <c r="AG898" s="820"/>
    </row>
    <row r="899">
      <c r="AG899" s="820"/>
    </row>
    <row r="900">
      <c r="AG900" s="820"/>
    </row>
    <row r="901">
      <c r="AG901" s="820"/>
    </row>
    <row r="902">
      <c r="AG902" s="820"/>
    </row>
    <row r="903">
      <c r="AG903" s="820"/>
    </row>
    <row r="904">
      <c r="AG904" s="820"/>
    </row>
    <row r="905">
      <c r="AG905" s="820"/>
    </row>
    <row r="906">
      <c r="AG906" s="820"/>
    </row>
    <row r="907">
      <c r="AG907" s="820"/>
    </row>
    <row r="908">
      <c r="AG908" s="820"/>
    </row>
    <row r="909">
      <c r="AG909" s="820"/>
    </row>
    <row r="910">
      <c r="AG910" s="820"/>
    </row>
    <row r="911">
      <c r="AG911" s="820"/>
    </row>
    <row r="912">
      <c r="AG912" s="820"/>
    </row>
    <row r="913">
      <c r="AG913" s="820"/>
    </row>
    <row r="914">
      <c r="AG914" s="820"/>
    </row>
    <row r="915">
      <c r="AG915" s="820"/>
    </row>
    <row r="916">
      <c r="AG916" s="820"/>
    </row>
    <row r="917">
      <c r="AG917" s="820"/>
    </row>
    <row r="918">
      <c r="AG918" s="820"/>
    </row>
    <row r="919">
      <c r="AG919" s="820"/>
    </row>
    <row r="920">
      <c r="AG920" s="820"/>
    </row>
    <row r="921">
      <c r="AG921" s="820"/>
    </row>
    <row r="922">
      <c r="AG922" s="820"/>
    </row>
    <row r="923">
      <c r="AG923" s="820"/>
    </row>
    <row r="924">
      <c r="AG924" s="820"/>
    </row>
    <row r="925">
      <c r="AG925" s="820"/>
    </row>
    <row r="926">
      <c r="AG926" s="820"/>
    </row>
    <row r="927">
      <c r="AG927" s="820"/>
    </row>
    <row r="928">
      <c r="AG928" s="820"/>
    </row>
    <row r="929">
      <c r="AG929" s="820"/>
    </row>
    <row r="930">
      <c r="AG930" s="820"/>
    </row>
    <row r="931">
      <c r="AG931" s="820"/>
    </row>
    <row r="932">
      <c r="AG932" s="820"/>
    </row>
    <row r="933">
      <c r="AG933" s="820"/>
    </row>
    <row r="934">
      <c r="AG934" s="820"/>
    </row>
    <row r="935">
      <c r="AG935" s="820"/>
    </row>
    <row r="936">
      <c r="AG936" s="820"/>
    </row>
    <row r="937">
      <c r="AG937" s="820"/>
    </row>
    <row r="938">
      <c r="AG938" s="820"/>
    </row>
    <row r="939">
      <c r="AG939" s="820"/>
    </row>
    <row r="940">
      <c r="AG940" s="820"/>
    </row>
    <row r="941">
      <c r="AG941" s="820"/>
    </row>
    <row r="942">
      <c r="AG942" s="820"/>
    </row>
    <row r="943">
      <c r="AG943" s="820"/>
    </row>
    <row r="944">
      <c r="AG944" s="820"/>
    </row>
    <row r="945">
      <c r="AG945" s="820"/>
    </row>
    <row r="946">
      <c r="AG946" s="820"/>
    </row>
    <row r="947">
      <c r="AG947" s="820"/>
    </row>
    <row r="948">
      <c r="AG948" s="820"/>
    </row>
    <row r="949">
      <c r="AG949" s="820"/>
    </row>
    <row r="950">
      <c r="AG950" s="820"/>
    </row>
    <row r="951">
      <c r="AG951" s="820"/>
    </row>
    <row r="952">
      <c r="AG952" s="820"/>
    </row>
    <row r="953">
      <c r="AG953" s="820"/>
    </row>
    <row r="954">
      <c r="AG954" s="820"/>
    </row>
    <row r="955">
      <c r="AG955" s="820"/>
    </row>
    <row r="956">
      <c r="AG956" s="820"/>
    </row>
    <row r="957">
      <c r="AG957" s="820"/>
    </row>
    <row r="958">
      <c r="AG958" s="820"/>
    </row>
    <row r="959">
      <c r="AG959" s="820"/>
    </row>
    <row r="960">
      <c r="AG960" s="820"/>
    </row>
    <row r="961">
      <c r="AG961" s="820"/>
    </row>
    <row r="962">
      <c r="AG962" s="820"/>
    </row>
    <row r="963">
      <c r="AG963" s="820"/>
    </row>
    <row r="964">
      <c r="AG964" s="820"/>
    </row>
    <row r="965">
      <c r="AG965" s="820"/>
    </row>
    <row r="966">
      <c r="AG966" s="820"/>
    </row>
    <row r="967">
      <c r="AG967" s="820"/>
    </row>
    <row r="968">
      <c r="AG968" s="820"/>
    </row>
    <row r="969">
      <c r="AG969" s="820"/>
    </row>
    <row r="970">
      <c r="AG970" s="820"/>
    </row>
    <row r="971">
      <c r="AG971" s="820"/>
    </row>
    <row r="972">
      <c r="AG972" s="820"/>
    </row>
    <row r="973">
      <c r="AG973" s="820"/>
    </row>
    <row r="974">
      <c r="AG974" s="820"/>
    </row>
    <row r="975">
      <c r="AG975" s="820"/>
    </row>
    <row r="976">
      <c r="AG976" s="820"/>
    </row>
    <row r="977">
      <c r="AG977" s="820"/>
    </row>
    <row r="978">
      <c r="AG978" s="820"/>
    </row>
    <row r="979">
      <c r="AG979" s="820"/>
    </row>
    <row r="980">
      <c r="AG980" s="820"/>
    </row>
    <row r="981">
      <c r="AG981" s="820"/>
    </row>
    <row r="982">
      <c r="AG982" s="820"/>
    </row>
    <row r="983">
      <c r="AG983" s="820"/>
    </row>
    <row r="984">
      <c r="AG984" s="820"/>
    </row>
    <row r="985">
      <c r="AG985" s="820"/>
    </row>
    <row r="986">
      <c r="AG986" s="820"/>
    </row>
    <row r="987">
      <c r="AG987" s="820"/>
    </row>
    <row r="988">
      <c r="AG988" s="820"/>
    </row>
    <row r="989">
      <c r="AG989" s="820"/>
    </row>
    <row r="990">
      <c r="AG990" s="820"/>
    </row>
    <row r="991">
      <c r="AG991" s="820"/>
    </row>
    <row r="992">
      <c r="AG992" s="820"/>
    </row>
    <row r="993">
      <c r="AG993" s="820"/>
    </row>
    <row r="994">
      <c r="AG994" s="820"/>
    </row>
    <row r="995">
      <c r="AG995" s="820"/>
    </row>
    <row r="996">
      <c r="AG996" s="820"/>
    </row>
    <row r="997">
      <c r="AG997" s="820"/>
    </row>
    <row r="998">
      <c r="AG998" s="820"/>
    </row>
    <row r="999">
      <c r="AG999" s="820"/>
    </row>
    <row r="1000">
      <c r="AG1000" s="820"/>
    </row>
    <row r="1001">
      <c r="AG1001" s="820"/>
    </row>
  </sheetData>
  <conditionalFormatting sqref="B278:AF278">
    <cfRule type="colorScale" priority="1">
      <colorScale>
        <cfvo type="min"/>
        <cfvo type="percentile" val="50"/>
        <cfvo type="max"/>
        <color rgb="FFE67C73"/>
        <color rgb="FFFFFFFF"/>
        <color rgb="FF57BB8A"/>
      </colorScale>
    </cfRule>
  </conditionalFormatting>
  <conditionalFormatting sqref="B281:AF281">
    <cfRule type="colorScale" priority="2">
      <colorScale>
        <cfvo type="min"/>
        <cfvo type="max"/>
        <color rgb="FFFFFFFF"/>
        <color rgb="FF57BB8A"/>
      </colorScale>
    </cfRule>
  </conditionalFormatting>
  <conditionalFormatting sqref="B275:AF275">
    <cfRule type="colorScale" priority="3">
      <colorScale>
        <cfvo type="min"/>
        <cfvo type="percentile" val="50"/>
        <cfvo type="max"/>
        <color rgb="FFE67C73"/>
        <color rgb="FFFFFFFF"/>
        <color rgb="FF57BB8A"/>
      </colorScale>
    </cfRule>
  </conditionalFormatting>
  <conditionalFormatting sqref="B273:AF273">
    <cfRule type="colorScale" priority="4">
      <colorScale>
        <cfvo type="min"/>
        <cfvo type="max"/>
        <color rgb="FFE67C73"/>
        <color rgb="FFFFFFFF"/>
      </colorScale>
    </cfRule>
  </conditionalFormatting>
  <conditionalFormatting sqref="B219:AF219">
    <cfRule type="colorScale" priority="5">
      <colorScale>
        <cfvo type="min"/>
        <cfvo type="max"/>
        <color rgb="FFFFFFFF"/>
        <color rgb="FF57BB8A"/>
      </colorScale>
    </cfRule>
  </conditionalFormatting>
  <conditionalFormatting sqref="B217:AF217">
    <cfRule type="colorScale" priority="6">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outlineLevelCol="1"/>
  <cols>
    <col customWidth="1" min="1" max="1" width="61.25"/>
  </cols>
  <sheetData>
    <row r="1">
      <c r="A1" s="3" t="s">
        <v>0</v>
      </c>
      <c r="B1" s="5">
        <v>45292.0</v>
      </c>
      <c r="C1" s="5">
        <v>45293.0</v>
      </c>
      <c r="D1" s="5">
        <v>45294.0</v>
      </c>
      <c r="E1" s="5">
        <v>45295.0</v>
      </c>
      <c r="F1" s="5">
        <v>45296.0</v>
      </c>
      <c r="G1" s="5">
        <v>45297.0</v>
      </c>
      <c r="H1" s="5">
        <v>45298.0</v>
      </c>
      <c r="I1" s="5">
        <v>45299.0</v>
      </c>
      <c r="J1" s="5">
        <v>45300.0</v>
      </c>
      <c r="K1" s="5">
        <v>45301.0</v>
      </c>
      <c r="L1" s="5">
        <v>45302.0</v>
      </c>
      <c r="M1" s="5">
        <v>45303.0</v>
      </c>
      <c r="N1" s="5">
        <v>45304.0</v>
      </c>
      <c r="O1" s="5">
        <v>45305.0</v>
      </c>
      <c r="P1" s="5">
        <v>45306.0</v>
      </c>
      <c r="Q1" s="5">
        <v>45307.0</v>
      </c>
      <c r="R1" s="5">
        <v>45308.0</v>
      </c>
      <c r="S1" s="5">
        <v>45309.0</v>
      </c>
      <c r="T1" s="5">
        <v>45310.0</v>
      </c>
      <c r="U1" s="5">
        <v>45311.0</v>
      </c>
      <c r="V1" s="5">
        <v>45312.0</v>
      </c>
      <c r="W1" s="5">
        <v>45313.0</v>
      </c>
      <c r="X1" s="5">
        <v>45314.0</v>
      </c>
      <c r="Y1" s="5">
        <v>45315.0</v>
      </c>
      <c r="Z1" s="5">
        <v>45316.0</v>
      </c>
      <c r="AA1" s="5">
        <v>45317.0</v>
      </c>
      <c r="AB1" s="5">
        <v>45318.0</v>
      </c>
      <c r="AC1" s="5">
        <v>45319.0</v>
      </c>
      <c r="AD1" s="5">
        <v>45320.0</v>
      </c>
      <c r="AE1" s="5">
        <v>45321.0</v>
      </c>
      <c r="AF1" s="8">
        <v>45322.0</v>
      </c>
      <c r="AG1" s="6"/>
    </row>
    <row r="2">
      <c r="A2" s="9" t="s">
        <v>11</v>
      </c>
      <c r="B2" s="10" t="s">
        <v>5</v>
      </c>
      <c r="C2" s="10" t="s">
        <v>6</v>
      </c>
      <c r="D2" s="10" t="s">
        <v>7</v>
      </c>
      <c r="E2" s="10" t="s">
        <v>8</v>
      </c>
      <c r="F2" s="10" t="s">
        <v>2</v>
      </c>
      <c r="G2" s="10" t="s">
        <v>3</v>
      </c>
      <c r="H2" s="10" t="s">
        <v>4</v>
      </c>
      <c r="I2" s="10" t="s">
        <v>5</v>
      </c>
      <c r="J2" s="10" t="s">
        <v>6</v>
      </c>
      <c r="K2" s="10" t="s">
        <v>7</v>
      </c>
      <c r="L2" s="10" t="s">
        <v>8</v>
      </c>
      <c r="M2" s="10" t="s">
        <v>2</v>
      </c>
      <c r="N2" s="10" t="s">
        <v>3</v>
      </c>
      <c r="O2" s="10" t="s">
        <v>4</v>
      </c>
      <c r="P2" s="10" t="s">
        <v>5</v>
      </c>
      <c r="Q2" s="10" t="s">
        <v>6</v>
      </c>
      <c r="R2" s="10" t="s">
        <v>7</v>
      </c>
      <c r="S2" s="10" t="s">
        <v>8</v>
      </c>
      <c r="T2" s="10" t="s">
        <v>2</v>
      </c>
      <c r="U2" s="10" t="s">
        <v>3</v>
      </c>
      <c r="V2" s="10" t="s">
        <v>4</v>
      </c>
      <c r="W2" s="10" t="s">
        <v>5</v>
      </c>
      <c r="X2" s="10" t="s">
        <v>6</v>
      </c>
      <c r="Y2" s="10" t="s">
        <v>7</v>
      </c>
      <c r="Z2" s="10" t="s">
        <v>8</v>
      </c>
      <c r="AA2" s="10" t="s">
        <v>2</v>
      </c>
      <c r="AB2" s="10" t="s">
        <v>3</v>
      </c>
      <c r="AC2" s="10" t="s">
        <v>4</v>
      </c>
      <c r="AD2" s="10" t="s">
        <v>5</v>
      </c>
      <c r="AE2" s="10" t="s">
        <v>6</v>
      </c>
      <c r="AF2" s="17" t="s">
        <v>7</v>
      </c>
      <c r="AG2" s="6"/>
    </row>
    <row r="3">
      <c r="A3" s="18"/>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18"/>
      <c r="AG3" s="22"/>
    </row>
    <row r="4">
      <c r="A4" s="23" t="s">
        <v>28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18"/>
      <c r="AG4" s="22"/>
    </row>
    <row r="5">
      <c r="A5" s="26" t="s">
        <v>30</v>
      </c>
      <c r="B5" s="27">
        <v>1720.790406</v>
      </c>
      <c r="C5" s="27">
        <v>2353.894863</v>
      </c>
      <c r="D5" s="27">
        <v>1773.29264</v>
      </c>
      <c r="E5" s="27">
        <v>1307.970363</v>
      </c>
      <c r="F5" s="27">
        <v>1056.764145</v>
      </c>
      <c r="G5" s="27">
        <v>1277.029595</v>
      </c>
      <c r="H5" s="27">
        <v>1259.355897</v>
      </c>
      <c r="I5" s="27">
        <v>1574.91665</v>
      </c>
      <c r="J5" s="27">
        <v>1734.459475</v>
      </c>
      <c r="K5" s="27">
        <v>2173.435089</v>
      </c>
      <c r="L5" s="27">
        <v>1176.708218</v>
      </c>
      <c r="M5" s="27">
        <v>1091.93379</v>
      </c>
      <c r="N5" s="27">
        <v>727.378896</v>
      </c>
      <c r="O5" s="27">
        <v>811.436503</v>
      </c>
      <c r="P5" s="27">
        <v>1130.328052</v>
      </c>
      <c r="Q5" s="27">
        <v>1919.896823</v>
      </c>
      <c r="R5" s="27">
        <v>2114.211447</v>
      </c>
      <c r="S5" s="27">
        <v>988.265619</v>
      </c>
      <c r="T5" s="27">
        <v>1360.829422</v>
      </c>
      <c r="U5" s="27">
        <v>1019.993114</v>
      </c>
      <c r="V5" s="27">
        <v>1925.978088</v>
      </c>
      <c r="W5" s="27">
        <v>2626.117463</v>
      </c>
      <c r="X5" s="27">
        <v>4620.456695</v>
      </c>
      <c r="Y5" s="27">
        <v>6211.045582</v>
      </c>
      <c r="Z5" s="27">
        <v>28980.07935</v>
      </c>
      <c r="AA5" s="27">
        <v>27313.59068</v>
      </c>
      <c r="AB5" s="27">
        <v>16002.78167</v>
      </c>
      <c r="AC5" s="27">
        <v>11862.60558</v>
      </c>
      <c r="AD5" s="27">
        <v>9379.432163</v>
      </c>
      <c r="AE5" s="27">
        <v>12039.75721</v>
      </c>
      <c r="AF5" s="33">
        <v>10508.21989</v>
      </c>
      <c r="AG5" s="38">
        <f t="shared" ref="AG5:AG11" si="1">sum(B5:AF5)</f>
        <v>160042.9554</v>
      </c>
    </row>
    <row r="6">
      <c r="A6" s="26" t="s">
        <v>35</v>
      </c>
      <c r="B6" s="39">
        <v>1663.290406</v>
      </c>
      <c r="C6" s="39">
        <v>2282.894863</v>
      </c>
      <c r="D6" s="39">
        <v>1673.69264</v>
      </c>
      <c r="E6" s="39">
        <v>1251.970363</v>
      </c>
      <c r="F6" s="39">
        <v>973.564145</v>
      </c>
      <c r="G6" s="39">
        <v>1213.1295949999999</v>
      </c>
      <c r="H6" s="39">
        <v>1192.755897</v>
      </c>
      <c r="I6" s="39">
        <v>1481.41665</v>
      </c>
      <c r="J6" s="39">
        <v>1645.959475</v>
      </c>
      <c r="K6" s="39">
        <v>2100.855089</v>
      </c>
      <c r="L6" s="39">
        <v>1134.508218</v>
      </c>
      <c r="M6" s="39">
        <v>1037.53379</v>
      </c>
      <c r="N6" s="39">
        <v>681.778896</v>
      </c>
      <c r="O6" s="39">
        <v>743.236503</v>
      </c>
      <c r="P6" s="39">
        <v>1075.928052</v>
      </c>
      <c r="Q6" s="39">
        <v>1829.196823</v>
      </c>
      <c r="R6" s="39">
        <v>2056.0114470000003</v>
      </c>
      <c r="S6" s="39">
        <v>919.9656190000001</v>
      </c>
      <c r="T6" s="39">
        <v>1311.929422</v>
      </c>
      <c r="U6" s="39">
        <v>971.693114</v>
      </c>
      <c r="V6" s="39">
        <v>1873.6780880000001</v>
      </c>
      <c r="W6" s="39">
        <v>2500.610677</v>
      </c>
      <c r="X6" s="39">
        <v>4521.666695</v>
      </c>
      <c r="Y6" s="39">
        <v>6051.037509</v>
      </c>
      <c r="Z6" s="39">
        <v>28390.31798</v>
      </c>
      <c r="AA6" s="39">
        <v>26794.48623</v>
      </c>
      <c r="AB6" s="39">
        <v>15707.05273</v>
      </c>
      <c r="AC6" s="39">
        <v>11443.90829</v>
      </c>
      <c r="AD6" s="39">
        <v>9051.863514</v>
      </c>
      <c r="AE6" s="39">
        <v>11647.46051</v>
      </c>
      <c r="AF6" s="44">
        <v>10241.11759</v>
      </c>
      <c r="AG6" s="38">
        <f t="shared" si="1"/>
        <v>155464.5108</v>
      </c>
    </row>
    <row r="7">
      <c r="A7" s="26" t="s">
        <v>39</v>
      </c>
      <c r="B7" s="39">
        <v>57.5</v>
      </c>
      <c r="C7" s="39">
        <v>71.0</v>
      </c>
      <c r="D7" s="39">
        <v>99.6</v>
      </c>
      <c r="E7" s="39">
        <v>56.0</v>
      </c>
      <c r="F7" s="39">
        <v>83.2</v>
      </c>
      <c r="G7" s="39">
        <v>63.9</v>
      </c>
      <c r="H7" s="39">
        <v>66.6</v>
      </c>
      <c r="I7" s="39">
        <v>93.5</v>
      </c>
      <c r="J7" s="39">
        <v>88.5</v>
      </c>
      <c r="K7" s="39">
        <v>72.58</v>
      </c>
      <c r="L7" s="39">
        <v>42.2</v>
      </c>
      <c r="M7" s="39">
        <v>54.4</v>
      </c>
      <c r="N7" s="39">
        <v>45.6</v>
      </c>
      <c r="O7" s="39">
        <v>68.2</v>
      </c>
      <c r="P7" s="39">
        <v>54.4</v>
      </c>
      <c r="Q7" s="39">
        <v>90.7</v>
      </c>
      <c r="R7" s="39">
        <v>58.2</v>
      </c>
      <c r="S7" s="39">
        <v>68.3</v>
      </c>
      <c r="T7" s="39">
        <v>48.9</v>
      </c>
      <c r="U7" s="39">
        <v>48.3</v>
      </c>
      <c r="V7" s="39">
        <v>52.3</v>
      </c>
      <c r="W7" s="39">
        <v>125.506786</v>
      </c>
      <c r="X7" s="39">
        <v>98.79</v>
      </c>
      <c r="Y7" s="39">
        <v>160.008073</v>
      </c>
      <c r="Z7" s="39">
        <v>589.761369</v>
      </c>
      <c r="AA7" s="39">
        <v>519.104447</v>
      </c>
      <c r="AB7" s="39">
        <v>295.728947</v>
      </c>
      <c r="AC7" s="39">
        <v>418.697292</v>
      </c>
      <c r="AD7" s="39">
        <v>327.568649</v>
      </c>
      <c r="AE7" s="39">
        <v>392.296697</v>
      </c>
      <c r="AF7" s="44">
        <v>267.102301</v>
      </c>
      <c r="AG7" s="38">
        <f t="shared" si="1"/>
        <v>4578.444561</v>
      </c>
    </row>
    <row r="8">
      <c r="A8" s="26" t="s">
        <v>43</v>
      </c>
      <c r="B8" s="39">
        <v>226.46</v>
      </c>
      <c r="C8" s="39">
        <v>302.25</v>
      </c>
      <c r="D8" s="39">
        <v>344.36</v>
      </c>
      <c r="E8" s="39">
        <v>84.95</v>
      </c>
      <c r="F8" s="39">
        <v>214.95</v>
      </c>
      <c r="G8" s="39">
        <v>239.0</v>
      </c>
      <c r="H8" s="39">
        <v>301.87</v>
      </c>
      <c r="I8" s="39">
        <v>400.40000000000003</v>
      </c>
      <c r="J8" s="39">
        <v>482.7</v>
      </c>
      <c r="K8" s="39">
        <v>611.61</v>
      </c>
      <c r="L8" s="39">
        <v>198.6</v>
      </c>
      <c r="M8" s="39">
        <v>215.75</v>
      </c>
      <c r="N8" s="39">
        <v>206.18</v>
      </c>
      <c r="O8" s="39">
        <v>195.25</v>
      </c>
      <c r="P8" s="39">
        <v>286.06</v>
      </c>
      <c r="Q8" s="39">
        <v>490.95</v>
      </c>
      <c r="R8" s="39">
        <v>462.87</v>
      </c>
      <c r="S8" s="39">
        <v>213.81</v>
      </c>
      <c r="T8" s="39">
        <v>124.15</v>
      </c>
      <c r="U8" s="39">
        <v>126.07</v>
      </c>
      <c r="V8" s="39">
        <v>446.93</v>
      </c>
      <c r="W8" s="39">
        <v>592.91</v>
      </c>
      <c r="X8" s="39">
        <v>1256.13</v>
      </c>
      <c r="Y8" s="39">
        <v>1838.25</v>
      </c>
      <c r="Z8" s="39">
        <v>6047.3</v>
      </c>
      <c r="AA8" s="39">
        <v>5987.74</v>
      </c>
      <c r="AB8" s="39">
        <v>3149.93</v>
      </c>
      <c r="AC8" s="39">
        <v>1656.09</v>
      </c>
      <c r="AD8" s="39">
        <v>1829.01</v>
      </c>
      <c r="AE8" s="39">
        <v>2162.23</v>
      </c>
      <c r="AF8" s="44">
        <v>2010.4</v>
      </c>
      <c r="AG8" s="38">
        <f t="shared" si="1"/>
        <v>32705.16</v>
      </c>
    </row>
    <row r="9">
      <c r="A9" s="26" t="s">
        <v>35</v>
      </c>
      <c r="B9" s="55">
        <v>223.25</v>
      </c>
      <c r="C9" s="55">
        <v>286.02</v>
      </c>
      <c r="D9" s="55">
        <v>321.98</v>
      </c>
      <c r="E9" s="55">
        <v>61.63</v>
      </c>
      <c r="F9" s="55">
        <v>202.04</v>
      </c>
      <c r="G9" s="55">
        <v>219.93</v>
      </c>
      <c r="H9" s="55">
        <v>286.02</v>
      </c>
      <c r="I9" s="55">
        <v>380.36</v>
      </c>
      <c r="J9" s="55">
        <v>460.36</v>
      </c>
      <c r="K9" s="55">
        <v>596.03</v>
      </c>
      <c r="L9" s="55">
        <v>195.43</v>
      </c>
      <c r="M9" s="55">
        <v>202.72</v>
      </c>
      <c r="N9" s="55">
        <v>193.25</v>
      </c>
      <c r="O9" s="55">
        <v>185.85</v>
      </c>
      <c r="P9" s="55">
        <v>259.61</v>
      </c>
      <c r="Q9" s="55">
        <v>477.26</v>
      </c>
      <c r="R9" s="55">
        <v>453.43</v>
      </c>
      <c r="S9" s="55">
        <v>191.31</v>
      </c>
      <c r="T9" s="55">
        <v>95.83</v>
      </c>
      <c r="U9" s="55">
        <v>100.45</v>
      </c>
      <c r="V9" s="55">
        <v>414.42</v>
      </c>
      <c r="W9" s="55">
        <v>571.04</v>
      </c>
      <c r="X9" s="55">
        <v>1240.06</v>
      </c>
      <c r="Y9" s="55">
        <v>1809.59</v>
      </c>
      <c r="Z9" s="55">
        <v>5950.84</v>
      </c>
      <c r="AA9" s="55">
        <v>5937.4</v>
      </c>
      <c r="AB9" s="55">
        <v>3076.93</v>
      </c>
      <c r="AC9" s="55">
        <v>1574.65</v>
      </c>
      <c r="AD9" s="55">
        <v>1755.72</v>
      </c>
      <c r="AE9" s="55">
        <v>2089.9</v>
      </c>
      <c r="AF9" s="57">
        <v>1979.17</v>
      </c>
      <c r="AG9" s="38">
        <f t="shared" si="1"/>
        <v>31792.48</v>
      </c>
    </row>
    <row r="10">
      <c r="A10" s="26" t="s">
        <v>39</v>
      </c>
      <c r="B10" s="55">
        <v>3.21</v>
      </c>
      <c r="C10" s="55">
        <v>16.23</v>
      </c>
      <c r="D10" s="55">
        <v>22.38</v>
      </c>
      <c r="E10" s="55">
        <v>23.32</v>
      </c>
      <c r="F10" s="55">
        <v>12.91</v>
      </c>
      <c r="G10" s="55">
        <v>19.07</v>
      </c>
      <c r="H10" s="55">
        <v>15.85</v>
      </c>
      <c r="I10" s="55">
        <v>20.04</v>
      </c>
      <c r="J10" s="55">
        <v>22.34</v>
      </c>
      <c r="K10" s="55">
        <v>15.58</v>
      </c>
      <c r="L10" s="55">
        <v>3.17</v>
      </c>
      <c r="M10" s="55">
        <v>13.03</v>
      </c>
      <c r="N10" s="55">
        <v>12.93</v>
      </c>
      <c r="O10" s="55">
        <v>9.4</v>
      </c>
      <c r="P10" s="55">
        <v>26.45</v>
      </c>
      <c r="Q10" s="55">
        <v>13.69</v>
      </c>
      <c r="R10" s="55">
        <v>9.44</v>
      </c>
      <c r="S10" s="55">
        <v>22.5</v>
      </c>
      <c r="T10" s="55">
        <v>28.32</v>
      </c>
      <c r="U10" s="55">
        <v>25.62</v>
      </c>
      <c r="V10" s="55">
        <v>32.51</v>
      </c>
      <c r="W10" s="55">
        <v>21.87</v>
      </c>
      <c r="X10" s="55">
        <v>16.07</v>
      </c>
      <c r="Y10" s="55">
        <v>28.66</v>
      </c>
      <c r="Z10" s="55">
        <v>96.46</v>
      </c>
      <c r="AA10" s="55">
        <v>50.34</v>
      </c>
      <c r="AB10" s="55">
        <v>73.0</v>
      </c>
      <c r="AC10" s="55">
        <v>81.44</v>
      </c>
      <c r="AD10" s="55">
        <v>73.29</v>
      </c>
      <c r="AE10" s="55">
        <v>72.33</v>
      </c>
      <c r="AF10" s="57">
        <v>31.23</v>
      </c>
      <c r="AG10" s="38">
        <f t="shared" si="1"/>
        <v>912.68</v>
      </c>
    </row>
    <row r="11">
      <c r="A11" s="61" t="s">
        <v>50</v>
      </c>
      <c r="B11" s="62">
        <f t="shared" ref="B11:AF11" si="2">sum(B5+B8)</f>
        <v>1947.250406</v>
      </c>
      <c r="C11" s="62">
        <f t="shared" si="2"/>
        <v>2656.144863</v>
      </c>
      <c r="D11" s="62">
        <f t="shared" si="2"/>
        <v>2117.65264</v>
      </c>
      <c r="E11" s="62">
        <f t="shared" si="2"/>
        <v>1392.920363</v>
      </c>
      <c r="F11" s="62">
        <f t="shared" si="2"/>
        <v>1271.714145</v>
      </c>
      <c r="G11" s="62">
        <f t="shared" si="2"/>
        <v>1516.029595</v>
      </c>
      <c r="H11" s="62">
        <f t="shared" si="2"/>
        <v>1561.225897</v>
      </c>
      <c r="I11" s="62">
        <f t="shared" si="2"/>
        <v>1975.31665</v>
      </c>
      <c r="J11" s="62">
        <f t="shared" si="2"/>
        <v>2217.159475</v>
      </c>
      <c r="K11" s="62">
        <f t="shared" si="2"/>
        <v>2785.045089</v>
      </c>
      <c r="L11" s="62">
        <f t="shared" si="2"/>
        <v>1375.308218</v>
      </c>
      <c r="M11" s="62">
        <f t="shared" si="2"/>
        <v>1307.68379</v>
      </c>
      <c r="N11" s="62">
        <f t="shared" si="2"/>
        <v>933.558896</v>
      </c>
      <c r="O11" s="62">
        <f t="shared" si="2"/>
        <v>1006.686503</v>
      </c>
      <c r="P11" s="62">
        <f t="shared" si="2"/>
        <v>1416.388052</v>
      </c>
      <c r="Q11" s="62">
        <f t="shared" si="2"/>
        <v>2410.846823</v>
      </c>
      <c r="R11" s="62">
        <f t="shared" si="2"/>
        <v>2577.081447</v>
      </c>
      <c r="S11" s="62">
        <f t="shared" si="2"/>
        <v>1202.075619</v>
      </c>
      <c r="T11" s="62">
        <f t="shared" si="2"/>
        <v>1484.979422</v>
      </c>
      <c r="U11" s="62">
        <f t="shared" si="2"/>
        <v>1146.063114</v>
      </c>
      <c r="V11" s="62">
        <f t="shared" si="2"/>
        <v>2372.908088</v>
      </c>
      <c r="W11" s="62">
        <f t="shared" si="2"/>
        <v>3219.027463</v>
      </c>
      <c r="X11" s="62">
        <f t="shared" si="2"/>
        <v>5876.586695</v>
      </c>
      <c r="Y11" s="62">
        <f t="shared" si="2"/>
        <v>8049.295582</v>
      </c>
      <c r="Z11" s="62">
        <f t="shared" si="2"/>
        <v>35027.37935</v>
      </c>
      <c r="AA11" s="62">
        <f t="shared" si="2"/>
        <v>33301.33068</v>
      </c>
      <c r="AB11" s="62">
        <f t="shared" si="2"/>
        <v>19152.71167</v>
      </c>
      <c r="AC11" s="62">
        <f t="shared" si="2"/>
        <v>13518.69558</v>
      </c>
      <c r="AD11" s="62">
        <f t="shared" si="2"/>
        <v>11208.44216</v>
      </c>
      <c r="AE11" s="62">
        <f t="shared" si="2"/>
        <v>14201.98721</v>
      </c>
      <c r="AF11" s="72">
        <f t="shared" si="2"/>
        <v>12518.61989</v>
      </c>
      <c r="AG11" s="73">
        <f t="shared" si="1"/>
        <v>192748.1154</v>
      </c>
    </row>
    <row r="12">
      <c r="A12" s="18"/>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18"/>
      <c r="AG12" s="6"/>
    </row>
    <row r="13">
      <c r="A13" s="23" t="s">
        <v>56</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18"/>
      <c r="AG13" s="6"/>
    </row>
    <row r="14">
      <c r="A14" s="26" t="s">
        <v>57</v>
      </c>
      <c r="B14" s="80">
        <f t="shared" ref="B14:AF14" si="3">sum(B15:B16)</f>
        <v>75</v>
      </c>
      <c r="C14" s="80">
        <f t="shared" si="3"/>
        <v>99</v>
      </c>
      <c r="D14" s="80">
        <f t="shared" si="3"/>
        <v>87</v>
      </c>
      <c r="E14" s="80">
        <f t="shared" si="3"/>
        <v>59</v>
      </c>
      <c r="F14" s="80">
        <f t="shared" si="3"/>
        <v>60</v>
      </c>
      <c r="G14" s="80">
        <f t="shared" si="3"/>
        <v>61</v>
      </c>
      <c r="H14" s="80">
        <f t="shared" si="3"/>
        <v>62</v>
      </c>
      <c r="I14" s="80">
        <f t="shared" si="3"/>
        <v>78</v>
      </c>
      <c r="J14" s="80">
        <f t="shared" si="3"/>
        <v>84</v>
      </c>
      <c r="K14" s="80">
        <f t="shared" si="3"/>
        <v>93</v>
      </c>
      <c r="L14" s="80">
        <f t="shared" si="3"/>
        <v>51</v>
      </c>
      <c r="M14" s="80">
        <f t="shared" si="3"/>
        <v>52</v>
      </c>
      <c r="N14" s="80">
        <f t="shared" si="3"/>
        <v>37</v>
      </c>
      <c r="O14" s="80">
        <f t="shared" si="3"/>
        <v>46</v>
      </c>
      <c r="P14" s="80">
        <f t="shared" si="3"/>
        <v>53</v>
      </c>
      <c r="Q14" s="80">
        <f t="shared" si="3"/>
        <v>90</v>
      </c>
      <c r="R14" s="80">
        <f t="shared" si="3"/>
        <v>87</v>
      </c>
      <c r="S14" s="80">
        <f t="shared" si="3"/>
        <v>52</v>
      </c>
      <c r="T14" s="80">
        <f t="shared" si="3"/>
        <v>59</v>
      </c>
      <c r="U14" s="80">
        <f t="shared" si="3"/>
        <v>48</v>
      </c>
      <c r="V14" s="80">
        <f t="shared" si="3"/>
        <v>79</v>
      </c>
      <c r="W14" s="80">
        <f t="shared" si="3"/>
        <v>111</v>
      </c>
      <c r="X14" s="80">
        <f t="shared" si="3"/>
        <v>171</v>
      </c>
      <c r="Y14" s="80">
        <f t="shared" si="3"/>
        <v>235</v>
      </c>
      <c r="Z14" s="80">
        <f t="shared" si="3"/>
        <v>1051</v>
      </c>
      <c r="AA14" s="80">
        <f t="shared" si="3"/>
        <v>992</v>
      </c>
      <c r="AB14" s="80">
        <f t="shared" si="3"/>
        <v>579</v>
      </c>
      <c r="AC14" s="80">
        <f t="shared" si="3"/>
        <v>460</v>
      </c>
      <c r="AD14" s="80">
        <f t="shared" si="3"/>
        <v>351</v>
      </c>
      <c r="AE14" s="80">
        <f t="shared" si="3"/>
        <v>439</v>
      </c>
      <c r="AF14" s="84">
        <f t="shared" si="3"/>
        <v>360</v>
      </c>
      <c r="AG14" s="86">
        <f t="shared" ref="AG14:AG22" si="4">sum(B14:AF14)</f>
        <v>6161</v>
      </c>
    </row>
    <row r="15">
      <c r="A15" s="26" t="s">
        <v>35</v>
      </c>
      <c r="B15" s="87">
        <v>56.0</v>
      </c>
      <c r="C15" s="87">
        <v>76.0</v>
      </c>
      <c r="D15" s="87">
        <v>55.0</v>
      </c>
      <c r="E15" s="87">
        <v>41.0</v>
      </c>
      <c r="F15" s="87">
        <v>33.0</v>
      </c>
      <c r="G15" s="87">
        <v>40.0</v>
      </c>
      <c r="H15" s="80">
        <v>40.0</v>
      </c>
      <c r="I15" s="80">
        <v>48.0</v>
      </c>
      <c r="J15" s="80">
        <v>56.0</v>
      </c>
      <c r="K15" s="80">
        <v>69.0</v>
      </c>
      <c r="L15" s="80">
        <v>37.0</v>
      </c>
      <c r="M15" s="80">
        <v>34.0</v>
      </c>
      <c r="N15" s="80">
        <v>22.0</v>
      </c>
      <c r="O15" s="80">
        <v>24.0</v>
      </c>
      <c r="P15" s="80">
        <v>35.0</v>
      </c>
      <c r="Q15" s="80">
        <v>61.0</v>
      </c>
      <c r="R15" s="80">
        <v>68.0</v>
      </c>
      <c r="S15" s="80">
        <v>30.0</v>
      </c>
      <c r="T15" s="80">
        <v>43.0</v>
      </c>
      <c r="U15" s="80">
        <v>32.0</v>
      </c>
      <c r="V15" s="80">
        <v>62.0</v>
      </c>
      <c r="W15" s="80">
        <v>84.0</v>
      </c>
      <c r="X15" s="80">
        <v>150.0</v>
      </c>
      <c r="Y15" s="80">
        <v>200.0</v>
      </c>
      <c r="Z15" s="80">
        <v>941.0</v>
      </c>
      <c r="AA15" s="80">
        <v>891.0</v>
      </c>
      <c r="AB15" s="80">
        <v>522.0</v>
      </c>
      <c r="AC15" s="80">
        <v>381.0</v>
      </c>
      <c r="AD15" s="80">
        <v>289.0</v>
      </c>
      <c r="AE15" s="80">
        <v>365.0</v>
      </c>
      <c r="AF15" s="84">
        <v>313.0</v>
      </c>
      <c r="AG15" s="86">
        <f t="shared" si="4"/>
        <v>5098</v>
      </c>
    </row>
    <row r="16">
      <c r="A16" s="26" t="s">
        <v>39</v>
      </c>
      <c r="B16" s="87">
        <v>19.0</v>
      </c>
      <c r="C16" s="87">
        <v>23.0</v>
      </c>
      <c r="D16" s="87">
        <v>32.0</v>
      </c>
      <c r="E16" s="87">
        <v>18.0</v>
      </c>
      <c r="F16" s="87">
        <v>27.0</v>
      </c>
      <c r="G16" s="87">
        <v>21.0</v>
      </c>
      <c r="H16" s="80">
        <v>22.0</v>
      </c>
      <c r="I16" s="80">
        <v>30.0</v>
      </c>
      <c r="J16" s="80">
        <v>28.0</v>
      </c>
      <c r="K16" s="80">
        <v>24.0</v>
      </c>
      <c r="L16" s="80">
        <v>14.0</v>
      </c>
      <c r="M16" s="80">
        <v>18.0</v>
      </c>
      <c r="N16" s="80">
        <v>15.0</v>
      </c>
      <c r="O16" s="80">
        <v>22.0</v>
      </c>
      <c r="P16" s="80">
        <v>18.0</v>
      </c>
      <c r="Q16" s="80">
        <v>29.0</v>
      </c>
      <c r="R16" s="80">
        <v>19.0</v>
      </c>
      <c r="S16" s="80">
        <v>22.0</v>
      </c>
      <c r="T16" s="80">
        <v>16.0</v>
      </c>
      <c r="U16" s="80">
        <v>16.0</v>
      </c>
      <c r="V16" s="80">
        <v>17.0</v>
      </c>
      <c r="W16" s="80">
        <v>27.0</v>
      </c>
      <c r="X16" s="80">
        <v>21.0</v>
      </c>
      <c r="Y16" s="80">
        <v>35.0</v>
      </c>
      <c r="Z16" s="80">
        <v>110.0</v>
      </c>
      <c r="AA16" s="80">
        <v>101.0</v>
      </c>
      <c r="AB16" s="80">
        <v>57.0</v>
      </c>
      <c r="AC16" s="80">
        <v>79.0</v>
      </c>
      <c r="AD16" s="80">
        <v>62.0</v>
      </c>
      <c r="AE16" s="80">
        <v>74.0</v>
      </c>
      <c r="AF16" s="84">
        <v>47.0</v>
      </c>
      <c r="AG16" s="86">
        <f t="shared" si="4"/>
        <v>1063</v>
      </c>
    </row>
    <row r="17">
      <c r="A17" s="26" t="s">
        <v>61</v>
      </c>
      <c r="B17" s="87">
        <f t="shared" ref="B17:AF17" si="5">sum(B18:B19)</f>
        <v>8</v>
      </c>
      <c r="C17" s="87">
        <f t="shared" si="5"/>
        <v>14</v>
      </c>
      <c r="D17" s="87">
        <f t="shared" si="5"/>
        <v>17</v>
      </c>
      <c r="E17" s="87">
        <f t="shared" si="5"/>
        <v>9</v>
      </c>
      <c r="F17" s="87">
        <f t="shared" si="5"/>
        <v>10</v>
      </c>
      <c r="G17" s="87">
        <f t="shared" si="5"/>
        <v>13</v>
      </c>
      <c r="H17" s="87">
        <f t="shared" si="5"/>
        <v>14</v>
      </c>
      <c r="I17" s="87">
        <f t="shared" si="5"/>
        <v>18</v>
      </c>
      <c r="J17" s="87">
        <f t="shared" si="5"/>
        <v>21</v>
      </c>
      <c r="K17" s="87">
        <f t="shared" si="5"/>
        <v>24</v>
      </c>
      <c r="L17" s="87">
        <f t="shared" si="5"/>
        <v>7</v>
      </c>
      <c r="M17" s="87">
        <f t="shared" si="5"/>
        <v>10</v>
      </c>
      <c r="N17" s="87">
        <f t="shared" si="5"/>
        <v>10</v>
      </c>
      <c r="O17" s="87">
        <f t="shared" si="5"/>
        <v>9</v>
      </c>
      <c r="P17" s="87">
        <f t="shared" si="5"/>
        <v>16</v>
      </c>
      <c r="Q17" s="87">
        <f t="shared" si="5"/>
        <v>19</v>
      </c>
      <c r="R17" s="87">
        <f t="shared" si="5"/>
        <v>17</v>
      </c>
      <c r="S17" s="87">
        <f t="shared" si="5"/>
        <v>13</v>
      </c>
      <c r="T17" s="87">
        <f t="shared" si="5"/>
        <v>12</v>
      </c>
      <c r="U17" s="87">
        <f t="shared" si="5"/>
        <v>11</v>
      </c>
      <c r="V17" s="87">
        <f t="shared" si="5"/>
        <v>21</v>
      </c>
      <c r="W17" s="87">
        <f t="shared" si="5"/>
        <v>23</v>
      </c>
      <c r="X17" s="87">
        <f t="shared" si="5"/>
        <v>42</v>
      </c>
      <c r="Y17" s="87">
        <f t="shared" si="5"/>
        <v>61</v>
      </c>
      <c r="Z17" s="87">
        <f t="shared" si="5"/>
        <v>204</v>
      </c>
      <c r="AA17" s="87">
        <f t="shared" si="5"/>
        <v>197</v>
      </c>
      <c r="AB17" s="87">
        <f t="shared" si="5"/>
        <v>110</v>
      </c>
      <c r="AC17" s="87">
        <f t="shared" si="5"/>
        <v>65</v>
      </c>
      <c r="AD17" s="87">
        <f t="shared" si="5"/>
        <v>67</v>
      </c>
      <c r="AE17" s="87">
        <f t="shared" si="5"/>
        <v>75</v>
      </c>
      <c r="AF17" s="96">
        <f t="shared" si="5"/>
        <v>63</v>
      </c>
      <c r="AG17" s="86">
        <f t="shared" si="4"/>
        <v>1200</v>
      </c>
    </row>
    <row r="18">
      <c r="A18" s="26" t="s">
        <v>35</v>
      </c>
      <c r="B18" s="80">
        <v>7.0</v>
      </c>
      <c r="C18" s="80">
        <v>9.0</v>
      </c>
      <c r="D18" s="80">
        <v>10.0</v>
      </c>
      <c r="E18" s="80">
        <v>2.0</v>
      </c>
      <c r="F18" s="80">
        <v>6.0</v>
      </c>
      <c r="G18" s="80">
        <v>7.0</v>
      </c>
      <c r="H18" s="80">
        <v>9.0</v>
      </c>
      <c r="I18" s="80">
        <v>12.0</v>
      </c>
      <c r="J18" s="80">
        <v>14.0</v>
      </c>
      <c r="K18" s="80">
        <v>19.0</v>
      </c>
      <c r="L18" s="80">
        <v>6.0</v>
      </c>
      <c r="M18" s="80">
        <v>6.0</v>
      </c>
      <c r="N18" s="80">
        <v>6.0</v>
      </c>
      <c r="O18" s="80">
        <v>6.0</v>
      </c>
      <c r="P18" s="80">
        <v>8.0</v>
      </c>
      <c r="Q18" s="80">
        <v>15.0</v>
      </c>
      <c r="R18" s="80">
        <v>14.0</v>
      </c>
      <c r="S18" s="80">
        <v>6.0</v>
      </c>
      <c r="T18" s="80">
        <v>3.0</v>
      </c>
      <c r="U18" s="80">
        <v>3.0</v>
      </c>
      <c r="V18" s="80">
        <v>13.0</v>
      </c>
      <c r="W18" s="80">
        <v>18.0</v>
      </c>
      <c r="X18" s="80">
        <v>38.0</v>
      </c>
      <c r="Y18" s="80">
        <v>55.0</v>
      </c>
      <c r="Z18" s="80">
        <v>187.0</v>
      </c>
      <c r="AA18" s="80">
        <v>187.0</v>
      </c>
      <c r="AB18" s="80">
        <v>97.0</v>
      </c>
      <c r="AC18" s="80">
        <v>49.0</v>
      </c>
      <c r="AD18" s="80">
        <v>52.0</v>
      </c>
      <c r="AE18" s="80">
        <v>62.0</v>
      </c>
      <c r="AF18" s="84">
        <v>58.0</v>
      </c>
      <c r="AG18" s="86">
        <f t="shared" si="4"/>
        <v>984</v>
      </c>
    </row>
    <row r="19">
      <c r="A19" s="26" t="s">
        <v>39</v>
      </c>
      <c r="B19" s="80">
        <v>1.0</v>
      </c>
      <c r="C19" s="80">
        <v>5.0</v>
      </c>
      <c r="D19" s="80">
        <v>7.0</v>
      </c>
      <c r="E19" s="80">
        <v>7.0</v>
      </c>
      <c r="F19" s="80">
        <v>4.0</v>
      </c>
      <c r="G19" s="80">
        <v>6.0</v>
      </c>
      <c r="H19" s="80">
        <v>5.0</v>
      </c>
      <c r="I19" s="80">
        <v>6.0</v>
      </c>
      <c r="J19" s="80">
        <v>7.0</v>
      </c>
      <c r="K19" s="80">
        <v>5.0</v>
      </c>
      <c r="L19" s="80">
        <v>1.0</v>
      </c>
      <c r="M19" s="80">
        <v>4.0</v>
      </c>
      <c r="N19" s="80">
        <v>4.0</v>
      </c>
      <c r="O19" s="80">
        <v>3.0</v>
      </c>
      <c r="P19" s="80">
        <v>8.0</v>
      </c>
      <c r="Q19" s="80">
        <v>4.0</v>
      </c>
      <c r="R19" s="80">
        <v>3.0</v>
      </c>
      <c r="S19" s="80">
        <v>7.0</v>
      </c>
      <c r="T19" s="80">
        <v>9.0</v>
      </c>
      <c r="U19" s="80">
        <v>8.0</v>
      </c>
      <c r="V19" s="80">
        <v>8.0</v>
      </c>
      <c r="W19" s="80">
        <v>5.0</v>
      </c>
      <c r="X19" s="80">
        <v>4.0</v>
      </c>
      <c r="Y19" s="80">
        <v>6.0</v>
      </c>
      <c r="Z19" s="80">
        <v>17.0</v>
      </c>
      <c r="AA19" s="80">
        <v>10.0</v>
      </c>
      <c r="AB19" s="80">
        <v>13.0</v>
      </c>
      <c r="AC19" s="80">
        <v>16.0</v>
      </c>
      <c r="AD19" s="80">
        <v>15.0</v>
      </c>
      <c r="AE19" s="80">
        <v>13.0</v>
      </c>
      <c r="AF19" s="84">
        <v>5.0</v>
      </c>
      <c r="AG19" s="86">
        <f t="shared" si="4"/>
        <v>216</v>
      </c>
    </row>
    <row r="20">
      <c r="A20" s="102" t="s">
        <v>50</v>
      </c>
      <c r="B20" s="104">
        <f t="shared" ref="B20:AF20" si="6">sum(B14+B17)</f>
        <v>83</v>
      </c>
      <c r="C20" s="104">
        <f t="shared" si="6"/>
        <v>113</v>
      </c>
      <c r="D20" s="104">
        <f t="shared" si="6"/>
        <v>104</v>
      </c>
      <c r="E20" s="104">
        <f t="shared" si="6"/>
        <v>68</v>
      </c>
      <c r="F20" s="104">
        <f t="shared" si="6"/>
        <v>70</v>
      </c>
      <c r="G20" s="104">
        <f t="shared" si="6"/>
        <v>74</v>
      </c>
      <c r="H20" s="104">
        <f t="shared" si="6"/>
        <v>76</v>
      </c>
      <c r="I20" s="104">
        <f t="shared" si="6"/>
        <v>96</v>
      </c>
      <c r="J20" s="104">
        <f t="shared" si="6"/>
        <v>105</v>
      </c>
      <c r="K20" s="104">
        <f t="shared" si="6"/>
        <v>117</v>
      </c>
      <c r="L20" s="104">
        <f t="shared" si="6"/>
        <v>58</v>
      </c>
      <c r="M20" s="104">
        <f t="shared" si="6"/>
        <v>62</v>
      </c>
      <c r="N20" s="104">
        <f t="shared" si="6"/>
        <v>47</v>
      </c>
      <c r="O20" s="104">
        <f t="shared" si="6"/>
        <v>55</v>
      </c>
      <c r="P20" s="104">
        <f t="shared" si="6"/>
        <v>69</v>
      </c>
      <c r="Q20" s="104">
        <f t="shared" si="6"/>
        <v>109</v>
      </c>
      <c r="R20" s="104">
        <f t="shared" si="6"/>
        <v>104</v>
      </c>
      <c r="S20" s="104">
        <f t="shared" si="6"/>
        <v>65</v>
      </c>
      <c r="T20" s="104">
        <f t="shared" si="6"/>
        <v>71</v>
      </c>
      <c r="U20" s="104">
        <f t="shared" si="6"/>
        <v>59</v>
      </c>
      <c r="V20" s="104">
        <f t="shared" si="6"/>
        <v>100</v>
      </c>
      <c r="W20" s="104">
        <f t="shared" si="6"/>
        <v>134</v>
      </c>
      <c r="X20" s="104">
        <f t="shared" si="6"/>
        <v>213</v>
      </c>
      <c r="Y20" s="104">
        <f t="shared" si="6"/>
        <v>296</v>
      </c>
      <c r="Z20" s="104">
        <f t="shared" si="6"/>
        <v>1255</v>
      </c>
      <c r="AA20" s="104">
        <f t="shared" si="6"/>
        <v>1189</v>
      </c>
      <c r="AB20" s="104">
        <f t="shared" si="6"/>
        <v>689</v>
      </c>
      <c r="AC20" s="104">
        <f t="shared" si="6"/>
        <v>525</v>
      </c>
      <c r="AD20" s="104">
        <f t="shared" si="6"/>
        <v>418</v>
      </c>
      <c r="AE20" s="104">
        <f t="shared" si="6"/>
        <v>514</v>
      </c>
      <c r="AF20" s="104">
        <f t="shared" si="6"/>
        <v>423</v>
      </c>
      <c r="AG20" s="113">
        <f t="shared" si="4"/>
        <v>7361</v>
      </c>
    </row>
    <row r="21">
      <c r="A21" s="114" t="s">
        <v>35</v>
      </c>
      <c r="B21" s="115">
        <f t="shared" ref="B21:AF21" si="7">B15+B18</f>
        <v>63</v>
      </c>
      <c r="C21" s="115">
        <f t="shared" si="7"/>
        <v>85</v>
      </c>
      <c r="D21" s="115">
        <f t="shared" si="7"/>
        <v>65</v>
      </c>
      <c r="E21" s="115">
        <f t="shared" si="7"/>
        <v>43</v>
      </c>
      <c r="F21" s="115">
        <f t="shared" si="7"/>
        <v>39</v>
      </c>
      <c r="G21" s="115">
        <f t="shared" si="7"/>
        <v>47</v>
      </c>
      <c r="H21" s="115">
        <f t="shared" si="7"/>
        <v>49</v>
      </c>
      <c r="I21" s="115">
        <f t="shared" si="7"/>
        <v>60</v>
      </c>
      <c r="J21" s="115">
        <f t="shared" si="7"/>
        <v>70</v>
      </c>
      <c r="K21" s="115">
        <f t="shared" si="7"/>
        <v>88</v>
      </c>
      <c r="L21" s="115">
        <f t="shared" si="7"/>
        <v>43</v>
      </c>
      <c r="M21" s="115">
        <f t="shared" si="7"/>
        <v>40</v>
      </c>
      <c r="N21" s="115">
        <f t="shared" si="7"/>
        <v>28</v>
      </c>
      <c r="O21" s="115">
        <f t="shared" si="7"/>
        <v>30</v>
      </c>
      <c r="P21" s="115">
        <f t="shared" si="7"/>
        <v>43</v>
      </c>
      <c r="Q21" s="115">
        <f t="shared" si="7"/>
        <v>76</v>
      </c>
      <c r="R21" s="115">
        <f t="shared" si="7"/>
        <v>82</v>
      </c>
      <c r="S21" s="115">
        <f t="shared" si="7"/>
        <v>36</v>
      </c>
      <c r="T21" s="115">
        <f t="shared" si="7"/>
        <v>46</v>
      </c>
      <c r="U21" s="115">
        <f t="shared" si="7"/>
        <v>35</v>
      </c>
      <c r="V21" s="115">
        <f t="shared" si="7"/>
        <v>75</v>
      </c>
      <c r="W21" s="115">
        <f t="shared" si="7"/>
        <v>102</v>
      </c>
      <c r="X21" s="115">
        <f t="shared" si="7"/>
        <v>188</v>
      </c>
      <c r="Y21" s="115">
        <f t="shared" si="7"/>
        <v>255</v>
      </c>
      <c r="Z21" s="115">
        <f t="shared" si="7"/>
        <v>1128</v>
      </c>
      <c r="AA21" s="115">
        <f t="shared" si="7"/>
        <v>1078</v>
      </c>
      <c r="AB21" s="115">
        <f t="shared" si="7"/>
        <v>619</v>
      </c>
      <c r="AC21" s="115">
        <f t="shared" si="7"/>
        <v>430</v>
      </c>
      <c r="AD21" s="115">
        <f t="shared" si="7"/>
        <v>341</v>
      </c>
      <c r="AE21" s="115">
        <f t="shared" si="7"/>
        <v>427</v>
      </c>
      <c r="AF21" s="116">
        <f t="shared" si="7"/>
        <v>371</v>
      </c>
      <c r="AG21" s="86">
        <f t="shared" si="4"/>
        <v>6082</v>
      </c>
    </row>
    <row r="22">
      <c r="A22" s="114" t="s">
        <v>39</v>
      </c>
      <c r="B22" s="115">
        <f t="shared" ref="B22:AF22" si="8">B16+B19</f>
        <v>20</v>
      </c>
      <c r="C22" s="115">
        <f t="shared" si="8"/>
        <v>28</v>
      </c>
      <c r="D22" s="115">
        <f t="shared" si="8"/>
        <v>39</v>
      </c>
      <c r="E22" s="115">
        <f t="shared" si="8"/>
        <v>25</v>
      </c>
      <c r="F22" s="115">
        <f t="shared" si="8"/>
        <v>31</v>
      </c>
      <c r="G22" s="115">
        <f t="shared" si="8"/>
        <v>27</v>
      </c>
      <c r="H22" s="115">
        <f t="shared" si="8"/>
        <v>27</v>
      </c>
      <c r="I22" s="115">
        <f t="shared" si="8"/>
        <v>36</v>
      </c>
      <c r="J22" s="115">
        <f t="shared" si="8"/>
        <v>35</v>
      </c>
      <c r="K22" s="115">
        <f t="shared" si="8"/>
        <v>29</v>
      </c>
      <c r="L22" s="115">
        <f t="shared" si="8"/>
        <v>15</v>
      </c>
      <c r="M22" s="115">
        <f t="shared" si="8"/>
        <v>22</v>
      </c>
      <c r="N22" s="115">
        <f t="shared" si="8"/>
        <v>19</v>
      </c>
      <c r="O22" s="115">
        <f t="shared" si="8"/>
        <v>25</v>
      </c>
      <c r="P22" s="115">
        <f t="shared" si="8"/>
        <v>26</v>
      </c>
      <c r="Q22" s="115">
        <f t="shared" si="8"/>
        <v>33</v>
      </c>
      <c r="R22" s="115">
        <f t="shared" si="8"/>
        <v>22</v>
      </c>
      <c r="S22" s="115">
        <f t="shared" si="8"/>
        <v>29</v>
      </c>
      <c r="T22" s="115">
        <f t="shared" si="8"/>
        <v>25</v>
      </c>
      <c r="U22" s="115">
        <f t="shared" si="8"/>
        <v>24</v>
      </c>
      <c r="V22" s="115">
        <f t="shared" si="8"/>
        <v>25</v>
      </c>
      <c r="W22" s="115">
        <f t="shared" si="8"/>
        <v>32</v>
      </c>
      <c r="X22" s="115">
        <f t="shared" si="8"/>
        <v>25</v>
      </c>
      <c r="Y22" s="115">
        <f t="shared" si="8"/>
        <v>41</v>
      </c>
      <c r="Z22" s="115">
        <f t="shared" si="8"/>
        <v>127</v>
      </c>
      <c r="AA22" s="115">
        <f t="shared" si="8"/>
        <v>111</v>
      </c>
      <c r="AB22" s="115">
        <f t="shared" si="8"/>
        <v>70</v>
      </c>
      <c r="AC22" s="115">
        <f t="shared" si="8"/>
        <v>95</v>
      </c>
      <c r="AD22" s="115">
        <f t="shared" si="8"/>
        <v>77</v>
      </c>
      <c r="AE22" s="115">
        <f t="shared" si="8"/>
        <v>87</v>
      </c>
      <c r="AF22" s="116">
        <f t="shared" si="8"/>
        <v>52</v>
      </c>
      <c r="AG22" s="86">
        <f t="shared" si="4"/>
        <v>1279</v>
      </c>
    </row>
    <row r="23">
      <c r="A23" s="18"/>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18"/>
      <c r="AG23" s="22"/>
    </row>
    <row r="24">
      <c r="A24" s="23" t="s">
        <v>68</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18"/>
      <c r="AG24" s="22"/>
    </row>
    <row r="25">
      <c r="A25" s="120" t="s">
        <v>30</v>
      </c>
      <c r="B25" s="121">
        <f t="shared" ref="B25:AF25" si="9">sum(B26:B27)</f>
        <v>29.99</v>
      </c>
      <c r="C25" s="121">
        <f t="shared" si="9"/>
        <v>29.99</v>
      </c>
      <c r="D25" s="121">
        <f t="shared" si="9"/>
        <v>0</v>
      </c>
      <c r="E25" s="121">
        <f t="shared" si="9"/>
        <v>0</v>
      </c>
      <c r="F25" s="121">
        <f t="shared" si="9"/>
        <v>29.99</v>
      </c>
      <c r="G25" s="121">
        <f t="shared" si="9"/>
        <v>0</v>
      </c>
      <c r="H25" s="121">
        <f t="shared" si="9"/>
        <v>29.99</v>
      </c>
      <c r="I25" s="121">
        <f t="shared" si="9"/>
        <v>0</v>
      </c>
      <c r="J25" s="121">
        <f t="shared" si="9"/>
        <v>59.98</v>
      </c>
      <c r="K25" s="121">
        <f t="shared" si="9"/>
        <v>5.98</v>
      </c>
      <c r="L25" s="121">
        <f t="shared" si="9"/>
        <v>0</v>
      </c>
      <c r="M25" s="121">
        <f t="shared" si="9"/>
        <v>0</v>
      </c>
      <c r="N25" s="121">
        <f t="shared" si="9"/>
        <v>0</v>
      </c>
      <c r="O25" s="121">
        <f t="shared" si="9"/>
        <v>0</v>
      </c>
      <c r="P25" s="121">
        <f t="shared" si="9"/>
        <v>0</v>
      </c>
      <c r="Q25" s="121">
        <f t="shared" si="9"/>
        <v>36.16</v>
      </c>
      <c r="R25" s="121">
        <f t="shared" si="9"/>
        <v>0</v>
      </c>
      <c r="S25" s="121">
        <f t="shared" si="9"/>
        <v>0</v>
      </c>
      <c r="T25" s="121">
        <f t="shared" si="9"/>
        <v>0</v>
      </c>
      <c r="U25" s="121">
        <f t="shared" si="9"/>
        <v>0</v>
      </c>
      <c r="V25" s="121">
        <f t="shared" si="9"/>
        <v>0</v>
      </c>
      <c r="W25" s="121">
        <f t="shared" si="9"/>
        <v>29.99</v>
      </c>
      <c r="X25" s="121">
        <f t="shared" si="9"/>
        <v>0</v>
      </c>
      <c r="Y25" s="121">
        <f t="shared" si="9"/>
        <v>0</v>
      </c>
      <c r="Z25" s="121">
        <f t="shared" si="9"/>
        <v>0</v>
      </c>
      <c r="AA25" s="121">
        <f t="shared" si="9"/>
        <v>29.99</v>
      </c>
      <c r="AB25" s="121">
        <f t="shared" si="9"/>
        <v>59.9</v>
      </c>
      <c r="AC25" s="121">
        <f t="shared" si="9"/>
        <v>29.99</v>
      </c>
      <c r="AD25" s="121">
        <f t="shared" si="9"/>
        <v>29.99</v>
      </c>
      <c r="AE25" s="121">
        <f t="shared" si="9"/>
        <v>0</v>
      </c>
      <c r="AF25" s="126">
        <f t="shared" si="9"/>
        <v>29.99</v>
      </c>
      <c r="AG25" s="127">
        <f t="shared" ref="AG25:AG31" si="10">sum(B25:AF25)</f>
        <v>431.93</v>
      </c>
    </row>
    <row r="26">
      <c r="A26" s="120" t="s">
        <v>35</v>
      </c>
      <c r="B26" s="121">
        <v>29.99</v>
      </c>
      <c r="C26" s="121">
        <v>29.99</v>
      </c>
      <c r="D26" s="121">
        <v>0.0</v>
      </c>
      <c r="E26" s="121">
        <v>0.0</v>
      </c>
      <c r="F26" s="121">
        <v>29.99</v>
      </c>
      <c r="G26" s="121">
        <v>0.0</v>
      </c>
      <c r="H26" s="121">
        <v>29.99</v>
      </c>
      <c r="I26" s="121">
        <v>0.0</v>
      </c>
      <c r="J26" s="121">
        <v>59.98</v>
      </c>
      <c r="K26" s="121">
        <v>0.0</v>
      </c>
      <c r="L26" s="121">
        <v>0.0</v>
      </c>
      <c r="M26" s="121">
        <v>0.0</v>
      </c>
      <c r="N26" s="121">
        <v>0.0</v>
      </c>
      <c r="O26" s="121">
        <v>0.0</v>
      </c>
      <c r="P26" s="121">
        <v>0.0</v>
      </c>
      <c r="Q26" s="121">
        <v>36.16</v>
      </c>
      <c r="R26" s="121">
        <v>0.0</v>
      </c>
      <c r="S26" s="121">
        <v>0.0</v>
      </c>
      <c r="T26" s="121">
        <v>0.0</v>
      </c>
      <c r="U26" s="121">
        <v>0.0</v>
      </c>
      <c r="V26" s="128">
        <v>0.0</v>
      </c>
      <c r="W26" s="128">
        <v>29.99</v>
      </c>
      <c r="X26" s="128">
        <v>0.0</v>
      </c>
      <c r="Y26" s="128">
        <v>0.0</v>
      </c>
      <c r="Z26" s="128">
        <v>0.0</v>
      </c>
      <c r="AA26" s="128">
        <v>29.99</v>
      </c>
      <c r="AB26" s="128">
        <v>59.9</v>
      </c>
      <c r="AC26" s="128">
        <v>29.99</v>
      </c>
      <c r="AD26" s="128">
        <v>29.99</v>
      </c>
      <c r="AE26" s="128">
        <v>0.0</v>
      </c>
      <c r="AF26" s="129">
        <v>29.99</v>
      </c>
      <c r="AG26" s="127">
        <f t="shared" si="10"/>
        <v>425.95</v>
      </c>
    </row>
    <row r="27">
      <c r="A27" s="120" t="s">
        <v>39</v>
      </c>
      <c r="B27" s="121">
        <v>0.0</v>
      </c>
      <c r="C27" s="121">
        <v>0.0</v>
      </c>
      <c r="D27" s="121">
        <v>0.0</v>
      </c>
      <c r="E27" s="121">
        <v>0.0</v>
      </c>
      <c r="F27" s="121">
        <v>0.0</v>
      </c>
      <c r="G27" s="128">
        <v>0.0</v>
      </c>
      <c r="H27" s="128">
        <v>0.0</v>
      </c>
      <c r="I27" s="128">
        <v>0.0</v>
      </c>
      <c r="J27" s="128">
        <v>0.0</v>
      </c>
      <c r="K27" s="121">
        <v>5.98</v>
      </c>
      <c r="L27" s="121">
        <v>0.0</v>
      </c>
      <c r="M27" s="121">
        <v>0.0</v>
      </c>
      <c r="N27" s="121">
        <v>0.0</v>
      </c>
      <c r="O27" s="121">
        <v>0.0</v>
      </c>
      <c r="P27" s="121">
        <v>0.0</v>
      </c>
      <c r="Q27" s="121">
        <v>0.0</v>
      </c>
      <c r="R27" s="121">
        <v>0.0</v>
      </c>
      <c r="S27" s="121">
        <v>0.0</v>
      </c>
      <c r="T27" s="121">
        <v>0.0</v>
      </c>
      <c r="U27" s="121">
        <v>0.0</v>
      </c>
      <c r="V27" s="128">
        <v>0.0</v>
      </c>
      <c r="W27" s="128">
        <v>0.0</v>
      </c>
      <c r="X27" s="128">
        <v>0.0</v>
      </c>
      <c r="Y27" s="128">
        <v>0.0</v>
      </c>
      <c r="Z27" s="128">
        <v>0.0</v>
      </c>
      <c r="AA27" s="128">
        <v>0.0</v>
      </c>
      <c r="AB27" s="128">
        <v>0.0</v>
      </c>
      <c r="AC27" s="128">
        <v>0.0</v>
      </c>
      <c r="AD27" s="128">
        <v>0.0</v>
      </c>
      <c r="AE27" s="128">
        <v>0.0</v>
      </c>
      <c r="AF27" s="129">
        <v>0.0</v>
      </c>
      <c r="AG27" s="127">
        <f t="shared" si="10"/>
        <v>5.98</v>
      </c>
    </row>
    <row r="28">
      <c r="A28" s="120" t="s">
        <v>43</v>
      </c>
      <c r="B28" s="128">
        <f t="shared" ref="B28:AF28" si="11">sum(B29:B30)</f>
        <v>0</v>
      </c>
      <c r="C28" s="128">
        <f t="shared" si="11"/>
        <v>0</v>
      </c>
      <c r="D28" s="128">
        <f t="shared" si="11"/>
        <v>0</v>
      </c>
      <c r="E28" s="128">
        <f t="shared" si="11"/>
        <v>0</v>
      </c>
      <c r="F28" s="128">
        <f t="shared" si="11"/>
        <v>0</v>
      </c>
      <c r="G28" s="128">
        <f t="shared" si="11"/>
        <v>0</v>
      </c>
      <c r="H28" s="128">
        <f t="shared" si="11"/>
        <v>0</v>
      </c>
      <c r="I28" s="128">
        <f t="shared" si="11"/>
        <v>0</v>
      </c>
      <c r="J28" s="128">
        <f t="shared" si="11"/>
        <v>0</v>
      </c>
      <c r="K28" s="128">
        <f t="shared" si="11"/>
        <v>0</v>
      </c>
      <c r="L28" s="128">
        <f t="shared" si="11"/>
        <v>0</v>
      </c>
      <c r="M28" s="128">
        <f t="shared" si="11"/>
        <v>0</v>
      </c>
      <c r="N28" s="128">
        <f t="shared" si="11"/>
        <v>0</v>
      </c>
      <c r="O28" s="128">
        <f t="shared" si="11"/>
        <v>0</v>
      </c>
      <c r="P28" s="128">
        <f t="shared" si="11"/>
        <v>0</v>
      </c>
      <c r="Q28" s="128">
        <f t="shared" si="11"/>
        <v>0</v>
      </c>
      <c r="R28" s="128">
        <f t="shared" si="11"/>
        <v>0</v>
      </c>
      <c r="S28" s="128">
        <f t="shared" si="11"/>
        <v>0</v>
      </c>
      <c r="T28" s="128">
        <f t="shared" si="11"/>
        <v>0</v>
      </c>
      <c r="U28" s="128">
        <f t="shared" si="11"/>
        <v>0</v>
      </c>
      <c r="V28" s="128">
        <f t="shared" si="11"/>
        <v>0</v>
      </c>
      <c r="W28" s="128">
        <f t="shared" si="11"/>
        <v>0</v>
      </c>
      <c r="X28" s="128">
        <f t="shared" si="11"/>
        <v>0</v>
      </c>
      <c r="Y28" s="128">
        <f t="shared" si="11"/>
        <v>0</v>
      </c>
      <c r="Z28" s="128">
        <f t="shared" si="11"/>
        <v>0</v>
      </c>
      <c r="AA28" s="128">
        <f t="shared" si="11"/>
        <v>0</v>
      </c>
      <c r="AB28" s="128">
        <f t="shared" si="11"/>
        <v>0</v>
      </c>
      <c r="AC28" s="128">
        <f t="shared" si="11"/>
        <v>0</v>
      </c>
      <c r="AD28" s="128">
        <f t="shared" si="11"/>
        <v>0</v>
      </c>
      <c r="AE28" s="128">
        <f t="shared" si="11"/>
        <v>0</v>
      </c>
      <c r="AF28" s="129">
        <f t="shared" si="11"/>
        <v>0</v>
      </c>
      <c r="AG28" s="127">
        <f t="shared" si="10"/>
        <v>0</v>
      </c>
    </row>
    <row r="29">
      <c r="A29" s="120" t="s">
        <v>35</v>
      </c>
      <c r="B29" s="128">
        <v>0.0</v>
      </c>
      <c r="C29" s="128">
        <v>0.0</v>
      </c>
      <c r="D29" s="128">
        <v>0.0</v>
      </c>
      <c r="E29" s="128">
        <v>0.0</v>
      </c>
      <c r="F29" s="128">
        <v>0.0</v>
      </c>
      <c r="G29" s="128">
        <v>0.0</v>
      </c>
      <c r="H29" s="128">
        <v>0.0</v>
      </c>
      <c r="I29" s="128">
        <v>0.0</v>
      </c>
      <c r="J29" s="128">
        <v>0.0</v>
      </c>
      <c r="K29" s="128">
        <v>0.0</v>
      </c>
      <c r="L29" s="128">
        <v>0.0</v>
      </c>
      <c r="M29" s="128">
        <v>0.0</v>
      </c>
      <c r="N29" s="128">
        <v>0.0</v>
      </c>
      <c r="O29" s="128">
        <v>0.0</v>
      </c>
      <c r="P29" s="128">
        <v>0.0</v>
      </c>
      <c r="Q29" s="128">
        <v>0.0</v>
      </c>
      <c r="R29" s="128">
        <v>0.0</v>
      </c>
      <c r="S29" s="128">
        <v>0.0</v>
      </c>
      <c r="T29" s="128">
        <v>0.0</v>
      </c>
      <c r="U29" s="128">
        <v>0.0</v>
      </c>
      <c r="V29" s="128">
        <v>0.0</v>
      </c>
      <c r="W29" s="128">
        <v>0.0</v>
      </c>
      <c r="X29" s="128">
        <v>0.0</v>
      </c>
      <c r="Y29" s="128">
        <v>0.0</v>
      </c>
      <c r="Z29" s="128">
        <v>0.0</v>
      </c>
      <c r="AA29" s="128">
        <v>0.0</v>
      </c>
      <c r="AB29" s="128">
        <v>0.0</v>
      </c>
      <c r="AC29" s="128">
        <v>0.0</v>
      </c>
      <c r="AD29" s="128">
        <v>0.0</v>
      </c>
      <c r="AE29" s="128">
        <v>0.0</v>
      </c>
      <c r="AF29" s="129">
        <v>0.0</v>
      </c>
      <c r="AG29" s="127">
        <f t="shared" si="10"/>
        <v>0</v>
      </c>
    </row>
    <row r="30">
      <c r="A30" s="120" t="s">
        <v>39</v>
      </c>
      <c r="B30" s="128">
        <v>0.0</v>
      </c>
      <c r="C30" s="128">
        <v>0.0</v>
      </c>
      <c r="D30" s="128">
        <v>0.0</v>
      </c>
      <c r="E30" s="128">
        <v>0.0</v>
      </c>
      <c r="F30" s="128">
        <v>0.0</v>
      </c>
      <c r="G30" s="128">
        <v>0.0</v>
      </c>
      <c r="H30" s="128">
        <v>0.0</v>
      </c>
      <c r="I30" s="128">
        <v>0.0</v>
      </c>
      <c r="J30" s="128">
        <v>0.0</v>
      </c>
      <c r="K30" s="128">
        <v>0.0</v>
      </c>
      <c r="L30" s="128">
        <v>0.0</v>
      </c>
      <c r="M30" s="128">
        <v>0.0</v>
      </c>
      <c r="N30" s="128">
        <v>0.0</v>
      </c>
      <c r="O30" s="128">
        <v>0.0</v>
      </c>
      <c r="P30" s="128">
        <v>0.0</v>
      </c>
      <c r="Q30" s="128">
        <v>0.0</v>
      </c>
      <c r="R30" s="128">
        <v>0.0</v>
      </c>
      <c r="S30" s="128">
        <v>0.0</v>
      </c>
      <c r="T30" s="128">
        <v>0.0</v>
      </c>
      <c r="U30" s="128">
        <v>0.0</v>
      </c>
      <c r="V30" s="128">
        <v>0.0</v>
      </c>
      <c r="W30" s="128">
        <v>0.0</v>
      </c>
      <c r="X30" s="128">
        <v>0.0</v>
      </c>
      <c r="Y30" s="128">
        <v>0.0</v>
      </c>
      <c r="Z30" s="128">
        <v>0.0</v>
      </c>
      <c r="AA30" s="128">
        <v>0.0</v>
      </c>
      <c r="AB30" s="128">
        <v>0.0</v>
      </c>
      <c r="AC30" s="128">
        <v>0.0</v>
      </c>
      <c r="AD30" s="128">
        <v>0.0</v>
      </c>
      <c r="AE30" s="128">
        <v>0.0</v>
      </c>
      <c r="AF30" s="129">
        <v>0.0</v>
      </c>
      <c r="AG30" s="127">
        <f t="shared" si="10"/>
        <v>0</v>
      </c>
    </row>
    <row r="31">
      <c r="A31" s="134" t="s">
        <v>50</v>
      </c>
      <c r="B31" s="135">
        <f t="shared" ref="B31:AF31" si="12">B25+B28</f>
        <v>29.99</v>
      </c>
      <c r="C31" s="135">
        <f t="shared" si="12"/>
        <v>29.99</v>
      </c>
      <c r="D31" s="135">
        <f t="shared" si="12"/>
        <v>0</v>
      </c>
      <c r="E31" s="135">
        <f t="shared" si="12"/>
        <v>0</v>
      </c>
      <c r="F31" s="135">
        <f t="shared" si="12"/>
        <v>29.99</v>
      </c>
      <c r="G31" s="135">
        <f t="shared" si="12"/>
        <v>0</v>
      </c>
      <c r="H31" s="135">
        <f t="shared" si="12"/>
        <v>29.99</v>
      </c>
      <c r="I31" s="135">
        <f t="shared" si="12"/>
        <v>0</v>
      </c>
      <c r="J31" s="135">
        <f t="shared" si="12"/>
        <v>59.98</v>
      </c>
      <c r="K31" s="135">
        <f t="shared" si="12"/>
        <v>5.98</v>
      </c>
      <c r="L31" s="135">
        <f t="shared" si="12"/>
        <v>0</v>
      </c>
      <c r="M31" s="135">
        <f t="shared" si="12"/>
        <v>0</v>
      </c>
      <c r="N31" s="135">
        <f t="shared" si="12"/>
        <v>0</v>
      </c>
      <c r="O31" s="135">
        <f t="shared" si="12"/>
        <v>0</v>
      </c>
      <c r="P31" s="135">
        <f t="shared" si="12"/>
        <v>0</v>
      </c>
      <c r="Q31" s="135">
        <f t="shared" si="12"/>
        <v>36.16</v>
      </c>
      <c r="R31" s="135">
        <f t="shared" si="12"/>
        <v>0</v>
      </c>
      <c r="S31" s="135">
        <f t="shared" si="12"/>
        <v>0</v>
      </c>
      <c r="T31" s="135">
        <f t="shared" si="12"/>
        <v>0</v>
      </c>
      <c r="U31" s="135">
        <f t="shared" si="12"/>
        <v>0</v>
      </c>
      <c r="V31" s="135">
        <f t="shared" si="12"/>
        <v>0</v>
      </c>
      <c r="W31" s="135">
        <f t="shared" si="12"/>
        <v>29.99</v>
      </c>
      <c r="X31" s="135">
        <f t="shared" si="12"/>
        <v>0</v>
      </c>
      <c r="Y31" s="135">
        <f t="shared" si="12"/>
        <v>0</v>
      </c>
      <c r="Z31" s="135">
        <f t="shared" si="12"/>
        <v>0</v>
      </c>
      <c r="AA31" s="135">
        <f t="shared" si="12"/>
        <v>29.99</v>
      </c>
      <c r="AB31" s="135">
        <f t="shared" si="12"/>
        <v>59.9</v>
      </c>
      <c r="AC31" s="135">
        <f t="shared" si="12"/>
        <v>29.99</v>
      </c>
      <c r="AD31" s="135">
        <f t="shared" si="12"/>
        <v>29.99</v>
      </c>
      <c r="AE31" s="135">
        <f t="shared" si="12"/>
        <v>0</v>
      </c>
      <c r="AF31" s="136">
        <f t="shared" si="12"/>
        <v>29.99</v>
      </c>
      <c r="AG31" s="137">
        <f t="shared" si="10"/>
        <v>431.93</v>
      </c>
    </row>
    <row r="32">
      <c r="A32" s="18"/>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18"/>
      <c r="AG32" s="22"/>
    </row>
    <row r="33">
      <c r="A33" s="23" t="s">
        <v>78</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18"/>
      <c r="AG33" s="22"/>
    </row>
    <row r="34">
      <c r="A34" s="120" t="s">
        <v>79</v>
      </c>
      <c r="B34" s="138">
        <f t="shared" ref="B34:AF34" si="13">sum(B35:B36)</f>
        <v>1</v>
      </c>
      <c r="C34" s="138">
        <f t="shared" si="13"/>
        <v>1</v>
      </c>
      <c r="D34" s="138">
        <f t="shared" si="13"/>
        <v>0</v>
      </c>
      <c r="E34" s="138">
        <f t="shared" si="13"/>
        <v>0</v>
      </c>
      <c r="F34" s="138">
        <f t="shared" si="13"/>
        <v>1</v>
      </c>
      <c r="G34" s="138">
        <f t="shared" si="13"/>
        <v>0</v>
      </c>
      <c r="H34" s="138">
        <f t="shared" si="13"/>
        <v>1</v>
      </c>
      <c r="I34" s="138">
        <f t="shared" si="13"/>
        <v>0</v>
      </c>
      <c r="J34" s="138">
        <f t="shared" si="13"/>
        <v>2</v>
      </c>
      <c r="K34" s="138">
        <f t="shared" si="13"/>
        <v>2</v>
      </c>
      <c r="L34" s="138">
        <f t="shared" si="13"/>
        <v>0</v>
      </c>
      <c r="M34" s="138">
        <f t="shared" si="13"/>
        <v>0</v>
      </c>
      <c r="N34" s="138">
        <f t="shared" si="13"/>
        <v>0</v>
      </c>
      <c r="O34" s="138">
        <f t="shared" si="13"/>
        <v>0</v>
      </c>
      <c r="P34" s="138">
        <f t="shared" si="13"/>
        <v>0</v>
      </c>
      <c r="Q34" s="138">
        <f t="shared" si="13"/>
        <v>2</v>
      </c>
      <c r="R34" s="138">
        <f t="shared" si="13"/>
        <v>0</v>
      </c>
      <c r="S34" s="138">
        <f t="shared" si="13"/>
        <v>0</v>
      </c>
      <c r="T34" s="138">
        <f t="shared" si="13"/>
        <v>0</v>
      </c>
      <c r="U34" s="138">
        <f t="shared" si="13"/>
        <v>0</v>
      </c>
      <c r="V34" s="138">
        <f t="shared" si="13"/>
        <v>0</v>
      </c>
      <c r="W34" s="138">
        <f t="shared" si="13"/>
        <v>1</v>
      </c>
      <c r="X34" s="138">
        <f t="shared" si="13"/>
        <v>0</v>
      </c>
      <c r="Y34" s="138">
        <f t="shared" si="13"/>
        <v>0</v>
      </c>
      <c r="Z34" s="138">
        <f t="shared" si="13"/>
        <v>0</v>
      </c>
      <c r="AA34" s="138">
        <f t="shared" si="13"/>
        <v>1</v>
      </c>
      <c r="AB34" s="138">
        <f t="shared" si="13"/>
        <v>2</v>
      </c>
      <c r="AC34" s="138">
        <f t="shared" si="13"/>
        <v>1</v>
      </c>
      <c r="AD34" s="138">
        <f t="shared" si="13"/>
        <v>1</v>
      </c>
      <c r="AE34" s="138">
        <f t="shared" si="13"/>
        <v>0</v>
      </c>
      <c r="AF34" s="139">
        <f t="shared" si="13"/>
        <v>1</v>
      </c>
      <c r="AG34" s="86">
        <f>sum(B34:AF34)</f>
        <v>17</v>
      </c>
    </row>
    <row r="35">
      <c r="A35" s="120" t="s">
        <v>35</v>
      </c>
      <c r="B35" s="140">
        <v>1.0</v>
      </c>
      <c r="C35" s="140">
        <v>1.0</v>
      </c>
      <c r="D35" s="140">
        <v>0.0</v>
      </c>
      <c r="E35" s="140">
        <v>0.0</v>
      </c>
      <c r="F35" s="140">
        <v>1.0</v>
      </c>
      <c r="G35" s="140">
        <v>0.0</v>
      </c>
      <c r="H35" s="140">
        <v>1.0</v>
      </c>
      <c r="I35" s="140">
        <v>0.0</v>
      </c>
      <c r="J35" s="140">
        <v>2.0</v>
      </c>
      <c r="K35" s="140">
        <v>0.0</v>
      </c>
      <c r="L35" s="140">
        <v>0.0</v>
      </c>
      <c r="M35" s="140">
        <v>0.0</v>
      </c>
      <c r="N35" s="140">
        <v>0.0</v>
      </c>
      <c r="O35" s="140">
        <v>0.0</v>
      </c>
      <c r="P35" s="140">
        <v>0.0</v>
      </c>
      <c r="Q35" s="140">
        <v>2.0</v>
      </c>
      <c r="R35" s="140">
        <v>0.0</v>
      </c>
      <c r="S35" s="140">
        <v>0.0</v>
      </c>
      <c r="T35" s="140">
        <v>0.0</v>
      </c>
      <c r="U35" s="140">
        <v>0.0</v>
      </c>
      <c r="V35" s="140">
        <v>0.0</v>
      </c>
      <c r="W35" s="140">
        <v>1.0</v>
      </c>
      <c r="X35" s="140">
        <v>0.0</v>
      </c>
      <c r="Y35" s="140">
        <v>0.0</v>
      </c>
      <c r="Z35" s="140">
        <v>0.0</v>
      </c>
      <c r="AA35" s="140">
        <v>1.0</v>
      </c>
      <c r="AB35" s="140">
        <v>2.0</v>
      </c>
      <c r="AC35" s="140">
        <v>1.0</v>
      </c>
      <c r="AD35" s="140">
        <v>1.0</v>
      </c>
      <c r="AE35" s="140">
        <v>0.0</v>
      </c>
      <c r="AF35" s="142">
        <v>1.0</v>
      </c>
      <c r="AG35" s="22"/>
    </row>
    <row r="36">
      <c r="A36" s="120" t="s">
        <v>39</v>
      </c>
      <c r="B36" s="140">
        <v>0.0</v>
      </c>
      <c r="C36" s="140">
        <v>0.0</v>
      </c>
      <c r="D36" s="140">
        <v>0.0</v>
      </c>
      <c r="E36" s="140">
        <v>0.0</v>
      </c>
      <c r="F36" s="140">
        <v>0.0</v>
      </c>
      <c r="G36" s="140">
        <v>0.0</v>
      </c>
      <c r="H36" s="140">
        <v>0.0</v>
      </c>
      <c r="I36" s="140">
        <v>0.0</v>
      </c>
      <c r="J36" s="140">
        <v>0.0</v>
      </c>
      <c r="K36" s="140">
        <v>2.0</v>
      </c>
      <c r="L36" s="140">
        <v>0.0</v>
      </c>
      <c r="M36" s="140">
        <v>0.0</v>
      </c>
      <c r="N36" s="140">
        <v>0.0</v>
      </c>
      <c r="O36" s="140">
        <v>0.0</v>
      </c>
      <c r="P36" s="140">
        <v>0.0</v>
      </c>
      <c r="Q36" s="140">
        <v>0.0</v>
      </c>
      <c r="R36" s="140">
        <v>0.0</v>
      </c>
      <c r="S36" s="140">
        <v>0.0</v>
      </c>
      <c r="T36" s="140">
        <v>0.0</v>
      </c>
      <c r="U36" s="140">
        <v>0.0</v>
      </c>
      <c r="V36" s="140">
        <v>0.0</v>
      </c>
      <c r="W36" s="140">
        <v>0.0</v>
      </c>
      <c r="X36" s="140">
        <v>0.0</v>
      </c>
      <c r="Y36" s="140">
        <v>0.0</v>
      </c>
      <c r="Z36" s="140">
        <v>0.0</v>
      </c>
      <c r="AA36" s="140">
        <v>0.0</v>
      </c>
      <c r="AB36" s="140">
        <v>0.0</v>
      </c>
      <c r="AC36" s="140">
        <v>0.0</v>
      </c>
      <c r="AD36" s="140">
        <v>0.0</v>
      </c>
      <c r="AE36" s="140">
        <v>0.0</v>
      </c>
      <c r="AF36" s="142">
        <v>0.0</v>
      </c>
      <c r="AG36" s="22"/>
    </row>
    <row r="37">
      <c r="A37" s="120" t="s">
        <v>84</v>
      </c>
      <c r="B37" s="140">
        <f t="shared" ref="B37:AF37" si="14">sum(B38:B39)</f>
        <v>0</v>
      </c>
      <c r="C37" s="140">
        <f t="shared" si="14"/>
        <v>0</v>
      </c>
      <c r="D37" s="140">
        <f t="shared" si="14"/>
        <v>0</v>
      </c>
      <c r="E37" s="140">
        <f t="shared" si="14"/>
        <v>0</v>
      </c>
      <c r="F37" s="140">
        <f t="shared" si="14"/>
        <v>0</v>
      </c>
      <c r="G37" s="140">
        <f t="shared" si="14"/>
        <v>0</v>
      </c>
      <c r="H37" s="140">
        <f t="shared" si="14"/>
        <v>0</v>
      </c>
      <c r="I37" s="140">
        <f t="shared" si="14"/>
        <v>0</v>
      </c>
      <c r="J37" s="140">
        <f t="shared" si="14"/>
        <v>0</v>
      </c>
      <c r="K37" s="140">
        <f t="shared" si="14"/>
        <v>0</v>
      </c>
      <c r="L37" s="140">
        <f t="shared" si="14"/>
        <v>0</v>
      </c>
      <c r="M37" s="140">
        <f t="shared" si="14"/>
        <v>0</v>
      </c>
      <c r="N37" s="140">
        <f t="shared" si="14"/>
        <v>0</v>
      </c>
      <c r="O37" s="140">
        <f t="shared" si="14"/>
        <v>0</v>
      </c>
      <c r="P37" s="140">
        <f t="shared" si="14"/>
        <v>0</v>
      </c>
      <c r="Q37" s="140">
        <f t="shared" si="14"/>
        <v>0</v>
      </c>
      <c r="R37" s="140">
        <f t="shared" si="14"/>
        <v>0</v>
      </c>
      <c r="S37" s="140">
        <f t="shared" si="14"/>
        <v>0</v>
      </c>
      <c r="T37" s="140">
        <f t="shared" si="14"/>
        <v>0</v>
      </c>
      <c r="U37" s="140">
        <f t="shared" si="14"/>
        <v>0</v>
      </c>
      <c r="V37" s="140">
        <f t="shared" si="14"/>
        <v>0</v>
      </c>
      <c r="W37" s="140">
        <f t="shared" si="14"/>
        <v>0</v>
      </c>
      <c r="X37" s="140">
        <f t="shared" si="14"/>
        <v>0</v>
      </c>
      <c r="Y37" s="140">
        <f t="shared" si="14"/>
        <v>0</v>
      </c>
      <c r="Z37" s="140">
        <f t="shared" si="14"/>
        <v>0</v>
      </c>
      <c r="AA37" s="140">
        <f t="shared" si="14"/>
        <v>0</v>
      </c>
      <c r="AB37" s="140">
        <f t="shared" si="14"/>
        <v>0</v>
      </c>
      <c r="AC37" s="140">
        <f t="shared" si="14"/>
        <v>0</v>
      </c>
      <c r="AD37" s="140">
        <f t="shared" si="14"/>
        <v>0</v>
      </c>
      <c r="AE37" s="140">
        <f t="shared" si="14"/>
        <v>0</v>
      </c>
      <c r="AF37" s="142">
        <f t="shared" si="14"/>
        <v>0</v>
      </c>
      <c r="AG37" s="86">
        <f>sum(B37:AF37)</f>
        <v>0</v>
      </c>
    </row>
    <row r="38">
      <c r="A38" s="120" t="s">
        <v>35</v>
      </c>
      <c r="B38" s="140">
        <v>0.0</v>
      </c>
      <c r="C38" s="140">
        <v>0.0</v>
      </c>
      <c r="D38" s="140">
        <v>0.0</v>
      </c>
      <c r="E38" s="140">
        <v>0.0</v>
      </c>
      <c r="F38" s="140">
        <v>0.0</v>
      </c>
      <c r="G38" s="140">
        <v>0.0</v>
      </c>
      <c r="H38" s="140">
        <v>0.0</v>
      </c>
      <c r="I38" s="140">
        <v>0.0</v>
      </c>
      <c r="J38" s="140">
        <v>0.0</v>
      </c>
      <c r="K38" s="140">
        <v>0.0</v>
      </c>
      <c r="L38" s="140">
        <v>0.0</v>
      </c>
      <c r="M38" s="140">
        <v>0.0</v>
      </c>
      <c r="N38" s="140">
        <v>0.0</v>
      </c>
      <c r="O38" s="140">
        <v>0.0</v>
      </c>
      <c r="P38" s="140">
        <v>0.0</v>
      </c>
      <c r="Q38" s="140">
        <v>0.0</v>
      </c>
      <c r="R38" s="140">
        <v>0.0</v>
      </c>
      <c r="S38" s="140">
        <v>0.0</v>
      </c>
      <c r="T38" s="140">
        <v>0.0</v>
      </c>
      <c r="U38" s="140">
        <v>0.0</v>
      </c>
      <c r="V38" s="140">
        <v>0.0</v>
      </c>
      <c r="W38" s="140">
        <v>0.0</v>
      </c>
      <c r="X38" s="140">
        <v>0.0</v>
      </c>
      <c r="Y38" s="140">
        <v>0.0</v>
      </c>
      <c r="Z38" s="140">
        <v>0.0</v>
      </c>
      <c r="AA38" s="140">
        <v>0.0</v>
      </c>
      <c r="AB38" s="140">
        <v>0.0</v>
      </c>
      <c r="AC38" s="140">
        <v>0.0</v>
      </c>
      <c r="AD38" s="140">
        <v>0.0</v>
      </c>
      <c r="AE38" s="140">
        <v>0.0</v>
      </c>
      <c r="AF38" s="142">
        <v>0.0</v>
      </c>
      <c r="AG38" s="22"/>
    </row>
    <row r="39">
      <c r="A39" s="120" t="s">
        <v>39</v>
      </c>
      <c r="B39" s="140">
        <v>0.0</v>
      </c>
      <c r="C39" s="140">
        <v>0.0</v>
      </c>
      <c r="D39" s="140">
        <v>0.0</v>
      </c>
      <c r="E39" s="140">
        <v>0.0</v>
      </c>
      <c r="F39" s="140">
        <v>0.0</v>
      </c>
      <c r="G39" s="140">
        <v>0.0</v>
      </c>
      <c r="H39" s="140">
        <v>0.0</v>
      </c>
      <c r="I39" s="140">
        <v>0.0</v>
      </c>
      <c r="J39" s="140">
        <v>0.0</v>
      </c>
      <c r="K39" s="140">
        <v>0.0</v>
      </c>
      <c r="L39" s="140">
        <v>0.0</v>
      </c>
      <c r="M39" s="140">
        <v>0.0</v>
      </c>
      <c r="N39" s="140">
        <v>0.0</v>
      </c>
      <c r="O39" s="140">
        <v>0.0</v>
      </c>
      <c r="P39" s="140">
        <v>0.0</v>
      </c>
      <c r="Q39" s="140">
        <v>0.0</v>
      </c>
      <c r="R39" s="140">
        <v>0.0</v>
      </c>
      <c r="S39" s="140">
        <v>0.0</v>
      </c>
      <c r="T39" s="140">
        <v>0.0</v>
      </c>
      <c r="U39" s="140">
        <v>0.0</v>
      </c>
      <c r="V39" s="140">
        <v>0.0</v>
      </c>
      <c r="W39" s="140">
        <v>0.0</v>
      </c>
      <c r="X39" s="140">
        <v>0.0</v>
      </c>
      <c r="Y39" s="140">
        <v>0.0</v>
      </c>
      <c r="Z39" s="140">
        <v>0.0</v>
      </c>
      <c r="AA39" s="140">
        <v>0.0</v>
      </c>
      <c r="AB39" s="140">
        <v>0.0</v>
      </c>
      <c r="AC39" s="140">
        <v>0.0</v>
      </c>
      <c r="AD39" s="140">
        <v>0.0</v>
      </c>
      <c r="AE39" s="140">
        <v>0.0</v>
      </c>
      <c r="AF39" s="142">
        <v>0.0</v>
      </c>
      <c r="AG39" s="22"/>
    </row>
    <row r="40">
      <c r="A40" s="134" t="s">
        <v>50</v>
      </c>
      <c r="B40" s="146">
        <f t="shared" ref="B40:AF40" si="15">B34+B37</f>
        <v>1</v>
      </c>
      <c r="C40" s="146">
        <f t="shared" si="15"/>
        <v>1</v>
      </c>
      <c r="D40" s="146">
        <f t="shared" si="15"/>
        <v>0</v>
      </c>
      <c r="E40" s="146">
        <f t="shared" si="15"/>
        <v>0</v>
      </c>
      <c r="F40" s="146">
        <f t="shared" si="15"/>
        <v>1</v>
      </c>
      <c r="G40" s="146">
        <f t="shared" si="15"/>
        <v>0</v>
      </c>
      <c r="H40" s="146">
        <f t="shared" si="15"/>
        <v>1</v>
      </c>
      <c r="I40" s="146">
        <f t="shared" si="15"/>
        <v>0</v>
      </c>
      <c r="J40" s="146">
        <f t="shared" si="15"/>
        <v>2</v>
      </c>
      <c r="K40" s="146">
        <f t="shared" si="15"/>
        <v>2</v>
      </c>
      <c r="L40" s="146">
        <f t="shared" si="15"/>
        <v>0</v>
      </c>
      <c r="M40" s="146">
        <f t="shared" si="15"/>
        <v>0</v>
      </c>
      <c r="N40" s="146">
        <f t="shared" si="15"/>
        <v>0</v>
      </c>
      <c r="O40" s="146">
        <f t="shared" si="15"/>
        <v>0</v>
      </c>
      <c r="P40" s="146">
        <f t="shared" si="15"/>
        <v>0</v>
      </c>
      <c r="Q40" s="146">
        <f t="shared" si="15"/>
        <v>2</v>
      </c>
      <c r="R40" s="146">
        <f t="shared" si="15"/>
        <v>0</v>
      </c>
      <c r="S40" s="146">
        <f t="shared" si="15"/>
        <v>0</v>
      </c>
      <c r="T40" s="146">
        <f t="shared" si="15"/>
        <v>0</v>
      </c>
      <c r="U40" s="146">
        <f t="shared" si="15"/>
        <v>0</v>
      </c>
      <c r="V40" s="146">
        <f t="shared" si="15"/>
        <v>0</v>
      </c>
      <c r="W40" s="146">
        <f t="shared" si="15"/>
        <v>1</v>
      </c>
      <c r="X40" s="146">
        <f t="shared" si="15"/>
        <v>0</v>
      </c>
      <c r="Y40" s="146">
        <f t="shared" si="15"/>
        <v>0</v>
      </c>
      <c r="Z40" s="146">
        <f t="shared" si="15"/>
        <v>0</v>
      </c>
      <c r="AA40" s="146">
        <f t="shared" si="15"/>
        <v>1</v>
      </c>
      <c r="AB40" s="146">
        <f t="shared" si="15"/>
        <v>2</v>
      </c>
      <c r="AC40" s="146">
        <f t="shared" si="15"/>
        <v>1</v>
      </c>
      <c r="AD40" s="146">
        <f t="shared" si="15"/>
        <v>1</v>
      </c>
      <c r="AE40" s="146">
        <f t="shared" si="15"/>
        <v>0</v>
      </c>
      <c r="AF40" s="150">
        <f t="shared" si="15"/>
        <v>1</v>
      </c>
      <c r="AG40" s="151">
        <f>sum(B40:AF40)</f>
        <v>17</v>
      </c>
    </row>
    <row r="41">
      <c r="A41" s="18"/>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18"/>
      <c r="AG41" s="22"/>
    </row>
    <row r="42">
      <c r="A42" s="23" t="s">
        <v>89</v>
      </c>
      <c r="B42" s="152"/>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18"/>
      <c r="AG42" s="22"/>
    </row>
    <row r="43">
      <c r="A43" s="154" t="s">
        <v>91</v>
      </c>
      <c r="B43" s="89">
        <f t="shared" ref="B43:AF43" si="16">B5-B25</f>
        <v>1690.800406</v>
      </c>
      <c r="C43" s="89">
        <f t="shared" si="16"/>
        <v>2323.904863</v>
      </c>
      <c r="D43" s="89">
        <f t="shared" si="16"/>
        <v>1773.29264</v>
      </c>
      <c r="E43" s="89">
        <f t="shared" si="16"/>
        <v>1307.970363</v>
      </c>
      <c r="F43" s="89">
        <f t="shared" si="16"/>
        <v>1026.774145</v>
      </c>
      <c r="G43" s="89">
        <f t="shared" si="16"/>
        <v>1277.029595</v>
      </c>
      <c r="H43" s="89">
        <f t="shared" si="16"/>
        <v>1229.365897</v>
      </c>
      <c r="I43" s="89">
        <f t="shared" si="16"/>
        <v>1574.91665</v>
      </c>
      <c r="J43" s="89">
        <f t="shared" si="16"/>
        <v>1674.479475</v>
      </c>
      <c r="K43" s="89">
        <f t="shared" si="16"/>
        <v>2167.455089</v>
      </c>
      <c r="L43" s="89">
        <f t="shared" si="16"/>
        <v>1176.708218</v>
      </c>
      <c r="M43" s="89">
        <f t="shared" si="16"/>
        <v>1091.93379</v>
      </c>
      <c r="N43" s="89">
        <f t="shared" si="16"/>
        <v>727.378896</v>
      </c>
      <c r="O43" s="89">
        <f t="shared" si="16"/>
        <v>811.436503</v>
      </c>
      <c r="P43" s="89">
        <f t="shared" si="16"/>
        <v>1130.328052</v>
      </c>
      <c r="Q43" s="89">
        <f t="shared" si="16"/>
        <v>1883.736823</v>
      </c>
      <c r="R43" s="89">
        <f t="shared" si="16"/>
        <v>2114.211447</v>
      </c>
      <c r="S43" s="89">
        <f t="shared" si="16"/>
        <v>988.265619</v>
      </c>
      <c r="T43" s="89">
        <f t="shared" si="16"/>
        <v>1360.829422</v>
      </c>
      <c r="U43" s="89">
        <f t="shared" si="16"/>
        <v>1019.993114</v>
      </c>
      <c r="V43" s="89">
        <f t="shared" si="16"/>
        <v>1925.978088</v>
      </c>
      <c r="W43" s="89">
        <f t="shared" si="16"/>
        <v>2596.127463</v>
      </c>
      <c r="X43" s="89">
        <f t="shared" si="16"/>
        <v>4620.456695</v>
      </c>
      <c r="Y43" s="89">
        <f t="shared" si="16"/>
        <v>6211.045582</v>
      </c>
      <c r="Z43" s="89">
        <f t="shared" si="16"/>
        <v>28980.07935</v>
      </c>
      <c r="AA43" s="89">
        <f t="shared" si="16"/>
        <v>27283.60068</v>
      </c>
      <c r="AB43" s="89">
        <f t="shared" si="16"/>
        <v>15942.88167</v>
      </c>
      <c r="AC43" s="89">
        <f t="shared" si="16"/>
        <v>11832.61558</v>
      </c>
      <c r="AD43" s="89">
        <f t="shared" si="16"/>
        <v>9349.442163</v>
      </c>
      <c r="AE43" s="89">
        <f t="shared" si="16"/>
        <v>12039.75721</v>
      </c>
      <c r="AF43" s="97">
        <f t="shared" si="16"/>
        <v>10478.22989</v>
      </c>
      <c r="AG43" s="127">
        <f t="shared" ref="AG43:AG49" si="18">sum(B43:AF43)</f>
        <v>159611.0254</v>
      </c>
    </row>
    <row r="44">
      <c r="A44" s="154" t="s">
        <v>35</v>
      </c>
      <c r="B44" s="160">
        <f t="shared" ref="B44:AF44" si="17">B6-B26</f>
        <v>1633.300406</v>
      </c>
      <c r="C44" s="160">
        <f t="shared" si="17"/>
        <v>2252.904863</v>
      </c>
      <c r="D44" s="160">
        <f t="shared" si="17"/>
        <v>1673.69264</v>
      </c>
      <c r="E44" s="160">
        <f t="shared" si="17"/>
        <v>1251.970363</v>
      </c>
      <c r="F44" s="160">
        <f t="shared" si="17"/>
        <v>943.574145</v>
      </c>
      <c r="G44" s="160">
        <f t="shared" si="17"/>
        <v>1213.129595</v>
      </c>
      <c r="H44" s="160">
        <f t="shared" si="17"/>
        <v>1162.765897</v>
      </c>
      <c r="I44" s="160">
        <f t="shared" si="17"/>
        <v>1481.41665</v>
      </c>
      <c r="J44" s="160">
        <f t="shared" si="17"/>
        <v>1585.979475</v>
      </c>
      <c r="K44" s="160">
        <f t="shared" si="17"/>
        <v>2100.855089</v>
      </c>
      <c r="L44" s="160">
        <f t="shared" si="17"/>
        <v>1134.508218</v>
      </c>
      <c r="M44" s="160">
        <f t="shared" si="17"/>
        <v>1037.53379</v>
      </c>
      <c r="N44" s="160">
        <f t="shared" si="17"/>
        <v>681.778896</v>
      </c>
      <c r="O44" s="160">
        <f t="shared" si="17"/>
        <v>743.236503</v>
      </c>
      <c r="P44" s="160">
        <f t="shared" si="17"/>
        <v>1075.928052</v>
      </c>
      <c r="Q44" s="160">
        <f t="shared" si="17"/>
        <v>1793.036823</v>
      </c>
      <c r="R44" s="160">
        <f t="shared" si="17"/>
        <v>2056.011447</v>
      </c>
      <c r="S44" s="160">
        <f t="shared" si="17"/>
        <v>919.965619</v>
      </c>
      <c r="T44" s="160">
        <f t="shared" si="17"/>
        <v>1311.929422</v>
      </c>
      <c r="U44" s="160">
        <f t="shared" si="17"/>
        <v>971.693114</v>
      </c>
      <c r="V44" s="160">
        <f t="shared" si="17"/>
        <v>1873.678088</v>
      </c>
      <c r="W44" s="160">
        <f t="shared" si="17"/>
        <v>2470.620677</v>
      </c>
      <c r="X44" s="160">
        <f t="shared" si="17"/>
        <v>4521.666695</v>
      </c>
      <c r="Y44" s="160">
        <f t="shared" si="17"/>
        <v>6051.037509</v>
      </c>
      <c r="Z44" s="160">
        <f t="shared" si="17"/>
        <v>28390.31798</v>
      </c>
      <c r="AA44" s="160">
        <f t="shared" si="17"/>
        <v>26764.49623</v>
      </c>
      <c r="AB44" s="160">
        <f t="shared" si="17"/>
        <v>15647.15273</v>
      </c>
      <c r="AC44" s="160">
        <f t="shared" si="17"/>
        <v>11413.91829</v>
      </c>
      <c r="AD44" s="160">
        <f t="shared" si="17"/>
        <v>9021.873514</v>
      </c>
      <c r="AE44" s="160">
        <f t="shared" si="17"/>
        <v>11647.46051</v>
      </c>
      <c r="AF44" s="162">
        <f t="shared" si="17"/>
        <v>10211.12759</v>
      </c>
      <c r="AG44" s="127">
        <f t="shared" si="18"/>
        <v>155038.5608</v>
      </c>
    </row>
    <row r="45">
      <c r="A45" s="154" t="s">
        <v>39</v>
      </c>
      <c r="B45" s="160">
        <f t="shared" ref="B45:AF45" si="19">B7-B27</f>
        <v>57.5</v>
      </c>
      <c r="C45" s="160">
        <f t="shared" si="19"/>
        <v>71</v>
      </c>
      <c r="D45" s="160">
        <f t="shared" si="19"/>
        <v>99.6</v>
      </c>
      <c r="E45" s="160">
        <f t="shared" si="19"/>
        <v>56</v>
      </c>
      <c r="F45" s="160">
        <f t="shared" si="19"/>
        <v>83.2</v>
      </c>
      <c r="G45" s="160">
        <f t="shared" si="19"/>
        <v>63.9</v>
      </c>
      <c r="H45" s="160">
        <f t="shared" si="19"/>
        <v>66.6</v>
      </c>
      <c r="I45" s="160">
        <f t="shared" si="19"/>
        <v>93.5</v>
      </c>
      <c r="J45" s="160">
        <f t="shared" si="19"/>
        <v>88.5</v>
      </c>
      <c r="K45" s="160">
        <f t="shared" si="19"/>
        <v>66.6</v>
      </c>
      <c r="L45" s="160">
        <f t="shared" si="19"/>
        <v>42.2</v>
      </c>
      <c r="M45" s="160">
        <f t="shared" si="19"/>
        <v>54.4</v>
      </c>
      <c r="N45" s="160">
        <f t="shared" si="19"/>
        <v>45.6</v>
      </c>
      <c r="O45" s="160">
        <f t="shared" si="19"/>
        <v>68.2</v>
      </c>
      <c r="P45" s="160">
        <f t="shared" si="19"/>
        <v>54.4</v>
      </c>
      <c r="Q45" s="160">
        <f t="shared" si="19"/>
        <v>90.7</v>
      </c>
      <c r="R45" s="160">
        <f t="shared" si="19"/>
        <v>58.2</v>
      </c>
      <c r="S45" s="160">
        <f t="shared" si="19"/>
        <v>68.3</v>
      </c>
      <c r="T45" s="160">
        <f t="shared" si="19"/>
        <v>48.9</v>
      </c>
      <c r="U45" s="160">
        <f t="shared" si="19"/>
        <v>48.3</v>
      </c>
      <c r="V45" s="160">
        <f t="shared" si="19"/>
        <v>52.3</v>
      </c>
      <c r="W45" s="160">
        <f t="shared" si="19"/>
        <v>125.506786</v>
      </c>
      <c r="X45" s="160">
        <f t="shared" si="19"/>
        <v>98.79</v>
      </c>
      <c r="Y45" s="160">
        <f t="shared" si="19"/>
        <v>160.008073</v>
      </c>
      <c r="Z45" s="160">
        <f t="shared" si="19"/>
        <v>589.761369</v>
      </c>
      <c r="AA45" s="160">
        <f t="shared" si="19"/>
        <v>519.104447</v>
      </c>
      <c r="AB45" s="160">
        <f t="shared" si="19"/>
        <v>295.728947</v>
      </c>
      <c r="AC45" s="160">
        <f t="shared" si="19"/>
        <v>418.697292</v>
      </c>
      <c r="AD45" s="160">
        <f t="shared" si="19"/>
        <v>327.568649</v>
      </c>
      <c r="AE45" s="160">
        <f t="shared" si="19"/>
        <v>392.296697</v>
      </c>
      <c r="AF45" s="162">
        <f t="shared" si="19"/>
        <v>267.102301</v>
      </c>
      <c r="AG45" s="127">
        <f t="shared" si="18"/>
        <v>4572.464561</v>
      </c>
    </row>
    <row r="46">
      <c r="A46" s="154" t="s">
        <v>100</v>
      </c>
      <c r="B46" s="89">
        <f t="shared" ref="B46:AF46" si="20">B8-B28</f>
        <v>226.46</v>
      </c>
      <c r="C46" s="89">
        <f t="shared" si="20"/>
        <v>302.25</v>
      </c>
      <c r="D46" s="89">
        <f t="shared" si="20"/>
        <v>344.36</v>
      </c>
      <c r="E46" s="89">
        <f t="shared" si="20"/>
        <v>84.95</v>
      </c>
      <c r="F46" s="89">
        <f t="shared" si="20"/>
        <v>214.95</v>
      </c>
      <c r="G46" s="89">
        <f t="shared" si="20"/>
        <v>239</v>
      </c>
      <c r="H46" s="89">
        <f t="shared" si="20"/>
        <v>301.87</v>
      </c>
      <c r="I46" s="89">
        <f t="shared" si="20"/>
        <v>400.4</v>
      </c>
      <c r="J46" s="89">
        <f t="shared" si="20"/>
        <v>482.7</v>
      </c>
      <c r="K46" s="89">
        <f t="shared" si="20"/>
        <v>611.61</v>
      </c>
      <c r="L46" s="89">
        <f t="shared" si="20"/>
        <v>198.6</v>
      </c>
      <c r="M46" s="89">
        <f t="shared" si="20"/>
        <v>215.75</v>
      </c>
      <c r="N46" s="89">
        <f t="shared" si="20"/>
        <v>206.18</v>
      </c>
      <c r="O46" s="89">
        <f t="shared" si="20"/>
        <v>195.25</v>
      </c>
      <c r="P46" s="89">
        <f t="shared" si="20"/>
        <v>286.06</v>
      </c>
      <c r="Q46" s="89">
        <f t="shared" si="20"/>
        <v>490.95</v>
      </c>
      <c r="R46" s="89">
        <f t="shared" si="20"/>
        <v>462.87</v>
      </c>
      <c r="S46" s="89">
        <f t="shared" si="20"/>
        <v>213.81</v>
      </c>
      <c r="T46" s="89">
        <f t="shared" si="20"/>
        <v>124.15</v>
      </c>
      <c r="U46" s="89">
        <f t="shared" si="20"/>
        <v>126.07</v>
      </c>
      <c r="V46" s="89">
        <f t="shared" si="20"/>
        <v>446.93</v>
      </c>
      <c r="W46" s="89">
        <f t="shared" si="20"/>
        <v>592.91</v>
      </c>
      <c r="X46" s="89">
        <f t="shared" si="20"/>
        <v>1256.13</v>
      </c>
      <c r="Y46" s="89">
        <f t="shared" si="20"/>
        <v>1838.25</v>
      </c>
      <c r="Z46" s="89">
        <f t="shared" si="20"/>
        <v>6047.3</v>
      </c>
      <c r="AA46" s="89">
        <f t="shared" si="20"/>
        <v>5987.74</v>
      </c>
      <c r="AB46" s="89">
        <f t="shared" si="20"/>
        <v>3149.93</v>
      </c>
      <c r="AC46" s="89">
        <f t="shared" si="20"/>
        <v>1656.09</v>
      </c>
      <c r="AD46" s="89">
        <f t="shared" si="20"/>
        <v>1829.01</v>
      </c>
      <c r="AE46" s="89">
        <f t="shared" si="20"/>
        <v>2162.23</v>
      </c>
      <c r="AF46" s="97">
        <f t="shared" si="20"/>
        <v>2010.4</v>
      </c>
      <c r="AG46" s="127">
        <f t="shared" si="18"/>
        <v>32705.16</v>
      </c>
    </row>
    <row r="47">
      <c r="A47" s="154" t="s">
        <v>35</v>
      </c>
      <c r="B47" s="160">
        <f t="shared" ref="B47:AF47" si="21">B9-B29</f>
        <v>223.25</v>
      </c>
      <c r="C47" s="160">
        <f t="shared" si="21"/>
        <v>286.02</v>
      </c>
      <c r="D47" s="160">
        <f t="shared" si="21"/>
        <v>321.98</v>
      </c>
      <c r="E47" s="160">
        <f t="shared" si="21"/>
        <v>61.63</v>
      </c>
      <c r="F47" s="160">
        <f t="shared" si="21"/>
        <v>202.04</v>
      </c>
      <c r="G47" s="160">
        <f t="shared" si="21"/>
        <v>219.93</v>
      </c>
      <c r="H47" s="160">
        <f t="shared" si="21"/>
        <v>286.02</v>
      </c>
      <c r="I47" s="160">
        <f t="shared" si="21"/>
        <v>380.36</v>
      </c>
      <c r="J47" s="160">
        <f t="shared" si="21"/>
        <v>460.36</v>
      </c>
      <c r="K47" s="160">
        <f t="shared" si="21"/>
        <v>596.03</v>
      </c>
      <c r="L47" s="160">
        <f t="shared" si="21"/>
        <v>195.43</v>
      </c>
      <c r="M47" s="160">
        <f t="shared" si="21"/>
        <v>202.72</v>
      </c>
      <c r="N47" s="160">
        <f t="shared" si="21"/>
        <v>193.25</v>
      </c>
      <c r="O47" s="160">
        <f t="shared" si="21"/>
        <v>185.85</v>
      </c>
      <c r="P47" s="160">
        <f t="shared" si="21"/>
        <v>259.61</v>
      </c>
      <c r="Q47" s="160">
        <f t="shared" si="21"/>
        <v>477.26</v>
      </c>
      <c r="R47" s="160">
        <f t="shared" si="21"/>
        <v>453.43</v>
      </c>
      <c r="S47" s="160">
        <f t="shared" si="21"/>
        <v>191.31</v>
      </c>
      <c r="T47" s="160">
        <f t="shared" si="21"/>
        <v>95.83</v>
      </c>
      <c r="U47" s="160">
        <f t="shared" si="21"/>
        <v>100.45</v>
      </c>
      <c r="V47" s="160">
        <f t="shared" si="21"/>
        <v>414.42</v>
      </c>
      <c r="W47" s="160">
        <f t="shared" si="21"/>
        <v>571.04</v>
      </c>
      <c r="X47" s="160">
        <f t="shared" si="21"/>
        <v>1240.06</v>
      </c>
      <c r="Y47" s="160">
        <f t="shared" si="21"/>
        <v>1809.59</v>
      </c>
      <c r="Z47" s="160">
        <f t="shared" si="21"/>
        <v>5950.84</v>
      </c>
      <c r="AA47" s="160">
        <f t="shared" si="21"/>
        <v>5937.4</v>
      </c>
      <c r="AB47" s="160">
        <f t="shared" si="21"/>
        <v>3076.93</v>
      </c>
      <c r="AC47" s="160">
        <f t="shared" si="21"/>
        <v>1574.65</v>
      </c>
      <c r="AD47" s="160">
        <f t="shared" si="21"/>
        <v>1755.72</v>
      </c>
      <c r="AE47" s="160">
        <f t="shared" si="21"/>
        <v>2089.9</v>
      </c>
      <c r="AF47" s="162">
        <f t="shared" si="21"/>
        <v>1979.17</v>
      </c>
      <c r="AG47" s="127">
        <f t="shared" si="18"/>
        <v>31792.48</v>
      </c>
    </row>
    <row r="48">
      <c r="A48" s="154" t="s">
        <v>39</v>
      </c>
      <c r="B48" s="160">
        <f t="shared" ref="B48:AF48" si="22">B10-B30</f>
        <v>3.21</v>
      </c>
      <c r="C48" s="160">
        <f t="shared" si="22"/>
        <v>16.23</v>
      </c>
      <c r="D48" s="160">
        <f t="shared" si="22"/>
        <v>22.38</v>
      </c>
      <c r="E48" s="160">
        <f t="shared" si="22"/>
        <v>23.32</v>
      </c>
      <c r="F48" s="160">
        <f t="shared" si="22"/>
        <v>12.91</v>
      </c>
      <c r="G48" s="160">
        <f t="shared" si="22"/>
        <v>19.07</v>
      </c>
      <c r="H48" s="160">
        <f t="shared" si="22"/>
        <v>15.85</v>
      </c>
      <c r="I48" s="160">
        <f t="shared" si="22"/>
        <v>20.04</v>
      </c>
      <c r="J48" s="160">
        <f t="shared" si="22"/>
        <v>22.34</v>
      </c>
      <c r="K48" s="160">
        <f t="shared" si="22"/>
        <v>15.58</v>
      </c>
      <c r="L48" s="160">
        <f t="shared" si="22"/>
        <v>3.17</v>
      </c>
      <c r="M48" s="160">
        <f t="shared" si="22"/>
        <v>13.03</v>
      </c>
      <c r="N48" s="160">
        <f t="shared" si="22"/>
        <v>12.93</v>
      </c>
      <c r="O48" s="160">
        <f t="shared" si="22"/>
        <v>9.4</v>
      </c>
      <c r="P48" s="160">
        <f t="shared" si="22"/>
        <v>26.45</v>
      </c>
      <c r="Q48" s="160">
        <f t="shared" si="22"/>
        <v>13.69</v>
      </c>
      <c r="R48" s="160">
        <f t="shared" si="22"/>
        <v>9.44</v>
      </c>
      <c r="S48" s="160">
        <f t="shared" si="22"/>
        <v>22.5</v>
      </c>
      <c r="T48" s="160">
        <f t="shared" si="22"/>
        <v>28.32</v>
      </c>
      <c r="U48" s="160">
        <f t="shared" si="22"/>
        <v>25.62</v>
      </c>
      <c r="V48" s="160">
        <f t="shared" si="22"/>
        <v>32.51</v>
      </c>
      <c r="W48" s="160">
        <f t="shared" si="22"/>
        <v>21.87</v>
      </c>
      <c r="X48" s="160">
        <f t="shared" si="22"/>
        <v>16.07</v>
      </c>
      <c r="Y48" s="160">
        <f t="shared" si="22"/>
        <v>28.66</v>
      </c>
      <c r="Z48" s="160">
        <f t="shared" si="22"/>
        <v>96.46</v>
      </c>
      <c r="AA48" s="160">
        <f t="shared" si="22"/>
        <v>50.34</v>
      </c>
      <c r="AB48" s="160">
        <f t="shared" si="22"/>
        <v>73</v>
      </c>
      <c r="AC48" s="160">
        <f t="shared" si="22"/>
        <v>81.44</v>
      </c>
      <c r="AD48" s="160">
        <f t="shared" si="22"/>
        <v>73.29</v>
      </c>
      <c r="AE48" s="160">
        <f t="shared" si="22"/>
        <v>72.33</v>
      </c>
      <c r="AF48" s="162">
        <f t="shared" si="22"/>
        <v>31.23</v>
      </c>
      <c r="AG48" s="127">
        <f t="shared" si="18"/>
        <v>912.68</v>
      </c>
    </row>
    <row r="49">
      <c r="A49" s="201" t="s">
        <v>50</v>
      </c>
      <c r="B49" s="202">
        <f t="shared" ref="B49:AF49" si="23">B43+B46</f>
        <v>1917.260406</v>
      </c>
      <c r="C49" s="202">
        <f t="shared" si="23"/>
        <v>2626.154863</v>
      </c>
      <c r="D49" s="202">
        <f t="shared" si="23"/>
        <v>2117.65264</v>
      </c>
      <c r="E49" s="202">
        <f t="shared" si="23"/>
        <v>1392.920363</v>
      </c>
      <c r="F49" s="202">
        <f t="shared" si="23"/>
        <v>1241.724145</v>
      </c>
      <c r="G49" s="202">
        <f t="shared" si="23"/>
        <v>1516.029595</v>
      </c>
      <c r="H49" s="202">
        <f t="shared" si="23"/>
        <v>1531.235897</v>
      </c>
      <c r="I49" s="202">
        <f t="shared" si="23"/>
        <v>1975.31665</v>
      </c>
      <c r="J49" s="202">
        <f t="shared" si="23"/>
        <v>2157.179475</v>
      </c>
      <c r="K49" s="202">
        <f t="shared" si="23"/>
        <v>2779.065089</v>
      </c>
      <c r="L49" s="202">
        <f t="shared" si="23"/>
        <v>1375.308218</v>
      </c>
      <c r="M49" s="202">
        <f t="shared" si="23"/>
        <v>1307.68379</v>
      </c>
      <c r="N49" s="202">
        <f t="shared" si="23"/>
        <v>933.558896</v>
      </c>
      <c r="O49" s="202">
        <f t="shared" si="23"/>
        <v>1006.686503</v>
      </c>
      <c r="P49" s="202">
        <f t="shared" si="23"/>
        <v>1416.388052</v>
      </c>
      <c r="Q49" s="202">
        <f t="shared" si="23"/>
        <v>2374.686823</v>
      </c>
      <c r="R49" s="202">
        <f t="shared" si="23"/>
        <v>2577.081447</v>
      </c>
      <c r="S49" s="202">
        <f t="shared" si="23"/>
        <v>1202.075619</v>
      </c>
      <c r="T49" s="202">
        <f t="shared" si="23"/>
        <v>1484.979422</v>
      </c>
      <c r="U49" s="202">
        <f t="shared" si="23"/>
        <v>1146.063114</v>
      </c>
      <c r="V49" s="202">
        <f t="shared" si="23"/>
        <v>2372.908088</v>
      </c>
      <c r="W49" s="202">
        <f t="shared" si="23"/>
        <v>3189.037463</v>
      </c>
      <c r="X49" s="202">
        <f t="shared" si="23"/>
        <v>5876.586695</v>
      </c>
      <c r="Y49" s="202">
        <f t="shared" si="23"/>
        <v>8049.295582</v>
      </c>
      <c r="Z49" s="202">
        <f t="shared" si="23"/>
        <v>35027.37935</v>
      </c>
      <c r="AA49" s="202">
        <f t="shared" si="23"/>
        <v>33271.34068</v>
      </c>
      <c r="AB49" s="202">
        <f t="shared" si="23"/>
        <v>19092.81167</v>
      </c>
      <c r="AC49" s="202">
        <f t="shared" si="23"/>
        <v>13488.70558</v>
      </c>
      <c r="AD49" s="202">
        <f t="shared" si="23"/>
        <v>11178.45216</v>
      </c>
      <c r="AE49" s="202">
        <f t="shared" si="23"/>
        <v>14201.98721</v>
      </c>
      <c r="AF49" s="222">
        <f t="shared" si="23"/>
        <v>12488.62989</v>
      </c>
      <c r="AG49" s="225">
        <f t="shared" si="18"/>
        <v>192316.1854</v>
      </c>
    </row>
    <row r="50">
      <c r="A50" s="18"/>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18"/>
      <c r="AG50" s="230"/>
    </row>
    <row r="51">
      <c r="A51" s="23" t="s">
        <v>114</v>
      </c>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18"/>
      <c r="AG51" s="230"/>
    </row>
    <row r="52">
      <c r="A52" s="154" t="s">
        <v>91</v>
      </c>
      <c r="B52" s="115">
        <f t="shared" ref="B52:AF52" si="24">B14-B34</f>
        <v>74</v>
      </c>
      <c r="C52" s="115">
        <f t="shared" si="24"/>
        <v>98</v>
      </c>
      <c r="D52" s="115">
        <f t="shared" si="24"/>
        <v>87</v>
      </c>
      <c r="E52" s="115">
        <f t="shared" si="24"/>
        <v>59</v>
      </c>
      <c r="F52" s="115">
        <f t="shared" si="24"/>
        <v>59</v>
      </c>
      <c r="G52" s="115">
        <f t="shared" si="24"/>
        <v>61</v>
      </c>
      <c r="H52" s="115">
        <f t="shared" si="24"/>
        <v>61</v>
      </c>
      <c r="I52" s="115">
        <f t="shared" si="24"/>
        <v>78</v>
      </c>
      <c r="J52" s="115">
        <f t="shared" si="24"/>
        <v>82</v>
      </c>
      <c r="K52" s="115">
        <f t="shared" si="24"/>
        <v>91</v>
      </c>
      <c r="L52" s="115">
        <f t="shared" si="24"/>
        <v>51</v>
      </c>
      <c r="M52" s="115">
        <f t="shared" si="24"/>
        <v>52</v>
      </c>
      <c r="N52" s="115">
        <f t="shared" si="24"/>
        <v>37</v>
      </c>
      <c r="O52" s="115">
        <f t="shared" si="24"/>
        <v>46</v>
      </c>
      <c r="P52" s="115">
        <f t="shared" si="24"/>
        <v>53</v>
      </c>
      <c r="Q52" s="115">
        <f t="shared" si="24"/>
        <v>88</v>
      </c>
      <c r="R52" s="115">
        <f t="shared" si="24"/>
        <v>87</v>
      </c>
      <c r="S52" s="115">
        <f t="shared" si="24"/>
        <v>52</v>
      </c>
      <c r="T52" s="115">
        <f t="shared" si="24"/>
        <v>59</v>
      </c>
      <c r="U52" s="115">
        <f t="shared" si="24"/>
        <v>48</v>
      </c>
      <c r="V52" s="115">
        <f t="shared" si="24"/>
        <v>79</v>
      </c>
      <c r="W52" s="115">
        <f t="shared" si="24"/>
        <v>110</v>
      </c>
      <c r="X52" s="115">
        <f t="shared" si="24"/>
        <v>171</v>
      </c>
      <c r="Y52" s="115">
        <f t="shared" si="24"/>
        <v>235</v>
      </c>
      <c r="Z52" s="115">
        <f t="shared" si="24"/>
        <v>1051</v>
      </c>
      <c r="AA52" s="115">
        <f t="shared" si="24"/>
        <v>991</v>
      </c>
      <c r="AB52" s="115">
        <f t="shared" si="24"/>
        <v>577</v>
      </c>
      <c r="AC52" s="115">
        <f t="shared" si="24"/>
        <v>459</v>
      </c>
      <c r="AD52" s="115">
        <f t="shared" si="24"/>
        <v>350</v>
      </c>
      <c r="AE52" s="115">
        <f t="shared" si="24"/>
        <v>439</v>
      </c>
      <c r="AF52" s="116">
        <f t="shared" si="24"/>
        <v>359</v>
      </c>
      <c r="AG52" s="86">
        <f t="shared" ref="AG52:AG58" si="26">sum(B52:AF52)</f>
        <v>6144</v>
      </c>
    </row>
    <row r="53">
      <c r="A53" s="154" t="s">
        <v>35</v>
      </c>
      <c r="B53" s="115">
        <f t="shared" ref="B53:AF53" si="25">B15-B35</f>
        <v>55</v>
      </c>
      <c r="C53" s="115">
        <f t="shared" si="25"/>
        <v>75</v>
      </c>
      <c r="D53" s="115">
        <f t="shared" si="25"/>
        <v>55</v>
      </c>
      <c r="E53" s="115">
        <f t="shared" si="25"/>
        <v>41</v>
      </c>
      <c r="F53" s="115">
        <f t="shared" si="25"/>
        <v>32</v>
      </c>
      <c r="G53" s="115">
        <f t="shared" si="25"/>
        <v>40</v>
      </c>
      <c r="H53" s="115">
        <f t="shared" si="25"/>
        <v>39</v>
      </c>
      <c r="I53" s="115">
        <f t="shared" si="25"/>
        <v>48</v>
      </c>
      <c r="J53" s="115">
        <f t="shared" si="25"/>
        <v>54</v>
      </c>
      <c r="K53" s="115">
        <f t="shared" si="25"/>
        <v>69</v>
      </c>
      <c r="L53" s="115">
        <f t="shared" si="25"/>
        <v>37</v>
      </c>
      <c r="M53" s="115">
        <f t="shared" si="25"/>
        <v>34</v>
      </c>
      <c r="N53" s="115">
        <f t="shared" si="25"/>
        <v>22</v>
      </c>
      <c r="O53" s="115">
        <f t="shared" si="25"/>
        <v>24</v>
      </c>
      <c r="P53" s="115">
        <f t="shared" si="25"/>
        <v>35</v>
      </c>
      <c r="Q53" s="115">
        <f t="shared" si="25"/>
        <v>59</v>
      </c>
      <c r="R53" s="115">
        <f t="shared" si="25"/>
        <v>68</v>
      </c>
      <c r="S53" s="115">
        <f t="shared" si="25"/>
        <v>30</v>
      </c>
      <c r="T53" s="115">
        <f t="shared" si="25"/>
        <v>43</v>
      </c>
      <c r="U53" s="115">
        <f t="shared" si="25"/>
        <v>32</v>
      </c>
      <c r="V53" s="115">
        <f t="shared" si="25"/>
        <v>62</v>
      </c>
      <c r="W53" s="115">
        <f t="shared" si="25"/>
        <v>83</v>
      </c>
      <c r="X53" s="115">
        <f t="shared" si="25"/>
        <v>150</v>
      </c>
      <c r="Y53" s="115">
        <f t="shared" si="25"/>
        <v>200</v>
      </c>
      <c r="Z53" s="115">
        <f t="shared" si="25"/>
        <v>941</v>
      </c>
      <c r="AA53" s="115">
        <f t="shared" si="25"/>
        <v>890</v>
      </c>
      <c r="AB53" s="115">
        <f t="shared" si="25"/>
        <v>520</v>
      </c>
      <c r="AC53" s="115">
        <f t="shared" si="25"/>
        <v>380</v>
      </c>
      <c r="AD53" s="115">
        <f t="shared" si="25"/>
        <v>288</v>
      </c>
      <c r="AE53" s="115">
        <f t="shared" si="25"/>
        <v>365</v>
      </c>
      <c r="AF53" s="116">
        <f t="shared" si="25"/>
        <v>312</v>
      </c>
      <c r="AG53" s="86">
        <f t="shared" si="26"/>
        <v>5083</v>
      </c>
    </row>
    <row r="54">
      <c r="A54" s="154" t="s">
        <v>39</v>
      </c>
      <c r="B54" s="115">
        <f t="shared" ref="B54:AF54" si="27">B16-B36</f>
        <v>19</v>
      </c>
      <c r="C54" s="115">
        <f t="shared" si="27"/>
        <v>23</v>
      </c>
      <c r="D54" s="115">
        <f t="shared" si="27"/>
        <v>32</v>
      </c>
      <c r="E54" s="115">
        <f t="shared" si="27"/>
        <v>18</v>
      </c>
      <c r="F54" s="115">
        <f t="shared" si="27"/>
        <v>27</v>
      </c>
      <c r="G54" s="115">
        <f t="shared" si="27"/>
        <v>21</v>
      </c>
      <c r="H54" s="115">
        <f t="shared" si="27"/>
        <v>22</v>
      </c>
      <c r="I54" s="115">
        <f t="shared" si="27"/>
        <v>30</v>
      </c>
      <c r="J54" s="115">
        <f t="shared" si="27"/>
        <v>28</v>
      </c>
      <c r="K54" s="115">
        <f t="shared" si="27"/>
        <v>22</v>
      </c>
      <c r="L54" s="115">
        <f t="shared" si="27"/>
        <v>14</v>
      </c>
      <c r="M54" s="115">
        <f t="shared" si="27"/>
        <v>18</v>
      </c>
      <c r="N54" s="115">
        <f t="shared" si="27"/>
        <v>15</v>
      </c>
      <c r="O54" s="115">
        <f t="shared" si="27"/>
        <v>22</v>
      </c>
      <c r="P54" s="115">
        <f t="shared" si="27"/>
        <v>18</v>
      </c>
      <c r="Q54" s="115">
        <f t="shared" si="27"/>
        <v>29</v>
      </c>
      <c r="R54" s="115">
        <f t="shared" si="27"/>
        <v>19</v>
      </c>
      <c r="S54" s="115">
        <f t="shared" si="27"/>
        <v>22</v>
      </c>
      <c r="T54" s="115">
        <f t="shared" si="27"/>
        <v>16</v>
      </c>
      <c r="U54" s="115">
        <f t="shared" si="27"/>
        <v>16</v>
      </c>
      <c r="V54" s="115">
        <f t="shared" si="27"/>
        <v>17</v>
      </c>
      <c r="W54" s="115">
        <f t="shared" si="27"/>
        <v>27</v>
      </c>
      <c r="X54" s="115">
        <f t="shared" si="27"/>
        <v>21</v>
      </c>
      <c r="Y54" s="115">
        <f t="shared" si="27"/>
        <v>35</v>
      </c>
      <c r="Z54" s="115">
        <f t="shared" si="27"/>
        <v>110</v>
      </c>
      <c r="AA54" s="115">
        <f t="shared" si="27"/>
        <v>101</v>
      </c>
      <c r="AB54" s="115">
        <f t="shared" si="27"/>
        <v>57</v>
      </c>
      <c r="AC54" s="115">
        <f t="shared" si="27"/>
        <v>79</v>
      </c>
      <c r="AD54" s="115">
        <f t="shared" si="27"/>
        <v>62</v>
      </c>
      <c r="AE54" s="115">
        <f t="shared" si="27"/>
        <v>74</v>
      </c>
      <c r="AF54" s="116">
        <f t="shared" si="27"/>
        <v>47</v>
      </c>
      <c r="AG54" s="86">
        <f t="shared" si="26"/>
        <v>1061</v>
      </c>
    </row>
    <row r="55">
      <c r="A55" s="154" t="s">
        <v>100</v>
      </c>
      <c r="B55" s="115">
        <f t="shared" ref="B55:AF55" si="28">B17-B37</f>
        <v>8</v>
      </c>
      <c r="C55" s="115">
        <f t="shared" si="28"/>
        <v>14</v>
      </c>
      <c r="D55" s="115">
        <f t="shared" si="28"/>
        <v>17</v>
      </c>
      <c r="E55" s="115">
        <f t="shared" si="28"/>
        <v>9</v>
      </c>
      <c r="F55" s="115">
        <f t="shared" si="28"/>
        <v>10</v>
      </c>
      <c r="G55" s="115">
        <f t="shared" si="28"/>
        <v>13</v>
      </c>
      <c r="H55" s="115">
        <f t="shared" si="28"/>
        <v>14</v>
      </c>
      <c r="I55" s="115">
        <f t="shared" si="28"/>
        <v>18</v>
      </c>
      <c r="J55" s="115">
        <f t="shared" si="28"/>
        <v>21</v>
      </c>
      <c r="K55" s="115">
        <f t="shared" si="28"/>
        <v>24</v>
      </c>
      <c r="L55" s="115">
        <f t="shared" si="28"/>
        <v>7</v>
      </c>
      <c r="M55" s="115">
        <f t="shared" si="28"/>
        <v>10</v>
      </c>
      <c r="N55" s="115">
        <f t="shared" si="28"/>
        <v>10</v>
      </c>
      <c r="O55" s="115">
        <f t="shared" si="28"/>
        <v>9</v>
      </c>
      <c r="P55" s="115">
        <f t="shared" si="28"/>
        <v>16</v>
      </c>
      <c r="Q55" s="115">
        <f t="shared" si="28"/>
        <v>19</v>
      </c>
      <c r="R55" s="115">
        <f t="shared" si="28"/>
        <v>17</v>
      </c>
      <c r="S55" s="115">
        <f t="shared" si="28"/>
        <v>13</v>
      </c>
      <c r="T55" s="115">
        <f t="shared" si="28"/>
        <v>12</v>
      </c>
      <c r="U55" s="115">
        <f t="shared" si="28"/>
        <v>11</v>
      </c>
      <c r="V55" s="115">
        <f t="shared" si="28"/>
        <v>21</v>
      </c>
      <c r="W55" s="115">
        <f t="shared" si="28"/>
        <v>23</v>
      </c>
      <c r="X55" s="115">
        <f t="shared" si="28"/>
        <v>42</v>
      </c>
      <c r="Y55" s="115">
        <f t="shared" si="28"/>
        <v>61</v>
      </c>
      <c r="Z55" s="115">
        <f t="shared" si="28"/>
        <v>204</v>
      </c>
      <c r="AA55" s="115">
        <f t="shared" si="28"/>
        <v>197</v>
      </c>
      <c r="AB55" s="115">
        <f t="shared" si="28"/>
        <v>110</v>
      </c>
      <c r="AC55" s="115">
        <f t="shared" si="28"/>
        <v>65</v>
      </c>
      <c r="AD55" s="115">
        <f t="shared" si="28"/>
        <v>67</v>
      </c>
      <c r="AE55" s="115">
        <f t="shared" si="28"/>
        <v>75</v>
      </c>
      <c r="AF55" s="116">
        <f t="shared" si="28"/>
        <v>63</v>
      </c>
      <c r="AG55" s="86">
        <f t="shared" si="26"/>
        <v>1200</v>
      </c>
    </row>
    <row r="56">
      <c r="A56" s="154" t="s">
        <v>35</v>
      </c>
      <c r="B56" s="115">
        <f t="shared" ref="B56:AF56" si="29">B18-B38</f>
        <v>7</v>
      </c>
      <c r="C56" s="115">
        <f t="shared" si="29"/>
        <v>9</v>
      </c>
      <c r="D56" s="115">
        <f t="shared" si="29"/>
        <v>10</v>
      </c>
      <c r="E56" s="115">
        <f t="shared" si="29"/>
        <v>2</v>
      </c>
      <c r="F56" s="115">
        <f t="shared" si="29"/>
        <v>6</v>
      </c>
      <c r="G56" s="115">
        <f t="shared" si="29"/>
        <v>7</v>
      </c>
      <c r="H56" s="115">
        <f t="shared" si="29"/>
        <v>9</v>
      </c>
      <c r="I56" s="115">
        <f t="shared" si="29"/>
        <v>12</v>
      </c>
      <c r="J56" s="115">
        <f t="shared" si="29"/>
        <v>14</v>
      </c>
      <c r="K56" s="115">
        <f t="shared" si="29"/>
        <v>19</v>
      </c>
      <c r="L56" s="115">
        <f t="shared" si="29"/>
        <v>6</v>
      </c>
      <c r="M56" s="115">
        <f t="shared" si="29"/>
        <v>6</v>
      </c>
      <c r="N56" s="115">
        <f t="shared" si="29"/>
        <v>6</v>
      </c>
      <c r="O56" s="115">
        <f t="shared" si="29"/>
        <v>6</v>
      </c>
      <c r="P56" s="115">
        <f t="shared" si="29"/>
        <v>8</v>
      </c>
      <c r="Q56" s="115">
        <f t="shared" si="29"/>
        <v>15</v>
      </c>
      <c r="R56" s="115">
        <f t="shared" si="29"/>
        <v>14</v>
      </c>
      <c r="S56" s="115">
        <f t="shared" si="29"/>
        <v>6</v>
      </c>
      <c r="T56" s="115">
        <f t="shared" si="29"/>
        <v>3</v>
      </c>
      <c r="U56" s="115">
        <f t="shared" si="29"/>
        <v>3</v>
      </c>
      <c r="V56" s="115">
        <f t="shared" si="29"/>
        <v>13</v>
      </c>
      <c r="W56" s="115">
        <f t="shared" si="29"/>
        <v>18</v>
      </c>
      <c r="X56" s="115">
        <f t="shared" si="29"/>
        <v>38</v>
      </c>
      <c r="Y56" s="115">
        <f t="shared" si="29"/>
        <v>55</v>
      </c>
      <c r="Z56" s="115">
        <f t="shared" si="29"/>
        <v>187</v>
      </c>
      <c r="AA56" s="115">
        <f t="shared" si="29"/>
        <v>187</v>
      </c>
      <c r="AB56" s="115">
        <f t="shared" si="29"/>
        <v>97</v>
      </c>
      <c r="AC56" s="115">
        <f t="shared" si="29"/>
        <v>49</v>
      </c>
      <c r="AD56" s="115">
        <f t="shared" si="29"/>
        <v>52</v>
      </c>
      <c r="AE56" s="115">
        <f t="shared" si="29"/>
        <v>62</v>
      </c>
      <c r="AF56" s="116">
        <f t="shared" si="29"/>
        <v>58</v>
      </c>
      <c r="AG56" s="86">
        <f t="shared" si="26"/>
        <v>984</v>
      </c>
    </row>
    <row r="57">
      <c r="A57" s="154" t="s">
        <v>39</v>
      </c>
      <c r="B57" s="115">
        <f t="shared" ref="B57:AF57" si="30">B19-B39</f>
        <v>1</v>
      </c>
      <c r="C57" s="115">
        <f t="shared" si="30"/>
        <v>5</v>
      </c>
      <c r="D57" s="115">
        <f t="shared" si="30"/>
        <v>7</v>
      </c>
      <c r="E57" s="115">
        <f t="shared" si="30"/>
        <v>7</v>
      </c>
      <c r="F57" s="115">
        <f t="shared" si="30"/>
        <v>4</v>
      </c>
      <c r="G57" s="115">
        <f t="shared" si="30"/>
        <v>6</v>
      </c>
      <c r="H57" s="115">
        <f t="shared" si="30"/>
        <v>5</v>
      </c>
      <c r="I57" s="115">
        <f t="shared" si="30"/>
        <v>6</v>
      </c>
      <c r="J57" s="115">
        <f t="shared" si="30"/>
        <v>7</v>
      </c>
      <c r="K57" s="115">
        <f t="shared" si="30"/>
        <v>5</v>
      </c>
      <c r="L57" s="115">
        <f t="shared" si="30"/>
        <v>1</v>
      </c>
      <c r="M57" s="115">
        <f t="shared" si="30"/>
        <v>4</v>
      </c>
      <c r="N57" s="115">
        <f t="shared" si="30"/>
        <v>4</v>
      </c>
      <c r="O57" s="115">
        <f t="shared" si="30"/>
        <v>3</v>
      </c>
      <c r="P57" s="115">
        <f t="shared" si="30"/>
        <v>8</v>
      </c>
      <c r="Q57" s="115">
        <f t="shared" si="30"/>
        <v>4</v>
      </c>
      <c r="R57" s="115">
        <f t="shared" si="30"/>
        <v>3</v>
      </c>
      <c r="S57" s="115">
        <f t="shared" si="30"/>
        <v>7</v>
      </c>
      <c r="T57" s="115">
        <f t="shared" si="30"/>
        <v>9</v>
      </c>
      <c r="U57" s="115">
        <f t="shared" si="30"/>
        <v>8</v>
      </c>
      <c r="V57" s="115">
        <f t="shared" si="30"/>
        <v>8</v>
      </c>
      <c r="W57" s="115">
        <f t="shared" si="30"/>
        <v>5</v>
      </c>
      <c r="X57" s="115">
        <f t="shared" si="30"/>
        <v>4</v>
      </c>
      <c r="Y57" s="115">
        <f t="shared" si="30"/>
        <v>6</v>
      </c>
      <c r="Z57" s="115">
        <f t="shared" si="30"/>
        <v>17</v>
      </c>
      <c r="AA57" s="115">
        <f t="shared" si="30"/>
        <v>10</v>
      </c>
      <c r="AB57" s="115">
        <f t="shared" si="30"/>
        <v>13</v>
      </c>
      <c r="AC57" s="115">
        <f t="shared" si="30"/>
        <v>16</v>
      </c>
      <c r="AD57" s="115">
        <f t="shared" si="30"/>
        <v>15</v>
      </c>
      <c r="AE57" s="115">
        <f t="shared" si="30"/>
        <v>13</v>
      </c>
      <c r="AF57" s="116">
        <f t="shared" si="30"/>
        <v>5</v>
      </c>
      <c r="AG57" s="86">
        <f t="shared" si="26"/>
        <v>216</v>
      </c>
    </row>
    <row r="58">
      <c r="A58" s="201" t="s">
        <v>50</v>
      </c>
      <c r="B58" s="262">
        <f t="shared" ref="B58:AF58" si="31">B52+B55</f>
        <v>82</v>
      </c>
      <c r="C58" s="262">
        <f t="shared" si="31"/>
        <v>112</v>
      </c>
      <c r="D58" s="262">
        <f t="shared" si="31"/>
        <v>104</v>
      </c>
      <c r="E58" s="262">
        <f t="shared" si="31"/>
        <v>68</v>
      </c>
      <c r="F58" s="262">
        <f t="shared" si="31"/>
        <v>69</v>
      </c>
      <c r="G58" s="262">
        <f t="shared" si="31"/>
        <v>74</v>
      </c>
      <c r="H58" s="262">
        <f t="shared" si="31"/>
        <v>75</v>
      </c>
      <c r="I58" s="262">
        <f t="shared" si="31"/>
        <v>96</v>
      </c>
      <c r="J58" s="262">
        <f t="shared" si="31"/>
        <v>103</v>
      </c>
      <c r="K58" s="262">
        <f t="shared" si="31"/>
        <v>115</v>
      </c>
      <c r="L58" s="262">
        <f t="shared" si="31"/>
        <v>58</v>
      </c>
      <c r="M58" s="262">
        <f t="shared" si="31"/>
        <v>62</v>
      </c>
      <c r="N58" s="262">
        <f t="shared" si="31"/>
        <v>47</v>
      </c>
      <c r="O58" s="262">
        <f t="shared" si="31"/>
        <v>55</v>
      </c>
      <c r="P58" s="262">
        <f t="shared" si="31"/>
        <v>69</v>
      </c>
      <c r="Q58" s="262">
        <f t="shared" si="31"/>
        <v>107</v>
      </c>
      <c r="R58" s="262">
        <f t="shared" si="31"/>
        <v>104</v>
      </c>
      <c r="S58" s="262">
        <f t="shared" si="31"/>
        <v>65</v>
      </c>
      <c r="T58" s="262">
        <f t="shared" si="31"/>
        <v>71</v>
      </c>
      <c r="U58" s="262">
        <f t="shared" si="31"/>
        <v>59</v>
      </c>
      <c r="V58" s="262">
        <f t="shared" si="31"/>
        <v>100</v>
      </c>
      <c r="W58" s="262">
        <f t="shared" si="31"/>
        <v>133</v>
      </c>
      <c r="X58" s="262">
        <f t="shared" si="31"/>
        <v>213</v>
      </c>
      <c r="Y58" s="262">
        <f t="shared" si="31"/>
        <v>296</v>
      </c>
      <c r="Z58" s="262">
        <f t="shared" si="31"/>
        <v>1255</v>
      </c>
      <c r="AA58" s="262">
        <f t="shared" si="31"/>
        <v>1188</v>
      </c>
      <c r="AB58" s="262">
        <f t="shared" si="31"/>
        <v>687</v>
      </c>
      <c r="AC58" s="262">
        <f t="shared" si="31"/>
        <v>524</v>
      </c>
      <c r="AD58" s="262">
        <f t="shared" si="31"/>
        <v>417</v>
      </c>
      <c r="AE58" s="262">
        <f t="shared" si="31"/>
        <v>514</v>
      </c>
      <c r="AF58" s="283">
        <f t="shared" si="31"/>
        <v>422</v>
      </c>
      <c r="AG58" s="284">
        <f t="shared" si="26"/>
        <v>7344</v>
      </c>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18"/>
      <c r="AG59" s="6"/>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6"/>
      <c r="AG60" s="285"/>
    </row>
    <row r="61">
      <c r="A61" s="18"/>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18"/>
      <c r="AG61" s="22"/>
    </row>
    <row r="62">
      <c r="A62" s="23" t="s">
        <v>142</v>
      </c>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18"/>
      <c r="AG62" s="6"/>
    </row>
    <row r="63">
      <c r="A63" s="120" t="s">
        <v>144</v>
      </c>
      <c r="B63" s="125">
        <f t="shared" ref="B63:AF63" si="32">B5*0.3</f>
        <v>516.2371218</v>
      </c>
      <c r="C63" s="125">
        <f t="shared" si="32"/>
        <v>706.1684589</v>
      </c>
      <c r="D63" s="125">
        <f t="shared" si="32"/>
        <v>531.987792</v>
      </c>
      <c r="E63" s="125">
        <f t="shared" si="32"/>
        <v>392.3911089</v>
      </c>
      <c r="F63" s="125">
        <f t="shared" si="32"/>
        <v>317.0292435</v>
      </c>
      <c r="G63" s="125">
        <f t="shared" si="32"/>
        <v>383.1088785</v>
      </c>
      <c r="H63" s="125">
        <f t="shared" si="32"/>
        <v>377.8067691</v>
      </c>
      <c r="I63" s="125">
        <f t="shared" si="32"/>
        <v>472.474995</v>
      </c>
      <c r="J63" s="125">
        <f t="shared" si="32"/>
        <v>520.3378425</v>
      </c>
      <c r="K63" s="125">
        <f t="shared" si="32"/>
        <v>652.0305267</v>
      </c>
      <c r="L63" s="125">
        <f t="shared" si="32"/>
        <v>353.0124654</v>
      </c>
      <c r="M63" s="125">
        <f t="shared" si="32"/>
        <v>327.580137</v>
      </c>
      <c r="N63" s="125">
        <f t="shared" si="32"/>
        <v>218.2136688</v>
      </c>
      <c r="O63" s="125">
        <f t="shared" si="32"/>
        <v>243.4309509</v>
      </c>
      <c r="P63" s="125">
        <f t="shared" si="32"/>
        <v>339.0984156</v>
      </c>
      <c r="Q63" s="125">
        <f t="shared" si="32"/>
        <v>575.9690469</v>
      </c>
      <c r="R63" s="125">
        <f t="shared" si="32"/>
        <v>634.2634341</v>
      </c>
      <c r="S63" s="125">
        <f t="shared" si="32"/>
        <v>296.4796857</v>
      </c>
      <c r="T63" s="125">
        <f t="shared" si="32"/>
        <v>408.2488266</v>
      </c>
      <c r="U63" s="125">
        <f t="shared" si="32"/>
        <v>305.9979342</v>
      </c>
      <c r="V63" s="125">
        <f t="shared" si="32"/>
        <v>577.7934264</v>
      </c>
      <c r="W63" s="125">
        <f t="shared" si="32"/>
        <v>787.8352389</v>
      </c>
      <c r="X63" s="125">
        <f t="shared" si="32"/>
        <v>1386.137009</v>
      </c>
      <c r="Y63" s="125">
        <f t="shared" si="32"/>
        <v>1863.313675</v>
      </c>
      <c r="Z63" s="125">
        <f t="shared" si="32"/>
        <v>8694.023805</v>
      </c>
      <c r="AA63" s="125">
        <f t="shared" si="32"/>
        <v>8194.077204</v>
      </c>
      <c r="AB63" s="125">
        <f t="shared" si="32"/>
        <v>4800.834501</v>
      </c>
      <c r="AC63" s="125">
        <f t="shared" si="32"/>
        <v>3558.781674</v>
      </c>
      <c r="AD63" s="125">
        <f t="shared" si="32"/>
        <v>2813.829649</v>
      </c>
      <c r="AE63" s="125">
        <f t="shared" si="32"/>
        <v>3611.927163</v>
      </c>
      <c r="AF63" s="131">
        <f t="shared" si="32"/>
        <v>3152.465967</v>
      </c>
      <c r="AG63" s="287">
        <f t="shared" ref="AG63:AG68" si="33">SUM(B63:AF63)</f>
        <v>48012.88661</v>
      </c>
    </row>
    <row r="64">
      <c r="A64" s="120" t="s">
        <v>147</v>
      </c>
      <c r="B64" s="288">
        <v>19.07</v>
      </c>
      <c r="C64" s="288">
        <v>50.23</v>
      </c>
      <c r="D64" s="288">
        <v>24.57</v>
      </c>
      <c r="E64" s="288">
        <v>21.43</v>
      </c>
      <c r="F64" s="288">
        <v>18.35</v>
      </c>
      <c r="G64" s="288">
        <v>18.1</v>
      </c>
      <c r="H64" s="288">
        <v>22.34</v>
      </c>
      <c r="I64" s="288">
        <v>35.71</v>
      </c>
      <c r="J64" s="288">
        <v>25.58</v>
      </c>
      <c r="K64" s="288">
        <v>45.48</v>
      </c>
      <c r="L64" s="288">
        <v>15.3</v>
      </c>
      <c r="M64" s="288">
        <v>17.08</v>
      </c>
      <c r="N64" s="288">
        <v>16.07</v>
      </c>
      <c r="O64" s="288">
        <v>17.04</v>
      </c>
      <c r="P64" s="288">
        <v>27.21</v>
      </c>
      <c r="Q64" s="289">
        <v>29.44</v>
      </c>
      <c r="R64" s="288">
        <v>14.88</v>
      </c>
      <c r="S64" s="288">
        <v>17.61</v>
      </c>
      <c r="T64" s="288">
        <v>15.46</v>
      </c>
      <c r="U64" s="289">
        <v>13.35</v>
      </c>
      <c r="V64" s="288">
        <v>20.94</v>
      </c>
      <c r="W64" s="288">
        <v>16.24</v>
      </c>
      <c r="X64" s="288">
        <v>23.31</v>
      </c>
      <c r="Y64" s="288">
        <v>49.64</v>
      </c>
      <c r="Z64" s="288">
        <v>121.3</v>
      </c>
      <c r="AA64" s="288">
        <v>71.62</v>
      </c>
      <c r="AB64" s="288">
        <v>73.95</v>
      </c>
      <c r="AC64" s="288">
        <v>44.19</v>
      </c>
      <c r="AD64" s="288">
        <v>54.93</v>
      </c>
      <c r="AE64" s="288">
        <v>50.51</v>
      </c>
      <c r="AF64" s="288">
        <v>25.01</v>
      </c>
      <c r="AG64" s="287">
        <f t="shared" si="33"/>
        <v>1015.94</v>
      </c>
    </row>
    <row r="65">
      <c r="A65" s="120" t="s">
        <v>149</v>
      </c>
      <c r="B65" s="125">
        <f t="shared" ref="B65:AF65" si="34">B8*0.15</f>
        <v>33.969</v>
      </c>
      <c r="C65" s="125">
        <f t="shared" si="34"/>
        <v>45.3375</v>
      </c>
      <c r="D65" s="125">
        <f t="shared" si="34"/>
        <v>51.654</v>
      </c>
      <c r="E65" s="125">
        <f t="shared" si="34"/>
        <v>12.7425</v>
      </c>
      <c r="F65" s="125">
        <f t="shared" si="34"/>
        <v>32.2425</v>
      </c>
      <c r="G65" s="125">
        <f t="shared" si="34"/>
        <v>35.85</v>
      </c>
      <c r="H65" s="125">
        <f t="shared" si="34"/>
        <v>45.2805</v>
      </c>
      <c r="I65" s="125">
        <f t="shared" si="34"/>
        <v>60.06</v>
      </c>
      <c r="J65" s="125">
        <f t="shared" si="34"/>
        <v>72.405</v>
      </c>
      <c r="K65" s="125">
        <f t="shared" si="34"/>
        <v>91.7415</v>
      </c>
      <c r="L65" s="125">
        <f t="shared" si="34"/>
        <v>29.79</v>
      </c>
      <c r="M65" s="125">
        <f t="shared" si="34"/>
        <v>32.3625</v>
      </c>
      <c r="N65" s="125">
        <f t="shared" si="34"/>
        <v>30.927</v>
      </c>
      <c r="O65" s="125">
        <f t="shared" si="34"/>
        <v>29.2875</v>
      </c>
      <c r="P65" s="125">
        <f t="shared" si="34"/>
        <v>42.909</v>
      </c>
      <c r="Q65" s="125">
        <f t="shared" si="34"/>
        <v>73.6425</v>
      </c>
      <c r="R65" s="125">
        <f t="shared" si="34"/>
        <v>69.4305</v>
      </c>
      <c r="S65" s="125">
        <f t="shared" si="34"/>
        <v>32.0715</v>
      </c>
      <c r="T65" s="125">
        <f t="shared" si="34"/>
        <v>18.6225</v>
      </c>
      <c r="U65" s="125">
        <f t="shared" si="34"/>
        <v>18.9105</v>
      </c>
      <c r="V65" s="125">
        <f t="shared" si="34"/>
        <v>67.0395</v>
      </c>
      <c r="W65" s="125">
        <f t="shared" si="34"/>
        <v>88.9365</v>
      </c>
      <c r="X65" s="125">
        <f t="shared" si="34"/>
        <v>188.4195</v>
      </c>
      <c r="Y65" s="125">
        <f t="shared" si="34"/>
        <v>275.7375</v>
      </c>
      <c r="Z65" s="125">
        <f t="shared" si="34"/>
        <v>907.095</v>
      </c>
      <c r="AA65" s="125">
        <f t="shared" si="34"/>
        <v>898.161</v>
      </c>
      <c r="AB65" s="125">
        <f t="shared" si="34"/>
        <v>472.4895</v>
      </c>
      <c r="AC65" s="125">
        <f t="shared" si="34"/>
        <v>248.4135</v>
      </c>
      <c r="AD65" s="125">
        <f t="shared" si="34"/>
        <v>274.3515</v>
      </c>
      <c r="AE65" s="125">
        <f t="shared" si="34"/>
        <v>324.3345</v>
      </c>
      <c r="AF65" s="131">
        <f t="shared" si="34"/>
        <v>301.56</v>
      </c>
      <c r="AG65" s="287">
        <f t="shared" si="33"/>
        <v>4905.774</v>
      </c>
    </row>
    <row r="66">
      <c r="A66" s="120" t="s">
        <v>153</v>
      </c>
      <c r="B66" s="288">
        <v>11.11</v>
      </c>
      <c r="C66" s="288">
        <v>1.29</v>
      </c>
      <c r="D66" s="288">
        <v>0.57</v>
      </c>
      <c r="E66" s="288">
        <v>1.24</v>
      </c>
      <c r="F66" s="288">
        <v>11.96</v>
      </c>
      <c r="G66" s="288">
        <v>0.0</v>
      </c>
      <c r="H66" s="288">
        <v>24.64</v>
      </c>
      <c r="I66" s="288">
        <v>6.68</v>
      </c>
      <c r="J66" s="288">
        <v>31.38</v>
      </c>
      <c r="K66" s="288">
        <v>10.77</v>
      </c>
      <c r="L66" s="288">
        <v>0.0</v>
      </c>
      <c r="M66" s="288">
        <v>8.29</v>
      </c>
      <c r="N66" s="288">
        <v>11.63</v>
      </c>
      <c r="O66" s="288">
        <v>0.0</v>
      </c>
      <c r="P66" s="288">
        <v>21.96</v>
      </c>
      <c r="Q66" s="288">
        <v>17.82</v>
      </c>
      <c r="R66" s="288">
        <v>11.87</v>
      </c>
      <c r="S66" s="288">
        <v>0.89</v>
      </c>
      <c r="T66" s="288">
        <v>0.0</v>
      </c>
      <c r="U66" s="288">
        <v>9.01</v>
      </c>
      <c r="V66" s="288">
        <v>1.13</v>
      </c>
      <c r="W66" s="288">
        <v>5.5</v>
      </c>
      <c r="X66" s="288">
        <v>43.93</v>
      </c>
      <c r="Y66" s="288">
        <v>52.85</v>
      </c>
      <c r="Z66" s="288">
        <v>60.73</v>
      </c>
      <c r="AA66" s="288">
        <v>51.68</v>
      </c>
      <c r="AB66" s="288">
        <v>22.31</v>
      </c>
      <c r="AC66" s="288">
        <v>7.49</v>
      </c>
      <c r="AD66" s="288">
        <v>12.77</v>
      </c>
      <c r="AE66" s="288">
        <v>14.4</v>
      </c>
      <c r="AF66" s="288">
        <v>0.0</v>
      </c>
      <c r="AG66" s="287">
        <f t="shared" si="33"/>
        <v>453.9</v>
      </c>
    </row>
    <row r="67">
      <c r="A67" s="297" t="s">
        <v>154</v>
      </c>
      <c r="B67" s="299">
        <f t="shared" ref="B67:AF67" si="35">B63+B65</f>
        <v>550.2061218</v>
      </c>
      <c r="C67" s="299">
        <f t="shared" si="35"/>
        <v>751.5059589</v>
      </c>
      <c r="D67" s="299">
        <f t="shared" si="35"/>
        <v>583.641792</v>
      </c>
      <c r="E67" s="299">
        <f t="shared" si="35"/>
        <v>405.1336089</v>
      </c>
      <c r="F67" s="299">
        <f t="shared" si="35"/>
        <v>349.2717435</v>
      </c>
      <c r="G67" s="299">
        <f t="shared" si="35"/>
        <v>418.9588785</v>
      </c>
      <c r="H67" s="299">
        <f t="shared" si="35"/>
        <v>423.0872691</v>
      </c>
      <c r="I67" s="299">
        <f t="shared" si="35"/>
        <v>532.534995</v>
      </c>
      <c r="J67" s="299">
        <f t="shared" si="35"/>
        <v>592.7428425</v>
      </c>
      <c r="K67" s="299">
        <f t="shared" si="35"/>
        <v>743.7720267</v>
      </c>
      <c r="L67" s="299">
        <f t="shared" si="35"/>
        <v>382.8024654</v>
      </c>
      <c r="M67" s="299">
        <f t="shared" si="35"/>
        <v>359.942637</v>
      </c>
      <c r="N67" s="299">
        <f t="shared" si="35"/>
        <v>249.1406688</v>
      </c>
      <c r="O67" s="299">
        <f t="shared" si="35"/>
        <v>272.7184509</v>
      </c>
      <c r="P67" s="299">
        <f t="shared" si="35"/>
        <v>382.0074156</v>
      </c>
      <c r="Q67" s="299">
        <f t="shared" si="35"/>
        <v>649.6115469</v>
      </c>
      <c r="R67" s="299">
        <f t="shared" si="35"/>
        <v>703.6939341</v>
      </c>
      <c r="S67" s="299">
        <f t="shared" si="35"/>
        <v>328.5511857</v>
      </c>
      <c r="T67" s="299">
        <f t="shared" si="35"/>
        <v>426.8713266</v>
      </c>
      <c r="U67" s="299">
        <f t="shared" si="35"/>
        <v>324.9084342</v>
      </c>
      <c r="V67" s="299">
        <f t="shared" si="35"/>
        <v>644.8329264</v>
      </c>
      <c r="W67" s="299">
        <f t="shared" si="35"/>
        <v>876.7717389</v>
      </c>
      <c r="X67" s="299">
        <f t="shared" si="35"/>
        <v>1574.556509</v>
      </c>
      <c r="Y67" s="299">
        <f t="shared" si="35"/>
        <v>2139.051175</v>
      </c>
      <c r="Z67" s="299">
        <f t="shared" si="35"/>
        <v>9601.118805</v>
      </c>
      <c r="AA67" s="299">
        <f t="shared" si="35"/>
        <v>9092.238204</v>
      </c>
      <c r="AB67" s="299">
        <f t="shared" si="35"/>
        <v>5273.324001</v>
      </c>
      <c r="AC67" s="299">
        <f t="shared" si="35"/>
        <v>3807.195174</v>
      </c>
      <c r="AD67" s="299">
        <f t="shared" si="35"/>
        <v>3088.181149</v>
      </c>
      <c r="AE67" s="299">
        <f t="shared" si="35"/>
        <v>3936.261663</v>
      </c>
      <c r="AF67" s="311">
        <f t="shared" si="35"/>
        <v>3454.025967</v>
      </c>
      <c r="AG67" s="312">
        <f t="shared" si="33"/>
        <v>52918.66061</v>
      </c>
    </row>
    <row r="68">
      <c r="A68" s="297" t="s">
        <v>158</v>
      </c>
      <c r="B68" s="299">
        <f t="shared" ref="B68:AF68" si="36">B64+B66</f>
        <v>30.18</v>
      </c>
      <c r="C68" s="299">
        <f t="shared" si="36"/>
        <v>51.52</v>
      </c>
      <c r="D68" s="299">
        <f t="shared" si="36"/>
        <v>25.14</v>
      </c>
      <c r="E68" s="299">
        <f t="shared" si="36"/>
        <v>22.67</v>
      </c>
      <c r="F68" s="299">
        <f t="shared" si="36"/>
        <v>30.31</v>
      </c>
      <c r="G68" s="299">
        <f t="shared" si="36"/>
        <v>18.1</v>
      </c>
      <c r="H68" s="299">
        <f t="shared" si="36"/>
        <v>46.98</v>
      </c>
      <c r="I68" s="299">
        <f t="shared" si="36"/>
        <v>42.39</v>
      </c>
      <c r="J68" s="299">
        <f t="shared" si="36"/>
        <v>56.96</v>
      </c>
      <c r="K68" s="299">
        <f t="shared" si="36"/>
        <v>56.25</v>
      </c>
      <c r="L68" s="299">
        <f t="shared" si="36"/>
        <v>15.3</v>
      </c>
      <c r="M68" s="299">
        <f t="shared" si="36"/>
        <v>25.37</v>
      </c>
      <c r="N68" s="299">
        <f t="shared" si="36"/>
        <v>27.7</v>
      </c>
      <c r="O68" s="299">
        <f t="shared" si="36"/>
        <v>17.04</v>
      </c>
      <c r="P68" s="299">
        <f t="shared" si="36"/>
        <v>49.17</v>
      </c>
      <c r="Q68" s="299">
        <f t="shared" si="36"/>
        <v>47.26</v>
      </c>
      <c r="R68" s="299">
        <f t="shared" si="36"/>
        <v>26.75</v>
      </c>
      <c r="S68" s="299">
        <f t="shared" si="36"/>
        <v>18.5</v>
      </c>
      <c r="T68" s="299">
        <f t="shared" si="36"/>
        <v>15.46</v>
      </c>
      <c r="U68" s="299">
        <f t="shared" si="36"/>
        <v>22.36</v>
      </c>
      <c r="V68" s="299">
        <f t="shared" si="36"/>
        <v>22.07</v>
      </c>
      <c r="W68" s="299">
        <f t="shared" si="36"/>
        <v>21.74</v>
      </c>
      <c r="X68" s="299">
        <f t="shared" si="36"/>
        <v>67.24</v>
      </c>
      <c r="Y68" s="299">
        <f t="shared" si="36"/>
        <v>102.49</v>
      </c>
      <c r="Z68" s="299">
        <f t="shared" si="36"/>
        <v>182.03</v>
      </c>
      <c r="AA68" s="299">
        <f t="shared" si="36"/>
        <v>123.3</v>
      </c>
      <c r="AB68" s="299">
        <f t="shared" si="36"/>
        <v>96.26</v>
      </c>
      <c r="AC68" s="299">
        <f t="shared" si="36"/>
        <v>51.68</v>
      </c>
      <c r="AD68" s="299">
        <f t="shared" si="36"/>
        <v>67.7</v>
      </c>
      <c r="AE68" s="299">
        <f t="shared" si="36"/>
        <v>64.91</v>
      </c>
      <c r="AF68" s="311">
        <f t="shared" si="36"/>
        <v>25.01</v>
      </c>
      <c r="AG68" s="312">
        <f t="shared" si="33"/>
        <v>1469.84</v>
      </c>
    </row>
    <row r="69">
      <c r="A69" s="18"/>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18"/>
      <c r="AG69" s="6"/>
    </row>
    <row r="70">
      <c r="A70" s="23" t="s">
        <v>164</v>
      </c>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18"/>
      <c r="AG70" s="6"/>
    </row>
    <row r="71">
      <c r="A71" s="120" t="s">
        <v>165</v>
      </c>
      <c r="B71" s="125">
        <f>Summary!B88</f>
        <v>0</v>
      </c>
      <c r="C71" s="125">
        <f>Summary!C88</f>
        <v>0</v>
      </c>
      <c r="D71" s="125">
        <f>Summary!D88</f>
        <v>0</v>
      </c>
      <c r="E71" s="125">
        <f>Summary!E88</f>
        <v>0</v>
      </c>
      <c r="F71" s="125">
        <f>Summary!F88</f>
        <v>91.244022</v>
      </c>
      <c r="G71" s="125">
        <f>Summary!G88</f>
        <v>150.98989</v>
      </c>
      <c r="H71" s="125">
        <f>Summary!H88</f>
        <v>152.002026</v>
      </c>
      <c r="I71" s="125">
        <f>Summary!I88</f>
        <v>161.243684</v>
      </c>
      <c r="J71" s="125">
        <f>Summary!J88</f>
        <v>174.064744</v>
      </c>
      <c r="K71" s="125">
        <f>Summary!K88</f>
        <v>174.382235</v>
      </c>
      <c r="L71" s="125">
        <f>Summary!L88</f>
        <v>156.207168</v>
      </c>
      <c r="M71" s="125">
        <f>Summary!M88</f>
        <v>159.371642</v>
      </c>
      <c r="N71" s="125">
        <f>Summary!N88</f>
        <v>133.76436</v>
      </c>
      <c r="O71" s="125">
        <f>Summary!O88</f>
        <v>167.27371</v>
      </c>
      <c r="P71" s="125">
        <f>Summary!P88</f>
        <v>166.353564</v>
      </c>
      <c r="Q71" s="125">
        <f>Summary!Q88</f>
        <v>182.954839</v>
      </c>
      <c r="R71" s="125">
        <f>Summary!R88</f>
        <v>164.16586</v>
      </c>
      <c r="S71" s="125">
        <f>Summary!S88</f>
        <v>62.075409</v>
      </c>
      <c r="T71" s="125">
        <f>Summary!T88</f>
        <v>0</v>
      </c>
      <c r="U71" s="125">
        <f>Summary!U88</f>
        <v>0</v>
      </c>
      <c r="V71" s="125">
        <f>Summary!V88</f>
        <v>0</v>
      </c>
      <c r="W71" s="125">
        <f>Summary!W88</f>
        <v>0</v>
      </c>
      <c r="X71" s="125">
        <f>Summary!X88</f>
        <v>0</v>
      </c>
      <c r="Y71" s="125">
        <f>Summary!Y88</f>
        <v>0</v>
      </c>
      <c r="Z71" s="125">
        <f>Summary!Z88</f>
        <v>0</v>
      </c>
      <c r="AA71" s="125">
        <f>Summary!AA88</f>
        <v>0</v>
      </c>
      <c r="AB71" s="125">
        <f>Summary!AB88</f>
        <v>0</v>
      </c>
      <c r="AC71" s="125">
        <f>Summary!AC88</f>
        <v>0</v>
      </c>
      <c r="AD71" s="125">
        <f>Summary!AD88</f>
        <v>0</v>
      </c>
      <c r="AE71" s="125">
        <f>Summary!AE88</f>
        <v>0</v>
      </c>
      <c r="AF71" s="131">
        <f>Summary!AF88</f>
        <v>0</v>
      </c>
      <c r="AG71" s="287">
        <f t="shared" ref="AG71:AG72" si="37">SUM(B71:AF71)</f>
        <v>2096.093153</v>
      </c>
    </row>
    <row r="72">
      <c r="A72" s="120" t="s">
        <v>172</v>
      </c>
      <c r="B72" s="125">
        <f>Summary!B89</f>
        <v>14.9</v>
      </c>
      <c r="C72" s="125">
        <f>Summary!C89</f>
        <v>19.59</v>
      </c>
      <c r="D72" s="125">
        <f>Summary!D89</f>
        <v>28.73</v>
      </c>
      <c r="E72" s="125">
        <f>Summary!E89</f>
        <v>17.62</v>
      </c>
      <c r="F72" s="125">
        <f>Summary!F89</f>
        <v>15.45</v>
      </c>
      <c r="G72" s="125">
        <f>Summary!G89</f>
        <v>11.97</v>
      </c>
      <c r="H72" s="125">
        <f>Summary!H89</f>
        <v>11.38</v>
      </c>
      <c r="I72" s="125">
        <f>Summary!I89</f>
        <v>17.66</v>
      </c>
      <c r="J72" s="125">
        <f>Summary!J89</f>
        <v>25.97</v>
      </c>
      <c r="K72" s="125">
        <f>Summary!K89</f>
        <v>27.57</v>
      </c>
      <c r="L72" s="125">
        <f>Summary!L89</f>
        <v>32.15</v>
      </c>
      <c r="M72" s="125">
        <f>Summary!M89</f>
        <v>15.13</v>
      </c>
      <c r="N72" s="125">
        <f>Summary!N89</f>
        <v>24.05</v>
      </c>
      <c r="O72" s="125">
        <f>Summary!O89</f>
        <v>26.7</v>
      </c>
      <c r="P72" s="125">
        <f>Summary!P89</f>
        <v>27.03</v>
      </c>
      <c r="Q72" s="125">
        <f>Summary!Q89</f>
        <v>39.16</v>
      </c>
      <c r="R72" s="125">
        <f>Summary!R89</f>
        <v>63.07</v>
      </c>
      <c r="S72" s="125">
        <f>Summary!S89</f>
        <v>31.66</v>
      </c>
      <c r="T72" s="125">
        <f>Summary!T89</f>
        <v>46.99</v>
      </c>
      <c r="U72" s="125">
        <f>Summary!U89</f>
        <v>44.7</v>
      </c>
      <c r="V72" s="125">
        <f>Summary!V89</f>
        <v>51.41</v>
      </c>
      <c r="W72" s="125">
        <f>Summary!W89</f>
        <v>51.47</v>
      </c>
      <c r="X72" s="125">
        <f>Summary!X89</f>
        <v>70.06</v>
      </c>
      <c r="Y72" s="125">
        <f>Summary!Y89</f>
        <v>120.85</v>
      </c>
      <c r="Z72" s="125">
        <f>Summary!Z89</f>
        <v>14.72</v>
      </c>
      <c r="AA72" s="125">
        <f>Summary!AA89</f>
        <v>0</v>
      </c>
      <c r="AB72" s="125">
        <f>Summary!AB89</f>
        <v>0</v>
      </c>
      <c r="AC72" s="125">
        <f>Summary!AC89</f>
        <v>0</v>
      </c>
      <c r="AD72" s="125">
        <f>Summary!AD89</f>
        <v>120.35</v>
      </c>
      <c r="AE72" s="125">
        <f>Summary!AE89</f>
        <v>120.84</v>
      </c>
      <c r="AF72" s="131">
        <f>Summary!AF89</f>
        <v>121.62</v>
      </c>
      <c r="AG72" s="287">
        <f t="shared" si="37"/>
        <v>1212.8</v>
      </c>
    </row>
    <row r="73">
      <c r="A73" s="120" t="s">
        <v>167</v>
      </c>
      <c r="B73" s="125"/>
      <c r="C73" s="125"/>
      <c r="D73" s="125"/>
      <c r="E73" s="125"/>
      <c r="F73" s="125"/>
      <c r="G73" s="125"/>
      <c r="H73" s="125"/>
      <c r="I73" s="125"/>
      <c r="J73" s="125"/>
      <c r="K73" s="125"/>
      <c r="L73" s="331"/>
      <c r="M73" s="331"/>
      <c r="N73" s="331"/>
      <c r="O73" s="331"/>
      <c r="P73" s="331"/>
      <c r="Q73" s="331"/>
      <c r="R73" s="331"/>
      <c r="S73" s="331"/>
      <c r="T73" s="331"/>
      <c r="U73" s="331"/>
      <c r="V73" s="331"/>
      <c r="W73" s="331"/>
      <c r="X73" s="331"/>
      <c r="Y73" s="331"/>
      <c r="Z73" s="331"/>
      <c r="AA73" s="331"/>
      <c r="AB73" s="331"/>
      <c r="AC73" s="331"/>
      <c r="AD73" s="331"/>
      <c r="AE73" s="331"/>
      <c r="AF73" s="332"/>
      <c r="AG73" s="6"/>
    </row>
    <row r="74">
      <c r="A74" s="333" t="s">
        <v>50</v>
      </c>
      <c r="B74" s="299">
        <f t="shared" ref="B74:AF74" si="38">SUM(B71:B73)</f>
        <v>14.9</v>
      </c>
      <c r="C74" s="299">
        <f t="shared" si="38"/>
        <v>19.59</v>
      </c>
      <c r="D74" s="299">
        <f t="shared" si="38"/>
        <v>28.73</v>
      </c>
      <c r="E74" s="299">
        <f t="shared" si="38"/>
        <v>17.62</v>
      </c>
      <c r="F74" s="299">
        <f t="shared" si="38"/>
        <v>106.694022</v>
      </c>
      <c r="G74" s="299">
        <f t="shared" si="38"/>
        <v>162.95989</v>
      </c>
      <c r="H74" s="299">
        <f t="shared" si="38"/>
        <v>163.382026</v>
      </c>
      <c r="I74" s="299">
        <f t="shared" si="38"/>
        <v>178.903684</v>
      </c>
      <c r="J74" s="299">
        <f t="shared" si="38"/>
        <v>200.034744</v>
      </c>
      <c r="K74" s="299">
        <f t="shared" si="38"/>
        <v>201.952235</v>
      </c>
      <c r="L74" s="299">
        <f t="shared" si="38"/>
        <v>188.357168</v>
      </c>
      <c r="M74" s="299">
        <f t="shared" si="38"/>
        <v>174.501642</v>
      </c>
      <c r="N74" s="299">
        <f t="shared" si="38"/>
        <v>157.81436</v>
      </c>
      <c r="O74" s="299">
        <f t="shared" si="38"/>
        <v>193.97371</v>
      </c>
      <c r="P74" s="299">
        <f t="shared" si="38"/>
        <v>193.383564</v>
      </c>
      <c r="Q74" s="299">
        <f t="shared" si="38"/>
        <v>222.114839</v>
      </c>
      <c r="R74" s="299">
        <f t="shared" si="38"/>
        <v>227.23586</v>
      </c>
      <c r="S74" s="299">
        <f t="shared" si="38"/>
        <v>93.735409</v>
      </c>
      <c r="T74" s="299">
        <f t="shared" si="38"/>
        <v>46.99</v>
      </c>
      <c r="U74" s="299">
        <f t="shared" si="38"/>
        <v>44.7</v>
      </c>
      <c r="V74" s="299">
        <f t="shared" si="38"/>
        <v>51.41</v>
      </c>
      <c r="W74" s="299">
        <f t="shared" si="38"/>
        <v>51.47</v>
      </c>
      <c r="X74" s="299">
        <f t="shared" si="38"/>
        <v>70.06</v>
      </c>
      <c r="Y74" s="299">
        <f t="shared" si="38"/>
        <v>120.85</v>
      </c>
      <c r="Z74" s="299">
        <f t="shared" si="38"/>
        <v>14.72</v>
      </c>
      <c r="AA74" s="299">
        <f t="shared" si="38"/>
        <v>0</v>
      </c>
      <c r="AB74" s="299">
        <f t="shared" si="38"/>
        <v>0</v>
      </c>
      <c r="AC74" s="299">
        <f t="shared" si="38"/>
        <v>0</v>
      </c>
      <c r="AD74" s="299">
        <f t="shared" si="38"/>
        <v>120.35</v>
      </c>
      <c r="AE74" s="299">
        <f t="shared" si="38"/>
        <v>120.84</v>
      </c>
      <c r="AF74" s="311">
        <f t="shared" si="38"/>
        <v>121.62</v>
      </c>
      <c r="AG74" s="339"/>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18"/>
      <c r="AG75" s="6"/>
    </row>
    <row r="76">
      <c r="A76" s="23" t="s">
        <v>185</v>
      </c>
      <c r="B76" s="152"/>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18"/>
      <c r="AG76" s="22"/>
    </row>
    <row r="77">
      <c r="A77" s="154" t="s">
        <v>187</v>
      </c>
      <c r="B77" s="63">
        <f>B43-B63-B64-B72-(B71*'OLD Data - P&amp;L'!$I$18)</f>
        <v>1140.593284</v>
      </c>
      <c r="C77" s="63">
        <f>C43-C63-C64-C72-(C71*'OLD Data - P&amp;L'!$I$18)</f>
        <v>1547.916404</v>
      </c>
      <c r="D77" s="63">
        <f>D43-D63-D64-D72-(D71*'OLD Data - P&amp;L'!$I$18)</f>
        <v>1188.004848</v>
      </c>
      <c r="E77" s="63">
        <f>E43-E63-E64-E72-(E71*'OLD Data - P&amp;L'!$I$18)</f>
        <v>876.5292541</v>
      </c>
      <c r="F77" s="63">
        <f>F43-F63-F64-F72-(F71*'OLD Data - P&amp;L'!$I$18)</f>
        <v>675.9449015</v>
      </c>
      <c r="G77" s="63">
        <f>G43-G63-G64-G72-(G71*'OLD Data - P&amp;L'!$I$18)</f>
        <v>863.8507165</v>
      </c>
      <c r="H77" s="63">
        <f>H43-H63-H64-H72-(H71*'OLD Data - P&amp;L'!$I$18)</f>
        <v>817.8391279</v>
      </c>
      <c r="I77" s="63">
        <f>I43-I63-I64-I72-(I71*'OLD Data - P&amp;L'!$I$18)</f>
        <v>1049.071655</v>
      </c>
      <c r="J77" s="63">
        <f>J43-J63-J64-J72-(J71*'OLD Data - P&amp;L'!$I$18)</f>
        <v>1102.591633</v>
      </c>
      <c r="K77" s="63">
        <f>K43-K63-K64-K72-(K71*'OLD Data - P&amp;L'!$I$18)</f>
        <v>1442.374562</v>
      </c>
      <c r="L77" s="63">
        <f>L43-L63-L64-L72-(L71*'OLD Data - P&amp;L'!$I$18)</f>
        <v>776.2457526</v>
      </c>
      <c r="M77" s="63">
        <f>M43-M63-M64-M72-(M71*'OLD Data - P&amp;L'!$I$18)</f>
        <v>732.143653</v>
      </c>
      <c r="N77" s="63">
        <f>N43-N63-N64-N72-(N71*'OLD Data - P&amp;L'!$I$18)</f>
        <v>469.0452272</v>
      </c>
      <c r="O77" s="63">
        <f>O43-O63-O64-O72-(O71*'OLD Data - P&amp;L'!$I$18)</f>
        <v>524.2655521</v>
      </c>
      <c r="P77" s="63">
        <f>P43-P63-P64-P72-(P71*'OLD Data - P&amp;L'!$I$18)</f>
        <v>736.9896364</v>
      </c>
      <c r="Q77" s="63">
        <f>Q43-Q63-Q64-Q72-(Q71*'OLD Data - P&amp;L'!$I$18)</f>
        <v>1239.167776</v>
      </c>
      <c r="R77" s="63">
        <f>R43-R63-R64-R72-(R71*'OLD Data - P&amp;L'!$I$18)</f>
        <v>1401.998013</v>
      </c>
      <c r="S77" s="63">
        <f>S43-S63-S64-S72-(S71*'OLD Data - P&amp;L'!$I$18)</f>
        <v>642.5159333</v>
      </c>
      <c r="T77" s="63">
        <f>T43-T63-T64-T72-(T71*'OLD Data - P&amp;L'!$I$18)</f>
        <v>890.1305954</v>
      </c>
      <c r="U77" s="63">
        <f>U43-U63-U64-U72-(U71*'OLD Data - P&amp;L'!$I$18)</f>
        <v>655.9451798</v>
      </c>
      <c r="V77" s="63">
        <f>V43-V63-V64-V72-(V71*'OLD Data - P&amp;L'!$I$18)</f>
        <v>1275.834662</v>
      </c>
      <c r="W77" s="63">
        <f>W43-W63-W64-W72-(W71*'OLD Data - P&amp;L'!$I$18)</f>
        <v>1740.582224</v>
      </c>
      <c r="X77" s="63">
        <f>X43-X63-X64-X72-(X71*'OLD Data - P&amp;L'!$I$18)</f>
        <v>3140.949687</v>
      </c>
      <c r="Y77" s="63">
        <f>Y43-Y63-Y64-Y72-(Y71*'OLD Data - P&amp;L'!$I$18)</f>
        <v>4177.241907</v>
      </c>
      <c r="Z77" s="63">
        <f>Z43-Z63-Z64-Z72-(Z71*'OLD Data - P&amp;L'!$I$18)</f>
        <v>20150.03555</v>
      </c>
      <c r="AA77" s="63">
        <f>AA43-AA63-AA64-AA72-(AA71*'OLD Data - P&amp;L'!$I$18)</f>
        <v>19017.90348</v>
      </c>
      <c r="AB77" s="63">
        <f>AB43-AB63-AB64-AB72-(AB71*'OLD Data - P&amp;L'!$I$18)</f>
        <v>11068.09717</v>
      </c>
      <c r="AC77" s="63">
        <f>AC43-AC63-AC64-AC72-(AC71*'OLD Data - P&amp;L'!$I$18)</f>
        <v>8229.643906</v>
      </c>
      <c r="AD77" s="63">
        <f>AD43-AD63-AD64-AD72-(AD71*'OLD Data - P&amp;L'!$I$18)</f>
        <v>6360.332514</v>
      </c>
      <c r="AE77" s="63">
        <f>AE43-AE63-AE64-AE72-(AE71*'OLD Data - P&amp;L'!$I$18)</f>
        <v>8256.480047</v>
      </c>
      <c r="AF77" s="77">
        <f>AF43-AF63-AF64-AF72-(AF71*'OLD Data - P&amp;L'!$I$18)</f>
        <v>7179.133923</v>
      </c>
      <c r="AG77" s="127">
        <f t="shared" ref="AG77:AG79" si="39">sum(B77:AF77)</f>
        <v>109369.3988</v>
      </c>
    </row>
    <row r="78">
      <c r="A78" s="154" t="s">
        <v>199</v>
      </c>
      <c r="B78" s="63">
        <f>B46-B65-B66-B73-(B71*'OLD Data - P&amp;L'!$I$19)</f>
        <v>181.381</v>
      </c>
      <c r="C78" s="63">
        <f>C46-C65-C66-C73-(C71*'OLD Data - P&amp;L'!$I$19)</f>
        <v>255.6225</v>
      </c>
      <c r="D78" s="63">
        <f>D46-D65-D66-D73-(D71*'OLD Data - P&amp;L'!$I$19)</f>
        <v>292.136</v>
      </c>
      <c r="E78" s="63">
        <f>E46-E65-E66-E73-(E71*'OLD Data - P&amp;L'!$I$19)</f>
        <v>70.9675</v>
      </c>
      <c r="F78" s="63">
        <f>F46-F65-F66-F73-(F71*'OLD Data - P&amp;L'!$I$19)</f>
        <v>170.7475</v>
      </c>
      <c r="G78" s="63">
        <f>G46-G65-G66-G73-(G71*'OLD Data - P&amp;L'!$I$19)</f>
        <v>203.15</v>
      </c>
      <c r="H78" s="63">
        <f>H46-H65-H66-H73-(H71*'OLD Data - P&amp;L'!$I$19)</f>
        <v>231.9495</v>
      </c>
      <c r="I78" s="63">
        <f>I46-I65-I66-I73-(I71*'OLD Data - P&amp;L'!$I$19)</f>
        <v>333.66</v>
      </c>
      <c r="J78" s="63">
        <f>J46-J65-J66-J73-(J71*'OLD Data - P&amp;L'!$I$19)</f>
        <v>378.915</v>
      </c>
      <c r="K78" s="63">
        <f>K46-K65-K66-K73-(K71*'OLD Data - P&amp;L'!$I$19)</f>
        <v>509.0985</v>
      </c>
      <c r="L78" s="63">
        <f>L46-L65-L66-L73-(L71*'OLD Data - P&amp;L'!$I$19)</f>
        <v>168.81</v>
      </c>
      <c r="M78" s="63">
        <f>M46-M65-M66-M73-(M71*'OLD Data - P&amp;L'!$I$19)</f>
        <v>175.0975</v>
      </c>
      <c r="N78" s="63">
        <f>N46-N65-N66-N73-(N71*'OLD Data - P&amp;L'!$I$19)</f>
        <v>163.623</v>
      </c>
      <c r="O78" s="63">
        <f>O46-O65-O66-O73-(O71*'OLD Data - P&amp;L'!$I$19)</f>
        <v>165.9625</v>
      </c>
      <c r="P78" s="63">
        <f>P46-P65-P66-P73-(P71*'OLD Data - P&amp;L'!$I$19)</f>
        <v>221.191</v>
      </c>
      <c r="Q78" s="63">
        <f>Q46-Q65-Q66-Q73-(Q71*'OLD Data - P&amp;L'!$I$19)</f>
        <v>399.4875</v>
      </c>
      <c r="R78" s="63">
        <f>R46-R65-R66-R73-(R71*'OLD Data - P&amp;L'!$I$19)</f>
        <v>381.5695</v>
      </c>
      <c r="S78" s="63">
        <f>S46-S65-S66-S73-(S71*'OLD Data - P&amp;L'!$I$19)</f>
        <v>180.8485</v>
      </c>
      <c r="T78" s="63">
        <f>T46-T65-T66-T73-(T71*'OLD Data - P&amp;L'!$I$19)</f>
        <v>105.5275</v>
      </c>
      <c r="U78" s="63">
        <f>U46-U65-U66-U73-(U71*'OLD Data - P&amp;L'!$I$19)</f>
        <v>98.1495</v>
      </c>
      <c r="V78" s="63">
        <f>V46-V65-V66-V73-(V71*'OLD Data - P&amp;L'!$I$19)</f>
        <v>378.7605</v>
      </c>
      <c r="W78" s="63">
        <f>W46-W65-W66-W73-(W71*'OLD Data - P&amp;L'!$I$19)</f>
        <v>498.4735</v>
      </c>
      <c r="X78" s="63">
        <f>X46-X65-X66-X73-(X71*'OLD Data - P&amp;L'!$I$19)</f>
        <v>1023.7805</v>
      </c>
      <c r="Y78" s="63">
        <f>Y46-Y65-Y66-Y73-(Y71*'OLD Data - P&amp;L'!$I$19)</f>
        <v>1509.6625</v>
      </c>
      <c r="Z78" s="63">
        <f>Z46-Z65-Z66-Z73-(Z71*'OLD Data - P&amp;L'!$I$19)</f>
        <v>5079.475</v>
      </c>
      <c r="AA78" s="63">
        <f>AA46-AA65-AA66-AA73-(AA71*'OLD Data - P&amp;L'!$I$19)</f>
        <v>5037.899</v>
      </c>
      <c r="AB78" s="63">
        <f>AB46-AB65-AB66-AB73-(AB71*'OLD Data - P&amp;L'!$I$19)</f>
        <v>2655.1305</v>
      </c>
      <c r="AC78" s="63">
        <f>AC46-AC65-AC66-AC73-(AC71*'OLD Data - P&amp;L'!$I$19)</f>
        <v>1400.1865</v>
      </c>
      <c r="AD78" s="63">
        <f>AD46-AD65-AD66-AD73-(AD71*'OLD Data - P&amp;L'!$I$19)</f>
        <v>1541.8885</v>
      </c>
      <c r="AE78" s="63">
        <f>AE46-AE65-AE66-AE73-(AE71*'OLD Data - P&amp;L'!$I$19)</f>
        <v>1823.4955</v>
      </c>
      <c r="AF78" s="77">
        <f>AF46-AF65-AF66-AF73-(AF71*'OLD Data - P&amp;L'!$I$19)</f>
        <v>1708.84</v>
      </c>
      <c r="AG78" s="127">
        <f t="shared" si="39"/>
        <v>27345.486</v>
      </c>
    </row>
    <row r="79">
      <c r="A79" s="384" t="s">
        <v>206</v>
      </c>
      <c r="B79" s="386">
        <f t="shared" ref="B79:AF79" si="40">sum(B77:B78)</f>
        <v>1321.974284</v>
      </c>
      <c r="C79" s="386">
        <f t="shared" si="40"/>
        <v>1803.538904</v>
      </c>
      <c r="D79" s="386">
        <f t="shared" si="40"/>
        <v>1480.140848</v>
      </c>
      <c r="E79" s="386">
        <f t="shared" si="40"/>
        <v>947.4967541</v>
      </c>
      <c r="F79" s="386">
        <f t="shared" si="40"/>
        <v>846.6924015</v>
      </c>
      <c r="G79" s="386">
        <f t="shared" si="40"/>
        <v>1067.000717</v>
      </c>
      <c r="H79" s="386">
        <f t="shared" si="40"/>
        <v>1049.788628</v>
      </c>
      <c r="I79" s="386">
        <f t="shared" si="40"/>
        <v>1382.731655</v>
      </c>
      <c r="J79" s="386">
        <f t="shared" si="40"/>
        <v>1481.506633</v>
      </c>
      <c r="K79" s="386">
        <f t="shared" si="40"/>
        <v>1951.473062</v>
      </c>
      <c r="L79" s="386">
        <f t="shared" si="40"/>
        <v>945.0557526</v>
      </c>
      <c r="M79" s="386">
        <f t="shared" si="40"/>
        <v>907.241153</v>
      </c>
      <c r="N79" s="386">
        <f t="shared" si="40"/>
        <v>632.6682272</v>
      </c>
      <c r="O79" s="386">
        <f t="shared" si="40"/>
        <v>690.2280521</v>
      </c>
      <c r="P79" s="386">
        <f t="shared" si="40"/>
        <v>958.1806364</v>
      </c>
      <c r="Q79" s="386">
        <f t="shared" si="40"/>
        <v>1638.655276</v>
      </c>
      <c r="R79" s="386">
        <f t="shared" si="40"/>
        <v>1783.567513</v>
      </c>
      <c r="S79" s="386">
        <f t="shared" si="40"/>
        <v>823.3644333</v>
      </c>
      <c r="T79" s="386">
        <f t="shared" si="40"/>
        <v>995.6580954</v>
      </c>
      <c r="U79" s="386">
        <f t="shared" si="40"/>
        <v>754.0946798</v>
      </c>
      <c r="V79" s="386">
        <f t="shared" si="40"/>
        <v>1654.595162</v>
      </c>
      <c r="W79" s="386">
        <f t="shared" si="40"/>
        <v>2239.055724</v>
      </c>
      <c r="X79" s="386">
        <f t="shared" si="40"/>
        <v>4164.730187</v>
      </c>
      <c r="Y79" s="386">
        <f t="shared" si="40"/>
        <v>5686.904407</v>
      </c>
      <c r="Z79" s="386">
        <f t="shared" si="40"/>
        <v>25229.51055</v>
      </c>
      <c r="AA79" s="386">
        <f t="shared" si="40"/>
        <v>24055.80248</v>
      </c>
      <c r="AB79" s="386">
        <f t="shared" si="40"/>
        <v>13723.22767</v>
      </c>
      <c r="AC79" s="386">
        <f t="shared" si="40"/>
        <v>9629.830406</v>
      </c>
      <c r="AD79" s="386">
        <f t="shared" si="40"/>
        <v>7902.221014</v>
      </c>
      <c r="AE79" s="386">
        <f t="shared" si="40"/>
        <v>10079.97555</v>
      </c>
      <c r="AF79" s="389">
        <f t="shared" si="40"/>
        <v>8887.973923</v>
      </c>
      <c r="AG79" s="127">
        <f t="shared" si="39"/>
        <v>136714.8848</v>
      </c>
    </row>
    <row r="80">
      <c r="A80" s="18"/>
      <c r="B80" s="152"/>
      <c r="C80" s="152"/>
      <c r="D80" s="152"/>
      <c r="E80" s="152"/>
      <c r="F80" s="152"/>
      <c r="G80" s="152"/>
      <c r="H80" s="152"/>
      <c r="I80" s="152"/>
      <c r="J80" s="6"/>
      <c r="K80" s="6"/>
      <c r="L80" s="6"/>
      <c r="M80" s="6"/>
      <c r="N80" s="6"/>
      <c r="O80" s="6"/>
      <c r="P80" s="6"/>
      <c r="Q80" s="6"/>
      <c r="R80" s="6"/>
      <c r="S80" s="6"/>
      <c r="T80" s="6"/>
      <c r="U80" s="6"/>
      <c r="V80" s="6"/>
      <c r="W80" s="6"/>
      <c r="X80" s="6"/>
      <c r="Y80" s="6"/>
      <c r="Z80" s="6"/>
      <c r="AA80" s="6"/>
      <c r="AB80" s="6"/>
      <c r="AC80" s="6"/>
      <c r="AD80" s="6"/>
      <c r="AE80" s="6"/>
      <c r="AF80" s="18"/>
      <c r="AG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18"/>
      <c r="AG81" s="6"/>
    </row>
    <row r="82">
      <c r="A82" s="390" t="s">
        <v>28</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18"/>
      <c r="AG82" s="6"/>
    </row>
    <row r="83">
      <c r="A83" s="77">
        <f>SUM(B11:AF11)</f>
        <v>192748.1154</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18"/>
      <c r="AG83" s="6"/>
    </row>
    <row r="84">
      <c r="A84" s="390" t="s">
        <v>211</v>
      </c>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18"/>
      <c r="AG84" s="6"/>
    </row>
    <row r="85">
      <c r="A85" s="77">
        <f>SUM(B79:AF79)</f>
        <v>136714.8848</v>
      </c>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18"/>
      <c r="AG85" s="6"/>
    </row>
    <row r="86">
      <c r="A86" s="390" t="s">
        <v>213</v>
      </c>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18"/>
      <c r="AG86" s="6"/>
    </row>
    <row r="87">
      <c r="A87" s="391">
        <f>A85/A83</f>
        <v>0.709292978</v>
      </c>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18"/>
      <c r="AG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18"/>
      <c r="AG88" s="6"/>
    </row>
    <row r="89">
      <c r="A89" s="98" t="s">
        <v>215</v>
      </c>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336"/>
      <c r="AG89" s="230"/>
    </row>
    <row r="90">
      <c r="A90" s="230" t="s">
        <v>42</v>
      </c>
      <c r="B90" s="230">
        <f t="shared" ref="B90:AF90" si="41">B8-B65-B66</f>
        <v>181.381</v>
      </c>
      <c r="C90" s="230">
        <f t="shared" si="41"/>
        <v>255.6225</v>
      </c>
      <c r="D90" s="230">
        <f t="shared" si="41"/>
        <v>292.136</v>
      </c>
      <c r="E90" s="230">
        <f t="shared" si="41"/>
        <v>70.9675</v>
      </c>
      <c r="F90" s="230">
        <f t="shared" si="41"/>
        <v>170.7475</v>
      </c>
      <c r="G90" s="230">
        <f t="shared" si="41"/>
        <v>203.15</v>
      </c>
      <c r="H90" s="230">
        <f t="shared" si="41"/>
        <v>231.9495</v>
      </c>
      <c r="I90" s="230">
        <f t="shared" si="41"/>
        <v>333.66</v>
      </c>
      <c r="J90" s="230">
        <f t="shared" si="41"/>
        <v>378.915</v>
      </c>
      <c r="K90" s="230">
        <f t="shared" si="41"/>
        <v>509.0985</v>
      </c>
      <c r="L90" s="230">
        <f t="shared" si="41"/>
        <v>168.81</v>
      </c>
      <c r="M90" s="230">
        <f t="shared" si="41"/>
        <v>175.0975</v>
      </c>
      <c r="N90" s="230">
        <f t="shared" si="41"/>
        <v>163.623</v>
      </c>
      <c r="O90" s="230">
        <f t="shared" si="41"/>
        <v>165.9625</v>
      </c>
      <c r="P90" s="230">
        <f t="shared" si="41"/>
        <v>221.191</v>
      </c>
      <c r="Q90" s="230">
        <f t="shared" si="41"/>
        <v>399.4875</v>
      </c>
      <c r="R90" s="230">
        <f t="shared" si="41"/>
        <v>381.5695</v>
      </c>
      <c r="S90" s="230">
        <f t="shared" si="41"/>
        <v>180.8485</v>
      </c>
      <c r="T90" s="230">
        <f t="shared" si="41"/>
        <v>105.5275</v>
      </c>
      <c r="U90" s="230">
        <f t="shared" si="41"/>
        <v>98.1495</v>
      </c>
      <c r="V90" s="230">
        <f t="shared" si="41"/>
        <v>378.7605</v>
      </c>
      <c r="W90" s="230">
        <f t="shared" si="41"/>
        <v>498.4735</v>
      </c>
      <c r="X90" s="230">
        <f t="shared" si="41"/>
        <v>1023.7805</v>
      </c>
      <c r="Y90" s="230">
        <f t="shared" si="41"/>
        <v>1509.6625</v>
      </c>
      <c r="Z90" s="230">
        <f t="shared" si="41"/>
        <v>5079.475</v>
      </c>
      <c r="AA90" s="230">
        <f t="shared" si="41"/>
        <v>5037.899</v>
      </c>
      <c r="AB90" s="230">
        <f t="shared" si="41"/>
        <v>2655.1305</v>
      </c>
      <c r="AC90" s="230">
        <f t="shared" si="41"/>
        <v>1400.1865</v>
      </c>
      <c r="AD90" s="230">
        <f t="shared" si="41"/>
        <v>1541.8885</v>
      </c>
      <c r="AE90" s="230">
        <f t="shared" si="41"/>
        <v>1823.4955</v>
      </c>
      <c r="AF90" s="336">
        <f t="shared" si="41"/>
        <v>1708.84</v>
      </c>
      <c r="AG90" s="230"/>
    </row>
    <row r="91">
      <c r="A91" s="230" t="s">
        <v>220</v>
      </c>
      <c r="B91" s="230">
        <f t="shared" ref="B91:AF91" si="42">B5-B63-B64</f>
        <v>1185.483284</v>
      </c>
      <c r="C91" s="230">
        <f t="shared" si="42"/>
        <v>1597.496404</v>
      </c>
      <c r="D91" s="230">
        <f t="shared" si="42"/>
        <v>1216.734848</v>
      </c>
      <c r="E91" s="230">
        <f t="shared" si="42"/>
        <v>894.1492541</v>
      </c>
      <c r="F91" s="230">
        <f t="shared" si="42"/>
        <v>721.3849015</v>
      </c>
      <c r="G91" s="230">
        <f t="shared" si="42"/>
        <v>875.8207165</v>
      </c>
      <c r="H91" s="230">
        <f t="shared" si="42"/>
        <v>859.2091279</v>
      </c>
      <c r="I91" s="230">
        <f t="shared" si="42"/>
        <v>1066.731655</v>
      </c>
      <c r="J91" s="230">
        <f t="shared" si="42"/>
        <v>1188.541633</v>
      </c>
      <c r="K91" s="230">
        <f t="shared" si="42"/>
        <v>1475.924562</v>
      </c>
      <c r="L91" s="230">
        <f t="shared" si="42"/>
        <v>808.3957526</v>
      </c>
      <c r="M91" s="230">
        <f t="shared" si="42"/>
        <v>747.273653</v>
      </c>
      <c r="N91" s="230">
        <f t="shared" si="42"/>
        <v>493.0952272</v>
      </c>
      <c r="O91" s="230">
        <f t="shared" si="42"/>
        <v>550.9655521</v>
      </c>
      <c r="P91" s="230">
        <f t="shared" si="42"/>
        <v>764.0196364</v>
      </c>
      <c r="Q91" s="230">
        <f t="shared" si="42"/>
        <v>1314.487776</v>
      </c>
      <c r="R91" s="230">
        <f t="shared" si="42"/>
        <v>1465.068013</v>
      </c>
      <c r="S91" s="230">
        <f t="shared" si="42"/>
        <v>674.1759333</v>
      </c>
      <c r="T91" s="230">
        <f t="shared" si="42"/>
        <v>937.1205954</v>
      </c>
      <c r="U91" s="230">
        <f t="shared" si="42"/>
        <v>700.6451798</v>
      </c>
      <c r="V91" s="230">
        <f t="shared" si="42"/>
        <v>1327.244662</v>
      </c>
      <c r="W91" s="230">
        <f t="shared" si="42"/>
        <v>1822.042224</v>
      </c>
      <c r="X91" s="230">
        <f t="shared" si="42"/>
        <v>3211.009687</v>
      </c>
      <c r="Y91" s="230">
        <f t="shared" si="42"/>
        <v>4298.091907</v>
      </c>
      <c r="Z91" s="230">
        <f t="shared" si="42"/>
        <v>20164.75555</v>
      </c>
      <c r="AA91" s="230">
        <f t="shared" si="42"/>
        <v>19047.89348</v>
      </c>
      <c r="AB91" s="230">
        <f t="shared" si="42"/>
        <v>11127.99717</v>
      </c>
      <c r="AC91" s="230">
        <f t="shared" si="42"/>
        <v>8259.633906</v>
      </c>
      <c r="AD91" s="230">
        <f t="shared" si="42"/>
        <v>6510.672514</v>
      </c>
      <c r="AE91" s="230">
        <f t="shared" si="42"/>
        <v>8377.320047</v>
      </c>
      <c r="AF91" s="336">
        <f t="shared" si="42"/>
        <v>7330.743923</v>
      </c>
      <c r="AG91" s="230"/>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18"/>
      <c r="AG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18"/>
      <c r="AG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18"/>
      <c r="AG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18"/>
      <c r="AG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18"/>
      <c r="AG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18"/>
      <c r="AG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18"/>
      <c r="AG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18"/>
      <c r="AG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18"/>
      <c r="AG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18"/>
      <c r="AG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18"/>
      <c r="AG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18"/>
      <c r="AG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18"/>
      <c r="AG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18"/>
      <c r="AG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18"/>
      <c r="AG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18"/>
      <c r="AG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18"/>
      <c r="AG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18"/>
      <c r="AG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18"/>
      <c r="AG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18"/>
      <c r="AG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18"/>
      <c r="AG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18"/>
      <c r="AG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18"/>
      <c r="AG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18"/>
      <c r="AG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18"/>
      <c r="AG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18"/>
      <c r="AG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18"/>
      <c r="AG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8"/>
      <c r="AG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8"/>
      <c r="AG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18"/>
      <c r="AG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18"/>
      <c r="AG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18"/>
      <c r="AG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18"/>
      <c r="AG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18"/>
      <c r="AG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18"/>
      <c r="AG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18"/>
      <c r="AG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18"/>
      <c r="AG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18"/>
      <c r="AG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18"/>
      <c r="AG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18"/>
      <c r="AG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18"/>
      <c r="AG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18"/>
      <c r="AG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18"/>
      <c r="AG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18"/>
      <c r="AG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18"/>
      <c r="AG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18"/>
      <c r="AG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18"/>
      <c r="AG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18"/>
      <c r="AG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18"/>
      <c r="AG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18"/>
      <c r="AG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18"/>
      <c r="AG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18"/>
      <c r="AG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18"/>
      <c r="AG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18"/>
      <c r="AG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18"/>
      <c r="AG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18"/>
      <c r="AG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18"/>
      <c r="AG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18"/>
      <c r="AG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18"/>
      <c r="AG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18"/>
      <c r="AG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18"/>
      <c r="AG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18"/>
      <c r="AG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18"/>
      <c r="AG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18"/>
      <c r="AG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18"/>
      <c r="AG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18"/>
      <c r="AG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18"/>
      <c r="AG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18"/>
      <c r="AG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18"/>
      <c r="AG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18"/>
      <c r="AG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18"/>
      <c r="AG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18"/>
      <c r="AG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18"/>
      <c r="AG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18"/>
      <c r="AG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18"/>
      <c r="AG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18"/>
      <c r="AG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18"/>
      <c r="AG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18"/>
      <c r="AG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18"/>
      <c r="AG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18"/>
      <c r="AG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18"/>
      <c r="AG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18"/>
      <c r="AG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18"/>
      <c r="AG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18"/>
      <c r="AG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18"/>
      <c r="AG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18"/>
      <c r="AG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18"/>
      <c r="AG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18"/>
      <c r="AG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18"/>
      <c r="AG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18"/>
      <c r="AG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18"/>
      <c r="AG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18"/>
      <c r="AG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18"/>
      <c r="AG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18"/>
      <c r="AG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18"/>
      <c r="AG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18"/>
      <c r="AG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18"/>
      <c r="AG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18"/>
      <c r="AG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18"/>
      <c r="AG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18"/>
      <c r="AG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18"/>
      <c r="AG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18"/>
      <c r="AG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18"/>
      <c r="AG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18"/>
      <c r="AG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18"/>
      <c r="AG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18"/>
      <c r="AG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18"/>
      <c r="AG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18"/>
      <c r="AG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18"/>
      <c r="AG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18"/>
      <c r="AG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18"/>
      <c r="AG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18"/>
      <c r="AG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18"/>
      <c r="AG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18"/>
      <c r="AG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18"/>
      <c r="AG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18"/>
      <c r="AG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18"/>
      <c r="AG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18"/>
      <c r="AG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18"/>
      <c r="AG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18"/>
      <c r="AG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18"/>
      <c r="AG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18"/>
      <c r="AG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18"/>
      <c r="AG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18"/>
      <c r="AG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18"/>
      <c r="AG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18"/>
      <c r="AG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18"/>
      <c r="AG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18"/>
      <c r="AG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18"/>
      <c r="AG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18"/>
      <c r="AG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18"/>
      <c r="AG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18"/>
      <c r="AG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18"/>
      <c r="AG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18"/>
      <c r="AG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18"/>
      <c r="AG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18"/>
      <c r="AG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18"/>
      <c r="AG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18"/>
      <c r="AG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18"/>
      <c r="AG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18"/>
      <c r="AG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18"/>
      <c r="AG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18"/>
      <c r="AG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18"/>
      <c r="AG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18"/>
      <c r="AG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18"/>
      <c r="AG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18"/>
      <c r="AG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18"/>
      <c r="AG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18"/>
      <c r="AG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18"/>
      <c r="AG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18"/>
      <c r="AG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18"/>
      <c r="AG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18"/>
      <c r="AG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18"/>
      <c r="AG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18"/>
      <c r="AG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18"/>
      <c r="AG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18"/>
      <c r="AG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18"/>
      <c r="AG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18"/>
      <c r="AG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18"/>
      <c r="AG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18"/>
      <c r="AG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18"/>
      <c r="AG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18"/>
      <c r="AG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18"/>
      <c r="AG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18"/>
      <c r="AG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18"/>
      <c r="AG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18"/>
      <c r="AG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18"/>
      <c r="AG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18"/>
      <c r="AG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18"/>
      <c r="AG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18"/>
      <c r="AG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18"/>
      <c r="AG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18"/>
      <c r="AG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18"/>
      <c r="AG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18"/>
      <c r="AG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18"/>
      <c r="AG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18"/>
      <c r="AG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18"/>
      <c r="AG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18"/>
      <c r="AG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18"/>
      <c r="AG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18"/>
      <c r="AG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18"/>
      <c r="AG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18"/>
      <c r="AG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18"/>
      <c r="AG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18"/>
      <c r="AG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18"/>
      <c r="AG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18"/>
      <c r="AG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18"/>
      <c r="AG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18"/>
      <c r="AG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18"/>
      <c r="AG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18"/>
      <c r="AG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18"/>
      <c r="AG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18"/>
      <c r="AG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18"/>
      <c r="AG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18"/>
      <c r="AG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18"/>
      <c r="AG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18"/>
      <c r="AG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18"/>
      <c r="AG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18"/>
      <c r="AG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18"/>
      <c r="AG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18"/>
      <c r="AG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18"/>
      <c r="AG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18"/>
      <c r="AG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18"/>
      <c r="AG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18"/>
      <c r="AG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18"/>
      <c r="AG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18"/>
      <c r="AG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18"/>
      <c r="AG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18"/>
      <c r="AG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18"/>
      <c r="AG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18"/>
      <c r="AG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18"/>
      <c r="AG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18"/>
      <c r="AG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18"/>
      <c r="AG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18"/>
      <c r="AG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18"/>
      <c r="AG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18"/>
      <c r="AG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18"/>
      <c r="AG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18"/>
      <c r="AG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18"/>
      <c r="AG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18"/>
      <c r="AG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18"/>
      <c r="AG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18"/>
      <c r="AG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18"/>
      <c r="AG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18"/>
      <c r="AG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18"/>
      <c r="AG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18"/>
      <c r="AG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18"/>
      <c r="AG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18"/>
      <c r="AG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18"/>
      <c r="AG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18"/>
      <c r="AG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18"/>
      <c r="AG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18"/>
      <c r="AG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18"/>
      <c r="AG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18"/>
      <c r="AG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18"/>
      <c r="AG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18"/>
      <c r="AG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18"/>
      <c r="AG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18"/>
      <c r="AG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18"/>
      <c r="AG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18"/>
      <c r="AG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18"/>
      <c r="AG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18"/>
      <c r="AG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18"/>
      <c r="AG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18"/>
      <c r="AG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18"/>
      <c r="AG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18"/>
      <c r="AG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18"/>
      <c r="AG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18"/>
      <c r="AG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18"/>
      <c r="AG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18"/>
      <c r="AG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18"/>
      <c r="AG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18"/>
      <c r="AG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18"/>
      <c r="AG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18"/>
      <c r="AG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18"/>
      <c r="AG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18"/>
      <c r="AG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18"/>
      <c r="AG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18"/>
      <c r="AG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18"/>
      <c r="AG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18"/>
      <c r="AG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18"/>
      <c r="AG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18"/>
      <c r="AG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18"/>
      <c r="AG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18"/>
      <c r="AG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18"/>
      <c r="AG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18"/>
      <c r="AG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18"/>
      <c r="AG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18"/>
      <c r="AG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18"/>
      <c r="AG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18"/>
      <c r="AG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18"/>
      <c r="AG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18"/>
      <c r="AG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18"/>
      <c r="AG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18"/>
      <c r="AG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18"/>
      <c r="AG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18"/>
      <c r="AG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18"/>
      <c r="AG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18"/>
      <c r="AG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18"/>
      <c r="AG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18"/>
      <c r="AG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18"/>
      <c r="AG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18"/>
      <c r="AG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18"/>
      <c r="AG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18"/>
      <c r="AG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18"/>
      <c r="AG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18"/>
      <c r="AG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18"/>
      <c r="AG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18"/>
      <c r="AG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18"/>
      <c r="AG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18"/>
      <c r="AG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18"/>
      <c r="AG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18"/>
      <c r="AG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18"/>
      <c r="AG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18"/>
      <c r="AG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18"/>
      <c r="AG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18"/>
      <c r="AG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18"/>
      <c r="AG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18"/>
      <c r="AG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18"/>
      <c r="AG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18"/>
      <c r="AG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18"/>
      <c r="AG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18"/>
      <c r="AG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18"/>
      <c r="AG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18"/>
      <c r="AG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18"/>
      <c r="AG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18"/>
      <c r="AG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18"/>
      <c r="AG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18"/>
      <c r="AG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18"/>
      <c r="AG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18"/>
      <c r="AG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18"/>
      <c r="AG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18"/>
      <c r="AG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18"/>
      <c r="AG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18"/>
      <c r="AG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18"/>
      <c r="AG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18"/>
      <c r="AG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18"/>
      <c r="AG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18"/>
      <c r="AG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18"/>
      <c r="AG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18"/>
      <c r="AG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18"/>
      <c r="AG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18"/>
      <c r="AG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18"/>
      <c r="AG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18"/>
      <c r="AG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18"/>
      <c r="AG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18"/>
      <c r="AG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18"/>
      <c r="AG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18"/>
      <c r="AG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18"/>
      <c r="AG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18"/>
      <c r="AG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18"/>
      <c r="AG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18"/>
      <c r="AG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18"/>
      <c r="AG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18"/>
      <c r="AG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18"/>
      <c r="AG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18"/>
      <c r="AG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18"/>
      <c r="AG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18"/>
      <c r="AG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18"/>
      <c r="AG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18"/>
      <c r="AG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18"/>
      <c r="AG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18"/>
      <c r="AG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18"/>
      <c r="AG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18"/>
      <c r="AG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18"/>
      <c r="AG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18"/>
      <c r="AG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18"/>
      <c r="AG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18"/>
      <c r="AG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18"/>
      <c r="AG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18"/>
      <c r="AG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18"/>
      <c r="AG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18"/>
      <c r="AG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18"/>
      <c r="AG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18"/>
      <c r="AG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18"/>
      <c r="AG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18"/>
      <c r="AG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18"/>
      <c r="AG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18"/>
      <c r="AG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18"/>
      <c r="AG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18"/>
      <c r="AG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18"/>
      <c r="AG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18"/>
      <c r="AG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18"/>
      <c r="AG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18"/>
      <c r="AG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18"/>
      <c r="AG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18"/>
      <c r="AG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18"/>
      <c r="AG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18"/>
      <c r="AG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18"/>
      <c r="AG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18"/>
      <c r="AG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18"/>
      <c r="AG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18"/>
      <c r="AG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18"/>
      <c r="AG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18"/>
      <c r="AG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18"/>
      <c r="AG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18"/>
      <c r="AG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18"/>
      <c r="AG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18"/>
      <c r="AG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18"/>
      <c r="AG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18"/>
      <c r="AG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18"/>
      <c r="AG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18"/>
      <c r="AG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18"/>
      <c r="AG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18"/>
      <c r="AG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18"/>
      <c r="AG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18"/>
      <c r="AG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18"/>
      <c r="AG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18"/>
      <c r="AG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18"/>
      <c r="AG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18"/>
      <c r="AG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18"/>
      <c r="AG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18"/>
      <c r="AG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18"/>
      <c r="AG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18"/>
      <c r="AG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18"/>
      <c r="AG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18"/>
      <c r="AG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18"/>
      <c r="AG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18"/>
      <c r="AG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18"/>
      <c r="AG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18"/>
      <c r="AG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18"/>
      <c r="AG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18"/>
      <c r="AG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18"/>
      <c r="AG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18"/>
      <c r="AG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18"/>
      <c r="AG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18"/>
      <c r="AG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18"/>
      <c r="AG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18"/>
      <c r="AG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18"/>
      <c r="AG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18"/>
      <c r="AG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18"/>
      <c r="AG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18"/>
      <c r="AG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18"/>
      <c r="AG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18"/>
      <c r="AG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18"/>
      <c r="AG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18"/>
      <c r="AG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18"/>
      <c r="AG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18"/>
      <c r="AG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18"/>
      <c r="AG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18"/>
      <c r="AG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18"/>
      <c r="AG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18"/>
      <c r="AG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18"/>
      <c r="AG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18"/>
      <c r="AG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18"/>
      <c r="AG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18"/>
      <c r="AG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18"/>
      <c r="AG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18"/>
      <c r="AG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18"/>
      <c r="AG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18"/>
      <c r="AG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18"/>
      <c r="AG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18"/>
      <c r="AG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18"/>
      <c r="AG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18"/>
      <c r="AG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18"/>
      <c r="AG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18"/>
      <c r="AG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18"/>
      <c r="AG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18"/>
      <c r="AG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18"/>
      <c r="AG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18"/>
      <c r="AG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18"/>
      <c r="AG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18"/>
      <c r="AG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18"/>
      <c r="AG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18"/>
      <c r="AG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18"/>
      <c r="AG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18"/>
      <c r="AG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18"/>
      <c r="AG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18"/>
      <c r="AG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18"/>
      <c r="AG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18"/>
      <c r="AG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18"/>
      <c r="AG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18"/>
      <c r="AG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18"/>
      <c r="AG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18"/>
      <c r="AG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18"/>
      <c r="AG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18"/>
      <c r="AG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18"/>
      <c r="AG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18"/>
      <c r="AG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18"/>
      <c r="AG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18"/>
      <c r="AG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18"/>
      <c r="AG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18"/>
      <c r="AG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18"/>
      <c r="AG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18"/>
      <c r="AG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18"/>
      <c r="AG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18"/>
      <c r="AG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18"/>
      <c r="AG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18"/>
      <c r="AG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18"/>
      <c r="AG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18"/>
      <c r="AG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18"/>
      <c r="AG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18"/>
      <c r="AG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18"/>
      <c r="AG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18"/>
      <c r="AG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18"/>
      <c r="AG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18"/>
      <c r="AG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18"/>
      <c r="AG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18"/>
      <c r="AG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18"/>
      <c r="AG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18"/>
      <c r="AG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18"/>
      <c r="AG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18"/>
      <c r="AG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18"/>
      <c r="AG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18"/>
      <c r="AG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18"/>
      <c r="AG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18"/>
      <c r="AG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18"/>
      <c r="AG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18"/>
      <c r="AG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18"/>
      <c r="AG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18"/>
      <c r="AG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18"/>
      <c r="AG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18"/>
      <c r="AG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18"/>
      <c r="AG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18"/>
      <c r="AG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18"/>
      <c r="AG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18"/>
      <c r="AG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18"/>
      <c r="AG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18"/>
      <c r="AG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18"/>
      <c r="AG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18"/>
      <c r="AG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18"/>
      <c r="AG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18"/>
      <c r="AG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18"/>
      <c r="AG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18"/>
      <c r="AG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18"/>
      <c r="AG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18"/>
      <c r="AG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18"/>
      <c r="AG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18"/>
      <c r="AG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18"/>
      <c r="AG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18"/>
      <c r="AG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18"/>
      <c r="AG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18"/>
      <c r="AG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18"/>
      <c r="AG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18"/>
      <c r="AG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18"/>
      <c r="AG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18"/>
      <c r="AG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18"/>
      <c r="AG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18"/>
      <c r="AG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18"/>
      <c r="AG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18"/>
      <c r="AG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18"/>
      <c r="AG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18"/>
      <c r="AG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18"/>
      <c r="AG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18"/>
      <c r="AG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18"/>
      <c r="AG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18"/>
      <c r="AG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18"/>
      <c r="AG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18"/>
      <c r="AG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18"/>
      <c r="AG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18"/>
      <c r="AG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18"/>
      <c r="AG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18"/>
      <c r="AG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18"/>
      <c r="AG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18"/>
      <c r="AG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18"/>
      <c r="AG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18"/>
      <c r="AG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18"/>
      <c r="AG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18"/>
      <c r="AG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18"/>
      <c r="AG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18"/>
      <c r="AG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18"/>
      <c r="AG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18"/>
      <c r="AG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18"/>
      <c r="AG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18"/>
      <c r="AG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18"/>
      <c r="AG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18"/>
      <c r="AG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18"/>
      <c r="AG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18"/>
      <c r="AG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18"/>
      <c r="AG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18"/>
      <c r="AG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18"/>
      <c r="AG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18"/>
      <c r="AG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18"/>
      <c r="AG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18"/>
      <c r="AG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18"/>
      <c r="AG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18"/>
      <c r="AG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18"/>
      <c r="AG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18"/>
      <c r="AG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18"/>
      <c r="AG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18"/>
      <c r="AG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18"/>
      <c r="AG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18"/>
      <c r="AG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18"/>
      <c r="AG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18"/>
      <c r="AG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18"/>
      <c r="AG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18"/>
      <c r="AG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18"/>
      <c r="AG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18"/>
      <c r="AG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18"/>
      <c r="AG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18"/>
      <c r="AG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18"/>
      <c r="AG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18"/>
      <c r="AG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18"/>
      <c r="AG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18"/>
      <c r="AG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18"/>
      <c r="AG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18"/>
      <c r="AG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18"/>
      <c r="AG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18"/>
      <c r="AG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18"/>
      <c r="AG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18"/>
      <c r="AG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18"/>
      <c r="AG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18"/>
      <c r="AG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18"/>
      <c r="AG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18"/>
      <c r="AG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18"/>
      <c r="AG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18"/>
      <c r="AG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18"/>
      <c r="AG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18"/>
      <c r="AG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18"/>
      <c r="AG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18"/>
      <c r="AG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18"/>
      <c r="AG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18"/>
      <c r="AG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18"/>
      <c r="AG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18"/>
      <c r="AG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18"/>
      <c r="AG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18"/>
      <c r="AG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18"/>
      <c r="AG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18"/>
      <c r="AG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18"/>
      <c r="AG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18"/>
      <c r="AG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18"/>
      <c r="AG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18"/>
      <c r="AG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18"/>
      <c r="AG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18"/>
      <c r="AG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18"/>
      <c r="AG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18"/>
      <c r="AG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18"/>
      <c r="AG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18"/>
      <c r="AG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18"/>
      <c r="AG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18"/>
      <c r="AG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18"/>
      <c r="AG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18"/>
      <c r="AG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18"/>
      <c r="AG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18"/>
      <c r="AG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18"/>
      <c r="AG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18"/>
      <c r="AG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18"/>
      <c r="AG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18"/>
      <c r="AG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18"/>
      <c r="AG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18"/>
      <c r="AG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18"/>
      <c r="AG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18"/>
      <c r="AG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18"/>
      <c r="AG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18"/>
      <c r="AG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18"/>
      <c r="AG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18"/>
      <c r="AG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18"/>
      <c r="AG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18"/>
      <c r="AG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18"/>
      <c r="AG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18"/>
      <c r="AG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18"/>
      <c r="AG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18"/>
      <c r="AG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18"/>
      <c r="AG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18"/>
      <c r="AG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18"/>
      <c r="AG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18"/>
      <c r="AG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18"/>
      <c r="AG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18"/>
      <c r="AG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18"/>
      <c r="AG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18"/>
      <c r="AG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18"/>
      <c r="AG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18"/>
      <c r="AG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18"/>
      <c r="AG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18"/>
      <c r="AG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18"/>
      <c r="AG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18"/>
      <c r="AG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18"/>
      <c r="AG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18"/>
      <c r="AG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18"/>
      <c r="AG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18"/>
      <c r="AG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18"/>
      <c r="AG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18"/>
      <c r="AG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18"/>
      <c r="AG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18"/>
      <c r="AG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18"/>
      <c r="AG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18"/>
      <c r="AG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18"/>
      <c r="AG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18"/>
      <c r="AG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18"/>
      <c r="AG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18"/>
      <c r="AG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18"/>
      <c r="AG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18"/>
      <c r="AG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18"/>
      <c r="AG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18"/>
      <c r="AG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18"/>
      <c r="AG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18"/>
      <c r="AG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18"/>
      <c r="AG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18"/>
      <c r="AG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18"/>
      <c r="AG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18"/>
      <c r="AG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18"/>
      <c r="AG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18"/>
      <c r="AG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18"/>
      <c r="AG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18"/>
      <c r="AG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18"/>
      <c r="AG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18"/>
      <c r="AG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18"/>
      <c r="AG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18"/>
      <c r="AG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18"/>
      <c r="AG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18"/>
      <c r="AG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18"/>
      <c r="AG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18"/>
      <c r="AG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18"/>
      <c r="AG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18"/>
      <c r="AG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18"/>
      <c r="AG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18"/>
      <c r="AG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18"/>
      <c r="AG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18"/>
      <c r="AG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18"/>
      <c r="AG78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6.88"/>
  </cols>
  <sheetData>
    <row r="1">
      <c r="A1" s="659" t="s">
        <v>1</v>
      </c>
      <c r="B1" s="5">
        <v>45261.0</v>
      </c>
      <c r="C1" s="5">
        <v>45262.0</v>
      </c>
      <c r="D1" s="5">
        <v>45263.0</v>
      </c>
      <c r="E1" s="5">
        <v>45264.0</v>
      </c>
      <c r="F1" s="5">
        <v>45265.0</v>
      </c>
      <c r="G1" s="5">
        <v>45266.0</v>
      </c>
      <c r="H1" s="5">
        <v>45267.0</v>
      </c>
      <c r="I1" s="5">
        <v>45268.0</v>
      </c>
      <c r="J1" s="5">
        <v>45269.0</v>
      </c>
      <c r="K1" s="5">
        <v>45270.0</v>
      </c>
      <c r="L1" s="5">
        <v>45271.0</v>
      </c>
      <c r="M1" s="5">
        <v>45272.0</v>
      </c>
      <c r="N1" s="5">
        <v>45273.0</v>
      </c>
      <c r="O1" s="5">
        <v>45274.0</v>
      </c>
      <c r="P1" s="5">
        <v>45275.0</v>
      </c>
      <c r="Q1" s="5">
        <v>45276.0</v>
      </c>
      <c r="R1" s="5">
        <v>45277.0</v>
      </c>
      <c r="S1" s="5">
        <v>45278.0</v>
      </c>
      <c r="T1" s="5">
        <v>45279.0</v>
      </c>
      <c r="U1" s="5">
        <v>45280.0</v>
      </c>
      <c r="V1" s="5">
        <v>45281.0</v>
      </c>
      <c r="W1" s="5">
        <v>45282.0</v>
      </c>
      <c r="X1" s="5">
        <v>45283.0</v>
      </c>
      <c r="Y1" s="5">
        <v>45284.0</v>
      </c>
      <c r="Z1" s="5">
        <v>45285.0</v>
      </c>
      <c r="AA1" s="5">
        <v>45286.0</v>
      </c>
      <c r="AB1" s="5">
        <v>45287.0</v>
      </c>
      <c r="AC1" s="5">
        <v>45288.0</v>
      </c>
      <c r="AD1" s="5">
        <v>45289.0</v>
      </c>
      <c r="AE1" s="5">
        <v>45290.0</v>
      </c>
      <c r="AF1" s="5">
        <v>45291.0</v>
      </c>
      <c r="AG1" s="660"/>
    </row>
    <row r="2">
      <c r="A2" s="9" t="s">
        <v>11</v>
      </c>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t="s">
        <v>4</v>
      </c>
      <c r="AG2" s="660"/>
    </row>
    <row r="3" ht="32.25" customHeight="1">
      <c r="A3" s="662" t="s">
        <v>510</v>
      </c>
      <c r="B3" s="663"/>
      <c r="C3" s="663"/>
      <c r="D3" s="663"/>
      <c r="E3" s="663"/>
      <c r="F3" s="663"/>
      <c r="G3" s="663"/>
      <c r="H3" s="663"/>
      <c r="I3" s="663"/>
      <c r="J3" s="663"/>
      <c r="K3" s="663"/>
      <c r="L3" s="663"/>
      <c r="M3" s="663"/>
      <c r="N3" s="663"/>
      <c r="O3" s="663"/>
      <c r="P3" s="663"/>
      <c r="Q3" s="663"/>
      <c r="R3" s="663"/>
      <c r="S3" s="663"/>
      <c r="T3" s="663"/>
      <c r="U3" s="663"/>
      <c r="V3" s="663"/>
      <c r="W3" s="663"/>
      <c r="X3" s="663"/>
      <c r="Y3" s="663"/>
      <c r="Z3" s="663"/>
      <c r="AA3" s="663"/>
      <c r="AB3" s="663"/>
      <c r="AC3" s="663"/>
      <c r="AD3" s="663"/>
      <c r="AE3" s="663"/>
      <c r="AF3" s="663"/>
      <c r="AG3" s="493"/>
    </row>
    <row r="4">
      <c r="A4" s="170" t="s">
        <v>48</v>
      </c>
      <c r="B4" s="89">
        <f>Summary!B21</f>
        <v>955.228158</v>
      </c>
      <c r="C4" s="89">
        <f>Summary!C21</f>
        <v>318.409386</v>
      </c>
      <c r="D4" s="89">
        <f>Summary!D21</f>
        <v>636.818772</v>
      </c>
      <c r="E4" s="89">
        <f>Summary!E21</f>
        <v>318.409386</v>
      </c>
      <c r="F4" s="89">
        <f>Summary!F21</f>
        <v>318.409386</v>
      </c>
      <c r="G4" s="89">
        <f>Summary!G21</f>
        <v>0</v>
      </c>
      <c r="H4" s="89">
        <f>Summary!H21</f>
        <v>0</v>
      </c>
      <c r="I4" s="89">
        <f>Summary!I21</f>
        <v>955.228158</v>
      </c>
      <c r="J4" s="89">
        <f>Summary!J21</f>
        <v>891.544158</v>
      </c>
      <c r="K4" s="89">
        <f>Summary!K21</f>
        <v>891.544158</v>
      </c>
      <c r="L4" s="89">
        <f>Summary!L21</f>
        <v>1273.637544</v>
      </c>
      <c r="M4" s="89">
        <f>Summary!M21</f>
        <v>26236.92704</v>
      </c>
      <c r="N4" s="89">
        <f>Summary!N21</f>
        <v>8087.592036</v>
      </c>
      <c r="O4" s="89">
        <f>Summary!O21</f>
        <v>0</v>
      </c>
      <c r="P4" s="89">
        <f>Summary!P21</f>
        <v>0</v>
      </c>
      <c r="Q4" s="89">
        <f>Summary!Q21</f>
        <v>955.228158</v>
      </c>
      <c r="R4" s="89">
        <f>Summary!R21</f>
        <v>318.409386</v>
      </c>
      <c r="S4" s="89">
        <f>Summary!S21</f>
        <v>636.818772</v>
      </c>
      <c r="T4" s="89">
        <f>Summary!T21</f>
        <v>636.818772</v>
      </c>
      <c r="U4" s="89">
        <f>Summary!U21</f>
        <v>0</v>
      </c>
      <c r="V4" s="89">
        <f>Summary!V21</f>
        <v>0</v>
      </c>
      <c r="W4" s="89">
        <f>Summary!W21</f>
        <v>0</v>
      </c>
      <c r="X4" s="89">
        <f>Summary!X21</f>
        <v>0</v>
      </c>
      <c r="Y4" s="89">
        <f>Summary!Y21</f>
        <v>0</v>
      </c>
      <c r="Z4" s="89">
        <f>Summary!Z21</f>
        <v>0</v>
      </c>
      <c r="AA4" s="89">
        <f>Summary!AA21</f>
        <v>0</v>
      </c>
      <c r="AB4" s="89">
        <f>Summary!AB21</f>
        <v>0</v>
      </c>
      <c r="AC4" s="89">
        <f>Summary!AC21</f>
        <v>0</v>
      </c>
      <c r="AD4" s="89">
        <f>Summary!AD21</f>
        <v>0</v>
      </c>
      <c r="AE4" s="89">
        <f>Summary!AE21</f>
        <v>0</v>
      </c>
      <c r="AF4" s="89">
        <f>Summary!AF21</f>
        <v>0</v>
      </c>
      <c r="AG4" s="204">
        <f>sum(B4:AF4)</f>
        <v>43431.02327</v>
      </c>
    </row>
    <row r="5">
      <c r="A5" s="666" t="s">
        <v>132</v>
      </c>
      <c r="B5" s="667"/>
      <c r="C5" s="667"/>
      <c r="D5" s="667"/>
      <c r="E5" s="667"/>
      <c r="F5" s="667"/>
      <c r="G5" s="667"/>
      <c r="H5" s="667"/>
      <c r="I5" s="667"/>
      <c r="J5" s="667"/>
      <c r="K5" s="667"/>
      <c r="L5" s="667"/>
      <c r="M5" s="667"/>
      <c r="N5" s="667"/>
      <c r="O5" s="667"/>
      <c r="P5" s="667"/>
      <c r="Q5" s="667"/>
      <c r="R5" s="667"/>
      <c r="S5" s="667"/>
      <c r="T5" s="667"/>
      <c r="U5" s="667"/>
      <c r="V5" s="667"/>
      <c r="W5" s="667"/>
      <c r="X5" s="667"/>
      <c r="Y5" s="667"/>
      <c r="Z5" s="667"/>
      <c r="AA5" s="667"/>
      <c r="AB5" s="667"/>
      <c r="AC5" s="667"/>
      <c r="AD5" s="667"/>
      <c r="AE5" s="667"/>
      <c r="AF5" s="667"/>
      <c r="AG5" s="493"/>
    </row>
    <row r="6">
      <c r="A6" s="114" t="s">
        <v>97</v>
      </c>
      <c r="B6" s="89">
        <f>Summary!B23</f>
        <v>55.258158</v>
      </c>
      <c r="C6" s="89">
        <f>Summary!C23</f>
        <v>18.419386</v>
      </c>
      <c r="D6" s="89">
        <f>Summary!D23</f>
        <v>36.838772</v>
      </c>
      <c r="E6" s="89">
        <f>Summary!E23</f>
        <v>18.419386</v>
      </c>
      <c r="F6" s="89">
        <f>Summary!F23</f>
        <v>18.419386</v>
      </c>
      <c r="G6" s="89">
        <f>Summary!G23</f>
        <v>0</v>
      </c>
      <c r="H6" s="89">
        <f>Summary!H23</f>
        <v>0</v>
      </c>
      <c r="I6" s="89">
        <f>Summary!I23</f>
        <v>55.258158</v>
      </c>
      <c r="J6" s="89">
        <f>Summary!J23</f>
        <v>51.574158</v>
      </c>
      <c r="K6" s="89">
        <f>Summary!K23</f>
        <v>51.574158</v>
      </c>
      <c r="L6" s="89">
        <f>Summary!L23</f>
        <v>73.677544</v>
      </c>
      <c r="M6" s="89">
        <f>Summary!M23</f>
        <v>1517.757038</v>
      </c>
      <c r="N6" s="89">
        <f>Summary!N23</f>
        <v>467.852036</v>
      </c>
      <c r="O6" s="89">
        <f>Summary!O23</f>
        <v>0</v>
      </c>
      <c r="P6" s="89">
        <f>Summary!P23</f>
        <v>0</v>
      </c>
      <c r="Q6" s="89">
        <f>Summary!Q23</f>
        <v>55.258158</v>
      </c>
      <c r="R6" s="89">
        <f>Summary!R23</f>
        <v>18.419386</v>
      </c>
      <c r="S6" s="89">
        <f>Summary!S23</f>
        <v>36.838772</v>
      </c>
      <c r="T6" s="89">
        <f>Summary!T23</f>
        <v>36.838772</v>
      </c>
      <c r="U6" s="89">
        <f>Summary!U23</f>
        <v>0</v>
      </c>
      <c r="V6" s="89">
        <f>Summary!V23</f>
        <v>0</v>
      </c>
      <c r="W6" s="89">
        <f>Summary!W23</f>
        <v>0</v>
      </c>
      <c r="X6" s="89">
        <f>Summary!X23</f>
        <v>0</v>
      </c>
      <c r="Y6" s="89">
        <f>Summary!Y23</f>
        <v>0</v>
      </c>
      <c r="Z6" s="89">
        <f>Summary!Z23</f>
        <v>0</v>
      </c>
      <c r="AA6" s="89">
        <f>Summary!AA23</f>
        <v>0</v>
      </c>
      <c r="AB6" s="89">
        <f>Summary!AB23</f>
        <v>0</v>
      </c>
      <c r="AC6" s="89">
        <f>Summary!AC23</f>
        <v>0</v>
      </c>
      <c r="AD6" s="89">
        <f>Summary!AD23</f>
        <v>0</v>
      </c>
      <c r="AE6" s="89">
        <f>Summary!AE23</f>
        <v>0</v>
      </c>
      <c r="AF6" s="89">
        <f>Summary!AF23</f>
        <v>0</v>
      </c>
      <c r="AG6" s="204">
        <f t="shared" ref="AG6:AG8" si="1">sum(B6:AF6)</f>
        <v>2512.403268</v>
      </c>
    </row>
    <row r="7">
      <c r="A7" s="114" t="s">
        <v>69</v>
      </c>
      <c r="B7" s="615"/>
      <c r="C7" s="615"/>
      <c r="D7" s="615"/>
      <c r="E7" s="615"/>
      <c r="F7" s="615"/>
      <c r="G7" s="615"/>
      <c r="H7" s="615"/>
      <c r="I7" s="615"/>
      <c r="J7" s="615"/>
      <c r="K7" s="615"/>
      <c r="L7" s="615"/>
      <c r="M7" s="615"/>
      <c r="N7" s="615"/>
      <c r="O7" s="615"/>
      <c r="P7" s="615"/>
      <c r="Q7" s="615"/>
      <c r="R7" s="615"/>
      <c r="S7" s="615"/>
      <c r="T7" s="615"/>
      <c r="U7" s="615"/>
      <c r="V7" s="615"/>
      <c r="W7" s="615"/>
      <c r="X7" s="615"/>
      <c r="Y7" s="615"/>
      <c r="Z7" s="615"/>
      <c r="AA7" s="615"/>
      <c r="AB7" s="615"/>
      <c r="AC7" s="615"/>
      <c r="AD7" s="615"/>
      <c r="AE7" s="615"/>
      <c r="AF7" s="615"/>
      <c r="AG7" s="204">
        <f t="shared" si="1"/>
        <v>0</v>
      </c>
    </row>
    <row r="8">
      <c r="A8" s="170" t="s">
        <v>32</v>
      </c>
      <c r="B8" s="115">
        <f>Summary!B57</f>
        <v>4</v>
      </c>
      <c r="C8" s="115">
        <f>Summary!C57</f>
        <v>1</v>
      </c>
      <c r="D8" s="115">
        <f>Summary!D57</f>
        <v>2</v>
      </c>
      <c r="E8" s="115">
        <f>Summary!E57</f>
        <v>1</v>
      </c>
      <c r="F8" s="115">
        <f>Summary!F57</f>
        <v>1</v>
      </c>
      <c r="G8" s="115">
        <f>Summary!G57</f>
        <v>0</v>
      </c>
      <c r="H8" s="115">
        <f>Summary!H57</f>
        <v>0</v>
      </c>
      <c r="I8" s="115">
        <f>Summary!I57</f>
        <v>3</v>
      </c>
      <c r="J8" s="115">
        <f>Summary!J57</f>
        <v>3</v>
      </c>
      <c r="K8" s="115">
        <f>Summary!K57</f>
        <v>3</v>
      </c>
      <c r="L8" s="115">
        <f>Summary!L57</f>
        <v>4</v>
      </c>
      <c r="M8" s="115">
        <f>Summary!M57</f>
        <v>87</v>
      </c>
      <c r="N8" s="115">
        <f>Summary!N57</f>
        <v>26</v>
      </c>
      <c r="O8" s="115">
        <f>Summary!O57</f>
        <v>0</v>
      </c>
      <c r="P8" s="115">
        <f>Summary!P57</f>
        <v>0</v>
      </c>
      <c r="Q8" s="115">
        <f>Summary!Q57</f>
        <v>3</v>
      </c>
      <c r="R8" s="115">
        <f>Summary!R57</f>
        <v>1</v>
      </c>
      <c r="S8" s="115">
        <f>Summary!S57</f>
        <v>2</v>
      </c>
      <c r="T8" s="115">
        <f>Summary!T57</f>
        <v>2</v>
      </c>
      <c r="U8" s="115">
        <f>Summary!U57</f>
        <v>0</v>
      </c>
      <c r="V8" s="115">
        <f>Summary!V57</f>
        <v>0</v>
      </c>
      <c r="W8" s="115">
        <f>Summary!W57</f>
        <v>0</v>
      </c>
      <c r="X8" s="115">
        <f>Summary!X57</f>
        <v>0</v>
      </c>
      <c r="Y8" s="115">
        <f>Summary!Y57</f>
        <v>0</v>
      </c>
      <c r="Z8" s="115">
        <f>Summary!Z57</f>
        <v>0</v>
      </c>
      <c r="AA8" s="115">
        <f>Summary!AA57</f>
        <v>0</v>
      </c>
      <c r="AB8" s="115">
        <f>Summary!AB57</f>
        <v>0</v>
      </c>
      <c r="AC8" s="115">
        <f>Summary!AC57</f>
        <v>0</v>
      </c>
      <c r="AD8" s="115">
        <f>Summary!AD57</f>
        <v>0</v>
      </c>
      <c r="AE8" s="115">
        <f>Summary!AE57</f>
        <v>0</v>
      </c>
      <c r="AF8" s="115">
        <f>Summary!AF57</f>
        <v>0</v>
      </c>
      <c r="AG8" s="204">
        <f t="shared" si="1"/>
        <v>143</v>
      </c>
    </row>
    <row r="9">
      <c r="A9" s="40"/>
      <c r="B9" s="491"/>
      <c r="C9" s="491"/>
      <c r="D9" s="491"/>
      <c r="E9" s="491"/>
      <c r="F9" s="491"/>
      <c r="G9" s="491"/>
      <c r="H9" s="491"/>
      <c r="I9" s="491"/>
      <c r="J9" s="491"/>
      <c r="K9" s="491"/>
      <c r="L9" s="491"/>
      <c r="M9" s="491"/>
      <c r="N9" s="491"/>
      <c r="O9" s="491"/>
      <c r="P9" s="491"/>
      <c r="Q9" s="491"/>
      <c r="R9" s="491"/>
      <c r="S9" s="491"/>
      <c r="T9" s="491"/>
      <c r="U9" s="491"/>
      <c r="V9" s="491"/>
      <c r="W9" s="491"/>
      <c r="X9" s="491"/>
      <c r="Y9" s="491"/>
      <c r="Z9" s="491"/>
      <c r="AA9" s="491"/>
      <c r="AB9" s="491"/>
      <c r="AC9" s="491"/>
      <c r="AD9" s="491"/>
      <c r="AE9" s="491"/>
      <c r="AF9" s="491"/>
      <c r="AG9" s="660"/>
    </row>
    <row r="10">
      <c r="A10" s="120" t="s">
        <v>516</v>
      </c>
      <c r="B10" s="63">
        <f>Summary!B82</f>
        <v>191.0456316</v>
      </c>
      <c r="C10" s="63">
        <f>Summary!C82</f>
        <v>63.6818772</v>
      </c>
      <c r="D10" s="63">
        <f>Summary!D82</f>
        <v>127.3637544</v>
      </c>
      <c r="E10" s="63">
        <f>Summary!E82</f>
        <v>63.6818772</v>
      </c>
      <c r="F10" s="63">
        <f>Summary!F82</f>
        <v>63.6818772</v>
      </c>
      <c r="G10" s="63">
        <f>Summary!G82</f>
        <v>0</v>
      </c>
      <c r="H10" s="63">
        <f>Summary!H82</f>
        <v>0</v>
      </c>
      <c r="I10" s="63">
        <f>Summary!I82</f>
        <v>191.0456316</v>
      </c>
      <c r="J10" s="63">
        <f>Summary!J82</f>
        <v>178.3088316</v>
      </c>
      <c r="K10" s="63">
        <f>Summary!K82</f>
        <v>178.3088316</v>
      </c>
      <c r="L10" s="63">
        <f>Summary!L82</f>
        <v>254.7275088</v>
      </c>
      <c r="M10" s="63">
        <f>Summary!M82</f>
        <v>5247.385408</v>
      </c>
      <c r="N10" s="63">
        <f>Summary!N82</f>
        <v>1617.518407</v>
      </c>
      <c r="O10" s="63">
        <f>Summary!O82</f>
        <v>0</v>
      </c>
      <c r="P10" s="63">
        <f>Summary!P82</f>
        <v>0</v>
      </c>
      <c r="Q10" s="63">
        <f>Summary!Q82</f>
        <v>191.0456316</v>
      </c>
      <c r="R10" s="63">
        <f>Summary!R82</f>
        <v>63.6818772</v>
      </c>
      <c r="S10" s="63">
        <f>Summary!S82</f>
        <v>127.3637544</v>
      </c>
      <c r="T10" s="63">
        <f>Summary!T82</f>
        <v>127.3637544</v>
      </c>
      <c r="U10" s="63">
        <f>Summary!U82</f>
        <v>0</v>
      </c>
      <c r="V10" s="63">
        <f>Summary!V82</f>
        <v>0</v>
      </c>
      <c r="W10" s="63">
        <f>Summary!W82</f>
        <v>0</v>
      </c>
      <c r="X10" s="63">
        <f>Summary!X82</f>
        <v>0</v>
      </c>
      <c r="Y10" s="63">
        <f>Summary!Y82</f>
        <v>0</v>
      </c>
      <c r="Z10" s="63">
        <f>Summary!Z82</f>
        <v>0</v>
      </c>
      <c r="AA10" s="63">
        <f>Summary!AA82</f>
        <v>0</v>
      </c>
      <c r="AB10" s="63">
        <f>Summary!AB82</f>
        <v>0</v>
      </c>
      <c r="AC10" s="63">
        <f>Summary!AC82</f>
        <v>0</v>
      </c>
      <c r="AD10" s="63">
        <f>Summary!AD82</f>
        <v>0</v>
      </c>
      <c r="AE10" s="63">
        <f>Summary!AE82</f>
        <v>0</v>
      </c>
      <c r="AF10" s="63">
        <f>Summary!AF82</f>
        <v>0</v>
      </c>
      <c r="AG10" s="94">
        <f>sum(B10:AF10)</f>
        <v>8686.204654</v>
      </c>
    </row>
    <row r="11">
      <c r="A11" s="40"/>
      <c r="B11" s="491"/>
      <c r="C11" s="491"/>
      <c r="D11" s="491"/>
      <c r="E11" s="491"/>
      <c r="F11" s="491"/>
      <c r="G11" s="491"/>
      <c r="H11" s="491"/>
      <c r="I11" s="491"/>
      <c r="J11" s="491"/>
      <c r="K11" s="491"/>
      <c r="L11" s="491"/>
      <c r="M11" s="491"/>
      <c r="N11" s="491"/>
      <c r="O11" s="491"/>
      <c r="P11" s="491"/>
      <c r="Q11" s="491"/>
      <c r="R11" s="491"/>
      <c r="S11" s="491"/>
      <c r="T11" s="491"/>
      <c r="U11" s="491"/>
      <c r="V11" s="491"/>
      <c r="W11" s="491"/>
      <c r="X11" s="491"/>
      <c r="Y11" s="491"/>
      <c r="Z11" s="491"/>
      <c r="AA11" s="491"/>
      <c r="AB11" s="491"/>
      <c r="AC11" s="491"/>
      <c r="AD11" s="491"/>
      <c r="AE11" s="491"/>
      <c r="AF11" s="491"/>
      <c r="AG11" s="660"/>
    </row>
    <row r="12">
      <c r="A12" s="23" t="s">
        <v>518</v>
      </c>
      <c r="B12" s="676"/>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c r="AA12" s="491"/>
      <c r="AB12" s="491"/>
      <c r="AC12" s="491"/>
      <c r="AD12" s="491"/>
      <c r="AE12" s="491"/>
      <c r="AF12" s="491"/>
      <c r="AG12" s="493"/>
    </row>
    <row r="13">
      <c r="A13" s="26" t="s">
        <v>519</v>
      </c>
      <c r="B13" s="80">
        <v>0.0</v>
      </c>
      <c r="C13" s="80">
        <v>0.0</v>
      </c>
      <c r="D13" s="80">
        <v>0.0</v>
      </c>
      <c r="E13" s="80">
        <v>0.0</v>
      </c>
      <c r="F13" s="80">
        <v>0.0</v>
      </c>
      <c r="G13" s="80">
        <v>0.0</v>
      </c>
      <c r="H13" s="80">
        <v>0.0</v>
      </c>
      <c r="I13" s="80">
        <v>0.0</v>
      </c>
      <c r="J13" s="80">
        <v>0.0</v>
      </c>
      <c r="K13" s="80">
        <v>1.0</v>
      </c>
      <c r="L13" s="80">
        <v>0.0</v>
      </c>
      <c r="M13" s="80">
        <v>2.0</v>
      </c>
      <c r="N13" s="80">
        <v>2.0</v>
      </c>
      <c r="O13" s="80">
        <v>0.0</v>
      </c>
      <c r="P13" s="80">
        <v>0.0</v>
      </c>
      <c r="Q13" s="80">
        <v>0.0</v>
      </c>
      <c r="R13" s="80">
        <v>0.0</v>
      </c>
      <c r="S13" s="80">
        <v>0.0</v>
      </c>
      <c r="T13" s="80">
        <v>0.0</v>
      </c>
      <c r="U13" s="80">
        <v>0.0</v>
      </c>
      <c r="V13" s="80">
        <v>0.0</v>
      </c>
      <c r="W13" s="80">
        <v>0.0</v>
      </c>
      <c r="X13" s="80">
        <v>0.0</v>
      </c>
      <c r="Y13" s="80">
        <v>0.0</v>
      </c>
      <c r="Z13" s="80">
        <v>0.0</v>
      </c>
      <c r="AA13" s="80">
        <v>0.0</v>
      </c>
      <c r="AB13" s="80">
        <v>0.0</v>
      </c>
      <c r="AC13" s="80">
        <v>0.0</v>
      </c>
      <c r="AD13" s="80">
        <v>0.0</v>
      </c>
      <c r="AE13" s="80">
        <v>0.0</v>
      </c>
      <c r="AF13" s="80">
        <v>0.0</v>
      </c>
      <c r="AG13" s="204">
        <f t="shared" ref="AG13:AG17" si="2">sum(B13:AF13)</f>
        <v>5</v>
      </c>
    </row>
    <row r="14">
      <c r="A14" s="26" t="s">
        <v>520</v>
      </c>
      <c r="B14" s="80">
        <v>0.0</v>
      </c>
      <c r="C14" s="80">
        <v>0.0</v>
      </c>
      <c r="D14" s="80">
        <v>0.0</v>
      </c>
      <c r="E14" s="80">
        <v>0.0</v>
      </c>
      <c r="F14" s="80">
        <v>0.0</v>
      </c>
      <c r="G14" s="80">
        <v>0.0</v>
      </c>
      <c r="H14" s="80">
        <v>0.0</v>
      </c>
      <c r="I14" s="80">
        <v>0.0</v>
      </c>
      <c r="J14" s="80">
        <v>1.0</v>
      </c>
      <c r="K14" s="80">
        <v>0.0</v>
      </c>
      <c r="L14" s="80">
        <v>0.0</v>
      </c>
      <c r="M14" s="80">
        <v>1.0</v>
      </c>
      <c r="N14" s="80">
        <v>1.0</v>
      </c>
      <c r="O14" s="80">
        <v>0.0</v>
      </c>
      <c r="P14" s="80">
        <v>0.0</v>
      </c>
      <c r="Q14" s="80">
        <v>0.0</v>
      </c>
      <c r="R14" s="80">
        <v>0.0</v>
      </c>
      <c r="S14" s="80">
        <v>0.0</v>
      </c>
      <c r="T14" s="80">
        <v>0.0</v>
      </c>
      <c r="U14" s="80">
        <v>0.0</v>
      </c>
      <c r="V14" s="80">
        <v>0.0</v>
      </c>
      <c r="W14" s="80">
        <v>0.0</v>
      </c>
      <c r="X14" s="80">
        <v>0.0</v>
      </c>
      <c r="Y14" s="80">
        <v>0.0</v>
      </c>
      <c r="Z14" s="80">
        <v>0.0</v>
      </c>
      <c r="AA14" s="80">
        <v>0.0</v>
      </c>
      <c r="AB14" s="80">
        <v>0.0</v>
      </c>
      <c r="AC14" s="80">
        <v>0.0</v>
      </c>
      <c r="AD14" s="80">
        <v>0.0</v>
      </c>
      <c r="AE14" s="80">
        <v>0.0</v>
      </c>
      <c r="AF14" s="80">
        <v>0.0</v>
      </c>
      <c r="AG14" s="204">
        <f t="shared" si="2"/>
        <v>3</v>
      </c>
    </row>
    <row r="15">
      <c r="A15" s="26" t="s">
        <v>521</v>
      </c>
      <c r="B15" s="80">
        <v>3.0</v>
      </c>
      <c r="C15" s="80">
        <v>0.0</v>
      </c>
      <c r="D15" s="80">
        <v>2.0</v>
      </c>
      <c r="E15" s="80">
        <v>1.0</v>
      </c>
      <c r="F15" s="80">
        <v>1.0</v>
      </c>
      <c r="G15" s="80">
        <v>0.0</v>
      </c>
      <c r="H15" s="80">
        <v>0.0</v>
      </c>
      <c r="I15" s="80">
        <v>2.0</v>
      </c>
      <c r="J15" s="80">
        <v>2.0</v>
      </c>
      <c r="K15" s="80">
        <v>2.0</v>
      </c>
      <c r="L15" s="80">
        <v>4.0</v>
      </c>
      <c r="M15" s="80">
        <v>64.0</v>
      </c>
      <c r="N15" s="80">
        <v>14.0</v>
      </c>
      <c r="O15" s="80">
        <v>0.0</v>
      </c>
      <c r="P15" s="80">
        <v>0.0</v>
      </c>
      <c r="Q15" s="80">
        <v>3.0</v>
      </c>
      <c r="R15" s="80">
        <v>1.0</v>
      </c>
      <c r="S15" s="80">
        <v>0.0</v>
      </c>
      <c r="T15" s="80">
        <v>2.0</v>
      </c>
      <c r="U15" s="80">
        <v>0.0</v>
      </c>
      <c r="V15" s="80">
        <v>0.0</v>
      </c>
      <c r="W15" s="80">
        <v>0.0</v>
      </c>
      <c r="X15" s="80">
        <v>0.0</v>
      </c>
      <c r="Y15" s="80">
        <v>0.0</v>
      </c>
      <c r="Z15" s="80">
        <v>0.0</v>
      </c>
      <c r="AA15" s="80">
        <v>0.0</v>
      </c>
      <c r="AB15" s="80">
        <v>0.0</v>
      </c>
      <c r="AC15" s="80">
        <v>0.0</v>
      </c>
      <c r="AD15" s="80">
        <v>0.0</v>
      </c>
      <c r="AE15" s="80">
        <v>0.0</v>
      </c>
      <c r="AF15" s="80">
        <v>0.0</v>
      </c>
      <c r="AG15" s="204">
        <f t="shared" si="2"/>
        <v>101</v>
      </c>
    </row>
    <row r="16">
      <c r="A16" s="26" t="s">
        <v>522</v>
      </c>
      <c r="B16" s="80">
        <v>3.0</v>
      </c>
      <c r="C16" s="80">
        <v>1.0</v>
      </c>
      <c r="D16" s="80">
        <v>0.0</v>
      </c>
      <c r="E16" s="80">
        <v>0.0</v>
      </c>
      <c r="F16" s="80">
        <v>0.0</v>
      </c>
      <c r="G16" s="80">
        <v>0.0</v>
      </c>
      <c r="H16" s="80">
        <v>0.0</v>
      </c>
      <c r="I16" s="80">
        <v>1.0</v>
      </c>
      <c r="J16" s="80">
        <v>0.0</v>
      </c>
      <c r="K16" s="80">
        <v>0.0</v>
      </c>
      <c r="L16" s="80">
        <v>0.0</v>
      </c>
      <c r="M16" s="80">
        <v>20.0</v>
      </c>
      <c r="N16" s="80">
        <v>9.0</v>
      </c>
      <c r="O16" s="80">
        <v>0.0</v>
      </c>
      <c r="P16" s="80">
        <v>0.0</v>
      </c>
      <c r="Q16" s="80">
        <v>0.0</v>
      </c>
      <c r="R16" s="80">
        <v>1.0</v>
      </c>
      <c r="S16" s="80">
        <v>2.0</v>
      </c>
      <c r="T16" s="80">
        <v>0.0</v>
      </c>
      <c r="U16" s="80">
        <v>0.0</v>
      </c>
      <c r="V16" s="80">
        <v>0.0</v>
      </c>
      <c r="W16" s="80">
        <v>0.0</v>
      </c>
      <c r="X16" s="80">
        <v>0.0</v>
      </c>
      <c r="Y16" s="80">
        <v>0.0</v>
      </c>
      <c r="Z16" s="80">
        <v>0.0</v>
      </c>
      <c r="AA16" s="80">
        <v>0.0</v>
      </c>
      <c r="AB16" s="80">
        <v>0.0</v>
      </c>
      <c r="AC16" s="80">
        <v>0.0</v>
      </c>
      <c r="AD16" s="80">
        <v>0.0</v>
      </c>
      <c r="AE16" s="80">
        <v>0.0</v>
      </c>
      <c r="AF16" s="80">
        <v>0.0</v>
      </c>
      <c r="AG16" s="204">
        <f t="shared" si="2"/>
        <v>37</v>
      </c>
    </row>
    <row r="17">
      <c r="A17" s="61" t="s">
        <v>96</v>
      </c>
      <c r="B17" s="161">
        <f t="shared" ref="B17:AF17" si="3">SUM(B13:B16)</f>
        <v>6</v>
      </c>
      <c r="C17" s="161">
        <f t="shared" si="3"/>
        <v>1</v>
      </c>
      <c r="D17" s="161">
        <f t="shared" si="3"/>
        <v>2</v>
      </c>
      <c r="E17" s="161">
        <f t="shared" si="3"/>
        <v>1</v>
      </c>
      <c r="F17" s="161">
        <f t="shared" si="3"/>
        <v>1</v>
      </c>
      <c r="G17" s="161">
        <f t="shared" si="3"/>
        <v>0</v>
      </c>
      <c r="H17" s="161">
        <f t="shared" si="3"/>
        <v>0</v>
      </c>
      <c r="I17" s="161">
        <f t="shared" si="3"/>
        <v>3</v>
      </c>
      <c r="J17" s="161">
        <f t="shared" si="3"/>
        <v>3</v>
      </c>
      <c r="K17" s="161">
        <f t="shared" si="3"/>
        <v>3</v>
      </c>
      <c r="L17" s="161">
        <f t="shared" si="3"/>
        <v>4</v>
      </c>
      <c r="M17" s="161">
        <f t="shared" si="3"/>
        <v>87</v>
      </c>
      <c r="N17" s="161">
        <f t="shared" si="3"/>
        <v>26</v>
      </c>
      <c r="O17" s="161">
        <f t="shared" si="3"/>
        <v>0</v>
      </c>
      <c r="P17" s="161">
        <f t="shared" si="3"/>
        <v>0</v>
      </c>
      <c r="Q17" s="161">
        <f t="shared" si="3"/>
        <v>3</v>
      </c>
      <c r="R17" s="161">
        <f t="shared" si="3"/>
        <v>2</v>
      </c>
      <c r="S17" s="161">
        <f t="shared" si="3"/>
        <v>2</v>
      </c>
      <c r="T17" s="161">
        <f t="shared" si="3"/>
        <v>2</v>
      </c>
      <c r="U17" s="161">
        <f t="shared" si="3"/>
        <v>0</v>
      </c>
      <c r="V17" s="161">
        <f t="shared" si="3"/>
        <v>0</v>
      </c>
      <c r="W17" s="161">
        <f t="shared" si="3"/>
        <v>0</v>
      </c>
      <c r="X17" s="161">
        <f t="shared" si="3"/>
        <v>0</v>
      </c>
      <c r="Y17" s="161">
        <f t="shared" si="3"/>
        <v>0</v>
      </c>
      <c r="Z17" s="161">
        <f t="shared" si="3"/>
        <v>0</v>
      </c>
      <c r="AA17" s="161">
        <f t="shared" si="3"/>
        <v>0</v>
      </c>
      <c r="AB17" s="161">
        <f t="shared" si="3"/>
        <v>0</v>
      </c>
      <c r="AC17" s="161">
        <f t="shared" si="3"/>
        <v>0</v>
      </c>
      <c r="AD17" s="161">
        <f t="shared" si="3"/>
        <v>0</v>
      </c>
      <c r="AE17" s="161">
        <f t="shared" si="3"/>
        <v>0</v>
      </c>
      <c r="AF17" s="161">
        <f t="shared" si="3"/>
        <v>0</v>
      </c>
      <c r="AG17" s="204">
        <f t="shared" si="2"/>
        <v>146</v>
      </c>
    </row>
    <row r="18">
      <c r="A18" s="40"/>
      <c r="B18" s="676"/>
      <c r="C18" s="676"/>
      <c r="D18" s="676"/>
      <c r="E18" s="676"/>
      <c r="F18" s="676"/>
      <c r="G18" s="676"/>
      <c r="H18" s="676"/>
      <c r="I18" s="676"/>
      <c r="J18" s="491"/>
      <c r="K18" s="491"/>
      <c r="L18" s="491"/>
      <c r="M18" s="491"/>
      <c r="N18" s="491"/>
      <c r="O18" s="491"/>
      <c r="P18" s="491"/>
      <c r="Q18" s="491"/>
      <c r="R18" s="491"/>
      <c r="S18" s="491"/>
      <c r="T18" s="491"/>
      <c r="U18" s="491"/>
      <c r="V18" s="491"/>
      <c r="W18" s="491"/>
      <c r="X18" s="491"/>
      <c r="Y18" s="491"/>
      <c r="Z18" s="491"/>
      <c r="AA18" s="491"/>
      <c r="AB18" s="491"/>
      <c r="AC18" s="491"/>
      <c r="AD18" s="491"/>
      <c r="AE18" s="491"/>
      <c r="AF18" s="491"/>
      <c r="AG18" s="660"/>
    </row>
    <row r="19">
      <c r="A19" s="26" t="s">
        <v>98</v>
      </c>
      <c r="B19" s="153">
        <v>0.0</v>
      </c>
      <c r="C19" s="153">
        <v>0.0</v>
      </c>
      <c r="D19" s="153">
        <v>0.0</v>
      </c>
      <c r="E19" s="153">
        <v>0.0</v>
      </c>
      <c r="F19" s="153">
        <v>0.0</v>
      </c>
      <c r="G19" s="153">
        <v>0.0</v>
      </c>
      <c r="H19" s="153">
        <v>0.0</v>
      </c>
      <c r="I19" s="153">
        <v>0.0</v>
      </c>
      <c r="J19" s="153">
        <v>0.0</v>
      </c>
      <c r="K19" s="153">
        <v>0.0</v>
      </c>
      <c r="L19" s="153">
        <v>0.0</v>
      </c>
      <c r="M19" s="153">
        <v>0.0</v>
      </c>
      <c r="N19" s="153">
        <v>0.0</v>
      </c>
      <c r="O19" s="153">
        <v>0.0</v>
      </c>
      <c r="P19" s="153">
        <v>0.0</v>
      </c>
      <c r="Q19" s="153">
        <v>0.0</v>
      </c>
      <c r="R19" s="153">
        <v>0.0</v>
      </c>
      <c r="S19" s="153">
        <v>0.0</v>
      </c>
      <c r="T19" s="153">
        <v>0.0</v>
      </c>
      <c r="U19" s="153">
        <v>0.0</v>
      </c>
      <c r="V19" s="153">
        <v>0.0</v>
      </c>
      <c r="W19" s="153">
        <v>0.0</v>
      </c>
      <c r="X19" s="153">
        <v>0.0</v>
      </c>
      <c r="Y19" s="153">
        <v>0.0</v>
      </c>
      <c r="Z19" s="153">
        <v>0.0</v>
      </c>
      <c r="AA19" s="153">
        <v>0.0</v>
      </c>
      <c r="AB19" s="153">
        <v>0.0</v>
      </c>
      <c r="AC19" s="153">
        <v>0.0</v>
      </c>
      <c r="AD19" s="153">
        <v>0.0</v>
      </c>
      <c r="AE19" s="153">
        <v>0.0</v>
      </c>
      <c r="AF19" s="156">
        <v>0.0</v>
      </c>
      <c r="AG19" s="204">
        <f t="shared" ref="AG19:AG27" si="4">sum(B19:AF19)</f>
        <v>0</v>
      </c>
    </row>
    <row r="20">
      <c r="A20" s="26" t="s">
        <v>99</v>
      </c>
      <c r="B20" s="153">
        <v>0.0</v>
      </c>
      <c r="C20" s="153">
        <v>0.0</v>
      </c>
      <c r="D20" s="153">
        <v>0.0</v>
      </c>
      <c r="E20" s="153">
        <v>0.0</v>
      </c>
      <c r="F20" s="153">
        <v>0.0</v>
      </c>
      <c r="G20" s="153">
        <v>0.0</v>
      </c>
      <c r="H20" s="153">
        <v>0.0</v>
      </c>
      <c r="I20" s="153">
        <v>0.0</v>
      </c>
      <c r="J20" s="153">
        <v>0.0</v>
      </c>
      <c r="K20" s="153">
        <v>0.0</v>
      </c>
      <c r="L20" s="153">
        <v>0.0</v>
      </c>
      <c r="M20" s="153">
        <v>0.0</v>
      </c>
      <c r="N20" s="153">
        <v>0.0</v>
      </c>
      <c r="O20" s="153">
        <v>0.0</v>
      </c>
      <c r="P20" s="153">
        <v>0.0</v>
      </c>
      <c r="Q20" s="153">
        <v>0.0</v>
      </c>
      <c r="R20" s="153">
        <v>0.0</v>
      </c>
      <c r="S20" s="153">
        <v>0.0</v>
      </c>
      <c r="T20" s="153">
        <v>0.0</v>
      </c>
      <c r="U20" s="153">
        <v>0.0</v>
      </c>
      <c r="V20" s="153">
        <v>0.0</v>
      </c>
      <c r="W20" s="153">
        <v>0.0</v>
      </c>
      <c r="X20" s="153">
        <v>0.0</v>
      </c>
      <c r="Y20" s="153">
        <v>0.0</v>
      </c>
      <c r="Z20" s="153">
        <v>0.0</v>
      </c>
      <c r="AA20" s="153">
        <v>0.0</v>
      </c>
      <c r="AB20" s="153">
        <v>0.0</v>
      </c>
      <c r="AC20" s="153">
        <v>0.0</v>
      </c>
      <c r="AD20" s="153">
        <v>0.0</v>
      </c>
      <c r="AE20" s="153">
        <v>0.0</v>
      </c>
      <c r="AF20" s="156">
        <v>0.0</v>
      </c>
      <c r="AG20" s="204">
        <f t="shared" si="4"/>
        <v>0</v>
      </c>
    </row>
    <row r="21">
      <c r="A21" s="26" t="s">
        <v>524</v>
      </c>
      <c r="B21" s="153">
        <v>0.0</v>
      </c>
      <c r="C21" s="153">
        <v>0.0</v>
      </c>
      <c r="D21" s="153">
        <v>0.0</v>
      </c>
      <c r="E21" s="153">
        <v>0.0</v>
      </c>
      <c r="F21" s="153">
        <v>0.0</v>
      </c>
      <c r="G21" s="153">
        <v>0.0</v>
      </c>
      <c r="H21" s="153">
        <v>0.0</v>
      </c>
      <c r="I21" s="153">
        <v>0.0</v>
      </c>
      <c r="J21" s="153">
        <v>0.0</v>
      </c>
      <c r="K21" s="153">
        <v>0.0</v>
      </c>
      <c r="L21" s="153">
        <v>0.0</v>
      </c>
      <c r="M21" s="153">
        <v>0.0</v>
      </c>
      <c r="N21" s="153">
        <v>0.0</v>
      </c>
      <c r="O21" s="153">
        <v>0.0</v>
      </c>
      <c r="P21" s="153">
        <v>0.0</v>
      </c>
      <c r="Q21" s="153">
        <v>0.0</v>
      </c>
      <c r="R21" s="153">
        <v>0.0</v>
      </c>
      <c r="S21" s="153">
        <v>0.0</v>
      </c>
      <c r="T21" s="153">
        <v>0.0</v>
      </c>
      <c r="U21" s="153">
        <v>0.0</v>
      </c>
      <c r="V21" s="153">
        <v>0.0</v>
      </c>
      <c r="W21" s="153">
        <v>0.0</v>
      </c>
      <c r="X21" s="153">
        <v>0.0</v>
      </c>
      <c r="Y21" s="153">
        <v>0.0</v>
      </c>
      <c r="Z21" s="153">
        <v>0.0</v>
      </c>
      <c r="AA21" s="153">
        <v>0.0</v>
      </c>
      <c r="AB21" s="153">
        <v>0.0</v>
      </c>
      <c r="AC21" s="153">
        <v>0.0</v>
      </c>
      <c r="AD21" s="153">
        <v>0.0</v>
      </c>
      <c r="AE21" s="153">
        <v>0.0</v>
      </c>
      <c r="AF21" s="156">
        <v>0.0</v>
      </c>
      <c r="AG21" s="204">
        <f t="shared" si="4"/>
        <v>0</v>
      </c>
    </row>
    <row r="22">
      <c r="A22" s="26" t="s">
        <v>525</v>
      </c>
      <c r="B22" s="700">
        <v>0.0</v>
      </c>
      <c r="C22" s="700">
        <v>0.0</v>
      </c>
      <c r="D22" s="700">
        <v>0.0</v>
      </c>
      <c r="E22" s="700">
        <v>0.0</v>
      </c>
      <c r="F22" s="700">
        <v>0.0</v>
      </c>
      <c r="G22" s="700">
        <v>0.0</v>
      </c>
      <c r="H22" s="700">
        <v>0.0</v>
      </c>
      <c r="I22" s="700">
        <v>0.0</v>
      </c>
      <c r="J22" s="700">
        <v>0.0</v>
      </c>
      <c r="K22" s="700">
        <v>0.0</v>
      </c>
      <c r="L22" s="700">
        <v>0.0</v>
      </c>
      <c r="M22" s="700">
        <v>0.0</v>
      </c>
      <c r="N22" s="700">
        <v>0.0</v>
      </c>
      <c r="O22" s="700">
        <v>0.0</v>
      </c>
      <c r="P22" s="700">
        <v>0.0</v>
      </c>
      <c r="Q22" s="700">
        <v>0.0</v>
      </c>
      <c r="R22" s="700">
        <v>0.0</v>
      </c>
      <c r="S22" s="700">
        <v>0.0</v>
      </c>
      <c r="T22" s="700">
        <v>0.0</v>
      </c>
      <c r="U22" s="700">
        <v>0.0</v>
      </c>
      <c r="V22" s="700">
        <v>0.0</v>
      </c>
      <c r="W22" s="700">
        <v>0.0</v>
      </c>
      <c r="X22" s="700">
        <v>0.0</v>
      </c>
      <c r="Y22" s="700">
        <v>0.0</v>
      </c>
      <c r="Z22" s="700">
        <v>0.0</v>
      </c>
      <c r="AA22" s="700">
        <v>0.0</v>
      </c>
      <c r="AB22" s="700">
        <v>0.0</v>
      </c>
      <c r="AC22" s="700">
        <v>0.0</v>
      </c>
      <c r="AD22" s="700">
        <v>0.0</v>
      </c>
      <c r="AE22" s="700">
        <v>0.0</v>
      </c>
      <c r="AF22" s="701">
        <v>0.0</v>
      </c>
      <c r="AG22" s="204">
        <f t="shared" si="4"/>
        <v>0</v>
      </c>
    </row>
    <row r="23">
      <c r="A23" s="26" t="s">
        <v>526</v>
      </c>
      <c r="B23" s="153">
        <v>0.0</v>
      </c>
      <c r="C23" s="153">
        <v>0.0</v>
      </c>
      <c r="D23" s="153">
        <v>0.0</v>
      </c>
      <c r="E23" s="153">
        <v>0.0</v>
      </c>
      <c r="F23" s="153">
        <v>0.0</v>
      </c>
      <c r="G23" s="153">
        <v>0.0</v>
      </c>
      <c r="H23" s="153">
        <v>0.0</v>
      </c>
      <c r="I23" s="153">
        <v>0.0</v>
      </c>
      <c r="J23" s="153">
        <v>0.0</v>
      </c>
      <c r="K23" s="153">
        <v>0.0</v>
      </c>
      <c r="L23" s="153">
        <v>0.0</v>
      </c>
      <c r="M23" s="153">
        <v>0.0</v>
      </c>
      <c r="N23" s="153">
        <v>0.0</v>
      </c>
      <c r="O23" s="153">
        <v>0.0</v>
      </c>
      <c r="P23" s="153">
        <v>0.0</v>
      </c>
      <c r="Q23" s="153">
        <v>0.0</v>
      </c>
      <c r="R23" s="153">
        <v>0.0</v>
      </c>
      <c r="S23" s="153">
        <v>0.0</v>
      </c>
      <c r="T23" s="153">
        <v>0.0</v>
      </c>
      <c r="U23" s="153">
        <v>0.0</v>
      </c>
      <c r="V23" s="153">
        <v>0.0</v>
      </c>
      <c r="W23" s="153">
        <v>0.0</v>
      </c>
      <c r="X23" s="153">
        <v>0.0</v>
      </c>
      <c r="Y23" s="153">
        <v>0.0</v>
      </c>
      <c r="Z23" s="153">
        <v>0.0</v>
      </c>
      <c r="AA23" s="153">
        <v>0.0</v>
      </c>
      <c r="AB23" s="153">
        <v>0.0</v>
      </c>
      <c r="AC23" s="153">
        <v>0.0</v>
      </c>
      <c r="AD23" s="153">
        <v>0.0</v>
      </c>
      <c r="AE23" s="153">
        <v>0.0</v>
      </c>
      <c r="AF23" s="156">
        <v>0.0</v>
      </c>
      <c r="AG23" s="204">
        <f t="shared" si="4"/>
        <v>0</v>
      </c>
    </row>
    <row r="24">
      <c r="A24" s="26" t="s">
        <v>527</v>
      </c>
      <c r="B24" s="700">
        <v>0.0</v>
      </c>
      <c r="C24" s="700">
        <v>0.0</v>
      </c>
      <c r="D24" s="700">
        <v>0.0</v>
      </c>
      <c r="E24" s="700">
        <v>0.0</v>
      </c>
      <c r="F24" s="700">
        <v>0.0</v>
      </c>
      <c r="G24" s="700">
        <v>0.0</v>
      </c>
      <c r="H24" s="700">
        <v>0.0</v>
      </c>
      <c r="I24" s="700">
        <v>0.0</v>
      </c>
      <c r="J24" s="700">
        <v>0.0</v>
      </c>
      <c r="K24" s="700">
        <v>0.0</v>
      </c>
      <c r="L24" s="700">
        <v>0.0</v>
      </c>
      <c r="M24" s="700">
        <v>0.0</v>
      </c>
      <c r="N24" s="700">
        <v>0.0</v>
      </c>
      <c r="O24" s="700">
        <v>0.0</v>
      </c>
      <c r="P24" s="700">
        <v>0.0</v>
      </c>
      <c r="Q24" s="700">
        <v>0.0</v>
      </c>
      <c r="R24" s="700">
        <v>0.0</v>
      </c>
      <c r="S24" s="700">
        <v>0.0</v>
      </c>
      <c r="T24" s="700">
        <v>0.0</v>
      </c>
      <c r="U24" s="700">
        <v>0.0</v>
      </c>
      <c r="V24" s="700">
        <v>0.0</v>
      </c>
      <c r="W24" s="700">
        <v>0.0</v>
      </c>
      <c r="X24" s="700">
        <v>0.0</v>
      </c>
      <c r="Y24" s="700">
        <v>0.0</v>
      </c>
      <c r="Z24" s="700">
        <v>0.0</v>
      </c>
      <c r="AA24" s="700">
        <v>0.0</v>
      </c>
      <c r="AB24" s="700">
        <v>0.0</v>
      </c>
      <c r="AC24" s="700">
        <v>0.0</v>
      </c>
      <c r="AD24" s="700">
        <v>0.0</v>
      </c>
      <c r="AE24" s="700">
        <v>0.0</v>
      </c>
      <c r="AF24" s="701">
        <v>0.0</v>
      </c>
      <c r="AG24" s="204">
        <f t="shared" si="4"/>
        <v>0</v>
      </c>
    </row>
    <row r="25">
      <c r="A25" s="26" t="s">
        <v>528</v>
      </c>
      <c r="B25" s="153">
        <v>0.0</v>
      </c>
      <c r="C25" s="153">
        <v>0.0</v>
      </c>
      <c r="D25" s="153">
        <v>0.0</v>
      </c>
      <c r="E25" s="153">
        <v>0.0</v>
      </c>
      <c r="F25" s="153">
        <v>0.0</v>
      </c>
      <c r="G25" s="153">
        <v>0.0</v>
      </c>
      <c r="H25" s="153">
        <v>0.0</v>
      </c>
      <c r="I25" s="153">
        <v>0.0</v>
      </c>
      <c r="J25" s="153">
        <v>0.0</v>
      </c>
      <c r="K25" s="153">
        <v>0.0</v>
      </c>
      <c r="L25" s="153">
        <v>0.0</v>
      </c>
      <c r="M25" s="153">
        <v>0.0</v>
      </c>
      <c r="N25" s="153">
        <v>0.0</v>
      </c>
      <c r="O25" s="153">
        <v>0.0</v>
      </c>
      <c r="P25" s="153">
        <v>0.0</v>
      </c>
      <c r="Q25" s="153">
        <v>0.0</v>
      </c>
      <c r="R25" s="153">
        <v>0.0</v>
      </c>
      <c r="S25" s="153">
        <v>0.0</v>
      </c>
      <c r="T25" s="153">
        <v>0.0</v>
      </c>
      <c r="U25" s="153">
        <v>0.0</v>
      </c>
      <c r="V25" s="153">
        <v>0.0</v>
      </c>
      <c r="W25" s="153">
        <v>0.0</v>
      </c>
      <c r="X25" s="153">
        <v>0.0</v>
      </c>
      <c r="Y25" s="153">
        <v>0.0</v>
      </c>
      <c r="Z25" s="153">
        <v>0.0</v>
      </c>
      <c r="AA25" s="153">
        <v>0.0</v>
      </c>
      <c r="AB25" s="153">
        <v>0.0</v>
      </c>
      <c r="AC25" s="153">
        <v>0.0</v>
      </c>
      <c r="AD25" s="153">
        <v>0.0</v>
      </c>
      <c r="AE25" s="153">
        <v>0.0</v>
      </c>
      <c r="AF25" s="156">
        <v>0.0</v>
      </c>
      <c r="AG25" s="204">
        <f t="shared" si="4"/>
        <v>0</v>
      </c>
    </row>
    <row r="26">
      <c r="A26" s="26" t="s">
        <v>529</v>
      </c>
      <c r="B26" s="153">
        <v>0.0</v>
      </c>
      <c r="C26" s="153">
        <v>0.0</v>
      </c>
      <c r="D26" s="153">
        <v>0.0</v>
      </c>
      <c r="E26" s="153">
        <v>0.0</v>
      </c>
      <c r="F26" s="153">
        <v>0.0</v>
      </c>
      <c r="G26" s="153">
        <v>0.0</v>
      </c>
      <c r="H26" s="153">
        <v>0.0</v>
      </c>
      <c r="I26" s="153">
        <v>0.0</v>
      </c>
      <c r="J26" s="153">
        <v>0.0</v>
      </c>
      <c r="K26" s="153">
        <v>0.0</v>
      </c>
      <c r="L26" s="153">
        <v>0.0</v>
      </c>
      <c r="M26" s="153">
        <v>0.0</v>
      </c>
      <c r="N26" s="153">
        <v>0.0</v>
      </c>
      <c r="O26" s="153">
        <v>0.0</v>
      </c>
      <c r="P26" s="153">
        <v>0.0</v>
      </c>
      <c r="Q26" s="153">
        <v>0.0</v>
      </c>
      <c r="R26" s="153">
        <v>0.0</v>
      </c>
      <c r="S26" s="153">
        <v>0.0</v>
      </c>
      <c r="T26" s="153">
        <v>0.0</v>
      </c>
      <c r="U26" s="153">
        <v>0.0</v>
      </c>
      <c r="V26" s="153">
        <v>0.0</v>
      </c>
      <c r="W26" s="153">
        <v>0.0</v>
      </c>
      <c r="X26" s="153">
        <v>0.0</v>
      </c>
      <c r="Y26" s="153">
        <v>0.0</v>
      </c>
      <c r="Z26" s="153">
        <v>0.0</v>
      </c>
      <c r="AA26" s="153">
        <v>0.0</v>
      </c>
      <c r="AB26" s="153">
        <v>0.0</v>
      </c>
      <c r="AC26" s="153">
        <v>0.0</v>
      </c>
      <c r="AD26" s="153">
        <v>0.0</v>
      </c>
      <c r="AE26" s="153">
        <v>0.0</v>
      </c>
      <c r="AF26" s="156">
        <v>0.0</v>
      </c>
      <c r="AG26" s="204">
        <f t="shared" si="4"/>
        <v>0</v>
      </c>
    </row>
    <row r="27">
      <c r="A27" s="102" t="s">
        <v>110</v>
      </c>
      <c r="B27" s="702">
        <f t="shared" ref="B27:AF27" si="5">SUM(B19:B26)</f>
        <v>0</v>
      </c>
      <c r="C27" s="161">
        <f t="shared" si="5"/>
        <v>0</v>
      </c>
      <c r="D27" s="161">
        <f t="shared" si="5"/>
        <v>0</v>
      </c>
      <c r="E27" s="161">
        <f t="shared" si="5"/>
        <v>0</v>
      </c>
      <c r="F27" s="161">
        <f t="shared" si="5"/>
        <v>0</v>
      </c>
      <c r="G27" s="161">
        <f t="shared" si="5"/>
        <v>0</v>
      </c>
      <c r="H27" s="161">
        <f t="shared" si="5"/>
        <v>0</v>
      </c>
      <c r="I27" s="161">
        <f t="shared" si="5"/>
        <v>0</v>
      </c>
      <c r="J27" s="161">
        <f t="shared" si="5"/>
        <v>0</v>
      </c>
      <c r="K27" s="161">
        <f t="shared" si="5"/>
        <v>0</v>
      </c>
      <c r="L27" s="161">
        <f t="shared" si="5"/>
        <v>0</v>
      </c>
      <c r="M27" s="161">
        <f t="shared" si="5"/>
        <v>0</v>
      </c>
      <c r="N27" s="161">
        <f t="shared" si="5"/>
        <v>0</v>
      </c>
      <c r="O27" s="161">
        <f t="shared" si="5"/>
        <v>0</v>
      </c>
      <c r="P27" s="161">
        <f t="shared" si="5"/>
        <v>0</v>
      </c>
      <c r="Q27" s="161">
        <f t="shared" si="5"/>
        <v>0</v>
      </c>
      <c r="R27" s="161">
        <f t="shared" si="5"/>
        <v>0</v>
      </c>
      <c r="S27" s="161">
        <f t="shared" si="5"/>
        <v>0</v>
      </c>
      <c r="T27" s="161">
        <f t="shared" si="5"/>
        <v>0</v>
      </c>
      <c r="U27" s="161">
        <f t="shared" si="5"/>
        <v>0</v>
      </c>
      <c r="V27" s="161">
        <f t="shared" si="5"/>
        <v>0</v>
      </c>
      <c r="W27" s="161">
        <f t="shared" si="5"/>
        <v>0</v>
      </c>
      <c r="X27" s="161">
        <f t="shared" si="5"/>
        <v>0</v>
      </c>
      <c r="Y27" s="161">
        <f t="shared" si="5"/>
        <v>0</v>
      </c>
      <c r="Z27" s="161">
        <f t="shared" si="5"/>
        <v>0</v>
      </c>
      <c r="AA27" s="161">
        <f t="shared" si="5"/>
        <v>0</v>
      </c>
      <c r="AB27" s="161">
        <f t="shared" si="5"/>
        <v>0</v>
      </c>
      <c r="AC27" s="161">
        <f t="shared" si="5"/>
        <v>0</v>
      </c>
      <c r="AD27" s="161">
        <f t="shared" si="5"/>
        <v>0</v>
      </c>
      <c r="AE27" s="161">
        <f t="shared" si="5"/>
        <v>0</v>
      </c>
      <c r="AF27" s="161">
        <f t="shared" si="5"/>
        <v>0</v>
      </c>
      <c r="AG27" s="204">
        <f t="shared" si="4"/>
        <v>0</v>
      </c>
    </row>
    <row r="28">
      <c r="A28" s="40"/>
      <c r="B28" s="491"/>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c r="AA28" s="491"/>
      <c r="AB28" s="491"/>
      <c r="AC28" s="491"/>
      <c r="AD28" s="491"/>
      <c r="AE28" s="491"/>
      <c r="AF28" s="491"/>
      <c r="AG28" s="660"/>
    </row>
    <row r="29">
      <c r="A29" s="703" t="s">
        <v>530</v>
      </c>
      <c r="B29" s="704"/>
      <c r="C29" s="704"/>
      <c r="D29" s="704"/>
      <c r="E29" s="704"/>
      <c r="F29" s="704"/>
      <c r="G29" s="704"/>
      <c r="H29" s="704"/>
      <c r="I29" s="704"/>
      <c r="J29" s="704"/>
      <c r="K29" s="704"/>
      <c r="L29" s="704"/>
      <c r="M29" s="704"/>
      <c r="N29" s="704"/>
      <c r="O29" s="704"/>
      <c r="P29" s="704"/>
      <c r="Q29" s="704"/>
      <c r="R29" s="704"/>
      <c r="S29" s="704"/>
      <c r="T29" s="704"/>
      <c r="U29" s="704"/>
      <c r="V29" s="704"/>
      <c r="W29" s="704"/>
      <c r="X29" s="704"/>
      <c r="Y29" s="704"/>
      <c r="Z29" s="704"/>
      <c r="AA29" s="704"/>
      <c r="AB29" s="704"/>
      <c r="AC29" s="704"/>
      <c r="AD29" s="704"/>
      <c r="AE29" s="704"/>
      <c r="AF29" s="704"/>
      <c r="AG29" s="660"/>
    </row>
    <row r="30">
      <c r="A30" s="40"/>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c r="AA30" s="491"/>
      <c r="AB30" s="491"/>
      <c r="AC30" s="491"/>
      <c r="AD30" s="491"/>
      <c r="AE30" s="491"/>
      <c r="AF30" s="491"/>
      <c r="AG30" s="660"/>
    </row>
    <row r="31">
      <c r="A31" s="23" t="s">
        <v>531</v>
      </c>
      <c r="B31" s="705"/>
      <c r="C31" s="705"/>
      <c r="D31" s="705"/>
      <c r="E31" s="705"/>
      <c r="F31" s="705"/>
      <c r="G31" s="705"/>
      <c r="H31" s="705"/>
      <c r="I31" s="663"/>
      <c r="J31" s="663"/>
      <c r="K31" s="663"/>
      <c r="L31" s="663"/>
      <c r="M31" s="663"/>
      <c r="N31" s="663"/>
      <c r="O31" s="663"/>
      <c r="P31" s="663"/>
      <c r="Q31" s="663"/>
      <c r="R31" s="663"/>
      <c r="S31" s="663"/>
      <c r="T31" s="663"/>
      <c r="U31" s="663"/>
      <c r="V31" s="663"/>
      <c r="W31" s="663"/>
      <c r="X31" s="663"/>
      <c r="Y31" s="663"/>
      <c r="Z31" s="663"/>
      <c r="AA31" s="663"/>
      <c r="AB31" s="663"/>
      <c r="AC31" s="663"/>
      <c r="AD31" s="663"/>
      <c r="AE31" s="663"/>
      <c r="AF31" s="663"/>
      <c r="AG31" s="660"/>
    </row>
    <row r="32">
      <c r="A32" s="120" t="s">
        <v>532</v>
      </c>
      <c r="B32" s="706"/>
      <c r="C32" s="706"/>
      <c r="D32" s="706"/>
      <c r="E32" s="706"/>
      <c r="F32" s="706"/>
      <c r="G32" s="48"/>
      <c r="H32" s="706"/>
      <c r="I32" s="706"/>
      <c r="J32" s="706"/>
      <c r="K32" s="706"/>
      <c r="L32" s="706"/>
      <c r="M32" s="706"/>
      <c r="N32" s="706"/>
      <c r="O32" s="706"/>
      <c r="P32" s="706"/>
      <c r="Q32" s="706"/>
      <c r="R32" s="706"/>
      <c r="S32" s="706"/>
      <c r="T32" s="706"/>
      <c r="U32" s="706"/>
      <c r="V32" s="706"/>
      <c r="W32" s="706"/>
      <c r="X32" s="706"/>
      <c r="Y32" s="706"/>
      <c r="Z32" s="706"/>
      <c r="AA32" s="706"/>
      <c r="AB32" s="706"/>
      <c r="AC32" s="706"/>
      <c r="AD32" s="706"/>
      <c r="AE32" s="706"/>
      <c r="AF32" s="706"/>
      <c r="AG32" s="204">
        <f t="shared" ref="AG32:AG37" si="6">SUM(B32:AF32)</f>
        <v>0</v>
      </c>
    </row>
    <row r="33">
      <c r="A33" s="120" t="s">
        <v>533</v>
      </c>
      <c r="B33" s="706"/>
      <c r="C33" s="706"/>
      <c r="D33" s="706"/>
      <c r="E33" s="706"/>
      <c r="F33" s="706"/>
      <c r="G33" s="48"/>
      <c r="H33" s="706"/>
      <c r="I33" s="706"/>
      <c r="J33" s="706"/>
      <c r="K33" s="706"/>
      <c r="L33" s="706"/>
      <c r="M33" s="706"/>
      <c r="N33" s="706"/>
      <c r="O33" s="706"/>
      <c r="P33" s="706"/>
      <c r="Q33" s="706"/>
      <c r="R33" s="706"/>
      <c r="S33" s="706"/>
      <c r="T33" s="706"/>
      <c r="U33" s="706"/>
      <c r="V33" s="706"/>
      <c r="W33" s="706"/>
      <c r="X33" s="706"/>
      <c r="Y33" s="706"/>
      <c r="Z33" s="706"/>
      <c r="AA33" s="706"/>
      <c r="AB33" s="706"/>
      <c r="AC33" s="706"/>
      <c r="AD33" s="706"/>
      <c r="AE33" s="706"/>
      <c r="AF33" s="706"/>
      <c r="AG33" s="204">
        <f t="shared" si="6"/>
        <v>0</v>
      </c>
    </row>
    <row r="34">
      <c r="A34" s="120" t="s">
        <v>534</v>
      </c>
      <c r="B34" s="707"/>
      <c r="C34" s="707"/>
      <c r="D34" s="707"/>
      <c r="E34" s="707"/>
      <c r="F34" s="707"/>
      <c r="G34" s="140">
        <v>1.0</v>
      </c>
      <c r="H34" s="707"/>
      <c r="I34" s="707"/>
      <c r="J34" s="707"/>
      <c r="K34" s="707"/>
      <c r="L34" s="707"/>
      <c r="M34" s="707"/>
      <c r="N34" s="707"/>
      <c r="O34" s="706"/>
      <c r="P34" s="706"/>
      <c r="Q34" s="706"/>
      <c r="R34" s="706"/>
      <c r="S34" s="706"/>
      <c r="T34" s="706"/>
      <c r="U34" s="706"/>
      <c r="V34" s="706"/>
      <c r="W34" s="706"/>
      <c r="X34" s="706"/>
      <c r="Y34" s="706"/>
      <c r="Z34" s="706"/>
      <c r="AA34" s="706"/>
      <c r="AB34" s="706"/>
      <c r="AC34" s="706"/>
      <c r="AD34" s="706"/>
      <c r="AE34" s="706"/>
      <c r="AF34" s="706"/>
      <c r="AG34" s="204">
        <f t="shared" si="6"/>
        <v>1</v>
      </c>
    </row>
    <row r="35">
      <c r="A35" s="120" t="s">
        <v>535</v>
      </c>
      <c r="B35" s="707"/>
      <c r="C35" s="707"/>
      <c r="D35" s="707"/>
      <c r="E35" s="707"/>
      <c r="F35" s="707"/>
      <c r="G35" s="42"/>
      <c r="H35" s="707"/>
      <c r="I35" s="707"/>
      <c r="J35" s="707"/>
      <c r="K35" s="707"/>
      <c r="L35" s="707"/>
      <c r="M35" s="707"/>
      <c r="N35" s="707"/>
      <c r="O35" s="706"/>
      <c r="P35" s="706"/>
      <c r="Q35" s="706"/>
      <c r="R35" s="706"/>
      <c r="S35" s="706"/>
      <c r="T35" s="706"/>
      <c r="U35" s="706"/>
      <c r="V35" s="706"/>
      <c r="W35" s="706"/>
      <c r="X35" s="706"/>
      <c r="Y35" s="706"/>
      <c r="Z35" s="706"/>
      <c r="AA35" s="706"/>
      <c r="AB35" s="706"/>
      <c r="AC35" s="706"/>
      <c r="AD35" s="706"/>
      <c r="AE35" s="706"/>
      <c r="AF35" s="706"/>
      <c r="AG35" s="204">
        <f t="shared" si="6"/>
        <v>0</v>
      </c>
    </row>
    <row r="36">
      <c r="A36" s="297" t="s">
        <v>224</v>
      </c>
      <c r="B36" s="393">
        <f t="shared" ref="B36:AF36" si="7">SUM(B32:B33)</f>
        <v>0</v>
      </c>
      <c r="C36" s="393">
        <f t="shared" si="7"/>
        <v>0</v>
      </c>
      <c r="D36" s="393">
        <f t="shared" si="7"/>
        <v>0</v>
      </c>
      <c r="E36" s="393">
        <f t="shared" si="7"/>
        <v>0</v>
      </c>
      <c r="F36" s="393">
        <f t="shared" si="7"/>
        <v>0</v>
      </c>
      <c r="G36" s="393">
        <f t="shared" si="7"/>
        <v>0</v>
      </c>
      <c r="H36" s="393">
        <f t="shared" si="7"/>
        <v>0</v>
      </c>
      <c r="I36" s="393">
        <f t="shared" si="7"/>
        <v>0</v>
      </c>
      <c r="J36" s="393">
        <f t="shared" si="7"/>
        <v>0</v>
      </c>
      <c r="K36" s="393">
        <f t="shared" si="7"/>
        <v>0</v>
      </c>
      <c r="L36" s="393">
        <f t="shared" si="7"/>
        <v>0</v>
      </c>
      <c r="M36" s="393">
        <f t="shared" si="7"/>
        <v>0</v>
      </c>
      <c r="N36" s="393">
        <f t="shared" si="7"/>
        <v>0</v>
      </c>
      <c r="O36" s="393">
        <f t="shared" si="7"/>
        <v>0</v>
      </c>
      <c r="P36" s="393">
        <f t="shared" si="7"/>
        <v>0</v>
      </c>
      <c r="Q36" s="393">
        <f t="shared" si="7"/>
        <v>0</v>
      </c>
      <c r="R36" s="393">
        <f t="shared" si="7"/>
        <v>0</v>
      </c>
      <c r="S36" s="393">
        <f t="shared" si="7"/>
        <v>0</v>
      </c>
      <c r="T36" s="393">
        <f t="shared" si="7"/>
        <v>0</v>
      </c>
      <c r="U36" s="393">
        <f t="shared" si="7"/>
        <v>0</v>
      </c>
      <c r="V36" s="393">
        <f t="shared" si="7"/>
        <v>0</v>
      </c>
      <c r="W36" s="393">
        <f t="shared" si="7"/>
        <v>0</v>
      </c>
      <c r="X36" s="393">
        <f t="shared" si="7"/>
        <v>0</v>
      </c>
      <c r="Y36" s="393">
        <f t="shared" si="7"/>
        <v>0</v>
      </c>
      <c r="Z36" s="393">
        <f t="shared" si="7"/>
        <v>0</v>
      </c>
      <c r="AA36" s="393">
        <f t="shared" si="7"/>
        <v>0</v>
      </c>
      <c r="AB36" s="393">
        <f t="shared" si="7"/>
        <v>0</v>
      </c>
      <c r="AC36" s="393">
        <f t="shared" si="7"/>
        <v>0</v>
      </c>
      <c r="AD36" s="393">
        <f t="shared" si="7"/>
        <v>0</v>
      </c>
      <c r="AE36" s="393">
        <f t="shared" si="7"/>
        <v>0</v>
      </c>
      <c r="AF36" s="393">
        <f t="shared" si="7"/>
        <v>0</v>
      </c>
      <c r="AG36" s="204">
        <f t="shared" si="6"/>
        <v>0</v>
      </c>
    </row>
    <row r="37">
      <c r="A37" s="297" t="s">
        <v>225</v>
      </c>
      <c r="B37" s="393">
        <f t="shared" ref="B37:AF37" si="8">SUM(B34:B35)</f>
        <v>0</v>
      </c>
      <c r="C37" s="393">
        <f t="shared" si="8"/>
        <v>0</v>
      </c>
      <c r="D37" s="393">
        <f t="shared" si="8"/>
        <v>0</v>
      </c>
      <c r="E37" s="393">
        <f t="shared" si="8"/>
        <v>0</v>
      </c>
      <c r="F37" s="393">
        <f t="shared" si="8"/>
        <v>0</v>
      </c>
      <c r="G37" s="393">
        <f t="shared" si="8"/>
        <v>1</v>
      </c>
      <c r="H37" s="393">
        <f t="shared" si="8"/>
        <v>0</v>
      </c>
      <c r="I37" s="393">
        <f t="shared" si="8"/>
        <v>0</v>
      </c>
      <c r="J37" s="393">
        <f t="shared" si="8"/>
        <v>0</v>
      </c>
      <c r="K37" s="393">
        <f t="shared" si="8"/>
        <v>0</v>
      </c>
      <c r="L37" s="393">
        <f t="shared" si="8"/>
        <v>0</v>
      </c>
      <c r="M37" s="393">
        <f t="shared" si="8"/>
        <v>0</v>
      </c>
      <c r="N37" s="393">
        <f t="shared" si="8"/>
        <v>0</v>
      </c>
      <c r="O37" s="393">
        <f t="shared" si="8"/>
        <v>0</v>
      </c>
      <c r="P37" s="393">
        <f t="shared" si="8"/>
        <v>0</v>
      </c>
      <c r="Q37" s="393">
        <f t="shared" si="8"/>
        <v>0</v>
      </c>
      <c r="R37" s="393">
        <f t="shared" si="8"/>
        <v>0</v>
      </c>
      <c r="S37" s="393">
        <f t="shared" si="8"/>
        <v>0</v>
      </c>
      <c r="T37" s="393">
        <f t="shared" si="8"/>
        <v>0</v>
      </c>
      <c r="U37" s="393">
        <f t="shared" si="8"/>
        <v>0</v>
      </c>
      <c r="V37" s="393">
        <f t="shared" si="8"/>
        <v>0</v>
      </c>
      <c r="W37" s="393">
        <f t="shared" si="8"/>
        <v>0</v>
      </c>
      <c r="X37" s="393">
        <f t="shared" si="8"/>
        <v>0</v>
      </c>
      <c r="Y37" s="393">
        <f t="shared" si="8"/>
        <v>0</v>
      </c>
      <c r="Z37" s="393">
        <f t="shared" si="8"/>
        <v>0</v>
      </c>
      <c r="AA37" s="393">
        <f t="shared" si="8"/>
        <v>0</v>
      </c>
      <c r="AB37" s="393">
        <f t="shared" si="8"/>
        <v>0</v>
      </c>
      <c r="AC37" s="393">
        <f t="shared" si="8"/>
        <v>0</v>
      </c>
      <c r="AD37" s="393">
        <f t="shared" si="8"/>
        <v>0</v>
      </c>
      <c r="AE37" s="393">
        <f t="shared" si="8"/>
        <v>0</v>
      </c>
      <c r="AF37" s="393">
        <f t="shared" si="8"/>
        <v>0</v>
      </c>
      <c r="AG37" s="204">
        <f t="shared" si="6"/>
        <v>1</v>
      </c>
    </row>
    <row r="38">
      <c r="A38" s="40"/>
      <c r="B38" s="708"/>
      <c r="C38" s="708"/>
      <c r="D38" s="708"/>
      <c r="E38" s="708"/>
      <c r="F38" s="708"/>
      <c r="G38" s="708"/>
      <c r="H38" s="708"/>
      <c r="I38" s="707"/>
      <c r="J38" s="707"/>
      <c r="K38" s="707"/>
      <c r="L38" s="707"/>
      <c r="M38" s="707"/>
      <c r="N38" s="707"/>
      <c r="O38" s="707"/>
      <c r="P38" s="707"/>
      <c r="Q38" s="707"/>
      <c r="R38" s="707"/>
      <c r="S38" s="707"/>
      <c r="T38" s="707"/>
      <c r="U38" s="707"/>
      <c r="V38" s="707"/>
      <c r="W38" s="707"/>
      <c r="X38" s="707"/>
      <c r="Y38" s="707"/>
      <c r="Z38" s="707"/>
      <c r="AA38" s="707"/>
      <c r="AB38" s="707"/>
      <c r="AC38" s="707"/>
      <c r="AD38" s="707"/>
      <c r="AE38" s="707"/>
      <c r="AF38" s="707"/>
      <c r="AG38" s="493"/>
    </row>
    <row r="39">
      <c r="A39" s="120" t="s">
        <v>229</v>
      </c>
      <c r="B39" s="706"/>
      <c r="C39" s="706"/>
      <c r="D39" s="706"/>
      <c r="E39" s="706"/>
      <c r="F39" s="706"/>
      <c r="G39" s="706"/>
      <c r="H39" s="706"/>
      <c r="I39" s="706"/>
      <c r="J39" s="706"/>
      <c r="K39" s="706"/>
      <c r="L39" s="706"/>
      <c r="M39" s="706"/>
      <c r="N39" s="706"/>
      <c r="O39" s="706"/>
      <c r="P39" s="706"/>
      <c r="Q39" s="706"/>
      <c r="R39" s="706"/>
      <c r="S39" s="706"/>
      <c r="T39" s="706"/>
      <c r="U39" s="706"/>
      <c r="V39" s="706"/>
      <c r="W39" s="706"/>
      <c r="X39" s="706"/>
      <c r="Y39" s="706"/>
      <c r="Z39" s="706"/>
      <c r="AA39" s="706"/>
      <c r="AB39" s="706"/>
      <c r="AC39" s="706"/>
      <c r="AD39" s="706"/>
      <c r="AE39" s="706"/>
      <c r="AF39" s="706"/>
      <c r="AG39" s="204">
        <f t="shared" ref="AG39:AG47" si="9">SUM(B39:AF39)</f>
        <v>0</v>
      </c>
    </row>
    <row r="40">
      <c r="A40" s="120" t="s">
        <v>231</v>
      </c>
      <c r="B40" s="706"/>
      <c r="C40" s="706"/>
      <c r="D40" s="706"/>
      <c r="E40" s="706"/>
      <c r="F40" s="706"/>
      <c r="G40" s="706"/>
      <c r="H40" s="706"/>
      <c r="I40" s="706"/>
      <c r="J40" s="706"/>
      <c r="K40" s="706"/>
      <c r="L40" s="706"/>
      <c r="M40" s="706"/>
      <c r="N40" s="706"/>
      <c r="O40" s="706"/>
      <c r="P40" s="706"/>
      <c r="Q40" s="706"/>
      <c r="R40" s="706"/>
      <c r="S40" s="706"/>
      <c r="T40" s="706"/>
      <c r="U40" s="706"/>
      <c r="V40" s="706"/>
      <c r="W40" s="706"/>
      <c r="X40" s="706"/>
      <c r="Y40" s="706"/>
      <c r="Z40" s="706"/>
      <c r="AA40" s="706"/>
      <c r="AB40" s="706"/>
      <c r="AC40" s="706"/>
      <c r="AD40" s="706"/>
      <c r="AE40" s="706"/>
      <c r="AF40" s="706"/>
      <c r="AG40" s="204">
        <f t="shared" si="9"/>
        <v>0</v>
      </c>
    </row>
    <row r="41">
      <c r="A41" s="120" t="s">
        <v>536</v>
      </c>
      <c r="B41" s="706"/>
      <c r="C41" s="706"/>
      <c r="D41" s="706"/>
      <c r="E41" s="706"/>
      <c r="F41" s="706"/>
      <c r="G41" s="706"/>
      <c r="H41" s="706"/>
      <c r="I41" s="706"/>
      <c r="J41" s="706"/>
      <c r="K41" s="706"/>
      <c r="L41" s="706"/>
      <c r="M41" s="706"/>
      <c r="N41" s="706"/>
      <c r="O41" s="706"/>
      <c r="P41" s="706"/>
      <c r="Q41" s="706"/>
      <c r="R41" s="706"/>
      <c r="S41" s="706"/>
      <c r="T41" s="706"/>
      <c r="U41" s="706"/>
      <c r="V41" s="706"/>
      <c r="W41" s="706"/>
      <c r="X41" s="706"/>
      <c r="Y41" s="706"/>
      <c r="Z41" s="706"/>
      <c r="AA41" s="706"/>
      <c r="AB41" s="706"/>
      <c r="AC41" s="706"/>
      <c r="AD41" s="706"/>
      <c r="AE41" s="706"/>
      <c r="AF41" s="706"/>
      <c r="AG41" s="204">
        <f t="shared" si="9"/>
        <v>0</v>
      </c>
    </row>
    <row r="42">
      <c r="A42" s="120" t="s">
        <v>537</v>
      </c>
      <c r="B42" s="706"/>
      <c r="C42" s="706"/>
      <c r="D42" s="706"/>
      <c r="E42" s="706"/>
      <c r="F42" s="706"/>
      <c r="G42" s="706"/>
      <c r="H42" s="706"/>
      <c r="I42" s="706"/>
      <c r="J42" s="706"/>
      <c r="K42" s="706"/>
      <c r="L42" s="706"/>
      <c r="M42" s="706"/>
      <c r="N42" s="706"/>
      <c r="O42" s="706"/>
      <c r="P42" s="706"/>
      <c r="Q42" s="706"/>
      <c r="R42" s="706"/>
      <c r="S42" s="706"/>
      <c r="T42" s="706"/>
      <c r="U42" s="706"/>
      <c r="V42" s="706"/>
      <c r="W42" s="706"/>
      <c r="X42" s="706"/>
      <c r="Y42" s="706"/>
      <c r="Z42" s="706"/>
      <c r="AA42" s="706"/>
      <c r="AB42" s="706"/>
      <c r="AC42" s="706"/>
      <c r="AD42" s="706"/>
      <c r="AE42" s="706"/>
      <c r="AF42" s="706"/>
      <c r="AG42" s="204">
        <f t="shared" si="9"/>
        <v>0</v>
      </c>
    </row>
    <row r="43">
      <c r="A43" s="120" t="s">
        <v>538</v>
      </c>
      <c r="B43" s="706"/>
      <c r="C43" s="706"/>
      <c r="D43" s="706"/>
      <c r="E43" s="706"/>
      <c r="F43" s="706"/>
      <c r="G43" s="706"/>
      <c r="H43" s="706"/>
      <c r="I43" s="706"/>
      <c r="J43" s="706"/>
      <c r="K43" s="706"/>
      <c r="L43" s="706"/>
      <c r="M43" s="706"/>
      <c r="N43" s="706"/>
      <c r="O43" s="706"/>
      <c r="P43" s="706"/>
      <c r="Q43" s="706"/>
      <c r="R43" s="706"/>
      <c r="S43" s="706"/>
      <c r="T43" s="706"/>
      <c r="U43" s="706"/>
      <c r="V43" s="706"/>
      <c r="W43" s="706"/>
      <c r="X43" s="706"/>
      <c r="Y43" s="706"/>
      <c r="Z43" s="706"/>
      <c r="AA43" s="706"/>
      <c r="AB43" s="706"/>
      <c r="AC43" s="706"/>
      <c r="AD43" s="706"/>
      <c r="AE43" s="706"/>
      <c r="AF43" s="706"/>
      <c r="AG43" s="204">
        <f t="shared" si="9"/>
        <v>0</v>
      </c>
    </row>
    <row r="44">
      <c r="A44" s="120" t="s">
        <v>539</v>
      </c>
      <c r="B44" s="706"/>
      <c r="C44" s="706"/>
      <c r="D44" s="706"/>
      <c r="E44" s="706"/>
      <c r="F44" s="706"/>
      <c r="G44" s="706"/>
      <c r="H44" s="706"/>
      <c r="I44" s="706"/>
      <c r="J44" s="706"/>
      <c r="K44" s="706"/>
      <c r="L44" s="706"/>
      <c r="M44" s="706"/>
      <c r="N44" s="706"/>
      <c r="O44" s="706"/>
      <c r="P44" s="706"/>
      <c r="Q44" s="706"/>
      <c r="R44" s="706"/>
      <c r="S44" s="706"/>
      <c r="T44" s="706"/>
      <c r="U44" s="706"/>
      <c r="V44" s="706"/>
      <c r="W44" s="706"/>
      <c r="X44" s="706"/>
      <c r="Y44" s="706"/>
      <c r="Z44" s="706"/>
      <c r="AA44" s="706"/>
      <c r="AB44" s="706"/>
      <c r="AC44" s="706"/>
      <c r="AD44" s="706"/>
      <c r="AE44" s="706"/>
      <c r="AF44" s="706"/>
      <c r="AG44" s="204">
        <f t="shared" si="9"/>
        <v>0</v>
      </c>
    </row>
    <row r="45">
      <c r="A45" s="120" t="s">
        <v>540</v>
      </c>
      <c r="B45" s="706"/>
      <c r="C45" s="706"/>
      <c r="D45" s="706"/>
      <c r="E45" s="706"/>
      <c r="F45" s="706"/>
      <c r="G45" s="706"/>
      <c r="H45" s="706"/>
      <c r="I45" s="706"/>
      <c r="J45" s="706"/>
      <c r="K45" s="706"/>
      <c r="L45" s="706"/>
      <c r="M45" s="706"/>
      <c r="N45" s="706"/>
      <c r="O45" s="706"/>
      <c r="P45" s="706"/>
      <c r="Q45" s="706"/>
      <c r="R45" s="706"/>
      <c r="S45" s="706"/>
      <c r="T45" s="706"/>
      <c r="U45" s="706"/>
      <c r="V45" s="706"/>
      <c r="W45" s="706"/>
      <c r="X45" s="706"/>
      <c r="Y45" s="706"/>
      <c r="Z45" s="706"/>
      <c r="AA45" s="706"/>
      <c r="AB45" s="706"/>
      <c r="AC45" s="706"/>
      <c r="AD45" s="706"/>
      <c r="AE45" s="706"/>
      <c r="AF45" s="706"/>
      <c r="AG45" s="204">
        <f t="shared" si="9"/>
        <v>0</v>
      </c>
    </row>
    <row r="46">
      <c r="A46" s="120" t="s">
        <v>541</v>
      </c>
      <c r="B46" s="706"/>
      <c r="C46" s="706"/>
      <c r="D46" s="706"/>
      <c r="E46" s="706"/>
      <c r="F46" s="706"/>
      <c r="G46" s="706"/>
      <c r="H46" s="706"/>
      <c r="I46" s="706"/>
      <c r="J46" s="706"/>
      <c r="K46" s="706"/>
      <c r="L46" s="706"/>
      <c r="M46" s="706"/>
      <c r="N46" s="706"/>
      <c r="O46" s="706"/>
      <c r="P46" s="706"/>
      <c r="Q46" s="706"/>
      <c r="R46" s="706"/>
      <c r="S46" s="706"/>
      <c r="T46" s="706"/>
      <c r="U46" s="706"/>
      <c r="V46" s="706"/>
      <c r="W46" s="706"/>
      <c r="X46" s="706"/>
      <c r="Y46" s="706"/>
      <c r="Z46" s="706"/>
      <c r="AA46" s="706"/>
      <c r="AB46" s="706"/>
      <c r="AC46" s="706"/>
      <c r="AD46" s="706"/>
      <c r="AE46" s="706"/>
      <c r="AF46" s="706"/>
      <c r="AG46" s="204">
        <f t="shared" si="9"/>
        <v>0</v>
      </c>
    </row>
    <row r="47">
      <c r="A47" s="297" t="s">
        <v>110</v>
      </c>
      <c r="B47" s="393">
        <f t="shared" ref="B47:AF47" si="10">SUM(B39:B46)</f>
        <v>0</v>
      </c>
      <c r="C47" s="393">
        <f t="shared" si="10"/>
        <v>0</v>
      </c>
      <c r="D47" s="393">
        <f t="shared" si="10"/>
        <v>0</v>
      </c>
      <c r="E47" s="393">
        <f t="shared" si="10"/>
        <v>0</v>
      </c>
      <c r="F47" s="393">
        <f t="shared" si="10"/>
        <v>0</v>
      </c>
      <c r="G47" s="393">
        <f t="shared" si="10"/>
        <v>0</v>
      </c>
      <c r="H47" s="393">
        <f t="shared" si="10"/>
        <v>0</v>
      </c>
      <c r="I47" s="393">
        <f t="shared" si="10"/>
        <v>0</v>
      </c>
      <c r="J47" s="393">
        <f t="shared" si="10"/>
        <v>0</v>
      </c>
      <c r="K47" s="393">
        <f t="shared" si="10"/>
        <v>0</v>
      </c>
      <c r="L47" s="393">
        <f t="shared" si="10"/>
        <v>0</v>
      </c>
      <c r="M47" s="393">
        <f t="shared" si="10"/>
        <v>0</v>
      </c>
      <c r="N47" s="393">
        <f t="shared" si="10"/>
        <v>0</v>
      </c>
      <c r="O47" s="393">
        <f t="shared" si="10"/>
        <v>0</v>
      </c>
      <c r="P47" s="393">
        <f t="shared" si="10"/>
        <v>0</v>
      </c>
      <c r="Q47" s="393">
        <f t="shared" si="10"/>
        <v>0</v>
      </c>
      <c r="R47" s="393">
        <f t="shared" si="10"/>
        <v>0</v>
      </c>
      <c r="S47" s="393">
        <f t="shared" si="10"/>
        <v>0</v>
      </c>
      <c r="T47" s="393">
        <f t="shared" si="10"/>
        <v>0</v>
      </c>
      <c r="U47" s="393">
        <f t="shared" si="10"/>
        <v>0</v>
      </c>
      <c r="V47" s="393">
        <f t="shared" si="10"/>
        <v>0</v>
      </c>
      <c r="W47" s="393">
        <f t="shared" si="10"/>
        <v>0</v>
      </c>
      <c r="X47" s="393">
        <f t="shared" si="10"/>
        <v>0</v>
      </c>
      <c r="Y47" s="393">
        <f t="shared" si="10"/>
        <v>0</v>
      </c>
      <c r="Z47" s="393">
        <f t="shared" si="10"/>
        <v>0</v>
      </c>
      <c r="AA47" s="393">
        <f t="shared" si="10"/>
        <v>0</v>
      </c>
      <c r="AB47" s="393">
        <f t="shared" si="10"/>
        <v>0</v>
      </c>
      <c r="AC47" s="393">
        <f t="shared" si="10"/>
        <v>0</v>
      </c>
      <c r="AD47" s="393">
        <f t="shared" si="10"/>
        <v>0</v>
      </c>
      <c r="AE47" s="393">
        <f t="shared" si="10"/>
        <v>0</v>
      </c>
      <c r="AF47" s="393">
        <f t="shared" si="10"/>
        <v>0</v>
      </c>
      <c r="AG47" s="204">
        <f t="shared" si="9"/>
        <v>0</v>
      </c>
    </row>
    <row r="48">
      <c r="A48" s="40"/>
      <c r="B48" s="709"/>
      <c r="C48" s="709"/>
      <c r="D48" s="709"/>
      <c r="E48" s="709"/>
      <c r="F48" s="709"/>
      <c r="G48" s="709"/>
      <c r="H48" s="709"/>
      <c r="I48" s="491"/>
      <c r="J48" s="491"/>
      <c r="K48" s="491"/>
      <c r="L48" s="491"/>
      <c r="M48" s="491"/>
      <c r="N48" s="491"/>
      <c r="O48" s="491"/>
      <c r="P48" s="491"/>
      <c r="Q48" s="491"/>
      <c r="R48" s="491"/>
      <c r="S48" s="491"/>
      <c r="T48" s="491"/>
      <c r="U48" s="491"/>
      <c r="V48" s="491"/>
      <c r="W48" s="491"/>
      <c r="X48" s="491"/>
      <c r="Y48" s="491"/>
      <c r="Z48" s="491"/>
      <c r="AA48" s="491"/>
      <c r="AB48" s="491"/>
      <c r="AC48" s="491"/>
      <c r="AD48" s="491"/>
      <c r="AE48" s="491"/>
      <c r="AF48" s="491"/>
      <c r="AG48" s="493"/>
    </row>
    <row r="49">
      <c r="A49" s="23" t="s">
        <v>542</v>
      </c>
      <c r="B49" s="709"/>
      <c r="C49" s="709"/>
      <c r="D49" s="709"/>
      <c r="E49" s="709"/>
      <c r="F49" s="709"/>
      <c r="G49" s="710"/>
      <c r="H49" s="709"/>
      <c r="I49" s="491"/>
      <c r="J49" s="491"/>
      <c r="K49" s="491"/>
      <c r="L49" s="491"/>
      <c r="M49" s="491"/>
      <c r="N49" s="491"/>
      <c r="O49" s="491"/>
      <c r="P49" s="491"/>
      <c r="Q49" s="491"/>
      <c r="R49" s="491"/>
      <c r="S49" s="491"/>
      <c r="T49" s="491"/>
      <c r="U49" s="491"/>
      <c r="V49" s="491"/>
      <c r="W49" s="491"/>
      <c r="X49" s="491"/>
      <c r="Y49" s="491"/>
      <c r="Z49" s="491"/>
      <c r="AA49" s="491"/>
      <c r="AB49" s="491"/>
      <c r="AC49" s="491"/>
      <c r="AD49" s="491"/>
      <c r="AE49" s="491"/>
      <c r="AF49" s="491"/>
      <c r="AG49" s="660"/>
    </row>
    <row r="50">
      <c r="A50" s="120" t="s">
        <v>543</v>
      </c>
      <c r="B50" s="100"/>
      <c r="C50" s="100"/>
      <c r="D50" s="100"/>
      <c r="E50" s="100"/>
      <c r="F50" s="100"/>
      <c r="G50" s="497">
        <v>299.99</v>
      </c>
      <c r="H50" s="100"/>
      <c r="I50" s="100"/>
      <c r="J50" s="100"/>
      <c r="K50" s="100"/>
      <c r="L50" s="100"/>
      <c r="M50" s="100"/>
      <c r="N50" s="100"/>
      <c r="O50" s="100"/>
      <c r="P50" s="100"/>
      <c r="Q50" s="100"/>
      <c r="R50" s="711"/>
      <c r="S50" s="711"/>
      <c r="T50" s="711"/>
      <c r="U50" s="711"/>
      <c r="V50" s="711"/>
      <c r="W50" s="711"/>
      <c r="X50" s="711"/>
      <c r="Y50" s="711"/>
      <c r="Z50" s="711"/>
      <c r="AA50" s="711"/>
      <c r="AB50" s="711"/>
      <c r="AC50" s="128">
        <v>98.0</v>
      </c>
      <c r="AD50" s="711"/>
      <c r="AE50" s="711"/>
      <c r="AF50" s="711"/>
      <c r="AG50" s="94">
        <f t="shared" ref="AG50:AG53" si="11">SUM(B50:AF50)</f>
        <v>397.99</v>
      </c>
    </row>
    <row r="51">
      <c r="A51" s="120" t="s">
        <v>80</v>
      </c>
      <c r="B51" s="712"/>
      <c r="C51" s="712"/>
      <c r="D51" s="712"/>
      <c r="E51" s="712"/>
      <c r="F51" s="712"/>
      <c r="G51" s="712"/>
      <c r="H51" s="712"/>
      <c r="I51" s="712"/>
      <c r="J51" s="712"/>
      <c r="K51" s="712"/>
      <c r="L51" s="712"/>
      <c r="M51" s="712"/>
      <c r="N51" s="712"/>
      <c r="O51" s="712"/>
      <c r="P51" s="712"/>
      <c r="Q51" s="712"/>
      <c r="R51" s="712"/>
      <c r="S51" s="712"/>
      <c r="T51" s="712"/>
      <c r="U51" s="712"/>
      <c r="V51" s="712"/>
      <c r="W51" s="712"/>
      <c r="X51" s="712"/>
      <c r="Y51" s="712"/>
      <c r="Z51" s="712"/>
      <c r="AA51" s="712"/>
      <c r="AB51" s="712"/>
      <c r="AC51" s="712"/>
      <c r="AD51" s="712"/>
      <c r="AE51" s="712"/>
      <c r="AF51" s="712"/>
      <c r="AG51" s="94">
        <f t="shared" si="11"/>
        <v>0</v>
      </c>
    </row>
    <row r="52">
      <c r="A52" s="120" t="s">
        <v>544</v>
      </c>
      <c r="B52" s="712"/>
      <c r="C52" s="712"/>
      <c r="D52" s="712"/>
      <c r="E52" s="712"/>
      <c r="F52" s="712"/>
      <c r="G52" s="712"/>
      <c r="H52" s="712"/>
      <c r="I52" s="712"/>
      <c r="J52" s="712"/>
      <c r="K52" s="712"/>
      <c r="L52" s="712"/>
      <c r="M52" s="712"/>
      <c r="N52" s="712"/>
      <c r="O52" s="712"/>
      <c r="P52" s="712"/>
      <c r="Q52" s="712"/>
      <c r="R52" s="712"/>
      <c r="S52" s="712"/>
      <c r="T52" s="712"/>
      <c r="U52" s="712"/>
      <c r="V52" s="712"/>
      <c r="W52" s="712"/>
      <c r="X52" s="712"/>
      <c r="Y52" s="712"/>
      <c r="Z52" s="712"/>
      <c r="AA52" s="712"/>
      <c r="AB52" s="712"/>
      <c r="AC52" s="712"/>
      <c r="AD52" s="712"/>
      <c r="AE52" s="712"/>
      <c r="AF52" s="712"/>
      <c r="AG52" s="94">
        <f t="shared" si="11"/>
        <v>0</v>
      </c>
    </row>
    <row r="53">
      <c r="A53" s="503" t="s">
        <v>545</v>
      </c>
      <c r="B53" s="504">
        <f t="shared" ref="B53:AF53" si="12">SUM(B50:B52)</f>
        <v>0</v>
      </c>
      <c r="C53" s="504">
        <f t="shared" si="12"/>
        <v>0</v>
      </c>
      <c r="D53" s="504">
        <f t="shared" si="12"/>
        <v>0</v>
      </c>
      <c r="E53" s="504">
        <f t="shared" si="12"/>
        <v>0</v>
      </c>
      <c r="F53" s="504">
        <f t="shared" si="12"/>
        <v>0</v>
      </c>
      <c r="G53" s="504">
        <f t="shared" si="12"/>
        <v>299.99</v>
      </c>
      <c r="H53" s="504">
        <f t="shared" si="12"/>
        <v>0</v>
      </c>
      <c r="I53" s="504">
        <f t="shared" si="12"/>
        <v>0</v>
      </c>
      <c r="J53" s="504">
        <f t="shared" si="12"/>
        <v>0</v>
      </c>
      <c r="K53" s="504">
        <f t="shared" si="12"/>
        <v>0</v>
      </c>
      <c r="L53" s="504">
        <f t="shared" si="12"/>
        <v>0</v>
      </c>
      <c r="M53" s="504">
        <f t="shared" si="12"/>
        <v>0</v>
      </c>
      <c r="N53" s="504">
        <f t="shared" si="12"/>
        <v>0</v>
      </c>
      <c r="O53" s="504">
        <f t="shared" si="12"/>
        <v>0</v>
      </c>
      <c r="P53" s="504">
        <f t="shared" si="12"/>
        <v>0</v>
      </c>
      <c r="Q53" s="504">
        <f t="shared" si="12"/>
        <v>0</v>
      </c>
      <c r="R53" s="504">
        <f t="shared" si="12"/>
        <v>0</v>
      </c>
      <c r="S53" s="504">
        <f t="shared" si="12"/>
        <v>0</v>
      </c>
      <c r="T53" s="504">
        <f t="shared" si="12"/>
        <v>0</v>
      </c>
      <c r="U53" s="504">
        <f t="shared" si="12"/>
        <v>0</v>
      </c>
      <c r="V53" s="504">
        <f t="shared" si="12"/>
        <v>0</v>
      </c>
      <c r="W53" s="504">
        <f t="shared" si="12"/>
        <v>0</v>
      </c>
      <c r="X53" s="504">
        <f t="shared" si="12"/>
        <v>0</v>
      </c>
      <c r="Y53" s="504">
        <f t="shared" si="12"/>
        <v>0</v>
      </c>
      <c r="Z53" s="504">
        <f t="shared" si="12"/>
        <v>0</v>
      </c>
      <c r="AA53" s="504">
        <f t="shared" si="12"/>
        <v>0</v>
      </c>
      <c r="AB53" s="504">
        <f t="shared" si="12"/>
        <v>0</v>
      </c>
      <c r="AC53" s="504">
        <f t="shared" si="12"/>
        <v>98</v>
      </c>
      <c r="AD53" s="504">
        <f t="shared" si="12"/>
        <v>0</v>
      </c>
      <c r="AE53" s="504">
        <f t="shared" si="12"/>
        <v>0</v>
      </c>
      <c r="AF53" s="504">
        <f t="shared" si="12"/>
        <v>0</v>
      </c>
      <c r="AG53" s="94">
        <f t="shared" si="11"/>
        <v>397.99</v>
      </c>
    </row>
    <row r="54">
      <c r="A54" s="18"/>
      <c r="B54" s="165"/>
      <c r="C54" s="165"/>
      <c r="D54" s="165"/>
      <c r="E54" s="165"/>
      <c r="F54" s="165"/>
      <c r="G54" s="165"/>
      <c r="H54" s="165"/>
      <c r="I54" s="6"/>
      <c r="J54" s="6"/>
      <c r="K54" s="6"/>
      <c r="L54" s="6"/>
      <c r="M54" s="6"/>
      <c r="N54" s="6"/>
      <c r="O54" s="6"/>
      <c r="P54" s="6"/>
      <c r="Q54" s="6"/>
      <c r="R54" s="6"/>
      <c r="S54" s="6"/>
      <c r="T54" s="6"/>
      <c r="U54" s="6"/>
      <c r="V54" s="6"/>
      <c r="W54" s="6"/>
      <c r="X54" s="6"/>
      <c r="Y54" s="6"/>
      <c r="Z54" s="6"/>
      <c r="AA54" s="6"/>
      <c r="AB54" s="6"/>
      <c r="AC54" s="6"/>
      <c r="AD54" s="6"/>
      <c r="AE54" s="6"/>
      <c r="AF54" s="18"/>
      <c r="AG54" s="213"/>
    </row>
    <row r="55">
      <c r="A55" s="120" t="s">
        <v>418</v>
      </c>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4">
        <f t="shared" ref="AG55:AG57" si="13">SUM(B55:AF55)</f>
        <v>0</v>
      </c>
    </row>
    <row r="56">
      <c r="A56" s="713" t="s">
        <v>419</v>
      </c>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94">
        <f t="shared" si="13"/>
        <v>0</v>
      </c>
    </row>
    <row r="57">
      <c r="A57" s="714" t="s">
        <v>546</v>
      </c>
      <c r="B57" s="715">
        <f t="shared" ref="B57:AF57" si="14">sum(B55:B56)</f>
        <v>0</v>
      </c>
      <c r="C57" s="715">
        <f t="shared" si="14"/>
        <v>0</v>
      </c>
      <c r="D57" s="715">
        <f t="shared" si="14"/>
        <v>0</v>
      </c>
      <c r="E57" s="715">
        <f t="shared" si="14"/>
        <v>0</v>
      </c>
      <c r="F57" s="715">
        <f t="shared" si="14"/>
        <v>0</v>
      </c>
      <c r="G57" s="715">
        <f t="shared" si="14"/>
        <v>0</v>
      </c>
      <c r="H57" s="715">
        <f t="shared" si="14"/>
        <v>0</v>
      </c>
      <c r="I57" s="715">
        <f t="shared" si="14"/>
        <v>0</v>
      </c>
      <c r="J57" s="715">
        <f t="shared" si="14"/>
        <v>0</v>
      </c>
      <c r="K57" s="715">
        <f t="shared" si="14"/>
        <v>0</v>
      </c>
      <c r="L57" s="715">
        <f t="shared" si="14"/>
        <v>0</v>
      </c>
      <c r="M57" s="715">
        <f t="shared" si="14"/>
        <v>0</v>
      </c>
      <c r="N57" s="715">
        <f t="shared" si="14"/>
        <v>0</v>
      </c>
      <c r="O57" s="715">
        <f t="shared" si="14"/>
        <v>0</v>
      </c>
      <c r="P57" s="715">
        <f t="shared" si="14"/>
        <v>0</v>
      </c>
      <c r="Q57" s="715">
        <f t="shared" si="14"/>
        <v>0</v>
      </c>
      <c r="R57" s="715">
        <f t="shared" si="14"/>
        <v>0</v>
      </c>
      <c r="S57" s="715">
        <f t="shared" si="14"/>
        <v>0</v>
      </c>
      <c r="T57" s="715">
        <f t="shared" si="14"/>
        <v>0</v>
      </c>
      <c r="U57" s="715">
        <f t="shared" si="14"/>
        <v>0</v>
      </c>
      <c r="V57" s="715">
        <f t="shared" si="14"/>
        <v>0</v>
      </c>
      <c r="W57" s="715">
        <f t="shared" si="14"/>
        <v>0</v>
      </c>
      <c r="X57" s="715">
        <f t="shared" si="14"/>
        <v>0</v>
      </c>
      <c r="Y57" s="715">
        <f t="shared" si="14"/>
        <v>0</v>
      </c>
      <c r="Z57" s="715">
        <f t="shared" si="14"/>
        <v>0</v>
      </c>
      <c r="AA57" s="715">
        <f t="shared" si="14"/>
        <v>0</v>
      </c>
      <c r="AB57" s="715">
        <f t="shared" si="14"/>
        <v>0</v>
      </c>
      <c r="AC57" s="715">
        <f t="shared" si="14"/>
        <v>0</v>
      </c>
      <c r="AD57" s="715">
        <f t="shared" si="14"/>
        <v>0</v>
      </c>
      <c r="AE57" s="715">
        <f t="shared" si="14"/>
        <v>0</v>
      </c>
      <c r="AF57" s="715">
        <f t="shared" si="14"/>
        <v>0</v>
      </c>
      <c r="AG57" s="94">
        <f t="shared" si="13"/>
        <v>0</v>
      </c>
    </row>
    <row r="58">
      <c r="A58" s="40"/>
      <c r="B58" s="709"/>
      <c r="C58" s="709"/>
      <c r="D58" s="709"/>
      <c r="E58" s="709"/>
      <c r="F58" s="709"/>
      <c r="G58" s="709"/>
      <c r="H58" s="709"/>
      <c r="I58" s="491"/>
      <c r="J58" s="491"/>
      <c r="K58" s="491"/>
      <c r="L58" s="491"/>
      <c r="M58" s="491"/>
      <c r="N58" s="491"/>
      <c r="O58" s="491"/>
      <c r="P58" s="491"/>
      <c r="Q58" s="491"/>
      <c r="R58" s="491"/>
      <c r="S58" s="491"/>
      <c r="T58" s="491"/>
      <c r="U58" s="491"/>
      <c r="V58" s="491"/>
      <c r="W58" s="491"/>
      <c r="X58" s="491"/>
      <c r="Y58" s="491"/>
      <c r="Z58" s="491"/>
      <c r="AA58" s="491"/>
      <c r="AB58" s="491"/>
      <c r="AC58" s="491"/>
      <c r="AD58" s="491"/>
      <c r="AE58" s="491"/>
      <c r="AF58" s="40"/>
      <c r="AG58" s="660"/>
    </row>
    <row r="59">
      <c r="A59" s="23" t="s">
        <v>547</v>
      </c>
      <c r="B59" s="663"/>
      <c r="C59" s="663"/>
      <c r="D59" s="663"/>
      <c r="E59" s="663"/>
      <c r="F59" s="663"/>
      <c r="G59" s="663"/>
      <c r="H59" s="663"/>
      <c r="I59" s="663"/>
      <c r="J59" s="663"/>
      <c r="K59" s="663"/>
      <c r="L59" s="663"/>
      <c r="M59" s="663"/>
      <c r="N59" s="663"/>
      <c r="O59" s="663"/>
      <c r="P59" s="663"/>
      <c r="Q59" s="663"/>
      <c r="R59" s="663"/>
      <c r="S59" s="663"/>
      <c r="T59" s="663"/>
      <c r="U59" s="663"/>
      <c r="V59" s="663"/>
      <c r="W59" s="663"/>
      <c r="X59" s="663"/>
      <c r="Y59" s="663"/>
      <c r="Z59" s="663"/>
      <c r="AA59" s="663"/>
      <c r="AB59" s="663"/>
      <c r="AC59" s="663"/>
      <c r="AD59" s="663"/>
      <c r="AE59" s="663"/>
      <c r="AF59" s="663"/>
      <c r="AG59" s="660"/>
    </row>
    <row r="60">
      <c r="A60" s="120" t="s">
        <v>548</v>
      </c>
      <c r="B60" s="706"/>
      <c r="C60" s="706"/>
      <c r="D60" s="706"/>
      <c r="E60" s="706"/>
      <c r="F60" s="706"/>
      <c r="G60" s="324">
        <v>1.0</v>
      </c>
      <c r="H60" s="706"/>
      <c r="I60" s="706"/>
      <c r="J60" s="706"/>
      <c r="K60" s="706"/>
      <c r="L60" s="706"/>
      <c r="M60" s="706"/>
      <c r="N60" s="706"/>
      <c r="O60" s="706"/>
      <c r="P60" s="706"/>
      <c r="Q60" s="706"/>
      <c r="R60" s="706"/>
      <c r="S60" s="706"/>
      <c r="T60" s="324">
        <v>1.0</v>
      </c>
      <c r="U60" s="706"/>
      <c r="V60" s="48"/>
      <c r="W60" s="706"/>
      <c r="X60" s="706"/>
      <c r="Y60" s="48"/>
      <c r="Z60" s="706"/>
      <c r="AA60" s="706"/>
      <c r="AB60" s="706"/>
      <c r="AC60" s="48"/>
      <c r="AD60" s="706"/>
      <c r="AE60" s="706"/>
      <c r="AF60" s="706"/>
      <c r="AG60" s="204">
        <f t="shared" ref="AG60:AG65" si="15">SUM(B60:AF60)</f>
        <v>2</v>
      </c>
    </row>
    <row r="61">
      <c r="A61" s="120" t="s">
        <v>549</v>
      </c>
      <c r="B61" s="706"/>
      <c r="C61" s="706"/>
      <c r="D61" s="706"/>
      <c r="E61" s="706"/>
      <c r="F61" s="706"/>
      <c r="G61" s="324">
        <v>1.0</v>
      </c>
      <c r="H61" s="706"/>
      <c r="I61" s="706"/>
      <c r="J61" s="706"/>
      <c r="K61" s="706"/>
      <c r="L61" s="706"/>
      <c r="M61" s="706"/>
      <c r="N61" s="706"/>
      <c r="O61" s="706"/>
      <c r="P61" s="706"/>
      <c r="Q61" s="706"/>
      <c r="R61" s="706"/>
      <c r="S61" s="706"/>
      <c r="T61" s="48"/>
      <c r="U61" s="706"/>
      <c r="V61" s="48"/>
      <c r="W61" s="706"/>
      <c r="X61" s="706"/>
      <c r="Y61" s="48"/>
      <c r="Z61" s="706"/>
      <c r="AA61" s="706"/>
      <c r="AB61" s="706"/>
      <c r="AC61" s="48"/>
      <c r="AD61" s="706"/>
      <c r="AE61" s="706"/>
      <c r="AF61" s="706"/>
      <c r="AG61" s="204">
        <f t="shared" si="15"/>
        <v>1</v>
      </c>
    </row>
    <row r="62">
      <c r="A62" s="120" t="s">
        <v>550</v>
      </c>
      <c r="B62" s="706"/>
      <c r="C62" s="706"/>
      <c r="D62" s="706"/>
      <c r="E62" s="706"/>
      <c r="F62" s="706"/>
      <c r="G62" s="48"/>
      <c r="H62" s="706"/>
      <c r="I62" s="706"/>
      <c r="J62" s="706"/>
      <c r="K62" s="706"/>
      <c r="L62" s="706"/>
      <c r="M62" s="37">
        <v>1.0</v>
      </c>
      <c r="N62" s="706"/>
      <c r="O62" s="706"/>
      <c r="P62" s="706"/>
      <c r="Q62" s="706"/>
      <c r="R62" s="706"/>
      <c r="S62" s="706"/>
      <c r="T62" s="48"/>
      <c r="U62" s="706"/>
      <c r="V62" s="324">
        <v>1.0</v>
      </c>
      <c r="W62" s="706"/>
      <c r="X62" s="706"/>
      <c r="Y62" s="324">
        <v>1.0</v>
      </c>
      <c r="Z62" s="706"/>
      <c r="AA62" s="706"/>
      <c r="AB62" s="706"/>
      <c r="AC62" s="324">
        <v>1.0</v>
      </c>
      <c r="AD62" s="706"/>
      <c r="AE62" s="706"/>
      <c r="AF62" s="706"/>
      <c r="AG62" s="204">
        <f t="shared" si="15"/>
        <v>4</v>
      </c>
    </row>
    <row r="63">
      <c r="A63" s="120" t="s">
        <v>551</v>
      </c>
      <c r="B63" s="706"/>
      <c r="C63" s="706"/>
      <c r="D63" s="706"/>
      <c r="E63" s="706"/>
      <c r="F63" s="706"/>
      <c r="G63" s="48"/>
      <c r="H63" s="706"/>
      <c r="I63" s="706"/>
      <c r="J63" s="706"/>
      <c r="K63" s="706"/>
      <c r="L63" s="706"/>
      <c r="M63" s="706"/>
      <c r="N63" s="706"/>
      <c r="O63" s="706"/>
      <c r="P63" s="706"/>
      <c r="Q63" s="706"/>
      <c r="R63" s="706"/>
      <c r="S63" s="706"/>
      <c r="T63" s="48"/>
      <c r="U63" s="706"/>
      <c r="V63" s="48"/>
      <c r="W63" s="706"/>
      <c r="X63" s="706"/>
      <c r="Y63" s="48"/>
      <c r="Z63" s="706"/>
      <c r="AA63" s="706"/>
      <c r="AB63" s="706"/>
      <c r="AC63" s="48"/>
      <c r="AD63" s="706"/>
      <c r="AE63" s="706"/>
      <c r="AF63" s="706"/>
      <c r="AG63" s="204">
        <f t="shared" si="15"/>
        <v>0</v>
      </c>
    </row>
    <row r="64">
      <c r="A64" s="297" t="s">
        <v>224</v>
      </c>
      <c r="B64" s="393">
        <f t="shared" ref="B64:AF64" si="16">SUM(B60:B61)</f>
        <v>0</v>
      </c>
      <c r="C64" s="393">
        <f t="shared" si="16"/>
        <v>0</v>
      </c>
      <c r="D64" s="393">
        <f t="shared" si="16"/>
        <v>0</v>
      </c>
      <c r="E64" s="393">
        <f t="shared" si="16"/>
        <v>0</v>
      </c>
      <c r="F64" s="393">
        <f t="shared" si="16"/>
        <v>0</v>
      </c>
      <c r="G64" s="393">
        <f t="shared" si="16"/>
        <v>2</v>
      </c>
      <c r="H64" s="393">
        <f t="shared" si="16"/>
        <v>0</v>
      </c>
      <c r="I64" s="393">
        <f t="shared" si="16"/>
        <v>0</v>
      </c>
      <c r="J64" s="393">
        <f t="shared" si="16"/>
        <v>0</v>
      </c>
      <c r="K64" s="393">
        <f t="shared" si="16"/>
        <v>0</v>
      </c>
      <c r="L64" s="393">
        <f t="shared" si="16"/>
        <v>0</v>
      </c>
      <c r="M64" s="393">
        <f t="shared" si="16"/>
        <v>0</v>
      </c>
      <c r="N64" s="393">
        <f t="shared" si="16"/>
        <v>0</v>
      </c>
      <c r="O64" s="393">
        <f t="shared" si="16"/>
        <v>0</v>
      </c>
      <c r="P64" s="393">
        <f t="shared" si="16"/>
        <v>0</v>
      </c>
      <c r="Q64" s="393">
        <f t="shared" si="16"/>
        <v>0</v>
      </c>
      <c r="R64" s="393">
        <f t="shared" si="16"/>
        <v>0</v>
      </c>
      <c r="S64" s="393">
        <f t="shared" si="16"/>
        <v>0</v>
      </c>
      <c r="T64" s="393">
        <f t="shared" si="16"/>
        <v>1</v>
      </c>
      <c r="U64" s="393">
        <f t="shared" si="16"/>
        <v>0</v>
      </c>
      <c r="V64" s="393">
        <f t="shared" si="16"/>
        <v>0</v>
      </c>
      <c r="W64" s="393">
        <f t="shared" si="16"/>
        <v>0</v>
      </c>
      <c r="X64" s="393">
        <f t="shared" si="16"/>
        <v>0</v>
      </c>
      <c r="Y64" s="393">
        <f t="shared" si="16"/>
        <v>0</v>
      </c>
      <c r="Z64" s="393">
        <f t="shared" si="16"/>
        <v>0</v>
      </c>
      <c r="AA64" s="393">
        <f t="shared" si="16"/>
        <v>0</v>
      </c>
      <c r="AB64" s="393">
        <f t="shared" si="16"/>
        <v>0</v>
      </c>
      <c r="AC64" s="393">
        <f t="shared" si="16"/>
        <v>0</v>
      </c>
      <c r="AD64" s="393">
        <f t="shared" si="16"/>
        <v>0</v>
      </c>
      <c r="AE64" s="393">
        <f t="shared" si="16"/>
        <v>0</v>
      </c>
      <c r="AF64" s="393">
        <f t="shared" si="16"/>
        <v>0</v>
      </c>
      <c r="AG64" s="204">
        <f t="shared" si="15"/>
        <v>3</v>
      </c>
    </row>
    <row r="65">
      <c r="A65" s="297" t="s">
        <v>225</v>
      </c>
      <c r="B65" s="393">
        <f t="shared" ref="B65:AF65" si="17">SUM(B62:B63)</f>
        <v>0</v>
      </c>
      <c r="C65" s="393">
        <f t="shared" si="17"/>
        <v>0</v>
      </c>
      <c r="D65" s="393">
        <f t="shared" si="17"/>
        <v>0</v>
      </c>
      <c r="E65" s="393">
        <f t="shared" si="17"/>
        <v>0</v>
      </c>
      <c r="F65" s="393">
        <f t="shared" si="17"/>
        <v>0</v>
      </c>
      <c r="G65" s="393">
        <f t="shared" si="17"/>
        <v>0</v>
      </c>
      <c r="H65" s="393">
        <f t="shared" si="17"/>
        <v>0</v>
      </c>
      <c r="I65" s="393">
        <f t="shared" si="17"/>
        <v>0</v>
      </c>
      <c r="J65" s="393">
        <f t="shared" si="17"/>
        <v>0</v>
      </c>
      <c r="K65" s="393">
        <f t="shared" si="17"/>
        <v>0</v>
      </c>
      <c r="L65" s="393">
        <f t="shared" si="17"/>
        <v>0</v>
      </c>
      <c r="M65" s="393">
        <f t="shared" si="17"/>
        <v>1</v>
      </c>
      <c r="N65" s="393">
        <f t="shared" si="17"/>
        <v>0</v>
      </c>
      <c r="O65" s="393">
        <f t="shared" si="17"/>
        <v>0</v>
      </c>
      <c r="P65" s="393">
        <f t="shared" si="17"/>
        <v>0</v>
      </c>
      <c r="Q65" s="393">
        <f t="shared" si="17"/>
        <v>0</v>
      </c>
      <c r="R65" s="393">
        <f t="shared" si="17"/>
        <v>0</v>
      </c>
      <c r="S65" s="393">
        <f t="shared" si="17"/>
        <v>0</v>
      </c>
      <c r="T65" s="393">
        <f t="shared" si="17"/>
        <v>0</v>
      </c>
      <c r="U65" s="393">
        <f t="shared" si="17"/>
        <v>0</v>
      </c>
      <c r="V65" s="393">
        <f t="shared" si="17"/>
        <v>1</v>
      </c>
      <c r="W65" s="393">
        <f t="shared" si="17"/>
        <v>0</v>
      </c>
      <c r="X65" s="393">
        <f t="shared" si="17"/>
        <v>0</v>
      </c>
      <c r="Y65" s="393">
        <f t="shared" si="17"/>
        <v>1</v>
      </c>
      <c r="Z65" s="393">
        <f t="shared" si="17"/>
        <v>0</v>
      </c>
      <c r="AA65" s="393">
        <f t="shared" si="17"/>
        <v>0</v>
      </c>
      <c r="AB65" s="393">
        <f t="shared" si="17"/>
        <v>0</v>
      </c>
      <c r="AC65" s="393">
        <f t="shared" si="17"/>
        <v>1</v>
      </c>
      <c r="AD65" s="393">
        <f t="shared" si="17"/>
        <v>0</v>
      </c>
      <c r="AE65" s="393">
        <f t="shared" si="17"/>
        <v>0</v>
      </c>
      <c r="AF65" s="393">
        <f t="shared" si="17"/>
        <v>0</v>
      </c>
      <c r="AG65" s="204">
        <f t="shared" si="15"/>
        <v>4</v>
      </c>
    </row>
    <row r="66">
      <c r="A66" s="40"/>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c r="AA66" s="491"/>
      <c r="AB66" s="491"/>
      <c r="AC66" s="491"/>
      <c r="AD66" s="491"/>
      <c r="AE66" s="491"/>
      <c r="AF66" s="491"/>
      <c r="AG66" s="660"/>
    </row>
    <row r="67">
      <c r="A67" s="120" t="s">
        <v>229</v>
      </c>
      <c r="B67" s="706"/>
      <c r="C67" s="706"/>
      <c r="D67" s="706"/>
      <c r="E67" s="706"/>
      <c r="F67" s="706"/>
      <c r="G67" s="48"/>
      <c r="H67" s="706"/>
      <c r="I67" s="706"/>
      <c r="J67" s="706"/>
      <c r="K67" s="706"/>
      <c r="L67" s="706"/>
      <c r="M67" s="706"/>
      <c r="N67" s="706"/>
      <c r="O67" s="48"/>
      <c r="P67" s="706"/>
      <c r="Q67" s="706"/>
      <c r="R67" s="706"/>
      <c r="S67" s="706"/>
      <c r="T67" s="324">
        <v>1.0</v>
      </c>
      <c r="U67" s="706"/>
      <c r="V67" s="48"/>
      <c r="W67" s="706"/>
      <c r="X67" s="706"/>
      <c r="Y67" s="48"/>
      <c r="Z67" s="706"/>
      <c r="AA67" s="706"/>
      <c r="AB67" s="706"/>
      <c r="AC67" s="48"/>
      <c r="AD67" s="706"/>
      <c r="AE67" s="706"/>
      <c r="AF67" s="706"/>
      <c r="AG67" s="204">
        <f t="shared" ref="AG67:AG75" si="18">SUM(B67:AF67)</f>
        <v>1</v>
      </c>
    </row>
    <row r="68">
      <c r="A68" s="120" t="s">
        <v>231</v>
      </c>
      <c r="B68" s="706"/>
      <c r="C68" s="706"/>
      <c r="D68" s="706"/>
      <c r="E68" s="706"/>
      <c r="F68" s="706"/>
      <c r="G68" s="48"/>
      <c r="H68" s="706"/>
      <c r="I68" s="706"/>
      <c r="J68" s="706"/>
      <c r="K68" s="706"/>
      <c r="L68" s="706"/>
      <c r="M68" s="706"/>
      <c r="N68" s="706"/>
      <c r="O68" s="48"/>
      <c r="P68" s="706"/>
      <c r="Q68" s="706"/>
      <c r="R68" s="706"/>
      <c r="S68" s="706"/>
      <c r="T68" s="324">
        <v>1.0</v>
      </c>
      <c r="U68" s="706"/>
      <c r="V68" s="324">
        <v>1.0</v>
      </c>
      <c r="W68" s="706"/>
      <c r="X68" s="706"/>
      <c r="Y68" s="48"/>
      <c r="Z68" s="706"/>
      <c r="AA68" s="706"/>
      <c r="AB68" s="706"/>
      <c r="AC68" s="324">
        <v>1.0</v>
      </c>
      <c r="AD68" s="706"/>
      <c r="AE68" s="706"/>
      <c r="AF68" s="706"/>
      <c r="AG68" s="204">
        <f t="shared" si="18"/>
        <v>3</v>
      </c>
    </row>
    <row r="69">
      <c r="A69" s="120" t="s">
        <v>553</v>
      </c>
      <c r="B69" s="706"/>
      <c r="C69" s="706"/>
      <c r="D69" s="706"/>
      <c r="E69" s="706"/>
      <c r="F69" s="706"/>
      <c r="G69" s="48"/>
      <c r="H69" s="706"/>
      <c r="I69" s="706"/>
      <c r="J69" s="706"/>
      <c r="K69" s="706"/>
      <c r="L69" s="706"/>
      <c r="M69" s="706"/>
      <c r="N69" s="706"/>
      <c r="O69" s="48"/>
      <c r="P69" s="706"/>
      <c r="Q69" s="706"/>
      <c r="R69" s="706"/>
      <c r="S69" s="706"/>
      <c r="T69" s="48"/>
      <c r="U69" s="706"/>
      <c r="V69" s="48"/>
      <c r="W69" s="706"/>
      <c r="X69" s="706"/>
      <c r="Y69" s="324">
        <v>1.0</v>
      </c>
      <c r="Z69" s="706"/>
      <c r="AA69" s="706"/>
      <c r="AB69" s="706"/>
      <c r="AC69" s="48"/>
      <c r="AD69" s="706"/>
      <c r="AE69" s="706"/>
      <c r="AF69" s="706"/>
      <c r="AG69" s="204">
        <f t="shared" si="18"/>
        <v>1</v>
      </c>
    </row>
    <row r="70">
      <c r="A70" s="120" t="s">
        <v>554</v>
      </c>
      <c r="B70" s="706"/>
      <c r="C70" s="706"/>
      <c r="D70" s="706"/>
      <c r="E70" s="706"/>
      <c r="F70" s="706"/>
      <c r="G70" s="48"/>
      <c r="H70" s="706"/>
      <c r="I70" s="706"/>
      <c r="J70" s="706"/>
      <c r="K70" s="706"/>
      <c r="L70" s="706"/>
      <c r="M70" s="706"/>
      <c r="N70" s="706"/>
      <c r="O70" s="48"/>
      <c r="P70" s="706"/>
      <c r="Q70" s="706"/>
      <c r="R70" s="706"/>
      <c r="S70" s="706"/>
      <c r="T70" s="48"/>
      <c r="U70" s="706"/>
      <c r="V70" s="48"/>
      <c r="W70" s="706"/>
      <c r="X70" s="706"/>
      <c r="Y70" s="48"/>
      <c r="Z70" s="706"/>
      <c r="AA70" s="706"/>
      <c r="AB70" s="706"/>
      <c r="AC70" s="48"/>
      <c r="AD70" s="706"/>
      <c r="AE70" s="706"/>
      <c r="AF70" s="706"/>
      <c r="AG70" s="204">
        <f t="shared" si="18"/>
        <v>0</v>
      </c>
    </row>
    <row r="71">
      <c r="A71" s="120" t="s">
        <v>555</v>
      </c>
      <c r="B71" s="706"/>
      <c r="C71" s="706"/>
      <c r="D71" s="706"/>
      <c r="E71" s="706"/>
      <c r="F71" s="706"/>
      <c r="G71" s="324">
        <v>1.0</v>
      </c>
      <c r="H71" s="706"/>
      <c r="I71" s="706"/>
      <c r="J71" s="706"/>
      <c r="K71" s="706"/>
      <c r="L71" s="706"/>
      <c r="M71" s="706"/>
      <c r="N71" s="706"/>
      <c r="O71" s="324">
        <v>1.0</v>
      </c>
      <c r="P71" s="706"/>
      <c r="Q71" s="706"/>
      <c r="R71" s="706"/>
      <c r="S71" s="706"/>
      <c r="T71" s="324">
        <v>1.0</v>
      </c>
      <c r="U71" s="706"/>
      <c r="V71" s="48"/>
      <c r="W71" s="706"/>
      <c r="X71" s="706"/>
      <c r="Y71" s="48"/>
      <c r="Z71" s="706"/>
      <c r="AA71" s="706"/>
      <c r="AB71" s="706"/>
      <c r="AC71" s="48"/>
      <c r="AD71" s="706"/>
      <c r="AE71" s="706"/>
      <c r="AF71" s="706"/>
      <c r="AG71" s="204">
        <f t="shared" si="18"/>
        <v>3</v>
      </c>
    </row>
    <row r="72">
      <c r="A72" s="120" t="s">
        <v>556</v>
      </c>
      <c r="B72" s="706"/>
      <c r="C72" s="706"/>
      <c r="D72" s="706"/>
      <c r="E72" s="706"/>
      <c r="F72" s="706"/>
      <c r="G72" s="48"/>
      <c r="H72" s="706"/>
      <c r="I72" s="706"/>
      <c r="J72" s="706"/>
      <c r="K72" s="706"/>
      <c r="L72" s="706"/>
      <c r="M72" s="706"/>
      <c r="N72" s="706"/>
      <c r="O72" s="48"/>
      <c r="P72" s="706"/>
      <c r="Q72" s="706"/>
      <c r="R72" s="706"/>
      <c r="S72" s="706"/>
      <c r="T72" s="48"/>
      <c r="U72" s="706"/>
      <c r="V72" s="48"/>
      <c r="W72" s="706"/>
      <c r="X72" s="706"/>
      <c r="Y72" s="48"/>
      <c r="Z72" s="706"/>
      <c r="AA72" s="706"/>
      <c r="AB72" s="706"/>
      <c r="AC72" s="48"/>
      <c r="AD72" s="706"/>
      <c r="AE72" s="706"/>
      <c r="AF72" s="706"/>
      <c r="AG72" s="204">
        <f t="shared" si="18"/>
        <v>0</v>
      </c>
    </row>
    <row r="73">
      <c r="A73" s="120" t="s">
        <v>557</v>
      </c>
      <c r="B73" s="706"/>
      <c r="C73" s="706"/>
      <c r="D73" s="706"/>
      <c r="E73" s="706"/>
      <c r="F73" s="706"/>
      <c r="G73" s="48"/>
      <c r="H73" s="706"/>
      <c r="I73" s="706"/>
      <c r="J73" s="706"/>
      <c r="K73" s="706"/>
      <c r="L73" s="706"/>
      <c r="M73" s="706"/>
      <c r="N73" s="706"/>
      <c r="O73" s="48"/>
      <c r="P73" s="706"/>
      <c r="Q73" s="706"/>
      <c r="R73" s="706"/>
      <c r="S73" s="706"/>
      <c r="T73" s="48"/>
      <c r="U73" s="706"/>
      <c r="V73" s="48"/>
      <c r="W73" s="706"/>
      <c r="X73" s="706"/>
      <c r="Y73" s="48"/>
      <c r="Z73" s="706"/>
      <c r="AA73" s="706"/>
      <c r="AB73" s="706"/>
      <c r="AC73" s="48"/>
      <c r="AD73" s="706"/>
      <c r="AE73" s="706"/>
      <c r="AF73" s="706"/>
      <c r="AG73" s="204">
        <f t="shared" si="18"/>
        <v>0</v>
      </c>
    </row>
    <row r="74">
      <c r="A74" s="120" t="s">
        <v>558</v>
      </c>
      <c r="B74" s="706"/>
      <c r="C74" s="706"/>
      <c r="D74" s="706"/>
      <c r="E74" s="706"/>
      <c r="F74" s="706"/>
      <c r="G74" s="48"/>
      <c r="H74" s="706"/>
      <c r="I74" s="706"/>
      <c r="J74" s="706"/>
      <c r="K74" s="706"/>
      <c r="L74" s="706"/>
      <c r="M74" s="706"/>
      <c r="N74" s="706"/>
      <c r="O74" s="48"/>
      <c r="P74" s="706"/>
      <c r="Q74" s="706"/>
      <c r="R74" s="706"/>
      <c r="S74" s="706"/>
      <c r="T74" s="48"/>
      <c r="U74" s="706"/>
      <c r="V74" s="48"/>
      <c r="W74" s="706"/>
      <c r="X74" s="706"/>
      <c r="Y74" s="48"/>
      <c r="Z74" s="706"/>
      <c r="AA74" s="706"/>
      <c r="AB74" s="706"/>
      <c r="AC74" s="48"/>
      <c r="AD74" s="706"/>
      <c r="AE74" s="706"/>
      <c r="AF74" s="706"/>
      <c r="AG74" s="204">
        <f t="shared" si="18"/>
        <v>0</v>
      </c>
    </row>
    <row r="75">
      <c r="A75" s="297" t="s">
        <v>110</v>
      </c>
      <c r="B75" s="393">
        <f t="shared" ref="B75:AF75" si="19">SUM(B67:B74)</f>
        <v>0</v>
      </c>
      <c r="C75" s="393">
        <f t="shared" si="19"/>
        <v>0</v>
      </c>
      <c r="D75" s="393">
        <f t="shared" si="19"/>
        <v>0</v>
      </c>
      <c r="E75" s="393">
        <f t="shared" si="19"/>
        <v>0</v>
      </c>
      <c r="F75" s="393">
        <f t="shared" si="19"/>
        <v>0</v>
      </c>
      <c r="G75" s="393">
        <f t="shared" si="19"/>
        <v>1</v>
      </c>
      <c r="H75" s="393">
        <f t="shared" si="19"/>
        <v>0</v>
      </c>
      <c r="I75" s="393">
        <f t="shared" si="19"/>
        <v>0</v>
      </c>
      <c r="J75" s="393">
        <f t="shared" si="19"/>
        <v>0</v>
      </c>
      <c r="K75" s="393">
        <f t="shared" si="19"/>
        <v>0</v>
      </c>
      <c r="L75" s="393">
        <f t="shared" si="19"/>
        <v>0</v>
      </c>
      <c r="M75" s="393">
        <f t="shared" si="19"/>
        <v>0</v>
      </c>
      <c r="N75" s="393">
        <f t="shared" si="19"/>
        <v>0</v>
      </c>
      <c r="O75" s="393">
        <f t="shared" si="19"/>
        <v>1</v>
      </c>
      <c r="P75" s="393">
        <f t="shared" si="19"/>
        <v>0</v>
      </c>
      <c r="Q75" s="393">
        <f t="shared" si="19"/>
        <v>0</v>
      </c>
      <c r="R75" s="393">
        <f t="shared" si="19"/>
        <v>0</v>
      </c>
      <c r="S75" s="393">
        <f t="shared" si="19"/>
        <v>0</v>
      </c>
      <c r="T75" s="393">
        <f t="shared" si="19"/>
        <v>3</v>
      </c>
      <c r="U75" s="393">
        <f t="shared" si="19"/>
        <v>0</v>
      </c>
      <c r="V75" s="393">
        <f t="shared" si="19"/>
        <v>1</v>
      </c>
      <c r="W75" s="393">
        <f t="shared" si="19"/>
        <v>0</v>
      </c>
      <c r="X75" s="393">
        <f t="shared" si="19"/>
        <v>0</v>
      </c>
      <c r="Y75" s="393">
        <f t="shared" si="19"/>
        <v>1</v>
      </c>
      <c r="Z75" s="393">
        <f t="shared" si="19"/>
        <v>0</v>
      </c>
      <c r="AA75" s="393">
        <f t="shared" si="19"/>
        <v>0</v>
      </c>
      <c r="AB75" s="393">
        <f t="shared" si="19"/>
        <v>0</v>
      </c>
      <c r="AC75" s="393">
        <f t="shared" si="19"/>
        <v>1</v>
      </c>
      <c r="AD75" s="393">
        <f t="shared" si="19"/>
        <v>0</v>
      </c>
      <c r="AE75" s="393">
        <f t="shared" si="19"/>
        <v>0</v>
      </c>
      <c r="AF75" s="393">
        <f t="shared" si="19"/>
        <v>0</v>
      </c>
      <c r="AG75" s="204">
        <f t="shared" si="18"/>
        <v>8</v>
      </c>
    </row>
    <row r="76">
      <c r="A76" s="40"/>
      <c r="B76" s="709"/>
      <c r="C76" s="709"/>
      <c r="D76" s="709"/>
      <c r="E76" s="709"/>
      <c r="F76" s="709"/>
      <c r="G76" s="709"/>
      <c r="H76" s="709"/>
      <c r="I76" s="491"/>
      <c r="J76" s="491"/>
      <c r="K76" s="491"/>
      <c r="L76" s="491"/>
      <c r="M76" s="491"/>
      <c r="N76" s="491"/>
      <c r="O76" s="491"/>
      <c r="P76" s="491"/>
      <c r="Q76" s="491"/>
      <c r="R76" s="491"/>
      <c r="S76" s="491"/>
      <c r="T76" s="491"/>
      <c r="U76" s="491"/>
      <c r="V76" s="491"/>
      <c r="W76" s="491"/>
      <c r="X76" s="491"/>
      <c r="Y76" s="491"/>
      <c r="Z76" s="491"/>
      <c r="AA76" s="491"/>
      <c r="AB76" s="491"/>
      <c r="AC76" s="491"/>
      <c r="AD76" s="491"/>
      <c r="AE76" s="491"/>
      <c r="AF76" s="491"/>
      <c r="AG76" s="493"/>
    </row>
    <row r="77">
      <c r="A77" s="120" t="s">
        <v>559</v>
      </c>
      <c r="B77" s="618"/>
      <c r="C77" s="618"/>
      <c r="D77" s="618"/>
      <c r="E77" s="618"/>
      <c r="F77" s="618"/>
      <c r="G77" s="618"/>
      <c r="H77" s="618"/>
      <c r="I77" s="618"/>
      <c r="J77" s="618"/>
      <c r="K77" s="618"/>
      <c r="L77" s="618"/>
      <c r="M77" s="618"/>
      <c r="N77" s="618"/>
      <c r="O77" s="618"/>
      <c r="P77" s="618"/>
      <c r="Q77" s="618"/>
      <c r="R77" s="618"/>
      <c r="S77" s="618"/>
      <c r="T77" s="618"/>
      <c r="U77" s="618"/>
      <c r="V77" s="618"/>
      <c r="W77" s="618"/>
      <c r="X77" s="618"/>
      <c r="Y77" s="618"/>
      <c r="Z77" s="618"/>
      <c r="AA77" s="618"/>
      <c r="AB77" s="618"/>
      <c r="AC77" s="618"/>
      <c r="AD77" s="618"/>
      <c r="AE77" s="716"/>
      <c r="AF77" s="717"/>
      <c r="AG77" s="213"/>
    </row>
    <row r="78">
      <c r="A78" s="40"/>
      <c r="B78" s="709"/>
      <c r="C78" s="709"/>
      <c r="D78" s="709"/>
      <c r="E78" s="709"/>
      <c r="F78" s="709"/>
      <c r="G78" s="709"/>
      <c r="H78" s="709"/>
      <c r="I78" s="491"/>
      <c r="J78" s="491"/>
      <c r="K78" s="491"/>
      <c r="L78" s="491"/>
      <c r="M78" s="491"/>
      <c r="N78" s="491"/>
      <c r="O78" s="491"/>
      <c r="P78" s="491"/>
      <c r="Q78" s="491"/>
      <c r="R78" s="491"/>
      <c r="S78" s="491"/>
      <c r="T78" s="491"/>
      <c r="U78" s="491"/>
      <c r="V78" s="491"/>
      <c r="W78" s="491"/>
      <c r="X78" s="491"/>
      <c r="Y78" s="491"/>
      <c r="Z78" s="491"/>
      <c r="AA78" s="491"/>
      <c r="AB78" s="491"/>
      <c r="AC78" s="491"/>
      <c r="AD78" s="491"/>
      <c r="AE78" s="491"/>
      <c r="AF78" s="491"/>
      <c r="AG78" s="493"/>
    </row>
    <row r="79">
      <c r="A79" s="23" t="s">
        <v>560</v>
      </c>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c r="AA79" s="491"/>
      <c r="AB79" s="491"/>
      <c r="AC79" s="491"/>
      <c r="AD79" s="491"/>
      <c r="AE79" s="491"/>
      <c r="AF79" s="491"/>
      <c r="AG79" s="660"/>
    </row>
    <row r="80">
      <c r="A80" s="120" t="s">
        <v>543</v>
      </c>
      <c r="B80" s="100"/>
      <c r="C80" s="100"/>
      <c r="D80" s="100"/>
      <c r="E80" s="100"/>
      <c r="F80" s="100"/>
      <c r="G80" s="497">
        <v>489.54</v>
      </c>
      <c r="H80" s="100"/>
      <c r="I80" s="100"/>
      <c r="J80" s="100"/>
      <c r="K80" s="100"/>
      <c r="L80" s="100"/>
      <c r="M80" s="63">
        <v>309.63</v>
      </c>
      <c r="N80" s="100"/>
      <c r="O80" s="100"/>
      <c r="P80" s="100"/>
      <c r="Q80" s="100"/>
      <c r="R80" s="711"/>
      <c r="S80" s="711"/>
      <c r="T80" s="128">
        <v>326.0</v>
      </c>
      <c r="U80" s="711"/>
      <c r="V80" s="128">
        <v>306.34</v>
      </c>
      <c r="W80" s="711"/>
      <c r="X80" s="711"/>
      <c r="Y80" s="128">
        <v>338.54</v>
      </c>
      <c r="Z80" s="711"/>
      <c r="AA80" s="711"/>
      <c r="AB80" s="711"/>
      <c r="AC80" s="128">
        <v>315.14</v>
      </c>
      <c r="AD80" s="711"/>
      <c r="AE80" s="711"/>
      <c r="AF80" s="711"/>
      <c r="AG80" s="94">
        <f t="shared" ref="AG80:AG83" si="20">SUM(B80:AF80)</f>
        <v>2085.19</v>
      </c>
    </row>
    <row r="81">
      <c r="A81" s="120" t="s">
        <v>80</v>
      </c>
      <c r="B81" s="718"/>
      <c r="C81" s="718"/>
      <c r="D81" s="718"/>
      <c r="E81" s="718"/>
      <c r="F81" s="718"/>
      <c r="G81" s="718"/>
      <c r="H81" s="718"/>
      <c r="I81" s="718"/>
      <c r="J81" s="718"/>
      <c r="K81" s="718"/>
      <c r="L81" s="718"/>
      <c r="M81" s="103">
        <v>20.0</v>
      </c>
      <c r="N81" s="718"/>
      <c r="O81" s="718"/>
      <c r="P81" s="718"/>
      <c r="Q81" s="718"/>
      <c r="R81" s="718"/>
      <c r="S81" s="718"/>
      <c r="T81" s="718"/>
      <c r="U81" s="718"/>
      <c r="V81" s="718"/>
      <c r="W81" s="718"/>
      <c r="X81" s="718"/>
      <c r="Y81" s="718"/>
      <c r="Z81" s="718"/>
      <c r="AA81" s="718"/>
      <c r="AB81" s="718"/>
      <c r="AC81" s="718"/>
      <c r="AD81" s="718"/>
      <c r="AE81" s="718"/>
      <c r="AF81" s="718"/>
      <c r="AG81" s="94">
        <f t="shared" si="20"/>
        <v>20</v>
      </c>
    </row>
    <row r="82">
      <c r="A82" s="120" t="s">
        <v>544</v>
      </c>
      <c r="B82" s="718"/>
      <c r="C82" s="718"/>
      <c r="D82" s="718"/>
      <c r="E82" s="718"/>
      <c r="F82" s="718"/>
      <c r="G82" s="718"/>
      <c r="H82" s="718"/>
      <c r="I82" s="718"/>
      <c r="J82" s="718"/>
      <c r="K82" s="718"/>
      <c r="L82" s="718"/>
      <c r="M82" s="718"/>
      <c r="N82" s="718"/>
      <c r="O82" s="718"/>
      <c r="P82" s="718"/>
      <c r="Q82" s="718"/>
      <c r="R82" s="718"/>
      <c r="S82" s="718"/>
      <c r="T82" s="718"/>
      <c r="U82" s="718"/>
      <c r="V82" s="718"/>
      <c r="W82" s="718"/>
      <c r="X82" s="718"/>
      <c r="Y82" s="718"/>
      <c r="Z82" s="718"/>
      <c r="AA82" s="718"/>
      <c r="AB82" s="718"/>
      <c r="AC82" s="718"/>
      <c r="AD82" s="718"/>
      <c r="AE82" s="718"/>
      <c r="AF82" s="718"/>
      <c r="AG82" s="94">
        <f t="shared" si="20"/>
        <v>0</v>
      </c>
    </row>
    <row r="83">
      <c r="A83" s="503" t="s">
        <v>545</v>
      </c>
      <c r="B83" s="504">
        <f t="shared" ref="B83:AF83" si="21">sum(B80:B82)</f>
        <v>0</v>
      </c>
      <c r="C83" s="504">
        <f t="shared" si="21"/>
        <v>0</v>
      </c>
      <c r="D83" s="504">
        <f t="shared" si="21"/>
        <v>0</v>
      </c>
      <c r="E83" s="504">
        <f t="shared" si="21"/>
        <v>0</v>
      </c>
      <c r="F83" s="504">
        <f t="shared" si="21"/>
        <v>0</v>
      </c>
      <c r="G83" s="504">
        <f t="shared" si="21"/>
        <v>489.54</v>
      </c>
      <c r="H83" s="504">
        <f t="shared" si="21"/>
        <v>0</v>
      </c>
      <c r="I83" s="504">
        <f t="shared" si="21"/>
        <v>0</v>
      </c>
      <c r="J83" s="504">
        <f t="shared" si="21"/>
        <v>0</v>
      </c>
      <c r="K83" s="504">
        <f t="shared" si="21"/>
        <v>0</v>
      </c>
      <c r="L83" s="504">
        <f t="shared" si="21"/>
        <v>0</v>
      </c>
      <c r="M83" s="504">
        <f t="shared" si="21"/>
        <v>329.63</v>
      </c>
      <c r="N83" s="504">
        <f t="shared" si="21"/>
        <v>0</v>
      </c>
      <c r="O83" s="504">
        <f t="shared" si="21"/>
        <v>0</v>
      </c>
      <c r="P83" s="504">
        <f t="shared" si="21"/>
        <v>0</v>
      </c>
      <c r="Q83" s="504">
        <f t="shared" si="21"/>
        <v>0</v>
      </c>
      <c r="R83" s="504">
        <f t="shared" si="21"/>
        <v>0</v>
      </c>
      <c r="S83" s="504">
        <f t="shared" si="21"/>
        <v>0</v>
      </c>
      <c r="T83" s="504">
        <f t="shared" si="21"/>
        <v>326</v>
      </c>
      <c r="U83" s="504">
        <f t="shared" si="21"/>
        <v>0</v>
      </c>
      <c r="V83" s="504">
        <f t="shared" si="21"/>
        <v>306.34</v>
      </c>
      <c r="W83" s="504">
        <f t="shared" si="21"/>
        <v>0</v>
      </c>
      <c r="X83" s="504">
        <f t="shared" si="21"/>
        <v>0</v>
      </c>
      <c r="Y83" s="504">
        <f t="shared" si="21"/>
        <v>338.54</v>
      </c>
      <c r="Z83" s="504">
        <f t="shared" si="21"/>
        <v>0</v>
      </c>
      <c r="AA83" s="504">
        <f t="shared" si="21"/>
        <v>0</v>
      </c>
      <c r="AB83" s="504">
        <f t="shared" si="21"/>
        <v>0</v>
      </c>
      <c r="AC83" s="504">
        <f t="shared" si="21"/>
        <v>315.14</v>
      </c>
      <c r="AD83" s="504">
        <f t="shared" si="21"/>
        <v>0</v>
      </c>
      <c r="AE83" s="504">
        <f t="shared" si="21"/>
        <v>0</v>
      </c>
      <c r="AF83" s="504">
        <f t="shared" si="21"/>
        <v>0</v>
      </c>
      <c r="AG83" s="94">
        <f t="shared" si="20"/>
        <v>2105.19</v>
      </c>
    </row>
    <row r="84">
      <c r="A84" s="18"/>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719"/>
      <c r="AG84" s="338"/>
    </row>
    <row r="85">
      <c r="A85" s="120" t="s">
        <v>418</v>
      </c>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720"/>
      <c r="AG85" s="338"/>
    </row>
    <row r="86">
      <c r="A86" s="713" t="s">
        <v>419</v>
      </c>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721"/>
      <c r="AG86" s="338"/>
    </row>
    <row r="87">
      <c r="A87" s="714" t="s">
        <v>546</v>
      </c>
      <c r="B87" s="715">
        <f t="shared" ref="B87:AF87" si="22">sum(B85:B86)</f>
        <v>0</v>
      </c>
      <c r="C87" s="715">
        <f t="shared" si="22"/>
        <v>0</v>
      </c>
      <c r="D87" s="715">
        <f t="shared" si="22"/>
        <v>0</v>
      </c>
      <c r="E87" s="715">
        <f t="shared" si="22"/>
        <v>0</v>
      </c>
      <c r="F87" s="715">
        <f t="shared" si="22"/>
        <v>0</v>
      </c>
      <c r="G87" s="715">
        <f t="shared" si="22"/>
        <v>0</v>
      </c>
      <c r="H87" s="715">
        <f t="shared" si="22"/>
        <v>0</v>
      </c>
      <c r="I87" s="715">
        <f t="shared" si="22"/>
        <v>0</v>
      </c>
      <c r="J87" s="715">
        <f t="shared" si="22"/>
        <v>0</v>
      </c>
      <c r="K87" s="715">
        <f t="shared" si="22"/>
        <v>0</v>
      </c>
      <c r="L87" s="715">
        <f t="shared" si="22"/>
        <v>0</v>
      </c>
      <c r="M87" s="715">
        <f t="shared" si="22"/>
        <v>0</v>
      </c>
      <c r="N87" s="715">
        <f t="shared" si="22"/>
        <v>0</v>
      </c>
      <c r="O87" s="715">
        <f t="shared" si="22"/>
        <v>0</v>
      </c>
      <c r="P87" s="715">
        <f t="shared" si="22"/>
        <v>0</v>
      </c>
      <c r="Q87" s="715">
        <f t="shared" si="22"/>
        <v>0</v>
      </c>
      <c r="R87" s="715">
        <f t="shared" si="22"/>
        <v>0</v>
      </c>
      <c r="S87" s="715">
        <f t="shared" si="22"/>
        <v>0</v>
      </c>
      <c r="T87" s="715">
        <f t="shared" si="22"/>
        <v>0</v>
      </c>
      <c r="U87" s="715">
        <f t="shared" si="22"/>
        <v>0</v>
      </c>
      <c r="V87" s="715">
        <f t="shared" si="22"/>
        <v>0</v>
      </c>
      <c r="W87" s="715">
        <f t="shared" si="22"/>
        <v>0</v>
      </c>
      <c r="X87" s="715">
        <f t="shared" si="22"/>
        <v>0</v>
      </c>
      <c r="Y87" s="715">
        <f t="shared" si="22"/>
        <v>0</v>
      </c>
      <c r="Z87" s="715">
        <f t="shared" si="22"/>
        <v>0</v>
      </c>
      <c r="AA87" s="715">
        <f t="shared" si="22"/>
        <v>0</v>
      </c>
      <c r="AB87" s="715">
        <f t="shared" si="22"/>
        <v>0</v>
      </c>
      <c r="AC87" s="715">
        <f t="shared" si="22"/>
        <v>0</v>
      </c>
      <c r="AD87" s="715">
        <f t="shared" si="22"/>
        <v>0</v>
      </c>
      <c r="AE87" s="715">
        <f t="shared" si="22"/>
        <v>0</v>
      </c>
      <c r="AF87" s="722">
        <f t="shared" si="22"/>
        <v>0</v>
      </c>
      <c r="AG87" s="338"/>
    </row>
    <row r="88">
      <c r="A88" s="50"/>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c r="AA88" s="491"/>
      <c r="AB88" s="491"/>
      <c r="AC88" s="491"/>
      <c r="AD88" s="491"/>
      <c r="AE88" s="491"/>
      <c r="AF88" s="491"/>
      <c r="AG88" s="723"/>
    </row>
    <row r="89" collapsed="1">
      <c r="A89" s="703" t="s">
        <v>561</v>
      </c>
      <c r="B89" s="704"/>
      <c r="C89" s="704"/>
      <c r="D89" s="704"/>
      <c r="E89" s="704"/>
      <c r="F89" s="704"/>
      <c r="G89" s="704"/>
      <c r="H89" s="704"/>
      <c r="I89" s="704"/>
      <c r="J89" s="704"/>
      <c r="K89" s="704"/>
      <c r="L89" s="704"/>
      <c r="M89" s="704"/>
      <c r="N89" s="704"/>
      <c r="O89" s="704"/>
      <c r="P89" s="704"/>
      <c r="Q89" s="704"/>
      <c r="R89" s="704"/>
      <c r="S89" s="704"/>
      <c r="T89" s="704"/>
      <c r="U89" s="704"/>
      <c r="V89" s="704"/>
      <c r="W89" s="704"/>
      <c r="X89" s="704"/>
      <c r="Y89" s="704"/>
      <c r="Z89" s="704"/>
      <c r="AA89" s="704"/>
      <c r="AB89" s="704"/>
      <c r="AC89" s="704"/>
      <c r="AD89" s="704"/>
      <c r="AE89" s="704"/>
      <c r="AF89" s="704"/>
      <c r="AG89" s="660"/>
    </row>
    <row r="90" hidden="1" outlineLevel="1">
      <c r="A90" s="120" t="s">
        <v>562</v>
      </c>
      <c r="B90" s="153">
        <v>0.0</v>
      </c>
      <c r="C90" s="153">
        <v>0.0</v>
      </c>
      <c r="D90" s="153">
        <v>0.0</v>
      </c>
      <c r="E90" s="153">
        <v>0.0</v>
      </c>
      <c r="F90" s="153">
        <v>0.0</v>
      </c>
      <c r="G90" s="153">
        <v>0.0</v>
      </c>
      <c r="H90" s="153">
        <v>0.0</v>
      </c>
      <c r="I90" s="153">
        <v>0.0</v>
      </c>
      <c r="J90" s="153">
        <v>0.0</v>
      </c>
      <c r="K90" s="153">
        <v>0.0</v>
      </c>
      <c r="L90" s="153">
        <v>0.0</v>
      </c>
      <c r="M90" s="153">
        <v>0.0</v>
      </c>
      <c r="N90" s="153">
        <v>0.0</v>
      </c>
      <c r="O90" s="153">
        <v>0.0</v>
      </c>
      <c r="P90" s="153">
        <v>0.0</v>
      </c>
      <c r="Q90" s="153">
        <v>0.0</v>
      </c>
      <c r="R90" s="153">
        <v>0.0</v>
      </c>
      <c r="S90" s="153">
        <v>0.0</v>
      </c>
      <c r="T90" s="153">
        <v>0.0</v>
      </c>
      <c r="U90" s="153">
        <v>0.0</v>
      </c>
      <c r="V90" s="153">
        <v>0.0</v>
      </c>
      <c r="W90" s="153">
        <v>0.0</v>
      </c>
      <c r="X90" s="153">
        <v>0.0</v>
      </c>
      <c r="Y90" s="153">
        <v>0.0</v>
      </c>
      <c r="Z90" s="153">
        <v>0.0</v>
      </c>
      <c r="AA90" s="153">
        <v>0.0</v>
      </c>
      <c r="AB90" s="153">
        <v>0.0</v>
      </c>
      <c r="AC90" s="153">
        <v>0.0</v>
      </c>
      <c r="AD90" s="153">
        <v>0.0</v>
      </c>
      <c r="AE90" s="153">
        <v>0.0</v>
      </c>
      <c r="AF90" s="153">
        <v>0.0</v>
      </c>
      <c r="AG90" s="204">
        <f t="shared" ref="AG90:AG95" si="23">SUM(B90:AF90)</f>
        <v>0</v>
      </c>
    </row>
    <row r="91" hidden="1" outlineLevel="1">
      <c r="A91" s="120" t="s">
        <v>563</v>
      </c>
      <c r="B91" s="153">
        <v>0.0</v>
      </c>
      <c r="C91" s="153">
        <v>0.0</v>
      </c>
      <c r="D91" s="153">
        <v>0.0</v>
      </c>
      <c r="E91" s="153">
        <v>0.0</v>
      </c>
      <c r="F91" s="153">
        <v>0.0</v>
      </c>
      <c r="G91" s="153">
        <v>0.0</v>
      </c>
      <c r="H91" s="153">
        <v>0.0</v>
      </c>
      <c r="I91" s="153">
        <v>0.0</v>
      </c>
      <c r="J91" s="153">
        <v>0.0</v>
      </c>
      <c r="K91" s="153">
        <v>0.0</v>
      </c>
      <c r="L91" s="153">
        <v>0.0</v>
      </c>
      <c r="M91" s="153">
        <v>0.0</v>
      </c>
      <c r="N91" s="153">
        <v>0.0</v>
      </c>
      <c r="O91" s="153">
        <v>0.0</v>
      </c>
      <c r="P91" s="153">
        <v>0.0</v>
      </c>
      <c r="Q91" s="153">
        <v>0.0</v>
      </c>
      <c r="R91" s="153">
        <v>0.0</v>
      </c>
      <c r="S91" s="153">
        <v>0.0</v>
      </c>
      <c r="T91" s="153">
        <v>0.0</v>
      </c>
      <c r="U91" s="153">
        <v>0.0</v>
      </c>
      <c r="V91" s="153">
        <v>0.0</v>
      </c>
      <c r="W91" s="153">
        <v>0.0</v>
      </c>
      <c r="X91" s="153">
        <v>0.0</v>
      </c>
      <c r="Y91" s="153">
        <v>0.0</v>
      </c>
      <c r="Z91" s="153">
        <v>0.0</v>
      </c>
      <c r="AA91" s="153">
        <v>0.0</v>
      </c>
      <c r="AB91" s="153">
        <v>0.0</v>
      </c>
      <c r="AC91" s="153">
        <v>0.0</v>
      </c>
      <c r="AD91" s="153">
        <v>0.0</v>
      </c>
      <c r="AE91" s="153">
        <v>0.0</v>
      </c>
      <c r="AF91" s="153">
        <v>0.0</v>
      </c>
      <c r="AG91" s="204">
        <f t="shared" si="23"/>
        <v>0</v>
      </c>
    </row>
    <row r="92" hidden="1" outlineLevel="1">
      <c r="A92" s="120" t="s">
        <v>565</v>
      </c>
      <c r="B92" s="153">
        <v>0.0</v>
      </c>
      <c r="C92" s="153">
        <v>0.0</v>
      </c>
      <c r="D92" s="153">
        <v>0.0</v>
      </c>
      <c r="E92" s="153">
        <v>0.0</v>
      </c>
      <c r="F92" s="153">
        <v>0.0</v>
      </c>
      <c r="G92" s="153">
        <v>0.0</v>
      </c>
      <c r="H92" s="153">
        <v>0.0</v>
      </c>
      <c r="I92" s="153">
        <v>0.0</v>
      </c>
      <c r="J92" s="153">
        <v>0.0</v>
      </c>
      <c r="K92" s="153">
        <v>0.0</v>
      </c>
      <c r="L92" s="153">
        <v>0.0</v>
      </c>
      <c r="M92" s="153">
        <v>0.0</v>
      </c>
      <c r="N92" s="153">
        <v>0.0</v>
      </c>
      <c r="O92" s="153">
        <v>0.0</v>
      </c>
      <c r="P92" s="153">
        <v>0.0</v>
      </c>
      <c r="Q92" s="153">
        <v>0.0</v>
      </c>
      <c r="R92" s="153">
        <v>0.0</v>
      </c>
      <c r="S92" s="153">
        <v>0.0</v>
      </c>
      <c r="T92" s="153">
        <v>0.0</v>
      </c>
      <c r="U92" s="153">
        <v>0.0</v>
      </c>
      <c r="V92" s="153">
        <v>0.0</v>
      </c>
      <c r="W92" s="153">
        <v>0.0</v>
      </c>
      <c r="X92" s="153">
        <v>0.0</v>
      </c>
      <c r="Y92" s="153">
        <v>0.0</v>
      </c>
      <c r="Z92" s="153">
        <v>0.0</v>
      </c>
      <c r="AA92" s="153">
        <v>0.0</v>
      </c>
      <c r="AB92" s="153">
        <v>0.0</v>
      </c>
      <c r="AC92" s="153">
        <v>0.0</v>
      </c>
      <c r="AD92" s="153">
        <v>0.0</v>
      </c>
      <c r="AE92" s="153">
        <v>0.0</v>
      </c>
      <c r="AF92" s="153">
        <v>0.0</v>
      </c>
      <c r="AG92" s="204">
        <f t="shared" si="23"/>
        <v>0</v>
      </c>
    </row>
    <row r="93" hidden="1" outlineLevel="1">
      <c r="A93" s="120" t="s">
        <v>566</v>
      </c>
      <c r="B93" s="153">
        <v>0.0</v>
      </c>
      <c r="C93" s="153">
        <v>0.0</v>
      </c>
      <c r="D93" s="153">
        <v>0.0</v>
      </c>
      <c r="E93" s="153">
        <v>0.0</v>
      </c>
      <c r="F93" s="153">
        <v>1.0</v>
      </c>
      <c r="G93" s="153">
        <v>0.0</v>
      </c>
      <c r="H93" s="153">
        <v>0.0</v>
      </c>
      <c r="I93" s="153">
        <v>0.0</v>
      </c>
      <c r="J93" s="153">
        <v>0.0</v>
      </c>
      <c r="K93" s="153">
        <v>0.0</v>
      </c>
      <c r="L93" s="153">
        <v>0.0</v>
      </c>
      <c r="M93" s="153">
        <v>0.0</v>
      </c>
      <c r="N93" s="153">
        <v>0.0</v>
      </c>
      <c r="O93" s="153">
        <v>0.0</v>
      </c>
      <c r="P93" s="153">
        <v>0.0</v>
      </c>
      <c r="Q93" s="153">
        <v>0.0</v>
      </c>
      <c r="R93" s="153">
        <v>0.0</v>
      </c>
      <c r="S93" s="153">
        <v>0.0</v>
      </c>
      <c r="T93" s="153">
        <v>0.0</v>
      </c>
      <c r="U93" s="153">
        <v>0.0</v>
      </c>
      <c r="V93" s="153">
        <v>0.0</v>
      </c>
      <c r="W93" s="153">
        <v>0.0</v>
      </c>
      <c r="X93" s="153">
        <v>0.0</v>
      </c>
      <c r="Y93" s="153">
        <v>0.0</v>
      </c>
      <c r="Z93" s="153">
        <v>0.0</v>
      </c>
      <c r="AA93" s="153">
        <v>0.0</v>
      </c>
      <c r="AB93" s="153">
        <v>0.0</v>
      </c>
      <c r="AC93" s="153">
        <v>0.0</v>
      </c>
      <c r="AD93" s="153">
        <v>0.0</v>
      </c>
      <c r="AE93" s="153">
        <v>0.0</v>
      </c>
      <c r="AF93" s="153">
        <v>0.0</v>
      </c>
      <c r="AG93" s="204">
        <f t="shared" si="23"/>
        <v>1</v>
      </c>
    </row>
    <row r="94" hidden="1" outlineLevel="1">
      <c r="A94" s="297" t="s">
        <v>224</v>
      </c>
      <c r="B94" s="393">
        <f t="shared" ref="B94:AF94" si="24">B90+B91</f>
        <v>0</v>
      </c>
      <c r="C94" s="393">
        <f t="shared" si="24"/>
        <v>0</v>
      </c>
      <c r="D94" s="393">
        <f t="shared" si="24"/>
        <v>0</v>
      </c>
      <c r="E94" s="393">
        <f t="shared" si="24"/>
        <v>0</v>
      </c>
      <c r="F94" s="393">
        <f t="shared" si="24"/>
        <v>0</v>
      </c>
      <c r="G94" s="393">
        <f t="shared" si="24"/>
        <v>0</v>
      </c>
      <c r="H94" s="393">
        <f t="shared" si="24"/>
        <v>0</v>
      </c>
      <c r="I94" s="393">
        <f t="shared" si="24"/>
        <v>0</v>
      </c>
      <c r="J94" s="393">
        <f t="shared" si="24"/>
        <v>0</v>
      </c>
      <c r="K94" s="393">
        <f t="shared" si="24"/>
        <v>0</v>
      </c>
      <c r="L94" s="393">
        <f t="shared" si="24"/>
        <v>0</v>
      </c>
      <c r="M94" s="393">
        <f t="shared" si="24"/>
        <v>0</v>
      </c>
      <c r="N94" s="393">
        <f t="shared" si="24"/>
        <v>0</v>
      </c>
      <c r="O94" s="393">
        <f t="shared" si="24"/>
        <v>0</v>
      </c>
      <c r="P94" s="393">
        <f t="shared" si="24"/>
        <v>0</v>
      </c>
      <c r="Q94" s="393">
        <f t="shared" si="24"/>
        <v>0</v>
      </c>
      <c r="R94" s="393">
        <f t="shared" si="24"/>
        <v>0</v>
      </c>
      <c r="S94" s="393">
        <f t="shared" si="24"/>
        <v>0</v>
      </c>
      <c r="T94" s="393">
        <f t="shared" si="24"/>
        <v>0</v>
      </c>
      <c r="U94" s="393">
        <f t="shared" si="24"/>
        <v>0</v>
      </c>
      <c r="V94" s="393">
        <f t="shared" si="24"/>
        <v>0</v>
      </c>
      <c r="W94" s="393">
        <f t="shared" si="24"/>
        <v>0</v>
      </c>
      <c r="X94" s="393">
        <f t="shared" si="24"/>
        <v>0</v>
      </c>
      <c r="Y94" s="393">
        <f t="shared" si="24"/>
        <v>0</v>
      </c>
      <c r="Z94" s="393">
        <f t="shared" si="24"/>
        <v>0</v>
      </c>
      <c r="AA94" s="393">
        <f t="shared" si="24"/>
        <v>0</v>
      </c>
      <c r="AB94" s="393">
        <f t="shared" si="24"/>
        <v>0</v>
      </c>
      <c r="AC94" s="393">
        <f t="shared" si="24"/>
        <v>0</v>
      </c>
      <c r="AD94" s="393">
        <f t="shared" si="24"/>
        <v>0</v>
      </c>
      <c r="AE94" s="393">
        <f t="shared" si="24"/>
        <v>0</v>
      </c>
      <c r="AF94" s="393">
        <f t="shared" si="24"/>
        <v>0</v>
      </c>
      <c r="AG94" s="204">
        <f t="shared" si="23"/>
        <v>0</v>
      </c>
    </row>
    <row r="95" hidden="1" outlineLevel="1">
      <c r="A95" s="297" t="s">
        <v>225</v>
      </c>
      <c r="B95" s="393">
        <f t="shared" ref="B95:AF95" si="25">B92+B93</f>
        <v>0</v>
      </c>
      <c r="C95" s="393">
        <f t="shared" si="25"/>
        <v>0</v>
      </c>
      <c r="D95" s="393">
        <f t="shared" si="25"/>
        <v>0</v>
      </c>
      <c r="E95" s="393">
        <f t="shared" si="25"/>
        <v>0</v>
      </c>
      <c r="F95" s="393">
        <f t="shared" si="25"/>
        <v>1</v>
      </c>
      <c r="G95" s="393">
        <f t="shared" si="25"/>
        <v>0</v>
      </c>
      <c r="H95" s="393">
        <f t="shared" si="25"/>
        <v>0</v>
      </c>
      <c r="I95" s="393">
        <f t="shared" si="25"/>
        <v>0</v>
      </c>
      <c r="J95" s="393">
        <f t="shared" si="25"/>
        <v>0</v>
      </c>
      <c r="K95" s="393">
        <f t="shared" si="25"/>
        <v>0</v>
      </c>
      <c r="L95" s="393">
        <f t="shared" si="25"/>
        <v>0</v>
      </c>
      <c r="M95" s="393">
        <f t="shared" si="25"/>
        <v>0</v>
      </c>
      <c r="N95" s="393">
        <f t="shared" si="25"/>
        <v>0</v>
      </c>
      <c r="O95" s="393">
        <f t="shared" si="25"/>
        <v>0</v>
      </c>
      <c r="P95" s="393">
        <f t="shared" si="25"/>
        <v>0</v>
      </c>
      <c r="Q95" s="393">
        <f t="shared" si="25"/>
        <v>0</v>
      </c>
      <c r="R95" s="393">
        <f t="shared" si="25"/>
        <v>0</v>
      </c>
      <c r="S95" s="393">
        <f t="shared" si="25"/>
        <v>0</v>
      </c>
      <c r="T95" s="393">
        <f t="shared" si="25"/>
        <v>0</v>
      </c>
      <c r="U95" s="393">
        <f t="shared" si="25"/>
        <v>0</v>
      </c>
      <c r="V95" s="393">
        <f t="shared" si="25"/>
        <v>0</v>
      </c>
      <c r="W95" s="393">
        <f t="shared" si="25"/>
        <v>0</v>
      </c>
      <c r="X95" s="393">
        <f t="shared" si="25"/>
        <v>0</v>
      </c>
      <c r="Y95" s="393">
        <f t="shared" si="25"/>
        <v>0</v>
      </c>
      <c r="Z95" s="393">
        <f t="shared" si="25"/>
        <v>0</v>
      </c>
      <c r="AA95" s="393">
        <f t="shared" si="25"/>
        <v>0</v>
      </c>
      <c r="AB95" s="393">
        <f t="shared" si="25"/>
        <v>0</v>
      </c>
      <c r="AC95" s="393">
        <f t="shared" si="25"/>
        <v>0</v>
      </c>
      <c r="AD95" s="393">
        <f t="shared" si="25"/>
        <v>0</v>
      </c>
      <c r="AE95" s="393">
        <f t="shared" si="25"/>
        <v>0</v>
      </c>
      <c r="AF95" s="393">
        <f t="shared" si="25"/>
        <v>0</v>
      </c>
      <c r="AG95" s="204">
        <f t="shared" si="23"/>
        <v>1</v>
      </c>
    </row>
    <row r="96" hidden="1" outlineLevel="1">
      <c r="A96" s="40"/>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c r="AA96" s="491"/>
      <c r="AB96" s="491"/>
      <c r="AC96" s="491"/>
      <c r="AD96" s="491"/>
      <c r="AE96" s="491"/>
      <c r="AF96" s="491"/>
      <c r="AG96" s="724"/>
    </row>
    <row r="97" hidden="1" outlineLevel="1">
      <c r="A97" s="120" t="s">
        <v>229</v>
      </c>
      <c r="B97" s="80">
        <v>0.0</v>
      </c>
      <c r="C97" s="80">
        <v>0.0</v>
      </c>
      <c r="D97" s="80">
        <v>0.0</v>
      </c>
      <c r="E97" s="80">
        <v>0.0</v>
      </c>
      <c r="F97" s="80">
        <v>0.0</v>
      </c>
      <c r="G97" s="80">
        <v>0.0</v>
      </c>
      <c r="H97" s="80">
        <v>0.0</v>
      </c>
      <c r="I97" s="80">
        <v>0.0</v>
      </c>
      <c r="J97" s="80">
        <v>0.0</v>
      </c>
      <c r="K97" s="80">
        <v>0.0</v>
      </c>
      <c r="L97" s="80">
        <v>0.0</v>
      </c>
      <c r="M97" s="80">
        <v>0.0</v>
      </c>
      <c r="N97" s="80">
        <v>0.0</v>
      </c>
      <c r="O97" s="80">
        <v>0.0</v>
      </c>
      <c r="P97" s="80">
        <v>0.0</v>
      </c>
      <c r="Q97" s="80">
        <v>0.0</v>
      </c>
      <c r="R97" s="80">
        <v>0.0</v>
      </c>
      <c r="S97" s="80">
        <v>0.0</v>
      </c>
      <c r="T97" s="80">
        <v>0.0</v>
      </c>
      <c r="U97" s="80">
        <v>0.0</v>
      </c>
      <c r="V97" s="80">
        <v>0.0</v>
      </c>
      <c r="W97" s="80">
        <v>0.0</v>
      </c>
      <c r="X97" s="153">
        <v>0.0</v>
      </c>
      <c r="Y97" s="153">
        <v>0.0</v>
      </c>
      <c r="Z97" s="153">
        <v>0.0</v>
      </c>
      <c r="AA97" s="153">
        <v>0.0</v>
      </c>
      <c r="AB97" s="153">
        <v>0.0</v>
      </c>
      <c r="AC97" s="153">
        <v>0.0</v>
      </c>
      <c r="AD97" s="153">
        <v>0.0</v>
      </c>
      <c r="AE97" s="153">
        <v>0.0</v>
      </c>
      <c r="AF97" s="153">
        <v>0.0</v>
      </c>
      <c r="AG97" s="204">
        <f t="shared" ref="AG97:AG105" si="26">SUM(B97:AF97)</f>
        <v>0</v>
      </c>
    </row>
    <row r="98" hidden="1" outlineLevel="1">
      <c r="A98" s="120" t="s">
        <v>231</v>
      </c>
      <c r="B98" s="80">
        <v>0.0</v>
      </c>
      <c r="C98" s="80">
        <v>0.0</v>
      </c>
      <c r="D98" s="80">
        <v>0.0</v>
      </c>
      <c r="E98" s="80">
        <v>0.0</v>
      </c>
      <c r="F98" s="80">
        <v>0.0</v>
      </c>
      <c r="G98" s="80">
        <v>0.0</v>
      </c>
      <c r="H98" s="80">
        <v>0.0</v>
      </c>
      <c r="I98" s="80">
        <v>0.0</v>
      </c>
      <c r="J98" s="80">
        <v>0.0</v>
      </c>
      <c r="K98" s="80">
        <v>0.0</v>
      </c>
      <c r="L98" s="80">
        <v>0.0</v>
      </c>
      <c r="M98" s="80">
        <v>0.0</v>
      </c>
      <c r="N98" s="80">
        <v>0.0</v>
      </c>
      <c r="O98" s="80">
        <v>0.0</v>
      </c>
      <c r="P98" s="80">
        <v>0.0</v>
      </c>
      <c r="Q98" s="80">
        <v>0.0</v>
      </c>
      <c r="R98" s="80">
        <v>0.0</v>
      </c>
      <c r="S98" s="80">
        <v>0.0</v>
      </c>
      <c r="T98" s="80">
        <v>0.0</v>
      </c>
      <c r="U98" s="80">
        <v>0.0</v>
      </c>
      <c r="V98" s="80">
        <v>0.0</v>
      </c>
      <c r="W98" s="80">
        <v>0.0</v>
      </c>
      <c r="X98" s="153">
        <v>0.0</v>
      </c>
      <c r="Y98" s="153">
        <v>0.0</v>
      </c>
      <c r="Z98" s="153">
        <v>0.0</v>
      </c>
      <c r="AA98" s="153">
        <v>0.0</v>
      </c>
      <c r="AB98" s="153">
        <v>0.0</v>
      </c>
      <c r="AC98" s="153">
        <v>0.0</v>
      </c>
      <c r="AD98" s="153">
        <v>0.0</v>
      </c>
      <c r="AE98" s="153">
        <v>0.0</v>
      </c>
      <c r="AF98" s="153">
        <v>0.0</v>
      </c>
      <c r="AG98" s="204">
        <f t="shared" si="26"/>
        <v>0</v>
      </c>
    </row>
    <row r="99" hidden="1" outlineLevel="1">
      <c r="A99" s="120" t="s">
        <v>567</v>
      </c>
      <c r="B99" s="80">
        <v>0.0</v>
      </c>
      <c r="C99" s="80">
        <v>0.0</v>
      </c>
      <c r="D99" s="80">
        <v>0.0</v>
      </c>
      <c r="E99" s="80">
        <v>0.0</v>
      </c>
      <c r="F99" s="80">
        <v>0.0</v>
      </c>
      <c r="G99" s="80">
        <v>0.0</v>
      </c>
      <c r="H99" s="80">
        <v>0.0</v>
      </c>
      <c r="I99" s="80">
        <v>0.0</v>
      </c>
      <c r="J99" s="80">
        <v>0.0</v>
      </c>
      <c r="K99" s="80">
        <v>0.0</v>
      </c>
      <c r="L99" s="80">
        <v>0.0</v>
      </c>
      <c r="M99" s="80">
        <v>0.0</v>
      </c>
      <c r="N99" s="80">
        <v>0.0</v>
      </c>
      <c r="O99" s="80">
        <v>0.0</v>
      </c>
      <c r="P99" s="80">
        <v>0.0</v>
      </c>
      <c r="Q99" s="80">
        <v>0.0</v>
      </c>
      <c r="R99" s="80">
        <v>0.0</v>
      </c>
      <c r="S99" s="80">
        <v>0.0</v>
      </c>
      <c r="T99" s="80">
        <v>0.0</v>
      </c>
      <c r="U99" s="80">
        <v>0.0</v>
      </c>
      <c r="V99" s="80">
        <v>0.0</v>
      </c>
      <c r="W99" s="80">
        <v>0.0</v>
      </c>
      <c r="X99" s="153">
        <v>0.0</v>
      </c>
      <c r="Y99" s="153">
        <v>0.0</v>
      </c>
      <c r="Z99" s="153">
        <v>0.0</v>
      </c>
      <c r="AA99" s="153">
        <v>0.0</v>
      </c>
      <c r="AB99" s="153">
        <v>0.0</v>
      </c>
      <c r="AC99" s="153">
        <v>0.0</v>
      </c>
      <c r="AD99" s="153">
        <v>0.0</v>
      </c>
      <c r="AE99" s="153">
        <v>0.0</v>
      </c>
      <c r="AF99" s="153">
        <v>0.0</v>
      </c>
      <c r="AG99" s="204">
        <f t="shared" si="26"/>
        <v>0</v>
      </c>
    </row>
    <row r="100" hidden="1" outlineLevel="1">
      <c r="A100" s="120" t="s">
        <v>568</v>
      </c>
      <c r="B100" s="80">
        <v>0.0</v>
      </c>
      <c r="C100" s="80">
        <v>0.0</v>
      </c>
      <c r="D100" s="80">
        <v>0.0</v>
      </c>
      <c r="E100" s="80">
        <v>0.0</v>
      </c>
      <c r="F100" s="80">
        <v>0.0</v>
      </c>
      <c r="G100" s="80">
        <v>0.0</v>
      </c>
      <c r="H100" s="80">
        <v>0.0</v>
      </c>
      <c r="I100" s="80">
        <v>0.0</v>
      </c>
      <c r="J100" s="80">
        <v>0.0</v>
      </c>
      <c r="K100" s="80">
        <v>0.0</v>
      </c>
      <c r="L100" s="80">
        <v>0.0</v>
      </c>
      <c r="M100" s="80">
        <v>0.0</v>
      </c>
      <c r="N100" s="80">
        <v>0.0</v>
      </c>
      <c r="O100" s="80">
        <v>0.0</v>
      </c>
      <c r="P100" s="80">
        <v>0.0</v>
      </c>
      <c r="Q100" s="80">
        <v>0.0</v>
      </c>
      <c r="R100" s="80">
        <v>0.0</v>
      </c>
      <c r="S100" s="80">
        <v>0.0</v>
      </c>
      <c r="T100" s="80">
        <v>0.0</v>
      </c>
      <c r="U100" s="80">
        <v>0.0</v>
      </c>
      <c r="V100" s="80">
        <v>0.0</v>
      </c>
      <c r="W100" s="80">
        <v>0.0</v>
      </c>
      <c r="X100" s="153">
        <v>0.0</v>
      </c>
      <c r="Y100" s="153">
        <v>0.0</v>
      </c>
      <c r="Z100" s="153">
        <v>0.0</v>
      </c>
      <c r="AA100" s="153">
        <v>0.0</v>
      </c>
      <c r="AB100" s="153">
        <v>0.0</v>
      </c>
      <c r="AC100" s="153">
        <v>0.0</v>
      </c>
      <c r="AD100" s="153">
        <v>0.0</v>
      </c>
      <c r="AE100" s="153">
        <v>0.0</v>
      </c>
      <c r="AF100" s="153">
        <v>0.0</v>
      </c>
      <c r="AG100" s="204">
        <f t="shared" si="26"/>
        <v>0</v>
      </c>
    </row>
    <row r="101" hidden="1" outlineLevel="1">
      <c r="A101" s="120" t="s">
        <v>569</v>
      </c>
      <c r="B101" s="80">
        <v>0.0</v>
      </c>
      <c r="C101" s="80">
        <v>0.0</v>
      </c>
      <c r="D101" s="80">
        <v>0.0</v>
      </c>
      <c r="E101" s="80">
        <v>0.0</v>
      </c>
      <c r="F101" s="80">
        <v>0.0</v>
      </c>
      <c r="G101" s="80">
        <v>0.0</v>
      </c>
      <c r="H101" s="80">
        <v>0.0</v>
      </c>
      <c r="I101" s="80">
        <v>0.0</v>
      </c>
      <c r="J101" s="80">
        <v>0.0</v>
      </c>
      <c r="K101" s="80">
        <v>0.0</v>
      </c>
      <c r="L101" s="80">
        <v>0.0</v>
      </c>
      <c r="M101" s="80">
        <v>0.0</v>
      </c>
      <c r="N101" s="80">
        <v>0.0</v>
      </c>
      <c r="O101" s="80">
        <v>0.0</v>
      </c>
      <c r="P101" s="80">
        <v>0.0</v>
      </c>
      <c r="Q101" s="80">
        <v>0.0</v>
      </c>
      <c r="R101" s="80">
        <v>0.0</v>
      </c>
      <c r="S101" s="80">
        <v>0.0</v>
      </c>
      <c r="T101" s="80">
        <v>0.0</v>
      </c>
      <c r="U101" s="80">
        <v>0.0</v>
      </c>
      <c r="V101" s="80">
        <v>0.0</v>
      </c>
      <c r="W101" s="80">
        <v>0.0</v>
      </c>
      <c r="X101" s="153">
        <v>0.0</v>
      </c>
      <c r="Y101" s="153">
        <v>0.0</v>
      </c>
      <c r="Z101" s="153">
        <v>0.0</v>
      </c>
      <c r="AA101" s="153">
        <v>0.0</v>
      </c>
      <c r="AB101" s="153">
        <v>0.0</v>
      </c>
      <c r="AC101" s="153">
        <v>0.0</v>
      </c>
      <c r="AD101" s="153">
        <v>0.0</v>
      </c>
      <c r="AE101" s="153">
        <v>0.0</v>
      </c>
      <c r="AF101" s="153">
        <v>0.0</v>
      </c>
      <c r="AG101" s="204">
        <f t="shared" si="26"/>
        <v>0</v>
      </c>
    </row>
    <row r="102" hidden="1" outlineLevel="1">
      <c r="A102" s="120" t="s">
        <v>570</v>
      </c>
      <c r="B102" s="80">
        <v>0.0</v>
      </c>
      <c r="C102" s="80">
        <v>0.0</v>
      </c>
      <c r="D102" s="80">
        <v>0.0</v>
      </c>
      <c r="E102" s="80">
        <v>0.0</v>
      </c>
      <c r="F102" s="80">
        <v>0.0</v>
      </c>
      <c r="G102" s="80">
        <v>0.0</v>
      </c>
      <c r="H102" s="80">
        <v>0.0</v>
      </c>
      <c r="I102" s="80">
        <v>0.0</v>
      </c>
      <c r="J102" s="80">
        <v>0.0</v>
      </c>
      <c r="K102" s="80">
        <v>0.0</v>
      </c>
      <c r="L102" s="80">
        <v>0.0</v>
      </c>
      <c r="M102" s="80">
        <v>0.0</v>
      </c>
      <c r="N102" s="80">
        <v>0.0</v>
      </c>
      <c r="O102" s="80">
        <v>0.0</v>
      </c>
      <c r="P102" s="80">
        <v>0.0</v>
      </c>
      <c r="Q102" s="80">
        <v>0.0</v>
      </c>
      <c r="R102" s="80">
        <v>0.0</v>
      </c>
      <c r="S102" s="80">
        <v>0.0</v>
      </c>
      <c r="T102" s="80">
        <v>0.0</v>
      </c>
      <c r="U102" s="80">
        <v>0.0</v>
      </c>
      <c r="V102" s="80">
        <v>0.0</v>
      </c>
      <c r="W102" s="80">
        <v>0.0</v>
      </c>
      <c r="X102" s="153">
        <v>0.0</v>
      </c>
      <c r="Y102" s="153">
        <v>0.0</v>
      </c>
      <c r="Z102" s="153">
        <v>0.0</v>
      </c>
      <c r="AA102" s="153">
        <v>0.0</v>
      </c>
      <c r="AB102" s="153">
        <v>0.0</v>
      </c>
      <c r="AC102" s="153">
        <v>0.0</v>
      </c>
      <c r="AD102" s="153">
        <v>0.0</v>
      </c>
      <c r="AE102" s="153">
        <v>0.0</v>
      </c>
      <c r="AF102" s="153">
        <v>0.0</v>
      </c>
      <c r="AG102" s="204">
        <f t="shared" si="26"/>
        <v>0</v>
      </c>
    </row>
    <row r="103" hidden="1" outlineLevel="1">
      <c r="A103" s="120" t="s">
        <v>572</v>
      </c>
      <c r="B103" s="80">
        <v>0.0</v>
      </c>
      <c r="C103" s="80">
        <v>0.0</v>
      </c>
      <c r="D103" s="80">
        <v>0.0</v>
      </c>
      <c r="E103" s="80">
        <v>0.0</v>
      </c>
      <c r="F103" s="80">
        <v>0.0</v>
      </c>
      <c r="G103" s="80">
        <v>0.0</v>
      </c>
      <c r="H103" s="80">
        <v>0.0</v>
      </c>
      <c r="I103" s="80">
        <v>0.0</v>
      </c>
      <c r="J103" s="80">
        <v>0.0</v>
      </c>
      <c r="K103" s="80">
        <v>0.0</v>
      </c>
      <c r="L103" s="80">
        <v>0.0</v>
      </c>
      <c r="M103" s="80">
        <v>0.0</v>
      </c>
      <c r="N103" s="80">
        <v>0.0</v>
      </c>
      <c r="O103" s="80">
        <v>0.0</v>
      </c>
      <c r="P103" s="80">
        <v>0.0</v>
      </c>
      <c r="Q103" s="80">
        <v>0.0</v>
      </c>
      <c r="R103" s="80">
        <v>0.0</v>
      </c>
      <c r="S103" s="80">
        <v>0.0</v>
      </c>
      <c r="T103" s="80">
        <v>0.0</v>
      </c>
      <c r="U103" s="80">
        <v>0.0</v>
      </c>
      <c r="V103" s="80">
        <v>0.0</v>
      </c>
      <c r="W103" s="80">
        <v>0.0</v>
      </c>
      <c r="X103" s="153">
        <v>0.0</v>
      </c>
      <c r="Y103" s="153">
        <v>0.0</v>
      </c>
      <c r="Z103" s="153">
        <v>0.0</v>
      </c>
      <c r="AA103" s="153">
        <v>0.0</v>
      </c>
      <c r="AB103" s="153">
        <v>0.0</v>
      </c>
      <c r="AC103" s="153">
        <v>0.0</v>
      </c>
      <c r="AD103" s="153">
        <v>0.0</v>
      </c>
      <c r="AE103" s="153">
        <v>0.0</v>
      </c>
      <c r="AF103" s="153">
        <v>0.0</v>
      </c>
      <c r="AG103" s="204">
        <f t="shared" si="26"/>
        <v>0</v>
      </c>
    </row>
    <row r="104" hidden="1" outlineLevel="1">
      <c r="A104" s="120" t="s">
        <v>573</v>
      </c>
      <c r="B104" s="80">
        <v>0.0</v>
      </c>
      <c r="C104" s="80">
        <v>0.0</v>
      </c>
      <c r="D104" s="80">
        <v>0.0</v>
      </c>
      <c r="E104" s="80">
        <v>0.0</v>
      </c>
      <c r="F104" s="80">
        <v>0.0</v>
      </c>
      <c r="G104" s="80">
        <v>0.0</v>
      </c>
      <c r="H104" s="80">
        <v>0.0</v>
      </c>
      <c r="I104" s="80">
        <v>0.0</v>
      </c>
      <c r="J104" s="80">
        <v>0.0</v>
      </c>
      <c r="K104" s="80">
        <v>0.0</v>
      </c>
      <c r="L104" s="80">
        <v>0.0</v>
      </c>
      <c r="M104" s="80">
        <v>0.0</v>
      </c>
      <c r="N104" s="80">
        <v>0.0</v>
      </c>
      <c r="O104" s="80">
        <v>0.0</v>
      </c>
      <c r="P104" s="80">
        <v>0.0</v>
      </c>
      <c r="Q104" s="80">
        <v>0.0</v>
      </c>
      <c r="R104" s="80">
        <v>0.0</v>
      </c>
      <c r="S104" s="80">
        <v>0.0</v>
      </c>
      <c r="T104" s="80">
        <v>0.0</v>
      </c>
      <c r="U104" s="80">
        <v>0.0</v>
      </c>
      <c r="V104" s="80">
        <v>0.0</v>
      </c>
      <c r="W104" s="80">
        <v>0.0</v>
      </c>
      <c r="X104" s="153">
        <v>0.0</v>
      </c>
      <c r="Y104" s="153">
        <v>0.0</v>
      </c>
      <c r="Z104" s="153">
        <v>0.0</v>
      </c>
      <c r="AA104" s="153">
        <v>0.0</v>
      </c>
      <c r="AB104" s="153">
        <v>0.0</v>
      </c>
      <c r="AC104" s="153">
        <v>0.0</v>
      </c>
      <c r="AD104" s="153">
        <v>0.0</v>
      </c>
      <c r="AE104" s="153">
        <v>0.0</v>
      </c>
      <c r="AF104" s="153">
        <v>0.0</v>
      </c>
      <c r="AG104" s="204">
        <f t="shared" si="26"/>
        <v>0</v>
      </c>
    </row>
    <row r="105" hidden="1" outlineLevel="1">
      <c r="A105" s="297" t="s">
        <v>110</v>
      </c>
      <c r="B105" s="393">
        <f t="shared" ref="B105:AF105" si="27">SUM(B97:B104)</f>
        <v>0</v>
      </c>
      <c r="C105" s="393">
        <f t="shared" si="27"/>
        <v>0</v>
      </c>
      <c r="D105" s="393">
        <f t="shared" si="27"/>
        <v>0</v>
      </c>
      <c r="E105" s="393">
        <f t="shared" si="27"/>
        <v>0</v>
      </c>
      <c r="F105" s="393">
        <f t="shared" si="27"/>
        <v>0</v>
      </c>
      <c r="G105" s="393">
        <f t="shared" si="27"/>
        <v>0</v>
      </c>
      <c r="H105" s="393">
        <f t="shared" si="27"/>
        <v>0</v>
      </c>
      <c r="I105" s="393">
        <f t="shared" si="27"/>
        <v>0</v>
      </c>
      <c r="J105" s="393">
        <f t="shared" si="27"/>
        <v>0</v>
      </c>
      <c r="K105" s="393">
        <f t="shared" si="27"/>
        <v>0</v>
      </c>
      <c r="L105" s="393">
        <f t="shared" si="27"/>
        <v>0</v>
      </c>
      <c r="M105" s="393">
        <f t="shared" si="27"/>
        <v>0</v>
      </c>
      <c r="N105" s="393">
        <f t="shared" si="27"/>
        <v>0</v>
      </c>
      <c r="O105" s="393">
        <f t="shared" si="27"/>
        <v>0</v>
      </c>
      <c r="P105" s="393">
        <f t="shared" si="27"/>
        <v>0</v>
      </c>
      <c r="Q105" s="393">
        <f t="shared" si="27"/>
        <v>0</v>
      </c>
      <c r="R105" s="393">
        <f t="shared" si="27"/>
        <v>0</v>
      </c>
      <c r="S105" s="393">
        <f t="shared" si="27"/>
        <v>0</v>
      </c>
      <c r="T105" s="393">
        <f t="shared" si="27"/>
        <v>0</v>
      </c>
      <c r="U105" s="393">
        <f t="shared" si="27"/>
        <v>0</v>
      </c>
      <c r="V105" s="393">
        <f t="shared" si="27"/>
        <v>0</v>
      </c>
      <c r="W105" s="393">
        <f t="shared" si="27"/>
        <v>0</v>
      </c>
      <c r="X105" s="393">
        <f t="shared" si="27"/>
        <v>0</v>
      </c>
      <c r="Y105" s="393">
        <f t="shared" si="27"/>
        <v>0</v>
      </c>
      <c r="Z105" s="393">
        <f t="shared" si="27"/>
        <v>0</v>
      </c>
      <c r="AA105" s="393">
        <f t="shared" si="27"/>
        <v>0</v>
      </c>
      <c r="AB105" s="393">
        <f t="shared" si="27"/>
        <v>0</v>
      </c>
      <c r="AC105" s="393">
        <f t="shared" si="27"/>
        <v>0</v>
      </c>
      <c r="AD105" s="393">
        <f t="shared" si="27"/>
        <v>0</v>
      </c>
      <c r="AE105" s="393">
        <f t="shared" si="27"/>
        <v>0</v>
      </c>
      <c r="AF105" s="393">
        <f t="shared" si="27"/>
        <v>0</v>
      </c>
      <c r="AG105" s="204">
        <f t="shared" si="26"/>
        <v>0</v>
      </c>
    </row>
    <row r="106" hidden="1" outlineLevel="1">
      <c r="A106" s="40"/>
      <c r="B106" s="676"/>
      <c r="C106" s="676"/>
      <c r="D106" s="676"/>
      <c r="E106" s="676"/>
      <c r="F106" s="676"/>
      <c r="G106" s="676"/>
      <c r="H106" s="676"/>
      <c r="I106" s="676"/>
      <c r="J106" s="676"/>
      <c r="K106" s="676"/>
      <c r="L106" s="676"/>
      <c r="M106" s="676"/>
      <c r="N106" s="676"/>
      <c r="O106" s="676"/>
      <c r="P106" s="676"/>
      <c r="Q106" s="676"/>
      <c r="R106" s="676"/>
      <c r="S106" s="676"/>
      <c r="T106" s="676"/>
      <c r="U106" s="676"/>
      <c r="V106" s="676"/>
      <c r="W106" s="676"/>
      <c r="X106" s="676"/>
      <c r="Y106" s="676"/>
      <c r="Z106" s="676"/>
      <c r="AA106" s="676"/>
      <c r="AB106" s="676"/>
      <c r="AC106" s="676"/>
      <c r="AD106" s="676"/>
      <c r="AE106" s="676"/>
      <c r="AF106" s="676"/>
      <c r="AG106" s="724"/>
    </row>
    <row r="107" hidden="1" outlineLevel="1">
      <c r="A107" s="297" t="s">
        <v>316</v>
      </c>
      <c r="B107" s="725"/>
      <c r="C107" s="725"/>
      <c r="D107" s="725"/>
      <c r="E107" s="725"/>
      <c r="F107" s="725"/>
      <c r="G107" s="725"/>
      <c r="H107" s="725"/>
      <c r="I107" s="725"/>
      <c r="J107" s="725"/>
      <c r="K107" s="725"/>
      <c r="L107" s="725"/>
      <c r="M107" s="725"/>
      <c r="N107" s="725"/>
      <c r="O107" s="725"/>
      <c r="P107" s="725"/>
      <c r="Q107" s="725"/>
      <c r="R107" s="725"/>
      <c r="S107" s="725"/>
      <c r="T107" s="725"/>
      <c r="U107" s="725"/>
      <c r="V107" s="725"/>
      <c r="W107" s="725"/>
      <c r="X107" s="725"/>
      <c r="Y107" s="725"/>
      <c r="Z107" s="725"/>
      <c r="AA107" s="725"/>
      <c r="AB107" s="725"/>
      <c r="AC107" s="725"/>
      <c r="AD107" s="725"/>
      <c r="AE107" s="725"/>
      <c r="AF107" s="725"/>
      <c r="AG107" s="724"/>
    </row>
    <row r="108" hidden="1" outlineLevel="1">
      <c r="A108" s="120" t="s">
        <v>317</v>
      </c>
      <c r="B108" s="153">
        <v>0.0</v>
      </c>
      <c r="C108" s="153">
        <v>0.0</v>
      </c>
      <c r="D108" s="153">
        <v>0.0</v>
      </c>
      <c r="E108" s="153">
        <v>0.0</v>
      </c>
      <c r="F108" s="153">
        <v>0.0</v>
      </c>
      <c r="G108" s="153">
        <v>0.0</v>
      </c>
      <c r="H108" s="153">
        <v>0.0</v>
      </c>
      <c r="I108" s="153">
        <v>0.0</v>
      </c>
      <c r="J108" s="153">
        <v>0.0</v>
      </c>
      <c r="K108" s="153">
        <v>0.0</v>
      </c>
      <c r="L108" s="153">
        <v>0.0</v>
      </c>
      <c r="M108" s="153">
        <v>0.0</v>
      </c>
      <c r="N108" s="153">
        <v>0.0</v>
      </c>
      <c r="O108" s="153">
        <v>0.0</v>
      </c>
      <c r="P108" s="153">
        <v>0.0</v>
      </c>
      <c r="Q108" s="153">
        <v>0.0</v>
      </c>
      <c r="R108" s="153">
        <v>0.0</v>
      </c>
      <c r="S108" s="153">
        <v>0.0</v>
      </c>
      <c r="T108" s="153">
        <v>0.0</v>
      </c>
      <c r="U108" s="153">
        <v>0.0</v>
      </c>
      <c r="V108" s="153">
        <v>0.0</v>
      </c>
      <c r="W108" s="153">
        <v>0.0</v>
      </c>
      <c r="X108" s="153">
        <v>0.0</v>
      </c>
      <c r="Y108" s="153">
        <v>0.0</v>
      </c>
      <c r="Z108" s="153">
        <v>0.0</v>
      </c>
      <c r="AA108" s="153">
        <v>0.0</v>
      </c>
      <c r="AB108" s="153">
        <v>0.0</v>
      </c>
      <c r="AC108" s="153">
        <v>0.0</v>
      </c>
      <c r="AD108" s="153">
        <v>0.0</v>
      </c>
      <c r="AE108" s="153">
        <v>0.0</v>
      </c>
      <c r="AF108" s="621">
        <v>0.0</v>
      </c>
      <c r="AG108" s="204">
        <f t="shared" ref="AG108:AG110" si="28">SUM(B108:AF108)</f>
        <v>0</v>
      </c>
    </row>
    <row r="109" hidden="1" outlineLevel="1">
      <c r="A109" s="120" t="s">
        <v>318</v>
      </c>
      <c r="B109" s="153">
        <v>0.0</v>
      </c>
      <c r="C109" s="153">
        <v>0.0</v>
      </c>
      <c r="D109" s="153">
        <v>0.0</v>
      </c>
      <c r="E109" s="153">
        <v>0.0</v>
      </c>
      <c r="F109" s="153">
        <v>0.0</v>
      </c>
      <c r="G109" s="153">
        <v>0.0</v>
      </c>
      <c r="H109" s="153">
        <v>0.0</v>
      </c>
      <c r="I109" s="153">
        <v>0.0</v>
      </c>
      <c r="J109" s="153">
        <v>0.0</v>
      </c>
      <c r="K109" s="153">
        <v>0.0</v>
      </c>
      <c r="L109" s="153">
        <v>0.0</v>
      </c>
      <c r="M109" s="153">
        <v>0.0</v>
      </c>
      <c r="N109" s="153">
        <v>0.0</v>
      </c>
      <c r="O109" s="153">
        <v>0.0</v>
      </c>
      <c r="P109" s="153">
        <v>0.0</v>
      </c>
      <c r="Q109" s="153">
        <v>0.0</v>
      </c>
      <c r="R109" s="153">
        <v>0.0</v>
      </c>
      <c r="S109" s="153">
        <v>0.0</v>
      </c>
      <c r="T109" s="153">
        <v>0.0</v>
      </c>
      <c r="U109" s="153">
        <v>0.0</v>
      </c>
      <c r="V109" s="153">
        <v>0.0</v>
      </c>
      <c r="W109" s="153">
        <v>0.0</v>
      </c>
      <c r="X109" s="153">
        <v>0.0</v>
      </c>
      <c r="Y109" s="153">
        <v>0.0</v>
      </c>
      <c r="Z109" s="153">
        <v>0.0</v>
      </c>
      <c r="AA109" s="153">
        <v>0.0</v>
      </c>
      <c r="AB109" s="153">
        <v>0.0</v>
      </c>
      <c r="AC109" s="153">
        <v>0.0</v>
      </c>
      <c r="AD109" s="153">
        <v>0.0</v>
      </c>
      <c r="AE109" s="153">
        <v>0.0</v>
      </c>
      <c r="AF109" s="621">
        <v>0.0</v>
      </c>
      <c r="AG109" s="204">
        <f t="shared" si="28"/>
        <v>0</v>
      </c>
    </row>
    <row r="110" hidden="1" outlineLevel="1">
      <c r="A110" s="120" t="s">
        <v>320</v>
      </c>
      <c r="B110" s="153">
        <v>0.0</v>
      </c>
      <c r="C110" s="153">
        <v>0.0</v>
      </c>
      <c r="D110" s="153">
        <v>0.0</v>
      </c>
      <c r="E110" s="153">
        <v>0.0</v>
      </c>
      <c r="F110" s="153">
        <v>0.0</v>
      </c>
      <c r="G110" s="153">
        <v>0.0</v>
      </c>
      <c r="H110" s="153">
        <v>0.0</v>
      </c>
      <c r="I110" s="153">
        <v>0.0</v>
      </c>
      <c r="J110" s="153">
        <v>0.0</v>
      </c>
      <c r="K110" s="153">
        <v>0.0</v>
      </c>
      <c r="L110" s="153">
        <v>0.0</v>
      </c>
      <c r="M110" s="153">
        <v>0.0</v>
      </c>
      <c r="N110" s="153">
        <v>0.0</v>
      </c>
      <c r="O110" s="621">
        <v>0.0</v>
      </c>
      <c r="P110" s="153">
        <v>0.0</v>
      </c>
      <c r="Q110" s="153">
        <v>0.0</v>
      </c>
      <c r="R110" s="153">
        <v>0.0</v>
      </c>
      <c r="S110" s="153">
        <v>0.0</v>
      </c>
      <c r="T110" s="153">
        <v>0.0</v>
      </c>
      <c r="U110" s="153">
        <v>0.0</v>
      </c>
      <c r="V110" s="153">
        <v>0.0</v>
      </c>
      <c r="W110" s="153">
        <v>0.0</v>
      </c>
      <c r="X110" s="153">
        <v>0.0</v>
      </c>
      <c r="Y110" s="153">
        <v>0.0</v>
      </c>
      <c r="Z110" s="153">
        <v>0.0</v>
      </c>
      <c r="AA110" s="153">
        <v>0.0</v>
      </c>
      <c r="AB110" s="153">
        <v>0.0</v>
      </c>
      <c r="AC110" s="621">
        <v>0.0</v>
      </c>
      <c r="AD110" s="621">
        <v>0.0</v>
      </c>
      <c r="AE110" s="621">
        <v>0.0</v>
      </c>
      <c r="AF110" s="621">
        <v>0.0</v>
      </c>
      <c r="AG110" s="204">
        <f t="shared" si="28"/>
        <v>0</v>
      </c>
    </row>
    <row r="111" hidden="1" outlineLevel="1">
      <c r="A111" s="40"/>
      <c r="B111" s="676"/>
      <c r="C111" s="676"/>
      <c r="D111" s="676"/>
      <c r="E111" s="676"/>
      <c r="F111" s="676"/>
      <c r="G111" s="676"/>
      <c r="H111" s="676"/>
      <c r="I111" s="676"/>
      <c r="J111" s="676"/>
      <c r="K111" s="676"/>
      <c r="L111" s="676"/>
      <c r="M111" s="676"/>
      <c r="N111" s="676"/>
      <c r="O111" s="676"/>
      <c r="P111" s="676"/>
      <c r="Q111" s="676"/>
      <c r="R111" s="676"/>
      <c r="S111" s="676"/>
      <c r="T111" s="676"/>
      <c r="U111" s="676"/>
      <c r="V111" s="676"/>
      <c r="W111" s="676"/>
      <c r="X111" s="676"/>
      <c r="Y111" s="676"/>
      <c r="Z111" s="676"/>
      <c r="AA111" s="676"/>
      <c r="AB111" s="676"/>
      <c r="AC111" s="676"/>
      <c r="AD111" s="676"/>
      <c r="AE111" s="676"/>
      <c r="AF111" s="676"/>
      <c r="AG111" s="724"/>
    </row>
    <row r="112" hidden="1" outlineLevel="1">
      <c r="A112" s="503" t="s">
        <v>323</v>
      </c>
      <c r="B112" s="512">
        <v>0.0</v>
      </c>
      <c r="C112" s="512">
        <v>0.0</v>
      </c>
      <c r="D112" s="512">
        <v>0.0</v>
      </c>
      <c r="E112" s="512">
        <v>0.0</v>
      </c>
      <c r="F112" s="512">
        <v>1.0</v>
      </c>
      <c r="G112" s="512">
        <v>0.0</v>
      </c>
      <c r="H112" s="512">
        <v>0.0</v>
      </c>
      <c r="I112" s="512">
        <v>0.0</v>
      </c>
      <c r="J112" s="512">
        <v>0.0</v>
      </c>
      <c r="K112" s="512">
        <v>0.0</v>
      </c>
      <c r="L112" s="512">
        <v>0.0</v>
      </c>
      <c r="M112" s="512">
        <v>0.0</v>
      </c>
      <c r="N112" s="512">
        <v>0.0</v>
      </c>
      <c r="O112" s="512">
        <v>0.0</v>
      </c>
      <c r="P112" s="512">
        <v>0.0</v>
      </c>
      <c r="Q112" s="512">
        <v>0.0</v>
      </c>
      <c r="R112" s="512">
        <v>0.0</v>
      </c>
      <c r="S112" s="512">
        <v>0.0</v>
      </c>
      <c r="T112" s="512">
        <v>0.0</v>
      </c>
      <c r="U112" s="512">
        <v>0.0</v>
      </c>
      <c r="V112" s="512">
        <v>0.0</v>
      </c>
      <c r="W112" s="512">
        <v>0.0</v>
      </c>
      <c r="X112" s="512">
        <v>0.0</v>
      </c>
      <c r="Y112" s="512">
        <v>0.0</v>
      </c>
      <c r="Z112" s="512">
        <v>0.0</v>
      </c>
      <c r="AA112" s="512">
        <v>0.0</v>
      </c>
      <c r="AB112" s="512">
        <v>0.0</v>
      </c>
      <c r="AC112" s="512">
        <v>0.0</v>
      </c>
      <c r="AD112" s="512">
        <v>0.0</v>
      </c>
      <c r="AE112" s="512">
        <v>0.0</v>
      </c>
      <c r="AF112" s="512">
        <v>0.0</v>
      </c>
      <c r="AG112" s="204">
        <f>SUM(B112:AF112)</f>
        <v>1</v>
      </c>
    </row>
    <row r="113">
      <c r="A113" s="40"/>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726"/>
      <c r="Y113" s="491"/>
      <c r="Z113" s="491"/>
      <c r="AA113" s="491"/>
      <c r="AB113" s="491"/>
      <c r="AC113" s="491"/>
      <c r="AD113" s="491"/>
      <c r="AE113" s="491"/>
      <c r="AF113" s="491"/>
      <c r="AG113" s="724"/>
    </row>
    <row r="114">
      <c r="A114" s="40"/>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c r="AA114" s="491"/>
      <c r="AB114" s="491"/>
      <c r="AC114" s="491"/>
      <c r="AD114" s="491"/>
      <c r="AE114" s="491"/>
      <c r="AF114" s="491"/>
      <c r="AG114" s="724"/>
    </row>
    <row r="115" ht="30.75" customHeight="1">
      <c r="A115" s="727" t="s">
        <v>574</v>
      </c>
      <c r="B115" s="556"/>
      <c r="C115" s="556"/>
      <c r="D115" s="556"/>
      <c r="E115" s="556"/>
      <c r="F115" s="556"/>
      <c r="G115" s="556"/>
      <c r="H115" s="556"/>
      <c r="I115" s="556"/>
      <c r="J115" s="556"/>
      <c r="K115" s="556"/>
      <c r="L115" s="556"/>
      <c r="M115" s="556"/>
      <c r="N115" s="556"/>
      <c r="O115" s="556"/>
      <c r="P115" s="556"/>
      <c r="Q115" s="556"/>
      <c r="R115" s="556"/>
      <c r="S115" s="556"/>
      <c r="T115" s="556"/>
      <c r="U115" s="556"/>
      <c r="V115" s="556"/>
      <c r="W115" s="556"/>
      <c r="X115" s="556"/>
      <c r="Y115" s="556"/>
      <c r="Z115" s="556"/>
      <c r="AA115" s="556"/>
      <c r="AB115" s="556"/>
      <c r="AC115" s="556"/>
      <c r="AD115" s="556"/>
      <c r="AE115" s="556"/>
      <c r="AF115" s="728"/>
      <c r="AG115" s="213"/>
    </row>
    <row r="116" collapsed="1">
      <c r="A116" s="170" t="s">
        <v>48</v>
      </c>
      <c r="B116" s="89" t="str">
        <f>Summary!B25</f>
        <v/>
      </c>
      <c r="C116" s="89" t="str">
        <f>Summary!C25</f>
        <v/>
      </c>
      <c r="D116" s="89" t="str">
        <f>Summary!D25</f>
        <v/>
      </c>
      <c r="E116" s="89" t="str">
        <f>Summary!E25</f>
        <v/>
      </c>
      <c r="F116" s="89" t="str">
        <f>Summary!F25</f>
        <v/>
      </c>
      <c r="G116" s="89" t="str">
        <f>Summary!G25</f>
        <v/>
      </c>
      <c r="H116" s="89">
        <f>Summary!H25</f>
        <v>1183.461</v>
      </c>
      <c r="I116" s="89">
        <f>Summary!I25</f>
        <v>3973.8816</v>
      </c>
      <c r="J116" s="89">
        <f>Summary!J25</f>
        <v>0</v>
      </c>
      <c r="K116" s="89">
        <f>Summary!K25</f>
        <v>211.2186</v>
      </c>
      <c r="L116" s="89">
        <f>Summary!L25</f>
        <v>211.2186</v>
      </c>
      <c r="M116" s="89">
        <f>Summary!M25</f>
        <v>1183.461</v>
      </c>
      <c r="N116" s="89">
        <f>Summary!N25</f>
        <v>676.1118</v>
      </c>
      <c r="O116" s="89">
        <f>Summary!O25</f>
        <v>0</v>
      </c>
      <c r="P116" s="89">
        <f>Summary!P25</f>
        <v>0</v>
      </c>
      <c r="Q116" s="89">
        <f>Summary!Q25</f>
        <v>0</v>
      </c>
      <c r="R116" s="89">
        <f>Summary!R25</f>
        <v>253.6746</v>
      </c>
      <c r="S116" s="89">
        <f>Summary!S25</f>
        <v>0</v>
      </c>
      <c r="T116" s="89">
        <f>Summary!T25</f>
        <v>0</v>
      </c>
      <c r="U116" s="89">
        <f>Summary!U25</f>
        <v>0</v>
      </c>
      <c r="V116" s="89">
        <f>Summary!V25</f>
        <v>0</v>
      </c>
      <c r="W116" s="89">
        <f>Summary!W25</f>
        <v>0</v>
      </c>
      <c r="X116" s="89">
        <f>Summary!X25</f>
        <v>0</v>
      </c>
      <c r="Y116" s="89">
        <f>Summary!Y25</f>
        <v>0</v>
      </c>
      <c r="Z116" s="89">
        <f>Summary!Z25</f>
        <v>0</v>
      </c>
      <c r="AA116" s="89">
        <f>Summary!AA25</f>
        <v>0</v>
      </c>
      <c r="AB116" s="89">
        <f>Summary!AB25</f>
        <v>0</v>
      </c>
      <c r="AC116" s="89">
        <f>Summary!AC25</f>
        <v>0</v>
      </c>
      <c r="AD116" s="89">
        <f>Summary!AD25</f>
        <v>0</v>
      </c>
      <c r="AE116" s="89">
        <f>Summary!AE25</f>
        <v>0</v>
      </c>
      <c r="AF116" s="89">
        <f>Summary!AF25</f>
        <v>0</v>
      </c>
      <c r="AG116" s="204">
        <f>SUM(B116:AF116)</f>
        <v>7693.0272</v>
      </c>
    </row>
    <row r="117" hidden="1" outlineLevel="1">
      <c r="A117" s="666" t="s">
        <v>132</v>
      </c>
      <c r="B117" s="667"/>
      <c r="C117" s="667"/>
      <c r="D117" s="667"/>
      <c r="E117" s="667"/>
      <c r="F117" s="667"/>
      <c r="G117" s="667"/>
      <c r="H117" s="667"/>
      <c r="I117" s="667"/>
      <c r="J117" s="667"/>
      <c r="K117" s="667"/>
      <c r="L117" s="667"/>
      <c r="M117" s="667"/>
      <c r="N117" s="667"/>
      <c r="O117" s="667"/>
      <c r="P117" s="667"/>
      <c r="Q117" s="667"/>
      <c r="R117" s="667"/>
      <c r="S117" s="667"/>
      <c r="T117" s="667"/>
      <c r="U117" s="667"/>
      <c r="V117" s="667"/>
      <c r="W117" s="667"/>
      <c r="X117" s="667"/>
      <c r="Y117" s="667"/>
      <c r="Z117" s="667"/>
      <c r="AA117" s="667"/>
      <c r="AB117" s="667"/>
      <c r="AC117" s="667"/>
      <c r="AD117" s="667"/>
      <c r="AE117" s="667"/>
      <c r="AF117" s="667"/>
      <c r="AG117" s="493"/>
    </row>
    <row r="118" hidden="1" outlineLevel="1">
      <c r="A118" s="114" t="s">
        <v>97</v>
      </c>
      <c r="B118" s="89" t="str">
        <f>Summary!B27</f>
        <v/>
      </c>
      <c r="C118" s="89" t="str">
        <f>Summary!C27</f>
        <v/>
      </c>
      <c r="D118" s="89" t="str">
        <f>Summary!D27</f>
        <v/>
      </c>
      <c r="E118" s="89" t="str">
        <f>Summary!E27</f>
        <v/>
      </c>
      <c r="F118" s="89" t="str">
        <f>Summary!F27</f>
        <v/>
      </c>
      <c r="G118" s="89" t="str">
        <f>Summary!G27</f>
        <v/>
      </c>
      <c r="H118" s="89">
        <f>Summary!H27</f>
        <v>68.461</v>
      </c>
      <c r="I118" s="89">
        <f>Summary!I27</f>
        <v>229.8816</v>
      </c>
      <c r="J118" s="89">
        <f>Summary!J27</f>
        <v>0</v>
      </c>
      <c r="K118" s="89">
        <f>Summary!K27</f>
        <v>12.2186</v>
      </c>
      <c r="L118" s="89">
        <f>Summary!L27</f>
        <v>12.2186</v>
      </c>
      <c r="M118" s="89">
        <f>Summary!M27</f>
        <v>68.461</v>
      </c>
      <c r="N118" s="89">
        <f>Summary!N27</f>
        <v>39.1118</v>
      </c>
      <c r="O118" s="89">
        <f>Summary!O27</f>
        <v>0</v>
      </c>
      <c r="P118" s="89">
        <f>Summary!P27</f>
        <v>0</v>
      </c>
      <c r="Q118" s="89">
        <f>Summary!Q27</f>
        <v>0</v>
      </c>
      <c r="R118" s="89">
        <f>Summary!R27</f>
        <v>14.6746</v>
      </c>
      <c r="S118" s="89">
        <f>Summary!S27</f>
        <v>0</v>
      </c>
      <c r="T118" s="89">
        <f>Summary!T27</f>
        <v>0</v>
      </c>
      <c r="U118" s="89">
        <f>Summary!U27</f>
        <v>0</v>
      </c>
      <c r="V118" s="89">
        <f>Summary!V27</f>
        <v>0</v>
      </c>
      <c r="W118" s="89">
        <f>Summary!W27</f>
        <v>0</v>
      </c>
      <c r="X118" s="89">
        <f>Summary!X27</f>
        <v>0</v>
      </c>
      <c r="Y118" s="89">
        <f>Summary!Y27</f>
        <v>0</v>
      </c>
      <c r="Z118" s="89">
        <f>Summary!Z27</f>
        <v>0</v>
      </c>
      <c r="AA118" s="89">
        <f>Summary!AA27</f>
        <v>0</v>
      </c>
      <c r="AB118" s="89">
        <f>Summary!AB27</f>
        <v>0</v>
      </c>
      <c r="AC118" s="89">
        <f>Summary!AC27</f>
        <v>0</v>
      </c>
      <c r="AD118" s="89">
        <f>Summary!AD27</f>
        <v>0</v>
      </c>
      <c r="AE118" s="89">
        <f>Summary!AE27</f>
        <v>0</v>
      </c>
      <c r="AF118" s="89">
        <f>Summary!AF27</f>
        <v>0</v>
      </c>
      <c r="AG118" s="204">
        <f>SUM(B118:AF118)</f>
        <v>445.0272</v>
      </c>
    </row>
    <row r="119" hidden="1" outlineLevel="1">
      <c r="A119" s="114" t="s">
        <v>69</v>
      </c>
      <c r="B119" s="615"/>
      <c r="C119" s="615"/>
      <c r="D119" s="615"/>
      <c r="E119" s="615"/>
      <c r="F119" s="615"/>
      <c r="G119" s="615"/>
      <c r="H119" s="615"/>
      <c r="I119" s="615"/>
      <c r="J119" s="615"/>
      <c r="K119" s="615"/>
      <c r="L119" s="615"/>
      <c r="M119" s="615"/>
      <c r="N119" s="615"/>
      <c r="O119" s="615"/>
      <c r="P119" s="615"/>
      <c r="Q119" s="615"/>
      <c r="R119" s="615"/>
      <c r="S119" s="615"/>
      <c r="T119" s="615"/>
      <c r="U119" s="615"/>
      <c r="V119" s="615"/>
      <c r="W119" s="615"/>
      <c r="X119" s="615"/>
      <c r="Y119" s="615"/>
      <c r="Z119" s="615"/>
      <c r="AA119" s="615"/>
      <c r="AB119" s="615"/>
      <c r="AC119" s="615"/>
      <c r="AD119" s="615"/>
      <c r="AE119" s="615"/>
      <c r="AF119" s="615"/>
      <c r="AG119" s="204"/>
    </row>
    <row r="120">
      <c r="A120" s="170" t="s">
        <v>32</v>
      </c>
      <c r="B120" s="115">
        <f>Summary!B58</f>
        <v>0</v>
      </c>
      <c r="C120" s="115">
        <f>Summary!C58</f>
        <v>0</v>
      </c>
      <c r="D120" s="115">
        <f>Summary!D58</f>
        <v>0</v>
      </c>
      <c r="E120" s="115">
        <f>Summary!E58</f>
        <v>0</v>
      </c>
      <c r="F120" s="115">
        <f>Summary!F58</f>
        <v>0</v>
      </c>
      <c r="G120" s="115">
        <f>Summary!G58</f>
        <v>0</v>
      </c>
      <c r="H120" s="115">
        <f>Summary!H58</f>
        <v>5</v>
      </c>
      <c r="I120" s="115">
        <f>Summary!I58</f>
        <v>16</v>
      </c>
      <c r="J120" s="115">
        <f>Summary!J58</f>
        <v>0</v>
      </c>
      <c r="K120" s="115">
        <f>Summary!K58</f>
        <v>1</v>
      </c>
      <c r="L120" s="115">
        <f>Summary!L58</f>
        <v>1</v>
      </c>
      <c r="M120" s="115">
        <f>Summary!M58</f>
        <v>5</v>
      </c>
      <c r="N120" s="115">
        <f>Summary!N58</f>
        <v>3</v>
      </c>
      <c r="O120" s="115">
        <f>Summary!O58</f>
        <v>0</v>
      </c>
      <c r="P120" s="115">
        <f>Summary!P58</f>
        <v>0</v>
      </c>
      <c r="Q120" s="115">
        <f>Summary!Q58</f>
        <v>0</v>
      </c>
      <c r="R120" s="115">
        <f>Summary!R58</f>
        <v>1</v>
      </c>
      <c r="S120" s="115">
        <f>Summary!S58</f>
        <v>0</v>
      </c>
      <c r="T120" s="115">
        <f>Summary!T58</f>
        <v>0</v>
      </c>
      <c r="U120" s="115">
        <f>Summary!U58</f>
        <v>0</v>
      </c>
      <c r="V120" s="115">
        <f>Summary!V58</f>
        <v>0</v>
      </c>
      <c r="W120" s="115">
        <f>Summary!W58</f>
        <v>0</v>
      </c>
      <c r="X120" s="115">
        <f>Summary!X58</f>
        <v>0</v>
      </c>
      <c r="Y120" s="115">
        <f>Summary!Y58</f>
        <v>0</v>
      </c>
      <c r="Z120" s="115">
        <f>Summary!Z58</f>
        <v>0</v>
      </c>
      <c r="AA120" s="115">
        <f>Summary!AA58</f>
        <v>0</v>
      </c>
      <c r="AB120" s="115">
        <f>Summary!AB58</f>
        <v>0</v>
      </c>
      <c r="AC120" s="115">
        <f>Summary!AC58</f>
        <v>0</v>
      </c>
      <c r="AD120" s="115">
        <f>Summary!AD58</f>
        <v>0</v>
      </c>
      <c r="AE120" s="115">
        <f>Summary!AE58</f>
        <v>0</v>
      </c>
      <c r="AF120" s="115">
        <f>Summary!AF58</f>
        <v>0</v>
      </c>
      <c r="AG120" s="204">
        <f>sum(B120:AF120)</f>
        <v>32</v>
      </c>
    </row>
    <row r="121">
      <c r="A121" s="40"/>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c r="AA121" s="491"/>
      <c r="AB121" s="491"/>
      <c r="AC121" s="491"/>
      <c r="AD121" s="491"/>
      <c r="AE121" s="491"/>
      <c r="AF121" s="491"/>
      <c r="AG121" s="660"/>
    </row>
    <row r="122">
      <c r="A122" s="120" t="s">
        <v>575</v>
      </c>
      <c r="B122" s="63">
        <f>Summary!B83</f>
        <v>0</v>
      </c>
      <c r="C122" s="63">
        <f>Summary!C83</f>
        <v>0</v>
      </c>
      <c r="D122" s="63">
        <f>Summary!D83</f>
        <v>0</v>
      </c>
      <c r="E122" s="63">
        <f>Summary!E83</f>
        <v>0</v>
      </c>
      <c r="F122" s="63">
        <f>Summary!F83</f>
        <v>0</v>
      </c>
      <c r="G122" s="63">
        <f>Summary!G83</f>
        <v>0</v>
      </c>
      <c r="H122" s="63">
        <f>Summary!H83</f>
        <v>177.51915</v>
      </c>
      <c r="I122" s="63">
        <f>Summary!I83</f>
        <v>596.08224</v>
      </c>
      <c r="J122" s="63">
        <f>Summary!J83</f>
        <v>0</v>
      </c>
      <c r="K122" s="63">
        <f>Summary!K83</f>
        <v>31.68279</v>
      </c>
      <c r="L122" s="63">
        <f>Summary!L83</f>
        <v>31.68279</v>
      </c>
      <c r="M122" s="63">
        <f>Summary!M83</f>
        <v>177.51915</v>
      </c>
      <c r="N122" s="63">
        <f>Summary!N83</f>
        <v>101.41677</v>
      </c>
      <c r="O122" s="63">
        <f>Summary!O83</f>
        <v>0</v>
      </c>
      <c r="P122" s="63">
        <f>Summary!P83</f>
        <v>0</v>
      </c>
      <c r="Q122" s="63">
        <f>Summary!Q83</f>
        <v>0</v>
      </c>
      <c r="R122" s="63">
        <f>Summary!R83</f>
        <v>38.05119</v>
      </c>
      <c r="S122" s="63">
        <f>Summary!S83</f>
        <v>0</v>
      </c>
      <c r="T122" s="63">
        <f>Summary!T83</f>
        <v>0</v>
      </c>
      <c r="U122" s="63">
        <f>Summary!U83</f>
        <v>0</v>
      </c>
      <c r="V122" s="63">
        <f>Summary!V83</f>
        <v>0</v>
      </c>
      <c r="W122" s="63">
        <f>Summary!W83</f>
        <v>0</v>
      </c>
      <c r="X122" s="63">
        <f>Summary!X83</f>
        <v>0</v>
      </c>
      <c r="Y122" s="63">
        <f>Summary!Y83</f>
        <v>0</v>
      </c>
      <c r="Z122" s="63">
        <f>Summary!Z83</f>
        <v>0</v>
      </c>
      <c r="AA122" s="63">
        <f>Summary!AA83</f>
        <v>0</v>
      </c>
      <c r="AB122" s="63">
        <f>Summary!AB83</f>
        <v>0</v>
      </c>
      <c r="AC122" s="63">
        <f>Summary!AC83</f>
        <v>0</v>
      </c>
      <c r="AD122" s="63">
        <f>Summary!AD83</f>
        <v>0</v>
      </c>
      <c r="AE122" s="63">
        <f>Summary!AE83</f>
        <v>0</v>
      </c>
      <c r="AF122" s="63">
        <f>Summary!AF83</f>
        <v>0</v>
      </c>
      <c r="AG122" s="94">
        <f>sum(B122:AF122)</f>
        <v>1153.95408</v>
      </c>
    </row>
    <row r="123">
      <c r="A123" s="40"/>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c r="AA123" s="491"/>
      <c r="AB123" s="491"/>
      <c r="AC123" s="491"/>
      <c r="AD123" s="491"/>
      <c r="AE123" s="491"/>
      <c r="AF123" s="491"/>
      <c r="AG123" s="660"/>
    </row>
    <row r="124">
      <c r="A124" s="23" t="s">
        <v>576</v>
      </c>
      <c r="B124" s="676"/>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c r="AA124" s="491"/>
      <c r="AB124" s="491"/>
      <c r="AC124" s="491"/>
      <c r="AD124" s="491"/>
      <c r="AE124" s="491"/>
      <c r="AF124" s="491"/>
      <c r="AG124" s="493"/>
    </row>
    <row r="125">
      <c r="A125" s="26" t="s">
        <v>577</v>
      </c>
      <c r="B125" s="729"/>
      <c r="C125" s="729"/>
      <c r="D125" s="729"/>
      <c r="E125" s="729"/>
      <c r="F125" s="729"/>
      <c r="G125" s="729"/>
      <c r="H125" s="153">
        <v>1.0</v>
      </c>
      <c r="I125" s="80">
        <v>1.0</v>
      </c>
      <c r="J125" s="80">
        <v>0.0</v>
      </c>
      <c r="K125" s="80">
        <v>1.0</v>
      </c>
      <c r="L125" s="80">
        <v>0.0</v>
      </c>
      <c r="M125" s="80">
        <v>1.0</v>
      </c>
      <c r="N125" s="80">
        <v>0.0</v>
      </c>
      <c r="O125" s="159">
        <v>0.0</v>
      </c>
      <c r="P125" s="159">
        <v>0.0</v>
      </c>
      <c r="Q125" s="159">
        <v>0.0</v>
      </c>
      <c r="R125" s="80">
        <v>0.0</v>
      </c>
      <c r="S125" s="140">
        <v>0.0</v>
      </c>
      <c r="T125" s="140">
        <v>0.0</v>
      </c>
      <c r="U125" s="140">
        <v>0.0</v>
      </c>
      <c r="V125" s="140">
        <v>0.0</v>
      </c>
      <c r="W125" s="140">
        <v>0.0</v>
      </c>
      <c r="X125" s="140">
        <v>0.0</v>
      </c>
      <c r="Y125" s="140">
        <v>0.0</v>
      </c>
      <c r="Z125" s="140">
        <v>0.0</v>
      </c>
      <c r="AA125" s="140">
        <v>0.0</v>
      </c>
      <c r="AB125" s="140">
        <v>0.0</v>
      </c>
      <c r="AC125" s="140">
        <v>0.0</v>
      </c>
      <c r="AD125" s="140">
        <v>0.0</v>
      </c>
      <c r="AE125" s="140">
        <v>0.0</v>
      </c>
      <c r="AF125" s="140">
        <v>0.0</v>
      </c>
      <c r="AG125" s="204">
        <f t="shared" ref="AG125:AG129" si="29">sum(B125:AF125)</f>
        <v>4</v>
      </c>
    </row>
    <row r="126">
      <c r="A126" s="26" t="s">
        <v>578</v>
      </c>
      <c r="B126" s="729"/>
      <c r="C126" s="729"/>
      <c r="D126" s="729"/>
      <c r="E126" s="729"/>
      <c r="F126" s="729"/>
      <c r="G126" s="729"/>
      <c r="H126" s="153">
        <v>1.0</v>
      </c>
      <c r="I126" s="80">
        <v>1.0</v>
      </c>
      <c r="J126" s="80">
        <v>0.0</v>
      </c>
      <c r="K126" s="80">
        <v>0.0</v>
      </c>
      <c r="L126" s="80">
        <v>1.0</v>
      </c>
      <c r="M126" s="80">
        <v>1.0</v>
      </c>
      <c r="N126" s="80">
        <v>2.0</v>
      </c>
      <c r="O126" s="159">
        <v>0.0</v>
      </c>
      <c r="P126" s="159">
        <v>0.0</v>
      </c>
      <c r="Q126" s="159">
        <v>0.0</v>
      </c>
      <c r="R126" s="80">
        <v>0.0</v>
      </c>
      <c r="S126" s="140">
        <v>0.0</v>
      </c>
      <c r="T126" s="140">
        <v>0.0</v>
      </c>
      <c r="U126" s="140">
        <v>0.0</v>
      </c>
      <c r="V126" s="140">
        <v>0.0</v>
      </c>
      <c r="W126" s="140">
        <v>0.0</v>
      </c>
      <c r="X126" s="140">
        <v>0.0</v>
      </c>
      <c r="Y126" s="140">
        <v>0.0</v>
      </c>
      <c r="Z126" s="140">
        <v>0.0</v>
      </c>
      <c r="AA126" s="140">
        <v>0.0</v>
      </c>
      <c r="AB126" s="140">
        <v>0.0</v>
      </c>
      <c r="AC126" s="140">
        <v>0.0</v>
      </c>
      <c r="AD126" s="140">
        <v>0.0</v>
      </c>
      <c r="AE126" s="140">
        <v>0.0</v>
      </c>
      <c r="AF126" s="140">
        <v>0.0</v>
      </c>
      <c r="AG126" s="204">
        <f t="shared" si="29"/>
        <v>6</v>
      </c>
    </row>
    <row r="127">
      <c r="A127" s="26" t="s">
        <v>579</v>
      </c>
      <c r="B127" s="729"/>
      <c r="C127" s="729"/>
      <c r="D127" s="729"/>
      <c r="E127" s="729"/>
      <c r="F127" s="729"/>
      <c r="G127" s="729"/>
      <c r="H127" s="153">
        <v>3.0</v>
      </c>
      <c r="I127" s="80">
        <v>8.0</v>
      </c>
      <c r="J127" s="80">
        <v>0.0</v>
      </c>
      <c r="K127" s="80">
        <v>0.0</v>
      </c>
      <c r="L127" s="80">
        <v>0.0</v>
      </c>
      <c r="M127" s="80">
        <v>2.0</v>
      </c>
      <c r="N127" s="80">
        <v>1.0</v>
      </c>
      <c r="O127" s="159">
        <v>0.0</v>
      </c>
      <c r="P127" s="159">
        <v>0.0</v>
      </c>
      <c r="Q127" s="159">
        <v>0.0</v>
      </c>
      <c r="R127" s="80">
        <v>1.0</v>
      </c>
      <c r="S127" s="140">
        <v>0.0</v>
      </c>
      <c r="T127" s="140">
        <v>0.0</v>
      </c>
      <c r="U127" s="140">
        <v>0.0</v>
      </c>
      <c r="V127" s="140">
        <v>0.0</v>
      </c>
      <c r="W127" s="140">
        <v>0.0</v>
      </c>
      <c r="X127" s="140">
        <v>0.0</v>
      </c>
      <c r="Y127" s="140">
        <v>0.0</v>
      </c>
      <c r="Z127" s="140">
        <v>0.0</v>
      </c>
      <c r="AA127" s="140">
        <v>0.0</v>
      </c>
      <c r="AB127" s="140">
        <v>0.0</v>
      </c>
      <c r="AC127" s="140">
        <v>0.0</v>
      </c>
      <c r="AD127" s="140">
        <v>0.0</v>
      </c>
      <c r="AE127" s="140">
        <v>0.0</v>
      </c>
      <c r="AF127" s="140">
        <v>0.0</v>
      </c>
      <c r="AG127" s="204">
        <f t="shared" si="29"/>
        <v>15</v>
      </c>
    </row>
    <row r="128">
      <c r="A128" s="26" t="s">
        <v>580</v>
      </c>
      <c r="B128" s="729"/>
      <c r="C128" s="729"/>
      <c r="D128" s="729"/>
      <c r="E128" s="729"/>
      <c r="F128" s="729"/>
      <c r="G128" s="729"/>
      <c r="H128" s="153">
        <v>0.0</v>
      </c>
      <c r="I128" s="80">
        <v>6.0</v>
      </c>
      <c r="J128" s="80">
        <v>0.0</v>
      </c>
      <c r="K128" s="80">
        <v>0.0</v>
      </c>
      <c r="L128" s="80">
        <v>0.0</v>
      </c>
      <c r="M128" s="80">
        <v>1.0</v>
      </c>
      <c r="N128" s="80">
        <v>0.0</v>
      </c>
      <c r="O128" s="159">
        <v>0.0</v>
      </c>
      <c r="P128" s="159">
        <v>0.0</v>
      </c>
      <c r="Q128" s="159">
        <v>0.0</v>
      </c>
      <c r="R128" s="80">
        <v>0.0</v>
      </c>
      <c r="S128" s="140">
        <v>0.0</v>
      </c>
      <c r="T128" s="140">
        <v>0.0</v>
      </c>
      <c r="U128" s="140">
        <v>0.0</v>
      </c>
      <c r="V128" s="140">
        <v>0.0</v>
      </c>
      <c r="W128" s="140">
        <v>0.0</v>
      </c>
      <c r="X128" s="140">
        <v>0.0</v>
      </c>
      <c r="Y128" s="140">
        <v>0.0</v>
      </c>
      <c r="Z128" s="140">
        <v>0.0</v>
      </c>
      <c r="AA128" s="140">
        <v>0.0</v>
      </c>
      <c r="AB128" s="140">
        <v>0.0</v>
      </c>
      <c r="AC128" s="140">
        <v>0.0</v>
      </c>
      <c r="AD128" s="140">
        <v>0.0</v>
      </c>
      <c r="AE128" s="140">
        <v>0.0</v>
      </c>
      <c r="AF128" s="140">
        <v>0.0</v>
      </c>
      <c r="AG128" s="204">
        <f t="shared" si="29"/>
        <v>7</v>
      </c>
    </row>
    <row r="129">
      <c r="A129" s="61" t="s">
        <v>96</v>
      </c>
      <c r="B129" s="161">
        <f t="shared" ref="B129:AF129" si="30">SUM(B125:B128)</f>
        <v>0</v>
      </c>
      <c r="C129" s="161">
        <f t="shared" si="30"/>
        <v>0</v>
      </c>
      <c r="D129" s="161">
        <f t="shared" si="30"/>
        <v>0</v>
      </c>
      <c r="E129" s="161">
        <f t="shared" si="30"/>
        <v>0</v>
      </c>
      <c r="F129" s="161">
        <f t="shared" si="30"/>
        <v>0</v>
      </c>
      <c r="G129" s="161">
        <f t="shared" si="30"/>
        <v>0</v>
      </c>
      <c r="H129" s="161">
        <f t="shared" si="30"/>
        <v>5</v>
      </c>
      <c r="I129" s="161">
        <f t="shared" si="30"/>
        <v>16</v>
      </c>
      <c r="J129" s="161">
        <f t="shared" si="30"/>
        <v>0</v>
      </c>
      <c r="K129" s="161">
        <f t="shared" si="30"/>
        <v>1</v>
      </c>
      <c r="L129" s="161">
        <f t="shared" si="30"/>
        <v>1</v>
      </c>
      <c r="M129" s="161">
        <f t="shared" si="30"/>
        <v>5</v>
      </c>
      <c r="N129" s="161">
        <f t="shared" si="30"/>
        <v>3</v>
      </c>
      <c r="O129" s="161">
        <f t="shared" si="30"/>
        <v>0</v>
      </c>
      <c r="P129" s="161">
        <f t="shared" si="30"/>
        <v>0</v>
      </c>
      <c r="Q129" s="161">
        <f t="shared" si="30"/>
        <v>0</v>
      </c>
      <c r="R129" s="161">
        <f t="shared" si="30"/>
        <v>1</v>
      </c>
      <c r="S129" s="161">
        <f t="shared" si="30"/>
        <v>0</v>
      </c>
      <c r="T129" s="161">
        <f t="shared" si="30"/>
        <v>0</v>
      </c>
      <c r="U129" s="161">
        <f t="shared" si="30"/>
        <v>0</v>
      </c>
      <c r="V129" s="161">
        <f t="shared" si="30"/>
        <v>0</v>
      </c>
      <c r="W129" s="161">
        <f t="shared" si="30"/>
        <v>0</v>
      </c>
      <c r="X129" s="161">
        <f t="shared" si="30"/>
        <v>0</v>
      </c>
      <c r="Y129" s="161">
        <f t="shared" si="30"/>
        <v>0</v>
      </c>
      <c r="Z129" s="161">
        <f t="shared" si="30"/>
        <v>0</v>
      </c>
      <c r="AA129" s="161">
        <f t="shared" si="30"/>
        <v>0</v>
      </c>
      <c r="AB129" s="161">
        <f t="shared" si="30"/>
        <v>0</v>
      </c>
      <c r="AC129" s="161">
        <f t="shared" si="30"/>
        <v>0</v>
      </c>
      <c r="AD129" s="161">
        <f t="shared" si="30"/>
        <v>0</v>
      </c>
      <c r="AE129" s="161">
        <f t="shared" si="30"/>
        <v>0</v>
      </c>
      <c r="AF129" s="161">
        <f t="shared" si="30"/>
        <v>0</v>
      </c>
      <c r="AG129" s="204">
        <f t="shared" si="29"/>
        <v>32</v>
      </c>
    </row>
    <row r="130">
      <c r="A130" s="40"/>
      <c r="B130" s="676"/>
      <c r="C130" s="676"/>
      <c r="D130" s="676"/>
      <c r="E130" s="676"/>
      <c r="F130" s="676"/>
      <c r="G130" s="676"/>
      <c r="H130" s="676"/>
      <c r="I130" s="676"/>
      <c r="J130" s="491"/>
      <c r="K130" s="491"/>
      <c r="L130" s="491"/>
      <c r="M130" s="491"/>
      <c r="N130" s="491"/>
      <c r="O130" s="491"/>
      <c r="P130" s="491"/>
      <c r="Q130" s="491"/>
      <c r="R130" s="491"/>
      <c r="S130" s="491"/>
      <c r="T130" s="491"/>
      <c r="U130" s="491"/>
      <c r="V130" s="491"/>
      <c r="W130" s="491"/>
      <c r="X130" s="491"/>
      <c r="Y130" s="491"/>
      <c r="Z130" s="491"/>
      <c r="AA130" s="491"/>
      <c r="AB130" s="491"/>
      <c r="AC130" s="491"/>
      <c r="AD130" s="491"/>
      <c r="AE130" s="491"/>
      <c r="AF130" s="491"/>
      <c r="AG130" s="660"/>
    </row>
    <row r="131">
      <c r="A131" s="26" t="s">
        <v>98</v>
      </c>
      <c r="B131" s="729"/>
      <c r="C131" s="729"/>
      <c r="D131" s="729"/>
      <c r="E131" s="729"/>
      <c r="F131" s="729"/>
      <c r="G131" s="729"/>
      <c r="H131" s="153">
        <v>0.0</v>
      </c>
      <c r="I131" s="153">
        <v>0.0</v>
      </c>
      <c r="J131" s="153">
        <v>0.0</v>
      </c>
      <c r="K131" s="153">
        <v>0.0</v>
      </c>
      <c r="L131" s="153">
        <v>0.0</v>
      </c>
      <c r="M131" s="80">
        <v>0.0</v>
      </c>
      <c r="N131" s="80">
        <v>0.0</v>
      </c>
      <c r="O131" s="80">
        <v>0.0</v>
      </c>
      <c r="P131" s="80">
        <v>0.0</v>
      </c>
      <c r="Q131" s="80">
        <v>0.0</v>
      </c>
      <c r="R131" s="80">
        <v>0.0</v>
      </c>
      <c r="S131" s="140">
        <v>0.0</v>
      </c>
      <c r="T131" s="140">
        <v>0.0</v>
      </c>
      <c r="U131" s="140">
        <v>0.0</v>
      </c>
      <c r="V131" s="140">
        <v>0.0</v>
      </c>
      <c r="W131" s="140">
        <v>0.0</v>
      </c>
      <c r="X131" s="140">
        <v>0.0</v>
      </c>
      <c r="Y131" s="140">
        <v>0.0</v>
      </c>
      <c r="Z131" s="140">
        <v>0.0</v>
      </c>
      <c r="AA131" s="140">
        <v>0.0</v>
      </c>
      <c r="AB131" s="140">
        <v>0.0</v>
      </c>
      <c r="AC131" s="140">
        <v>0.0</v>
      </c>
      <c r="AD131" s="140">
        <v>0.0</v>
      </c>
      <c r="AE131" s="140">
        <v>0.0</v>
      </c>
      <c r="AF131" s="140">
        <v>0.0</v>
      </c>
      <c r="AG131" s="204">
        <f t="shared" ref="AG131:AG139" si="31">sum(B131:AF131)</f>
        <v>0</v>
      </c>
    </row>
    <row r="132">
      <c r="A132" s="26" t="s">
        <v>99</v>
      </c>
      <c r="B132" s="729"/>
      <c r="C132" s="729"/>
      <c r="D132" s="729"/>
      <c r="E132" s="729"/>
      <c r="F132" s="729"/>
      <c r="G132" s="729"/>
      <c r="H132" s="153">
        <v>0.0</v>
      </c>
      <c r="I132" s="153">
        <v>0.0</v>
      </c>
      <c r="J132" s="153">
        <v>0.0</v>
      </c>
      <c r="K132" s="153">
        <v>0.0</v>
      </c>
      <c r="L132" s="153">
        <v>0.0</v>
      </c>
      <c r="M132" s="80">
        <v>0.0</v>
      </c>
      <c r="N132" s="80">
        <v>0.0</v>
      </c>
      <c r="O132" s="80">
        <v>0.0</v>
      </c>
      <c r="P132" s="80">
        <v>0.0</v>
      </c>
      <c r="Q132" s="80">
        <v>0.0</v>
      </c>
      <c r="R132" s="80">
        <v>0.0</v>
      </c>
      <c r="S132" s="140">
        <v>0.0</v>
      </c>
      <c r="T132" s="140">
        <v>0.0</v>
      </c>
      <c r="U132" s="140">
        <v>0.0</v>
      </c>
      <c r="V132" s="140">
        <v>0.0</v>
      </c>
      <c r="W132" s="140">
        <v>0.0</v>
      </c>
      <c r="X132" s="140">
        <v>0.0</v>
      </c>
      <c r="Y132" s="140">
        <v>0.0</v>
      </c>
      <c r="Z132" s="140">
        <v>0.0</v>
      </c>
      <c r="AA132" s="140">
        <v>0.0</v>
      </c>
      <c r="AB132" s="140">
        <v>0.0</v>
      </c>
      <c r="AC132" s="140">
        <v>0.0</v>
      </c>
      <c r="AD132" s="140">
        <v>0.0</v>
      </c>
      <c r="AE132" s="140">
        <v>0.0</v>
      </c>
      <c r="AF132" s="140">
        <v>0.0</v>
      </c>
      <c r="AG132" s="204">
        <f t="shared" si="31"/>
        <v>0</v>
      </c>
    </row>
    <row r="133">
      <c r="A133" s="26" t="s">
        <v>581</v>
      </c>
      <c r="B133" s="729"/>
      <c r="C133" s="729"/>
      <c r="D133" s="729"/>
      <c r="E133" s="729"/>
      <c r="F133" s="729"/>
      <c r="G133" s="729"/>
      <c r="H133" s="153">
        <v>0.0</v>
      </c>
      <c r="I133" s="153">
        <v>0.0</v>
      </c>
      <c r="J133" s="153">
        <v>0.0</v>
      </c>
      <c r="K133" s="153">
        <v>0.0</v>
      </c>
      <c r="L133" s="153">
        <v>0.0</v>
      </c>
      <c r="M133" s="153">
        <v>0.0</v>
      </c>
      <c r="N133" s="153">
        <v>0.0</v>
      </c>
      <c r="O133" s="153">
        <v>0.0</v>
      </c>
      <c r="P133" s="153">
        <v>0.0</v>
      </c>
      <c r="Q133" s="153">
        <v>0.0</v>
      </c>
      <c r="R133" s="153">
        <v>0.0</v>
      </c>
      <c r="S133" s="153">
        <v>0.0</v>
      </c>
      <c r="T133" s="153">
        <v>0.0</v>
      </c>
      <c r="U133" s="153">
        <v>0.0</v>
      </c>
      <c r="V133" s="153">
        <v>0.0</v>
      </c>
      <c r="W133" s="153">
        <v>0.0</v>
      </c>
      <c r="X133" s="153">
        <v>0.0</v>
      </c>
      <c r="Y133" s="153">
        <v>0.0</v>
      </c>
      <c r="Z133" s="153">
        <v>0.0</v>
      </c>
      <c r="AA133" s="153">
        <v>0.0</v>
      </c>
      <c r="AB133" s="153">
        <v>0.0</v>
      </c>
      <c r="AC133" s="153">
        <v>0.0</v>
      </c>
      <c r="AD133" s="153">
        <v>0.0</v>
      </c>
      <c r="AE133" s="153">
        <v>0.0</v>
      </c>
      <c r="AF133" s="153">
        <v>0.0</v>
      </c>
      <c r="AG133" s="204">
        <f t="shared" si="31"/>
        <v>0</v>
      </c>
    </row>
    <row r="134">
      <c r="A134" s="26" t="s">
        <v>582</v>
      </c>
      <c r="B134" s="730"/>
      <c r="C134" s="730"/>
      <c r="D134" s="730"/>
      <c r="E134" s="730"/>
      <c r="F134" s="730"/>
      <c r="G134" s="729"/>
      <c r="H134" s="153">
        <v>0.0</v>
      </c>
      <c r="I134" s="153">
        <v>0.0</v>
      </c>
      <c r="J134" s="153">
        <v>0.0</v>
      </c>
      <c r="K134" s="153">
        <v>0.0</v>
      </c>
      <c r="L134" s="153">
        <v>0.0</v>
      </c>
      <c r="M134" s="80">
        <v>0.0</v>
      </c>
      <c r="N134" s="80">
        <v>0.0</v>
      </c>
      <c r="O134" s="159">
        <v>0.0</v>
      </c>
      <c r="P134" s="159">
        <v>0.0</v>
      </c>
      <c r="Q134" s="159">
        <v>0.0</v>
      </c>
      <c r="R134" s="159">
        <v>0.0</v>
      </c>
      <c r="S134" s="140">
        <v>0.0</v>
      </c>
      <c r="T134" s="140">
        <v>0.0</v>
      </c>
      <c r="U134" s="140">
        <v>0.0</v>
      </c>
      <c r="V134" s="140">
        <v>0.0</v>
      </c>
      <c r="W134" s="140">
        <v>0.0</v>
      </c>
      <c r="X134" s="140">
        <v>0.0</v>
      </c>
      <c r="Y134" s="140">
        <v>0.0</v>
      </c>
      <c r="Z134" s="140">
        <v>0.0</v>
      </c>
      <c r="AA134" s="140">
        <v>0.0</v>
      </c>
      <c r="AB134" s="140">
        <v>0.0</v>
      </c>
      <c r="AC134" s="140">
        <v>0.0</v>
      </c>
      <c r="AD134" s="140">
        <v>0.0</v>
      </c>
      <c r="AE134" s="140">
        <v>0.0</v>
      </c>
      <c r="AF134" s="140">
        <v>0.0</v>
      </c>
      <c r="AG134" s="204">
        <f t="shared" si="31"/>
        <v>0</v>
      </c>
    </row>
    <row r="135">
      <c r="A135" s="26" t="s">
        <v>583</v>
      </c>
      <c r="B135" s="729"/>
      <c r="C135" s="729"/>
      <c r="D135" s="729"/>
      <c r="E135" s="729"/>
      <c r="F135" s="729"/>
      <c r="G135" s="729"/>
      <c r="H135" s="153">
        <v>0.0</v>
      </c>
      <c r="I135" s="153">
        <v>0.0</v>
      </c>
      <c r="J135" s="153">
        <v>0.0</v>
      </c>
      <c r="K135" s="153">
        <v>0.0</v>
      </c>
      <c r="L135" s="153">
        <v>0.0</v>
      </c>
      <c r="M135" s="153">
        <v>0.0</v>
      </c>
      <c r="N135" s="153">
        <v>0.0</v>
      </c>
      <c r="O135" s="153">
        <v>0.0</v>
      </c>
      <c r="P135" s="153">
        <v>0.0</v>
      </c>
      <c r="Q135" s="153">
        <v>0.0</v>
      </c>
      <c r="R135" s="153">
        <v>0.0</v>
      </c>
      <c r="S135" s="153">
        <v>0.0</v>
      </c>
      <c r="T135" s="153">
        <v>0.0</v>
      </c>
      <c r="U135" s="153">
        <v>0.0</v>
      </c>
      <c r="V135" s="153">
        <v>0.0</v>
      </c>
      <c r="W135" s="153">
        <v>0.0</v>
      </c>
      <c r="X135" s="153">
        <v>0.0</v>
      </c>
      <c r="Y135" s="153">
        <v>0.0</v>
      </c>
      <c r="Z135" s="153">
        <v>0.0</v>
      </c>
      <c r="AA135" s="153">
        <v>0.0</v>
      </c>
      <c r="AB135" s="153">
        <v>0.0</v>
      </c>
      <c r="AC135" s="153">
        <v>0.0</v>
      </c>
      <c r="AD135" s="153">
        <v>0.0</v>
      </c>
      <c r="AE135" s="153">
        <v>0.0</v>
      </c>
      <c r="AF135" s="153">
        <v>0.0</v>
      </c>
      <c r="AG135" s="204">
        <f t="shared" si="31"/>
        <v>0</v>
      </c>
    </row>
    <row r="136">
      <c r="A136" s="26" t="s">
        <v>584</v>
      </c>
      <c r="B136" s="730"/>
      <c r="C136" s="730"/>
      <c r="D136" s="730"/>
      <c r="E136" s="730"/>
      <c r="F136" s="730"/>
      <c r="G136" s="729"/>
      <c r="H136" s="153">
        <v>0.0</v>
      </c>
      <c r="I136" s="153">
        <v>0.0</v>
      </c>
      <c r="J136" s="153">
        <v>0.0</v>
      </c>
      <c r="K136" s="153">
        <v>0.0</v>
      </c>
      <c r="L136" s="153">
        <v>0.0</v>
      </c>
      <c r="M136" s="80">
        <v>0.0</v>
      </c>
      <c r="N136" s="80">
        <v>0.0</v>
      </c>
      <c r="O136" s="159">
        <v>0.0</v>
      </c>
      <c r="P136" s="159">
        <v>0.0</v>
      </c>
      <c r="Q136" s="159">
        <v>0.0</v>
      </c>
      <c r="R136" s="159">
        <v>0.0</v>
      </c>
      <c r="S136" s="140">
        <v>0.0</v>
      </c>
      <c r="T136" s="140">
        <v>0.0</v>
      </c>
      <c r="U136" s="140">
        <v>0.0</v>
      </c>
      <c r="V136" s="140">
        <v>0.0</v>
      </c>
      <c r="W136" s="140">
        <v>0.0</v>
      </c>
      <c r="X136" s="140">
        <v>0.0</v>
      </c>
      <c r="Y136" s="140">
        <v>0.0</v>
      </c>
      <c r="Z136" s="140">
        <v>0.0</v>
      </c>
      <c r="AA136" s="140">
        <v>0.0</v>
      </c>
      <c r="AB136" s="140">
        <v>0.0</v>
      </c>
      <c r="AC136" s="140">
        <v>0.0</v>
      </c>
      <c r="AD136" s="140">
        <v>0.0</v>
      </c>
      <c r="AE136" s="140">
        <v>0.0</v>
      </c>
      <c r="AF136" s="140">
        <v>0.0</v>
      </c>
      <c r="AG136" s="204">
        <f t="shared" si="31"/>
        <v>0</v>
      </c>
    </row>
    <row r="137">
      <c r="A137" s="26" t="s">
        <v>585</v>
      </c>
      <c r="B137" s="729"/>
      <c r="C137" s="729"/>
      <c r="D137" s="729"/>
      <c r="E137" s="729"/>
      <c r="F137" s="729"/>
      <c r="G137" s="729"/>
      <c r="H137" s="153">
        <v>0.0</v>
      </c>
      <c r="I137" s="153">
        <v>0.0</v>
      </c>
      <c r="J137" s="153">
        <v>0.0</v>
      </c>
      <c r="K137" s="153">
        <v>0.0</v>
      </c>
      <c r="L137" s="153">
        <v>0.0</v>
      </c>
      <c r="M137" s="153">
        <v>0.0</v>
      </c>
      <c r="N137" s="153">
        <v>0.0</v>
      </c>
      <c r="O137" s="153">
        <v>0.0</v>
      </c>
      <c r="P137" s="153">
        <v>0.0</v>
      </c>
      <c r="Q137" s="153">
        <v>0.0</v>
      </c>
      <c r="R137" s="153">
        <v>0.0</v>
      </c>
      <c r="S137" s="153">
        <v>0.0</v>
      </c>
      <c r="T137" s="153">
        <v>0.0</v>
      </c>
      <c r="U137" s="153">
        <v>0.0</v>
      </c>
      <c r="V137" s="153">
        <v>0.0</v>
      </c>
      <c r="W137" s="153">
        <v>0.0</v>
      </c>
      <c r="X137" s="153">
        <v>0.0</v>
      </c>
      <c r="Y137" s="153">
        <v>0.0</v>
      </c>
      <c r="Z137" s="153">
        <v>0.0</v>
      </c>
      <c r="AA137" s="153">
        <v>0.0</v>
      </c>
      <c r="AB137" s="153">
        <v>0.0</v>
      </c>
      <c r="AC137" s="153">
        <v>0.0</v>
      </c>
      <c r="AD137" s="153">
        <v>0.0</v>
      </c>
      <c r="AE137" s="153">
        <v>0.0</v>
      </c>
      <c r="AF137" s="153">
        <v>0.0</v>
      </c>
      <c r="AG137" s="204">
        <f t="shared" si="31"/>
        <v>0</v>
      </c>
    </row>
    <row r="138">
      <c r="A138" s="26" t="s">
        <v>586</v>
      </c>
      <c r="B138" s="729"/>
      <c r="C138" s="729"/>
      <c r="D138" s="729"/>
      <c r="E138" s="729"/>
      <c r="F138" s="729"/>
      <c r="G138" s="729"/>
      <c r="H138" s="153">
        <v>0.0</v>
      </c>
      <c r="I138" s="153">
        <v>0.0</v>
      </c>
      <c r="J138" s="153">
        <v>0.0</v>
      </c>
      <c r="K138" s="153">
        <v>0.0</v>
      </c>
      <c r="L138" s="153">
        <v>0.0</v>
      </c>
      <c r="M138" s="153">
        <v>0.0</v>
      </c>
      <c r="N138" s="153">
        <v>0.0</v>
      </c>
      <c r="O138" s="153">
        <v>0.0</v>
      </c>
      <c r="P138" s="153">
        <v>0.0</v>
      </c>
      <c r="Q138" s="153">
        <v>0.0</v>
      </c>
      <c r="R138" s="153">
        <v>0.0</v>
      </c>
      <c r="S138" s="140">
        <v>0.0</v>
      </c>
      <c r="T138" s="140">
        <v>0.0</v>
      </c>
      <c r="U138" s="140">
        <v>0.0</v>
      </c>
      <c r="V138" s="140">
        <v>0.0</v>
      </c>
      <c r="W138" s="140">
        <v>0.0</v>
      </c>
      <c r="X138" s="140">
        <v>0.0</v>
      </c>
      <c r="Y138" s="140">
        <v>0.0</v>
      </c>
      <c r="Z138" s="140">
        <v>0.0</v>
      </c>
      <c r="AA138" s="140">
        <v>0.0</v>
      </c>
      <c r="AB138" s="140">
        <v>0.0</v>
      </c>
      <c r="AC138" s="140">
        <v>0.0</v>
      </c>
      <c r="AD138" s="140">
        <v>0.0</v>
      </c>
      <c r="AE138" s="140">
        <v>0.0</v>
      </c>
      <c r="AF138" s="140">
        <v>0.0</v>
      </c>
      <c r="AG138" s="204">
        <f t="shared" si="31"/>
        <v>0</v>
      </c>
    </row>
    <row r="139">
      <c r="A139" s="102" t="s">
        <v>110</v>
      </c>
      <c r="B139" s="702">
        <f t="shared" ref="B139:AF139" si="32">SUM(B131:B138)</f>
        <v>0</v>
      </c>
      <c r="C139" s="161">
        <f t="shared" si="32"/>
        <v>0</v>
      </c>
      <c r="D139" s="161">
        <f t="shared" si="32"/>
        <v>0</v>
      </c>
      <c r="E139" s="161">
        <f t="shared" si="32"/>
        <v>0</v>
      </c>
      <c r="F139" s="161">
        <f t="shared" si="32"/>
        <v>0</v>
      </c>
      <c r="G139" s="161">
        <f t="shared" si="32"/>
        <v>0</v>
      </c>
      <c r="H139" s="161">
        <f t="shared" si="32"/>
        <v>0</v>
      </c>
      <c r="I139" s="161">
        <f t="shared" si="32"/>
        <v>0</v>
      </c>
      <c r="J139" s="161">
        <f t="shared" si="32"/>
        <v>0</v>
      </c>
      <c r="K139" s="161">
        <f t="shared" si="32"/>
        <v>0</v>
      </c>
      <c r="L139" s="161">
        <f t="shared" si="32"/>
        <v>0</v>
      </c>
      <c r="M139" s="161">
        <f t="shared" si="32"/>
        <v>0</v>
      </c>
      <c r="N139" s="161">
        <f t="shared" si="32"/>
        <v>0</v>
      </c>
      <c r="O139" s="161">
        <f t="shared" si="32"/>
        <v>0</v>
      </c>
      <c r="P139" s="161">
        <f t="shared" si="32"/>
        <v>0</v>
      </c>
      <c r="Q139" s="161">
        <f t="shared" si="32"/>
        <v>0</v>
      </c>
      <c r="R139" s="161">
        <f t="shared" si="32"/>
        <v>0</v>
      </c>
      <c r="S139" s="161">
        <f t="shared" si="32"/>
        <v>0</v>
      </c>
      <c r="T139" s="161">
        <f t="shared" si="32"/>
        <v>0</v>
      </c>
      <c r="U139" s="161">
        <f t="shared" si="32"/>
        <v>0</v>
      </c>
      <c r="V139" s="161">
        <f t="shared" si="32"/>
        <v>0</v>
      </c>
      <c r="W139" s="161">
        <f t="shared" si="32"/>
        <v>0</v>
      </c>
      <c r="X139" s="161">
        <f t="shared" si="32"/>
        <v>0</v>
      </c>
      <c r="Y139" s="161">
        <f t="shared" si="32"/>
        <v>0</v>
      </c>
      <c r="Z139" s="161">
        <f t="shared" si="32"/>
        <v>0</v>
      </c>
      <c r="AA139" s="161">
        <f t="shared" si="32"/>
        <v>0</v>
      </c>
      <c r="AB139" s="161">
        <f t="shared" si="32"/>
        <v>0</v>
      </c>
      <c r="AC139" s="161">
        <f t="shared" si="32"/>
        <v>0</v>
      </c>
      <c r="AD139" s="161">
        <f t="shared" si="32"/>
        <v>0</v>
      </c>
      <c r="AE139" s="161">
        <f t="shared" si="32"/>
        <v>0</v>
      </c>
      <c r="AF139" s="163">
        <f t="shared" si="32"/>
        <v>0</v>
      </c>
      <c r="AG139" s="157">
        <f t="shared" si="31"/>
        <v>0</v>
      </c>
    </row>
    <row r="140">
      <c r="A140" s="40"/>
      <c r="B140" s="709"/>
      <c r="C140" s="709"/>
      <c r="D140" s="709"/>
      <c r="E140" s="709"/>
      <c r="F140" s="709"/>
      <c r="G140" s="709"/>
      <c r="H140" s="709"/>
      <c r="I140" s="491"/>
      <c r="J140" s="491"/>
      <c r="K140" s="491"/>
      <c r="L140" s="491"/>
      <c r="M140" s="491"/>
      <c r="N140" s="491"/>
      <c r="O140" s="491"/>
      <c r="P140" s="491"/>
      <c r="Q140" s="491"/>
      <c r="R140" s="491"/>
      <c r="S140" s="491"/>
      <c r="T140" s="491"/>
      <c r="U140" s="491"/>
      <c r="V140" s="491"/>
      <c r="W140" s="491"/>
      <c r="X140" s="491"/>
      <c r="Y140" s="491"/>
      <c r="Z140" s="491"/>
      <c r="AA140" s="491"/>
      <c r="AB140" s="491"/>
      <c r="AC140" s="491"/>
      <c r="AD140" s="491"/>
      <c r="AE140" s="491"/>
      <c r="AF140" s="491"/>
      <c r="AG140" s="493"/>
    </row>
    <row r="141">
      <c r="A141" s="703" t="s">
        <v>587</v>
      </c>
      <c r="B141" s="704"/>
      <c r="C141" s="704"/>
      <c r="D141" s="704"/>
      <c r="E141" s="704"/>
      <c r="F141" s="704"/>
      <c r="G141" s="704"/>
      <c r="H141" s="704"/>
      <c r="I141" s="704"/>
      <c r="J141" s="704"/>
      <c r="K141" s="704"/>
      <c r="L141" s="704"/>
      <c r="M141" s="704"/>
      <c r="N141" s="704"/>
      <c r="O141" s="704"/>
      <c r="P141" s="704"/>
      <c r="Q141" s="704"/>
      <c r="R141" s="704"/>
      <c r="S141" s="704"/>
      <c r="T141" s="704"/>
      <c r="U141" s="704"/>
      <c r="V141" s="704"/>
      <c r="W141" s="704"/>
      <c r="X141" s="704"/>
      <c r="Y141" s="704"/>
      <c r="Z141" s="704"/>
      <c r="AA141" s="704"/>
      <c r="AB141" s="704"/>
      <c r="AC141" s="704"/>
      <c r="AD141" s="704"/>
      <c r="AE141" s="704"/>
      <c r="AF141" s="704"/>
      <c r="AG141" s="660"/>
    </row>
    <row r="142">
      <c r="A142" s="34"/>
      <c r="B142" s="731"/>
      <c r="C142" s="731"/>
      <c r="D142" s="731"/>
      <c r="E142" s="731"/>
      <c r="F142" s="731"/>
      <c r="G142" s="731"/>
      <c r="H142" s="731"/>
      <c r="I142" s="731"/>
      <c r="J142" s="731"/>
      <c r="K142" s="731"/>
      <c r="L142" s="731"/>
      <c r="M142" s="731"/>
      <c r="N142" s="731"/>
      <c r="O142" s="731"/>
      <c r="P142" s="731"/>
      <c r="Q142" s="731"/>
      <c r="R142" s="731"/>
      <c r="S142" s="731"/>
      <c r="T142" s="731"/>
      <c r="U142" s="731"/>
      <c r="V142" s="731"/>
      <c r="W142" s="731"/>
      <c r="X142" s="731"/>
      <c r="Y142" s="731"/>
      <c r="Z142" s="731"/>
      <c r="AA142" s="731"/>
      <c r="AB142" s="731"/>
      <c r="AC142" s="731"/>
      <c r="AD142" s="731"/>
      <c r="AE142" s="731"/>
      <c r="AF142" s="731"/>
      <c r="AG142" s="660"/>
    </row>
    <row r="143">
      <c r="A143" s="23" t="s">
        <v>588</v>
      </c>
      <c r="B143" s="705"/>
      <c r="C143" s="705"/>
      <c r="D143" s="705"/>
      <c r="E143" s="705"/>
      <c r="F143" s="705"/>
      <c r="G143" s="705"/>
      <c r="H143" s="705"/>
      <c r="I143" s="663"/>
      <c r="J143" s="663"/>
      <c r="K143" s="663"/>
      <c r="L143" s="663"/>
      <c r="M143" s="663"/>
      <c r="N143" s="663"/>
      <c r="O143" s="663"/>
      <c r="P143" s="663"/>
      <c r="Q143" s="663"/>
      <c r="R143" s="663"/>
      <c r="S143" s="663"/>
      <c r="T143" s="663"/>
      <c r="U143" s="663"/>
      <c r="V143" s="663"/>
      <c r="W143" s="663"/>
      <c r="X143" s="663"/>
      <c r="Y143" s="663"/>
      <c r="Z143" s="663"/>
      <c r="AA143" s="663"/>
      <c r="AB143" s="663"/>
      <c r="AC143" s="663"/>
      <c r="AD143" s="663"/>
      <c r="AE143" s="663"/>
      <c r="AF143" s="663"/>
      <c r="AG143" s="660"/>
    </row>
    <row r="144">
      <c r="A144" s="120" t="s">
        <v>589</v>
      </c>
      <c r="B144" s="706"/>
      <c r="C144" s="706"/>
      <c r="D144" s="706"/>
      <c r="E144" s="706"/>
      <c r="F144" s="706"/>
      <c r="G144" s="706"/>
      <c r="H144" s="706"/>
      <c r="I144" s="706"/>
      <c r="J144" s="706"/>
      <c r="K144" s="706"/>
      <c r="L144" s="706"/>
      <c r="M144" s="706"/>
      <c r="N144" s="706"/>
      <c r="O144" s="706"/>
      <c r="P144" s="706"/>
      <c r="Q144" s="706"/>
      <c r="R144" s="706"/>
      <c r="S144" s="706"/>
      <c r="T144" s="706"/>
      <c r="U144" s="706"/>
      <c r="V144" s="706"/>
      <c r="W144" s="706"/>
      <c r="X144" s="706"/>
      <c r="Y144" s="706"/>
      <c r="Z144" s="706"/>
      <c r="AA144" s="706"/>
      <c r="AB144" s="706"/>
      <c r="AC144" s="706"/>
      <c r="AD144" s="706"/>
      <c r="AE144" s="706"/>
      <c r="AF144" s="706"/>
      <c r="AG144" s="204">
        <f t="shared" ref="AG144:AG149" si="33">SUM(B144:AF144)</f>
        <v>0</v>
      </c>
    </row>
    <row r="145">
      <c r="A145" s="120" t="s">
        <v>590</v>
      </c>
      <c r="B145" s="706"/>
      <c r="C145" s="706"/>
      <c r="D145" s="706"/>
      <c r="E145" s="706"/>
      <c r="F145" s="706"/>
      <c r="G145" s="706"/>
      <c r="H145" s="706"/>
      <c r="I145" s="706"/>
      <c r="J145" s="706"/>
      <c r="K145" s="706"/>
      <c r="L145" s="706"/>
      <c r="M145" s="706"/>
      <c r="N145" s="706"/>
      <c r="O145" s="706"/>
      <c r="P145" s="706"/>
      <c r="Q145" s="706"/>
      <c r="R145" s="706"/>
      <c r="S145" s="706"/>
      <c r="T145" s="706"/>
      <c r="U145" s="706"/>
      <c r="V145" s="706"/>
      <c r="W145" s="706"/>
      <c r="X145" s="706"/>
      <c r="Y145" s="706"/>
      <c r="Z145" s="706"/>
      <c r="AA145" s="706"/>
      <c r="AB145" s="706"/>
      <c r="AC145" s="706"/>
      <c r="AD145" s="706"/>
      <c r="AE145" s="706"/>
      <c r="AF145" s="706"/>
      <c r="AG145" s="204">
        <f t="shared" si="33"/>
        <v>0</v>
      </c>
    </row>
    <row r="146">
      <c r="A146" s="120" t="s">
        <v>592</v>
      </c>
      <c r="B146" s="707"/>
      <c r="C146" s="707"/>
      <c r="D146" s="707"/>
      <c r="E146" s="707"/>
      <c r="F146" s="707"/>
      <c r="G146" s="707"/>
      <c r="H146" s="707"/>
      <c r="I146" s="707"/>
      <c r="J146" s="707"/>
      <c r="K146" s="707"/>
      <c r="L146" s="707"/>
      <c r="M146" s="707"/>
      <c r="N146" s="707"/>
      <c r="O146" s="706"/>
      <c r="P146" s="706"/>
      <c r="Q146" s="706"/>
      <c r="R146" s="706"/>
      <c r="S146" s="706"/>
      <c r="T146" s="706"/>
      <c r="U146" s="706"/>
      <c r="V146" s="706"/>
      <c r="W146" s="706"/>
      <c r="X146" s="706"/>
      <c r="Y146" s="706"/>
      <c r="Z146" s="706"/>
      <c r="AA146" s="706"/>
      <c r="AB146" s="706"/>
      <c r="AC146" s="706"/>
      <c r="AD146" s="706"/>
      <c r="AE146" s="706"/>
      <c r="AF146" s="706"/>
      <c r="AG146" s="204">
        <f t="shared" si="33"/>
        <v>0</v>
      </c>
    </row>
    <row r="147">
      <c r="A147" s="120" t="s">
        <v>595</v>
      </c>
      <c r="B147" s="707"/>
      <c r="C147" s="707"/>
      <c r="D147" s="707"/>
      <c r="E147" s="707"/>
      <c r="F147" s="707"/>
      <c r="G147" s="707"/>
      <c r="H147" s="707"/>
      <c r="I147" s="707"/>
      <c r="J147" s="707"/>
      <c r="K147" s="707"/>
      <c r="L147" s="707"/>
      <c r="M147" s="707"/>
      <c r="N147" s="707"/>
      <c r="O147" s="706"/>
      <c r="P147" s="706"/>
      <c r="Q147" s="706"/>
      <c r="R147" s="706"/>
      <c r="S147" s="706"/>
      <c r="T147" s="706"/>
      <c r="U147" s="706"/>
      <c r="V147" s="706"/>
      <c r="W147" s="706"/>
      <c r="X147" s="706"/>
      <c r="Y147" s="706"/>
      <c r="Z147" s="706"/>
      <c r="AA147" s="706"/>
      <c r="AB147" s="706"/>
      <c r="AC147" s="706"/>
      <c r="AD147" s="706"/>
      <c r="AE147" s="706"/>
      <c r="AF147" s="706"/>
      <c r="AG147" s="204">
        <f t="shared" si="33"/>
        <v>0</v>
      </c>
    </row>
    <row r="148">
      <c r="A148" s="297" t="s">
        <v>224</v>
      </c>
      <c r="B148" s="393">
        <f t="shared" ref="B148:AF148" si="34">SUM(B144:B145)</f>
        <v>0</v>
      </c>
      <c r="C148" s="393">
        <f t="shared" si="34"/>
        <v>0</v>
      </c>
      <c r="D148" s="393">
        <f t="shared" si="34"/>
        <v>0</v>
      </c>
      <c r="E148" s="393">
        <f t="shared" si="34"/>
        <v>0</v>
      </c>
      <c r="F148" s="393">
        <f t="shared" si="34"/>
        <v>0</v>
      </c>
      <c r="G148" s="393">
        <f t="shared" si="34"/>
        <v>0</v>
      </c>
      <c r="H148" s="393">
        <f t="shared" si="34"/>
        <v>0</v>
      </c>
      <c r="I148" s="393">
        <f t="shared" si="34"/>
        <v>0</v>
      </c>
      <c r="J148" s="393">
        <f t="shared" si="34"/>
        <v>0</v>
      </c>
      <c r="K148" s="393">
        <f t="shared" si="34"/>
        <v>0</v>
      </c>
      <c r="L148" s="393">
        <f t="shared" si="34"/>
        <v>0</v>
      </c>
      <c r="M148" s="393">
        <f t="shared" si="34"/>
        <v>0</v>
      </c>
      <c r="N148" s="393">
        <f t="shared" si="34"/>
        <v>0</v>
      </c>
      <c r="O148" s="393">
        <f t="shared" si="34"/>
        <v>0</v>
      </c>
      <c r="P148" s="393">
        <f t="shared" si="34"/>
        <v>0</v>
      </c>
      <c r="Q148" s="393">
        <f t="shared" si="34"/>
        <v>0</v>
      </c>
      <c r="R148" s="393">
        <f t="shared" si="34"/>
        <v>0</v>
      </c>
      <c r="S148" s="393">
        <f t="shared" si="34"/>
        <v>0</v>
      </c>
      <c r="T148" s="393">
        <f t="shared" si="34"/>
        <v>0</v>
      </c>
      <c r="U148" s="393">
        <f t="shared" si="34"/>
        <v>0</v>
      </c>
      <c r="V148" s="393">
        <f t="shared" si="34"/>
        <v>0</v>
      </c>
      <c r="W148" s="393">
        <f t="shared" si="34"/>
        <v>0</v>
      </c>
      <c r="X148" s="393">
        <f t="shared" si="34"/>
        <v>0</v>
      </c>
      <c r="Y148" s="393">
        <f t="shared" si="34"/>
        <v>0</v>
      </c>
      <c r="Z148" s="393">
        <f t="shared" si="34"/>
        <v>0</v>
      </c>
      <c r="AA148" s="393">
        <f t="shared" si="34"/>
        <v>0</v>
      </c>
      <c r="AB148" s="393">
        <f t="shared" si="34"/>
        <v>0</v>
      </c>
      <c r="AC148" s="393">
        <f t="shared" si="34"/>
        <v>0</v>
      </c>
      <c r="AD148" s="393">
        <f t="shared" si="34"/>
        <v>0</v>
      </c>
      <c r="AE148" s="393">
        <f t="shared" si="34"/>
        <v>0</v>
      </c>
      <c r="AF148" s="393">
        <f t="shared" si="34"/>
        <v>0</v>
      </c>
      <c r="AG148" s="204">
        <f t="shared" si="33"/>
        <v>0</v>
      </c>
    </row>
    <row r="149">
      <c r="A149" s="297" t="s">
        <v>225</v>
      </c>
      <c r="B149" s="393">
        <f t="shared" ref="B149:AF149" si="35">SUM(B146:B147)</f>
        <v>0</v>
      </c>
      <c r="C149" s="393">
        <f t="shared" si="35"/>
        <v>0</v>
      </c>
      <c r="D149" s="393">
        <f t="shared" si="35"/>
        <v>0</v>
      </c>
      <c r="E149" s="393">
        <f t="shared" si="35"/>
        <v>0</v>
      </c>
      <c r="F149" s="393">
        <f t="shared" si="35"/>
        <v>0</v>
      </c>
      <c r="G149" s="393">
        <f t="shared" si="35"/>
        <v>0</v>
      </c>
      <c r="H149" s="393">
        <f t="shared" si="35"/>
        <v>0</v>
      </c>
      <c r="I149" s="393">
        <f t="shared" si="35"/>
        <v>0</v>
      </c>
      <c r="J149" s="393">
        <f t="shared" si="35"/>
        <v>0</v>
      </c>
      <c r="K149" s="393">
        <f t="shared" si="35"/>
        <v>0</v>
      </c>
      <c r="L149" s="393">
        <f t="shared" si="35"/>
        <v>0</v>
      </c>
      <c r="M149" s="393">
        <f t="shared" si="35"/>
        <v>0</v>
      </c>
      <c r="N149" s="393">
        <f t="shared" si="35"/>
        <v>0</v>
      </c>
      <c r="O149" s="393">
        <f t="shared" si="35"/>
        <v>0</v>
      </c>
      <c r="P149" s="393">
        <f t="shared" si="35"/>
        <v>0</v>
      </c>
      <c r="Q149" s="393">
        <f t="shared" si="35"/>
        <v>0</v>
      </c>
      <c r="R149" s="393">
        <f t="shared" si="35"/>
        <v>0</v>
      </c>
      <c r="S149" s="393">
        <f t="shared" si="35"/>
        <v>0</v>
      </c>
      <c r="T149" s="393">
        <f t="shared" si="35"/>
        <v>0</v>
      </c>
      <c r="U149" s="393">
        <f t="shared" si="35"/>
        <v>0</v>
      </c>
      <c r="V149" s="393">
        <f t="shared" si="35"/>
        <v>0</v>
      </c>
      <c r="W149" s="393">
        <f t="shared" si="35"/>
        <v>0</v>
      </c>
      <c r="X149" s="393">
        <f t="shared" si="35"/>
        <v>0</v>
      </c>
      <c r="Y149" s="393">
        <f t="shared" si="35"/>
        <v>0</v>
      </c>
      <c r="Z149" s="393">
        <f t="shared" si="35"/>
        <v>0</v>
      </c>
      <c r="AA149" s="393">
        <f t="shared" si="35"/>
        <v>0</v>
      </c>
      <c r="AB149" s="393">
        <f t="shared" si="35"/>
        <v>0</v>
      </c>
      <c r="AC149" s="393">
        <f t="shared" si="35"/>
        <v>0</v>
      </c>
      <c r="AD149" s="393">
        <f t="shared" si="35"/>
        <v>0</v>
      </c>
      <c r="AE149" s="393">
        <f t="shared" si="35"/>
        <v>0</v>
      </c>
      <c r="AF149" s="393">
        <f t="shared" si="35"/>
        <v>0</v>
      </c>
      <c r="AG149" s="204">
        <f t="shared" si="33"/>
        <v>0</v>
      </c>
    </row>
    <row r="150">
      <c r="A150" s="40"/>
      <c r="B150" s="708"/>
      <c r="C150" s="708"/>
      <c r="D150" s="708"/>
      <c r="E150" s="708"/>
      <c r="F150" s="708"/>
      <c r="G150" s="708"/>
      <c r="H150" s="708"/>
      <c r="I150" s="707"/>
      <c r="J150" s="707"/>
      <c r="K150" s="707"/>
      <c r="L150" s="707"/>
      <c r="M150" s="707"/>
      <c r="N150" s="707"/>
      <c r="O150" s="707"/>
      <c r="P150" s="707"/>
      <c r="Q150" s="707"/>
      <c r="R150" s="707"/>
      <c r="S150" s="707"/>
      <c r="T150" s="707"/>
      <c r="U150" s="707"/>
      <c r="V150" s="707"/>
      <c r="W150" s="707"/>
      <c r="X150" s="707"/>
      <c r="Y150" s="707"/>
      <c r="Z150" s="707"/>
      <c r="AA150" s="707"/>
      <c r="AB150" s="707"/>
      <c r="AC150" s="707"/>
      <c r="AD150" s="707"/>
      <c r="AE150" s="707"/>
      <c r="AF150" s="707"/>
      <c r="AG150" s="493"/>
    </row>
    <row r="151">
      <c r="A151" s="120" t="s">
        <v>229</v>
      </c>
      <c r="B151" s="706"/>
      <c r="C151" s="706"/>
      <c r="D151" s="706"/>
      <c r="E151" s="706"/>
      <c r="F151" s="706"/>
      <c r="G151" s="706"/>
      <c r="H151" s="706"/>
      <c r="I151" s="706"/>
      <c r="J151" s="706"/>
      <c r="K151" s="706"/>
      <c r="L151" s="706"/>
      <c r="M151" s="706"/>
      <c r="N151" s="706"/>
      <c r="O151" s="706"/>
      <c r="P151" s="706"/>
      <c r="Q151" s="706"/>
      <c r="R151" s="706"/>
      <c r="S151" s="706"/>
      <c r="T151" s="706"/>
      <c r="U151" s="706"/>
      <c r="V151" s="706"/>
      <c r="W151" s="706"/>
      <c r="X151" s="706"/>
      <c r="Y151" s="706"/>
      <c r="Z151" s="706"/>
      <c r="AA151" s="706"/>
      <c r="AB151" s="706"/>
      <c r="AC151" s="706"/>
      <c r="AD151" s="706"/>
      <c r="AE151" s="706"/>
      <c r="AF151" s="706"/>
      <c r="AG151" s="204">
        <f t="shared" ref="AG151:AG159" si="36">SUM(B151:AF151)</f>
        <v>0</v>
      </c>
    </row>
    <row r="152">
      <c r="A152" s="120" t="s">
        <v>231</v>
      </c>
      <c r="B152" s="706"/>
      <c r="C152" s="706"/>
      <c r="D152" s="706"/>
      <c r="E152" s="706"/>
      <c r="F152" s="706"/>
      <c r="G152" s="706"/>
      <c r="H152" s="706"/>
      <c r="I152" s="706"/>
      <c r="J152" s="706"/>
      <c r="K152" s="706"/>
      <c r="L152" s="706"/>
      <c r="M152" s="706"/>
      <c r="N152" s="706"/>
      <c r="O152" s="706"/>
      <c r="P152" s="706"/>
      <c r="Q152" s="706"/>
      <c r="R152" s="706"/>
      <c r="S152" s="706"/>
      <c r="T152" s="706"/>
      <c r="U152" s="706"/>
      <c r="V152" s="706"/>
      <c r="W152" s="706"/>
      <c r="X152" s="706"/>
      <c r="Y152" s="706"/>
      <c r="Z152" s="706"/>
      <c r="AA152" s="706"/>
      <c r="AB152" s="706"/>
      <c r="AC152" s="706"/>
      <c r="AD152" s="706"/>
      <c r="AE152" s="706"/>
      <c r="AF152" s="706"/>
      <c r="AG152" s="204">
        <f t="shared" si="36"/>
        <v>0</v>
      </c>
    </row>
    <row r="153">
      <c r="A153" s="120" t="s">
        <v>619</v>
      </c>
      <c r="B153" s="706"/>
      <c r="C153" s="706"/>
      <c r="D153" s="706"/>
      <c r="E153" s="706"/>
      <c r="F153" s="706"/>
      <c r="G153" s="706"/>
      <c r="H153" s="706"/>
      <c r="I153" s="706"/>
      <c r="J153" s="706"/>
      <c r="K153" s="706"/>
      <c r="L153" s="706"/>
      <c r="M153" s="706"/>
      <c r="N153" s="706"/>
      <c r="O153" s="706"/>
      <c r="P153" s="706"/>
      <c r="Q153" s="706"/>
      <c r="R153" s="706"/>
      <c r="S153" s="706"/>
      <c r="T153" s="706"/>
      <c r="U153" s="706"/>
      <c r="V153" s="706"/>
      <c r="W153" s="706"/>
      <c r="X153" s="706"/>
      <c r="Y153" s="706"/>
      <c r="Z153" s="706"/>
      <c r="AA153" s="706"/>
      <c r="AB153" s="706"/>
      <c r="AC153" s="706"/>
      <c r="AD153" s="706"/>
      <c r="AE153" s="706"/>
      <c r="AF153" s="706"/>
      <c r="AG153" s="204">
        <f t="shared" si="36"/>
        <v>0</v>
      </c>
    </row>
    <row r="154">
      <c r="A154" s="120" t="s">
        <v>623</v>
      </c>
      <c r="B154" s="706"/>
      <c r="C154" s="706"/>
      <c r="D154" s="706"/>
      <c r="E154" s="706"/>
      <c r="F154" s="706"/>
      <c r="G154" s="706"/>
      <c r="H154" s="706"/>
      <c r="I154" s="706"/>
      <c r="J154" s="706"/>
      <c r="K154" s="706"/>
      <c r="L154" s="706"/>
      <c r="M154" s="706"/>
      <c r="N154" s="706"/>
      <c r="O154" s="706"/>
      <c r="P154" s="706"/>
      <c r="Q154" s="706"/>
      <c r="R154" s="706"/>
      <c r="S154" s="706"/>
      <c r="T154" s="706"/>
      <c r="U154" s="706"/>
      <c r="V154" s="706"/>
      <c r="W154" s="706"/>
      <c r="X154" s="706"/>
      <c r="Y154" s="706"/>
      <c r="Z154" s="706"/>
      <c r="AA154" s="706"/>
      <c r="AB154" s="706"/>
      <c r="AC154" s="706"/>
      <c r="AD154" s="706"/>
      <c r="AE154" s="706"/>
      <c r="AF154" s="706"/>
      <c r="AG154" s="204">
        <f t="shared" si="36"/>
        <v>0</v>
      </c>
    </row>
    <row r="155">
      <c r="A155" s="120" t="s">
        <v>627</v>
      </c>
      <c r="B155" s="706"/>
      <c r="C155" s="706"/>
      <c r="D155" s="706"/>
      <c r="E155" s="706"/>
      <c r="F155" s="706"/>
      <c r="G155" s="706"/>
      <c r="H155" s="706"/>
      <c r="I155" s="706"/>
      <c r="J155" s="706"/>
      <c r="K155" s="706"/>
      <c r="L155" s="706"/>
      <c r="M155" s="706"/>
      <c r="N155" s="706"/>
      <c r="O155" s="706"/>
      <c r="P155" s="706"/>
      <c r="Q155" s="706"/>
      <c r="R155" s="706"/>
      <c r="S155" s="706"/>
      <c r="T155" s="706"/>
      <c r="U155" s="706"/>
      <c r="V155" s="706"/>
      <c r="W155" s="706"/>
      <c r="X155" s="706"/>
      <c r="Y155" s="706"/>
      <c r="Z155" s="706"/>
      <c r="AA155" s="706"/>
      <c r="AB155" s="706"/>
      <c r="AC155" s="706"/>
      <c r="AD155" s="706"/>
      <c r="AE155" s="706"/>
      <c r="AF155" s="706"/>
      <c r="AG155" s="204">
        <f t="shared" si="36"/>
        <v>0</v>
      </c>
    </row>
    <row r="156">
      <c r="A156" s="120" t="s">
        <v>631</v>
      </c>
      <c r="B156" s="706"/>
      <c r="C156" s="706"/>
      <c r="D156" s="706"/>
      <c r="E156" s="706"/>
      <c r="F156" s="706"/>
      <c r="G156" s="706"/>
      <c r="H156" s="706"/>
      <c r="I156" s="706"/>
      <c r="J156" s="706"/>
      <c r="K156" s="706"/>
      <c r="L156" s="706"/>
      <c r="M156" s="706"/>
      <c r="N156" s="706"/>
      <c r="O156" s="706"/>
      <c r="P156" s="706"/>
      <c r="Q156" s="706"/>
      <c r="R156" s="706"/>
      <c r="S156" s="706"/>
      <c r="T156" s="706"/>
      <c r="U156" s="706"/>
      <c r="V156" s="706"/>
      <c r="W156" s="706"/>
      <c r="X156" s="706"/>
      <c r="Y156" s="706"/>
      <c r="Z156" s="706"/>
      <c r="AA156" s="706"/>
      <c r="AB156" s="706"/>
      <c r="AC156" s="706"/>
      <c r="AD156" s="706"/>
      <c r="AE156" s="706"/>
      <c r="AF156" s="706"/>
      <c r="AG156" s="204">
        <f t="shared" si="36"/>
        <v>0</v>
      </c>
    </row>
    <row r="157">
      <c r="A157" s="120" t="s">
        <v>634</v>
      </c>
      <c r="B157" s="706"/>
      <c r="C157" s="706"/>
      <c r="D157" s="706"/>
      <c r="E157" s="706"/>
      <c r="F157" s="706"/>
      <c r="G157" s="706"/>
      <c r="H157" s="706"/>
      <c r="I157" s="706"/>
      <c r="J157" s="706"/>
      <c r="K157" s="706"/>
      <c r="L157" s="706"/>
      <c r="M157" s="706"/>
      <c r="N157" s="706"/>
      <c r="O157" s="706"/>
      <c r="P157" s="706"/>
      <c r="Q157" s="706"/>
      <c r="R157" s="706"/>
      <c r="S157" s="706"/>
      <c r="T157" s="706"/>
      <c r="U157" s="706"/>
      <c r="V157" s="706"/>
      <c r="W157" s="706"/>
      <c r="X157" s="706"/>
      <c r="Y157" s="706"/>
      <c r="Z157" s="706"/>
      <c r="AA157" s="706"/>
      <c r="AB157" s="706"/>
      <c r="AC157" s="706"/>
      <c r="AD157" s="706"/>
      <c r="AE157" s="706"/>
      <c r="AF157" s="706"/>
      <c r="AG157" s="204">
        <f t="shared" si="36"/>
        <v>0</v>
      </c>
    </row>
    <row r="158">
      <c r="A158" s="120" t="s">
        <v>637</v>
      </c>
      <c r="B158" s="706"/>
      <c r="C158" s="706"/>
      <c r="D158" s="706"/>
      <c r="E158" s="706"/>
      <c r="F158" s="706"/>
      <c r="G158" s="706"/>
      <c r="H158" s="706"/>
      <c r="I158" s="706"/>
      <c r="J158" s="706"/>
      <c r="K158" s="706"/>
      <c r="L158" s="706"/>
      <c r="M158" s="706"/>
      <c r="N158" s="706"/>
      <c r="O158" s="706"/>
      <c r="P158" s="706"/>
      <c r="Q158" s="706"/>
      <c r="R158" s="706"/>
      <c r="S158" s="706"/>
      <c r="T158" s="706"/>
      <c r="U158" s="706"/>
      <c r="V158" s="706"/>
      <c r="W158" s="706"/>
      <c r="X158" s="706"/>
      <c r="Y158" s="706"/>
      <c r="Z158" s="706"/>
      <c r="AA158" s="706"/>
      <c r="AB158" s="706"/>
      <c r="AC158" s="706"/>
      <c r="AD158" s="706"/>
      <c r="AE158" s="706"/>
      <c r="AF158" s="706"/>
      <c r="AG158" s="204">
        <f t="shared" si="36"/>
        <v>0</v>
      </c>
    </row>
    <row r="159">
      <c r="A159" s="297" t="s">
        <v>110</v>
      </c>
      <c r="B159" s="393">
        <f t="shared" ref="B159:AF159" si="37">SUM(B151:B158)</f>
        <v>0</v>
      </c>
      <c r="C159" s="393">
        <f t="shared" si="37"/>
        <v>0</v>
      </c>
      <c r="D159" s="393">
        <f t="shared" si="37"/>
        <v>0</v>
      </c>
      <c r="E159" s="393">
        <f t="shared" si="37"/>
        <v>0</v>
      </c>
      <c r="F159" s="393">
        <f t="shared" si="37"/>
        <v>0</v>
      </c>
      <c r="G159" s="393">
        <f t="shared" si="37"/>
        <v>0</v>
      </c>
      <c r="H159" s="393">
        <f t="shared" si="37"/>
        <v>0</v>
      </c>
      <c r="I159" s="393">
        <f t="shared" si="37"/>
        <v>0</v>
      </c>
      <c r="J159" s="393">
        <f t="shared" si="37"/>
        <v>0</v>
      </c>
      <c r="K159" s="393">
        <f t="shared" si="37"/>
        <v>0</v>
      </c>
      <c r="L159" s="393">
        <f t="shared" si="37"/>
        <v>0</v>
      </c>
      <c r="M159" s="393">
        <f t="shared" si="37"/>
        <v>0</v>
      </c>
      <c r="N159" s="393">
        <f t="shared" si="37"/>
        <v>0</v>
      </c>
      <c r="O159" s="393">
        <f t="shared" si="37"/>
        <v>0</v>
      </c>
      <c r="P159" s="393">
        <f t="shared" si="37"/>
        <v>0</v>
      </c>
      <c r="Q159" s="393">
        <f t="shared" si="37"/>
        <v>0</v>
      </c>
      <c r="R159" s="393">
        <f t="shared" si="37"/>
        <v>0</v>
      </c>
      <c r="S159" s="393">
        <f t="shared" si="37"/>
        <v>0</v>
      </c>
      <c r="T159" s="393">
        <f t="shared" si="37"/>
        <v>0</v>
      </c>
      <c r="U159" s="393">
        <f t="shared" si="37"/>
        <v>0</v>
      </c>
      <c r="V159" s="393">
        <f t="shared" si="37"/>
        <v>0</v>
      </c>
      <c r="W159" s="393">
        <f t="shared" si="37"/>
        <v>0</v>
      </c>
      <c r="X159" s="393">
        <f t="shared" si="37"/>
        <v>0</v>
      </c>
      <c r="Y159" s="393">
        <f t="shared" si="37"/>
        <v>0</v>
      </c>
      <c r="Z159" s="393">
        <f t="shared" si="37"/>
        <v>0</v>
      </c>
      <c r="AA159" s="393">
        <f t="shared" si="37"/>
        <v>0</v>
      </c>
      <c r="AB159" s="393">
        <f t="shared" si="37"/>
        <v>0</v>
      </c>
      <c r="AC159" s="393">
        <f t="shared" si="37"/>
        <v>0</v>
      </c>
      <c r="AD159" s="393">
        <f t="shared" si="37"/>
        <v>0</v>
      </c>
      <c r="AE159" s="393">
        <f t="shared" si="37"/>
        <v>0</v>
      </c>
      <c r="AF159" s="393">
        <f t="shared" si="37"/>
        <v>0</v>
      </c>
      <c r="AG159" s="204">
        <f t="shared" si="36"/>
        <v>0</v>
      </c>
    </row>
    <row r="160">
      <c r="A160" s="40"/>
      <c r="B160" s="709"/>
      <c r="C160" s="709"/>
      <c r="D160" s="709"/>
      <c r="E160" s="709"/>
      <c r="F160" s="709"/>
      <c r="G160" s="709"/>
      <c r="H160" s="709"/>
      <c r="I160" s="491"/>
      <c r="J160" s="491"/>
      <c r="K160" s="491"/>
      <c r="L160" s="491"/>
      <c r="M160" s="491"/>
      <c r="N160" s="491"/>
      <c r="O160" s="491"/>
      <c r="P160" s="491"/>
      <c r="Q160" s="491"/>
      <c r="R160" s="491"/>
      <c r="S160" s="491"/>
      <c r="T160" s="491"/>
      <c r="U160" s="491"/>
      <c r="V160" s="491"/>
      <c r="W160" s="491"/>
      <c r="X160" s="491"/>
      <c r="Y160" s="491"/>
      <c r="Z160" s="491"/>
      <c r="AA160" s="491"/>
      <c r="AB160" s="491"/>
      <c r="AC160" s="491"/>
      <c r="AD160" s="491"/>
      <c r="AE160" s="491"/>
      <c r="AF160" s="491"/>
      <c r="AG160" s="204"/>
    </row>
    <row r="161">
      <c r="A161" s="23" t="s">
        <v>652</v>
      </c>
      <c r="B161" s="709"/>
      <c r="C161" s="709"/>
      <c r="D161" s="709"/>
      <c r="E161" s="709"/>
      <c r="F161" s="709"/>
      <c r="G161" s="710"/>
      <c r="H161" s="709"/>
      <c r="I161" s="491"/>
      <c r="J161" s="491"/>
      <c r="K161" s="491"/>
      <c r="L161" s="491"/>
      <c r="M161" s="491"/>
      <c r="N161" s="491"/>
      <c r="O161" s="491"/>
      <c r="P161" s="491"/>
      <c r="Q161" s="491"/>
      <c r="R161" s="491"/>
      <c r="S161" s="491"/>
      <c r="T161" s="491"/>
      <c r="U161" s="491"/>
      <c r="V161" s="491"/>
      <c r="W161" s="491"/>
      <c r="X161" s="491"/>
      <c r="Y161" s="491"/>
      <c r="Z161" s="491"/>
      <c r="AA161" s="491"/>
      <c r="AB161" s="491"/>
      <c r="AC161" s="491"/>
      <c r="AD161" s="491"/>
      <c r="AE161" s="491"/>
      <c r="AF161" s="491"/>
      <c r="AG161" s="204"/>
    </row>
    <row r="162">
      <c r="A162" s="120" t="s">
        <v>543</v>
      </c>
      <c r="B162" s="100"/>
      <c r="C162" s="100"/>
      <c r="D162" s="100"/>
      <c r="E162" s="100"/>
      <c r="F162" s="100"/>
      <c r="G162" s="100"/>
      <c r="H162" s="100"/>
      <c r="I162" s="100"/>
      <c r="J162" s="100"/>
      <c r="K162" s="100"/>
      <c r="L162" s="100"/>
      <c r="M162" s="100"/>
      <c r="N162" s="100"/>
      <c r="O162" s="100"/>
      <c r="P162" s="100"/>
      <c r="Q162" s="100"/>
      <c r="R162" s="711"/>
      <c r="S162" s="711"/>
      <c r="T162" s="711"/>
      <c r="U162" s="711"/>
      <c r="V162" s="711"/>
      <c r="W162" s="711"/>
      <c r="X162" s="711"/>
      <c r="Y162" s="711"/>
      <c r="Z162" s="711"/>
      <c r="AA162" s="711"/>
      <c r="AB162" s="711"/>
      <c r="AC162" s="711"/>
      <c r="AD162" s="711"/>
      <c r="AE162" s="711"/>
      <c r="AF162" s="711"/>
      <c r="AG162" s="204">
        <f t="shared" ref="AG162:AG165" si="38">SUM(B162:AF162)</f>
        <v>0</v>
      </c>
    </row>
    <row r="163">
      <c r="A163" s="120" t="s">
        <v>80</v>
      </c>
      <c r="B163" s="712"/>
      <c r="C163" s="712"/>
      <c r="D163" s="712"/>
      <c r="E163" s="712"/>
      <c r="F163" s="712"/>
      <c r="G163" s="712"/>
      <c r="H163" s="712"/>
      <c r="I163" s="712"/>
      <c r="J163" s="712"/>
      <c r="K163" s="712"/>
      <c r="L163" s="712"/>
      <c r="M163" s="712"/>
      <c r="N163" s="712"/>
      <c r="O163" s="712"/>
      <c r="P163" s="712"/>
      <c r="Q163" s="712"/>
      <c r="R163" s="712"/>
      <c r="S163" s="712"/>
      <c r="T163" s="712"/>
      <c r="U163" s="712"/>
      <c r="V163" s="712"/>
      <c r="W163" s="712"/>
      <c r="X163" s="712"/>
      <c r="Y163" s="712"/>
      <c r="Z163" s="712"/>
      <c r="AA163" s="712"/>
      <c r="AB163" s="712"/>
      <c r="AC163" s="712"/>
      <c r="AD163" s="712"/>
      <c r="AE163" s="712"/>
      <c r="AF163" s="712"/>
      <c r="AG163" s="204">
        <f t="shared" si="38"/>
        <v>0</v>
      </c>
    </row>
    <row r="164">
      <c r="A164" s="120" t="s">
        <v>544</v>
      </c>
      <c r="B164" s="712"/>
      <c r="C164" s="712"/>
      <c r="D164" s="712"/>
      <c r="E164" s="712"/>
      <c r="F164" s="712"/>
      <c r="G164" s="712"/>
      <c r="H164" s="712"/>
      <c r="I164" s="712"/>
      <c r="J164" s="712"/>
      <c r="K164" s="712"/>
      <c r="L164" s="712"/>
      <c r="M164" s="712"/>
      <c r="N164" s="712"/>
      <c r="O164" s="712"/>
      <c r="P164" s="712"/>
      <c r="Q164" s="712"/>
      <c r="R164" s="712"/>
      <c r="S164" s="712"/>
      <c r="T164" s="712"/>
      <c r="U164" s="712"/>
      <c r="V164" s="712"/>
      <c r="W164" s="712"/>
      <c r="X164" s="712"/>
      <c r="Y164" s="712"/>
      <c r="Z164" s="712"/>
      <c r="AA164" s="712"/>
      <c r="AB164" s="712"/>
      <c r="AC164" s="712"/>
      <c r="AD164" s="712"/>
      <c r="AE164" s="712"/>
      <c r="AF164" s="712"/>
      <c r="AG164" s="204">
        <f t="shared" si="38"/>
        <v>0</v>
      </c>
    </row>
    <row r="165">
      <c r="A165" s="503" t="s">
        <v>545</v>
      </c>
      <c r="B165" s="504">
        <f t="shared" ref="B165:AF165" si="39">SUM(B162:B164)</f>
        <v>0</v>
      </c>
      <c r="C165" s="504">
        <f t="shared" si="39"/>
        <v>0</v>
      </c>
      <c r="D165" s="504">
        <f t="shared" si="39"/>
        <v>0</v>
      </c>
      <c r="E165" s="504">
        <f t="shared" si="39"/>
        <v>0</v>
      </c>
      <c r="F165" s="504">
        <f t="shared" si="39"/>
        <v>0</v>
      </c>
      <c r="G165" s="504">
        <f t="shared" si="39"/>
        <v>0</v>
      </c>
      <c r="H165" s="504">
        <f t="shared" si="39"/>
        <v>0</v>
      </c>
      <c r="I165" s="504">
        <f t="shared" si="39"/>
        <v>0</v>
      </c>
      <c r="J165" s="504">
        <f t="shared" si="39"/>
        <v>0</v>
      </c>
      <c r="K165" s="504">
        <f t="shared" si="39"/>
        <v>0</v>
      </c>
      <c r="L165" s="504">
        <f t="shared" si="39"/>
        <v>0</v>
      </c>
      <c r="M165" s="504">
        <f t="shared" si="39"/>
        <v>0</v>
      </c>
      <c r="N165" s="504">
        <f t="shared" si="39"/>
        <v>0</v>
      </c>
      <c r="O165" s="504">
        <f t="shared" si="39"/>
        <v>0</v>
      </c>
      <c r="P165" s="504">
        <f t="shared" si="39"/>
        <v>0</v>
      </c>
      <c r="Q165" s="504">
        <f t="shared" si="39"/>
        <v>0</v>
      </c>
      <c r="R165" s="504">
        <f t="shared" si="39"/>
        <v>0</v>
      </c>
      <c r="S165" s="504">
        <f t="shared" si="39"/>
        <v>0</v>
      </c>
      <c r="T165" s="504">
        <f t="shared" si="39"/>
        <v>0</v>
      </c>
      <c r="U165" s="504">
        <f t="shared" si="39"/>
        <v>0</v>
      </c>
      <c r="V165" s="504">
        <f t="shared" si="39"/>
        <v>0</v>
      </c>
      <c r="W165" s="504">
        <f t="shared" si="39"/>
        <v>0</v>
      </c>
      <c r="X165" s="504">
        <f t="shared" si="39"/>
        <v>0</v>
      </c>
      <c r="Y165" s="504">
        <f t="shared" si="39"/>
        <v>0</v>
      </c>
      <c r="Z165" s="504">
        <f t="shared" si="39"/>
        <v>0</v>
      </c>
      <c r="AA165" s="504">
        <f t="shared" si="39"/>
        <v>0</v>
      </c>
      <c r="AB165" s="504">
        <f t="shared" si="39"/>
        <v>0</v>
      </c>
      <c r="AC165" s="504">
        <f t="shared" si="39"/>
        <v>0</v>
      </c>
      <c r="AD165" s="504">
        <f t="shared" si="39"/>
        <v>0</v>
      </c>
      <c r="AE165" s="504">
        <f t="shared" si="39"/>
        <v>0</v>
      </c>
      <c r="AF165" s="504">
        <f t="shared" si="39"/>
        <v>0</v>
      </c>
      <c r="AG165" s="204">
        <f t="shared" si="38"/>
        <v>0</v>
      </c>
    </row>
    <row r="166">
      <c r="A166" s="34"/>
      <c r="B166" s="770"/>
      <c r="C166" s="770"/>
      <c r="D166" s="770"/>
      <c r="E166" s="770"/>
      <c r="F166" s="770"/>
      <c r="G166" s="770"/>
      <c r="H166" s="770"/>
      <c r="I166" s="731"/>
      <c r="J166" s="731"/>
      <c r="K166" s="731"/>
      <c r="L166" s="731"/>
      <c r="M166" s="731"/>
      <c r="N166" s="731"/>
      <c r="O166" s="731"/>
      <c r="P166" s="731"/>
      <c r="Q166" s="731"/>
      <c r="R166" s="731"/>
      <c r="S166" s="731"/>
      <c r="T166" s="731"/>
      <c r="U166" s="731"/>
      <c r="V166" s="731"/>
      <c r="W166" s="731"/>
      <c r="X166" s="731"/>
      <c r="Y166" s="731"/>
      <c r="Z166" s="731"/>
      <c r="AA166" s="731"/>
      <c r="AB166" s="731"/>
      <c r="AC166" s="731"/>
      <c r="AD166" s="731"/>
      <c r="AE166" s="731"/>
      <c r="AF166" s="731"/>
      <c r="AG166" s="204"/>
    </row>
    <row r="167">
      <c r="A167" s="773" t="s">
        <v>418</v>
      </c>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c r="AA167" s="322"/>
      <c r="AB167" s="322"/>
      <c r="AC167" s="322"/>
      <c r="AD167" s="322"/>
      <c r="AE167" s="322"/>
      <c r="AF167" s="776"/>
      <c r="AG167" s="204">
        <f t="shared" ref="AG167:AG169" si="40">SUM(B167:AF167)</f>
        <v>0</v>
      </c>
    </row>
    <row r="168">
      <c r="A168" s="713" t="s">
        <v>419</v>
      </c>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c r="AB168" s="249"/>
      <c r="AC168" s="249"/>
      <c r="AD168" s="249"/>
      <c r="AE168" s="249"/>
      <c r="AF168" s="721"/>
      <c r="AG168" s="204">
        <f t="shared" si="40"/>
        <v>0</v>
      </c>
    </row>
    <row r="169">
      <c r="A169" s="714" t="s">
        <v>546</v>
      </c>
      <c r="B169" s="715">
        <f t="shared" ref="B169:AF169" si="41">sum(B167:B168)</f>
        <v>0</v>
      </c>
      <c r="C169" s="715">
        <f t="shared" si="41"/>
        <v>0</v>
      </c>
      <c r="D169" s="715">
        <f t="shared" si="41"/>
        <v>0</v>
      </c>
      <c r="E169" s="715">
        <f t="shared" si="41"/>
        <v>0</v>
      </c>
      <c r="F169" s="715">
        <f t="shared" si="41"/>
        <v>0</v>
      </c>
      <c r="G169" s="715">
        <f t="shared" si="41"/>
        <v>0</v>
      </c>
      <c r="H169" s="715">
        <f t="shared" si="41"/>
        <v>0</v>
      </c>
      <c r="I169" s="715">
        <f t="shared" si="41"/>
        <v>0</v>
      </c>
      <c r="J169" s="715">
        <f t="shared" si="41"/>
        <v>0</v>
      </c>
      <c r="K169" s="715">
        <f t="shared" si="41"/>
        <v>0</v>
      </c>
      <c r="L169" s="715">
        <f t="shared" si="41"/>
        <v>0</v>
      </c>
      <c r="M169" s="715">
        <f t="shared" si="41"/>
        <v>0</v>
      </c>
      <c r="N169" s="715">
        <f t="shared" si="41"/>
        <v>0</v>
      </c>
      <c r="O169" s="715">
        <f t="shared" si="41"/>
        <v>0</v>
      </c>
      <c r="P169" s="715">
        <f t="shared" si="41"/>
        <v>0</v>
      </c>
      <c r="Q169" s="715">
        <f t="shared" si="41"/>
        <v>0</v>
      </c>
      <c r="R169" s="715">
        <f t="shared" si="41"/>
        <v>0</v>
      </c>
      <c r="S169" s="715">
        <f t="shared" si="41"/>
        <v>0</v>
      </c>
      <c r="T169" s="715">
        <f t="shared" si="41"/>
        <v>0</v>
      </c>
      <c r="U169" s="715">
        <f t="shared" si="41"/>
        <v>0</v>
      </c>
      <c r="V169" s="715">
        <f t="shared" si="41"/>
        <v>0</v>
      </c>
      <c r="W169" s="715">
        <f t="shared" si="41"/>
        <v>0</v>
      </c>
      <c r="X169" s="715">
        <f t="shared" si="41"/>
        <v>0</v>
      </c>
      <c r="Y169" s="715">
        <f t="shared" si="41"/>
        <v>0</v>
      </c>
      <c r="Z169" s="715">
        <f t="shared" si="41"/>
        <v>0</v>
      </c>
      <c r="AA169" s="715">
        <f t="shared" si="41"/>
        <v>0</v>
      </c>
      <c r="AB169" s="715">
        <f t="shared" si="41"/>
        <v>0</v>
      </c>
      <c r="AC169" s="715">
        <f t="shared" si="41"/>
        <v>0</v>
      </c>
      <c r="AD169" s="715">
        <f t="shared" si="41"/>
        <v>0</v>
      </c>
      <c r="AE169" s="715">
        <f t="shared" si="41"/>
        <v>0</v>
      </c>
      <c r="AF169" s="722">
        <f t="shared" si="41"/>
        <v>0</v>
      </c>
      <c r="AG169" s="204">
        <f t="shared" si="40"/>
        <v>0</v>
      </c>
    </row>
    <row r="170">
      <c r="A170" s="40"/>
      <c r="B170" s="709"/>
      <c r="C170" s="709"/>
      <c r="D170" s="709"/>
      <c r="E170" s="709"/>
      <c r="F170" s="709"/>
      <c r="G170" s="709"/>
      <c r="H170" s="709"/>
      <c r="I170" s="491"/>
      <c r="J170" s="491"/>
      <c r="K170" s="491"/>
      <c r="L170" s="491"/>
      <c r="M170" s="491"/>
      <c r="N170" s="491"/>
      <c r="O170" s="491"/>
      <c r="P170" s="491"/>
      <c r="Q170" s="491"/>
      <c r="R170" s="491"/>
      <c r="S170" s="491"/>
      <c r="T170" s="491"/>
      <c r="U170" s="491"/>
      <c r="V170" s="491"/>
      <c r="W170" s="491"/>
      <c r="X170" s="491"/>
      <c r="Y170" s="491"/>
      <c r="Z170" s="491"/>
      <c r="AA170" s="491"/>
      <c r="AB170" s="491"/>
      <c r="AC170" s="491"/>
      <c r="AD170" s="491"/>
      <c r="AE170" s="491"/>
      <c r="AF170" s="491"/>
      <c r="AG170" s="493"/>
    </row>
    <row r="171">
      <c r="A171" s="23" t="s">
        <v>672</v>
      </c>
      <c r="B171" s="663"/>
      <c r="C171" s="663"/>
      <c r="D171" s="663"/>
      <c r="E171" s="663"/>
      <c r="F171" s="663"/>
      <c r="G171" s="663"/>
      <c r="H171" s="663"/>
      <c r="I171" s="663"/>
      <c r="J171" s="663"/>
      <c r="K171" s="663"/>
      <c r="L171" s="663"/>
      <c r="M171" s="663"/>
      <c r="N171" s="663"/>
      <c r="O171" s="663"/>
      <c r="P171" s="663"/>
      <c r="Q171" s="663"/>
      <c r="R171" s="663"/>
      <c r="S171" s="663"/>
      <c r="T171" s="663"/>
      <c r="U171" s="663"/>
      <c r="V171" s="663"/>
      <c r="W171" s="663"/>
      <c r="X171" s="663"/>
      <c r="Y171" s="663"/>
      <c r="Z171" s="663"/>
      <c r="AA171" s="663"/>
      <c r="AB171" s="663"/>
      <c r="AC171" s="663"/>
      <c r="AD171" s="663"/>
      <c r="AE171" s="663"/>
      <c r="AF171" s="663"/>
      <c r="AG171" s="660"/>
    </row>
    <row r="172">
      <c r="A172" s="120" t="s">
        <v>675</v>
      </c>
      <c r="B172" s="780"/>
      <c r="C172" s="780"/>
      <c r="D172" s="780"/>
      <c r="E172" s="780"/>
      <c r="F172" s="780"/>
      <c r="G172" s="780"/>
      <c r="H172" s="780"/>
      <c r="I172" s="780"/>
      <c r="J172" s="780"/>
      <c r="K172" s="780"/>
      <c r="L172" s="780"/>
      <c r="M172" s="780"/>
      <c r="N172" s="780"/>
      <c r="O172" s="780"/>
      <c r="P172" s="780"/>
      <c r="Q172" s="780"/>
      <c r="R172" s="780"/>
      <c r="S172" s="780"/>
      <c r="T172" s="780"/>
      <c r="U172" s="780"/>
      <c r="V172" s="780"/>
      <c r="W172" s="780"/>
      <c r="X172" s="780"/>
      <c r="Y172" s="780"/>
      <c r="Z172" s="780"/>
      <c r="AA172" s="780"/>
      <c r="AB172" s="780"/>
      <c r="AC172" s="780"/>
      <c r="AD172" s="780"/>
      <c r="AE172" s="780"/>
      <c r="AF172" s="780"/>
      <c r="AG172" s="204">
        <f t="shared" ref="AG172:AG177" si="42">SUM(B172:AF172)</f>
        <v>0</v>
      </c>
    </row>
    <row r="173">
      <c r="A173" s="120" t="s">
        <v>677</v>
      </c>
      <c r="B173" s="780"/>
      <c r="C173" s="780"/>
      <c r="D173" s="780"/>
      <c r="E173" s="780"/>
      <c r="F173" s="780"/>
      <c r="G173" s="780"/>
      <c r="H173" s="780"/>
      <c r="I173" s="780"/>
      <c r="J173" s="780"/>
      <c r="K173" s="780"/>
      <c r="L173" s="780"/>
      <c r="M173" s="780"/>
      <c r="N173" s="780"/>
      <c r="O173" s="780"/>
      <c r="P173" s="780"/>
      <c r="Q173" s="780"/>
      <c r="R173" s="780"/>
      <c r="S173" s="780"/>
      <c r="T173" s="780"/>
      <c r="U173" s="780"/>
      <c r="V173" s="780"/>
      <c r="W173" s="780"/>
      <c r="X173" s="780"/>
      <c r="Y173" s="780"/>
      <c r="Z173" s="780"/>
      <c r="AA173" s="780"/>
      <c r="AB173" s="780"/>
      <c r="AC173" s="780"/>
      <c r="AD173" s="780"/>
      <c r="AE173" s="780"/>
      <c r="AF173" s="780"/>
      <c r="AG173" s="204">
        <f t="shared" si="42"/>
        <v>0</v>
      </c>
    </row>
    <row r="174">
      <c r="A174" s="120" t="s">
        <v>679</v>
      </c>
      <c r="B174" s="780"/>
      <c r="C174" s="780"/>
      <c r="D174" s="780"/>
      <c r="E174" s="780"/>
      <c r="F174" s="780"/>
      <c r="G174" s="780"/>
      <c r="H174" s="780"/>
      <c r="I174" s="780"/>
      <c r="J174" s="780"/>
      <c r="K174" s="780"/>
      <c r="L174" s="780"/>
      <c r="M174" s="780"/>
      <c r="N174" s="780"/>
      <c r="O174" s="780"/>
      <c r="P174" s="780"/>
      <c r="Q174" s="780"/>
      <c r="R174" s="780"/>
      <c r="S174" s="780"/>
      <c r="T174" s="780"/>
      <c r="U174" s="780"/>
      <c r="V174" s="780"/>
      <c r="W174" s="780"/>
      <c r="X174" s="780"/>
      <c r="Y174" s="780"/>
      <c r="Z174" s="780"/>
      <c r="AA174" s="780"/>
      <c r="AB174" s="780"/>
      <c r="AC174" s="780"/>
      <c r="AD174" s="780"/>
      <c r="AE174" s="780"/>
      <c r="AF174" s="780"/>
      <c r="AG174" s="204">
        <f t="shared" si="42"/>
        <v>0</v>
      </c>
    </row>
    <row r="175">
      <c r="A175" s="120" t="s">
        <v>680</v>
      </c>
      <c r="B175" s="780"/>
      <c r="C175" s="780"/>
      <c r="D175" s="780"/>
      <c r="E175" s="780"/>
      <c r="F175" s="780"/>
      <c r="G175" s="780"/>
      <c r="H175" s="780"/>
      <c r="I175" s="780"/>
      <c r="J175" s="780"/>
      <c r="K175" s="780"/>
      <c r="L175" s="780"/>
      <c r="M175" s="780"/>
      <c r="N175" s="780"/>
      <c r="O175" s="780"/>
      <c r="P175" s="780"/>
      <c r="Q175" s="780"/>
      <c r="R175" s="780"/>
      <c r="S175" s="780"/>
      <c r="T175" s="780"/>
      <c r="U175" s="780"/>
      <c r="V175" s="780"/>
      <c r="W175" s="780"/>
      <c r="X175" s="780"/>
      <c r="Y175" s="780"/>
      <c r="Z175" s="780"/>
      <c r="AA175" s="780"/>
      <c r="AB175" s="780"/>
      <c r="AC175" s="780"/>
      <c r="AD175" s="780"/>
      <c r="AE175" s="780"/>
      <c r="AF175" s="780"/>
      <c r="AG175" s="204">
        <f t="shared" si="42"/>
        <v>0</v>
      </c>
    </row>
    <row r="176">
      <c r="A176" s="297" t="s">
        <v>224</v>
      </c>
      <c r="B176" s="393">
        <f t="shared" ref="B176:AF176" si="43">SUM(B172:B173)</f>
        <v>0</v>
      </c>
      <c r="C176" s="393">
        <f t="shared" si="43"/>
        <v>0</v>
      </c>
      <c r="D176" s="393">
        <f t="shared" si="43"/>
        <v>0</v>
      </c>
      <c r="E176" s="393">
        <f t="shared" si="43"/>
        <v>0</v>
      </c>
      <c r="F176" s="393">
        <f t="shared" si="43"/>
        <v>0</v>
      </c>
      <c r="G176" s="393">
        <f t="shared" si="43"/>
        <v>0</v>
      </c>
      <c r="H176" s="393">
        <f t="shared" si="43"/>
        <v>0</v>
      </c>
      <c r="I176" s="393">
        <f t="shared" si="43"/>
        <v>0</v>
      </c>
      <c r="J176" s="393">
        <f t="shared" si="43"/>
        <v>0</v>
      </c>
      <c r="K176" s="393">
        <f t="shared" si="43"/>
        <v>0</v>
      </c>
      <c r="L176" s="393">
        <f t="shared" si="43"/>
        <v>0</v>
      </c>
      <c r="M176" s="393">
        <f t="shared" si="43"/>
        <v>0</v>
      </c>
      <c r="N176" s="393">
        <f t="shared" si="43"/>
        <v>0</v>
      </c>
      <c r="O176" s="393">
        <f t="shared" si="43"/>
        <v>0</v>
      </c>
      <c r="P176" s="393">
        <f t="shared" si="43"/>
        <v>0</v>
      </c>
      <c r="Q176" s="393">
        <f t="shared" si="43"/>
        <v>0</v>
      </c>
      <c r="R176" s="393">
        <f t="shared" si="43"/>
        <v>0</v>
      </c>
      <c r="S176" s="393">
        <f t="shared" si="43"/>
        <v>0</v>
      </c>
      <c r="T176" s="393">
        <f t="shared" si="43"/>
        <v>0</v>
      </c>
      <c r="U176" s="393">
        <f t="shared" si="43"/>
        <v>0</v>
      </c>
      <c r="V176" s="393">
        <f t="shared" si="43"/>
        <v>0</v>
      </c>
      <c r="W176" s="393">
        <f t="shared" si="43"/>
        <v>0</v>
      </c>
      <c r="X176" s="393">
        <f t="shared" si="43"/>
        <v>0</v>
      </c>
      <c r="Y176" s="393">
        <f t="shared" si="43"/>
        <v>0</v>
      </c>
      <c r="Z176" s="393">
        <f t="shared" si="43"/>
        <v>0</v>
      </c>
      <c r="AA176" s="393">
        <f t="shared" si="43"/>
        <v>0</v>
      </c>
      <c r="AB176" s="393">
        <f t="shared" si="43"/>
        <v>0</v>
      </c>
      <c r="AC176" s="393">
        <f t="shared" si="43"/>
        <v>0</v>
      </c>
      <c r="AD176" s="393">
        <f t="shared" si="43"/>
        <v>0</v>
      </c>
      <c r="AE176" s="393">
        <f t="shared" si="43"/>
        <v>0</v>
      </c>
      <c r="AF176" s="393">
        <f t="shared" si="43"/>
        <v>0</v>
      </c>
      <c r="AG176" s="204">
        <f t="shared" si="42"/>
        <v>0</v>
      </c>
    </row>
    <row r="177">
      <c r="A177" s="297" t="s">
        <v>225</v>
      </c>
      <c r="B177" s="393">
        <f t="shared" ref="B177:AF177" si="44">SUM(B174:B175)</f>
        <v>0</v>
      </c>
      <c r="C177" s="393">
        <f t="shared" si="44"/>
        <v>0</v>
      </c>
      <c r="D177" s="393">
        <f t="shared" si="44"/>
        <v>0</v>
      </c>
      <c r="E177" s="393">
        <f t="shared" si="44"/>
        <v>0</v>
      </c>
      <c r="F177" s="393">
        <f t="shared" si="44"/>
        <v>0</v>
      </c>
      <c r="G177" s="393">
        <f t="shared" si="44"/>
        <v>0</v>
      </c>
      <c r="H177" s="393">
        <f t="shared" si="44"/>
        <v>0</v>
      </c>
      <c r="I177" s="393">
        <f t="shared" si="44"/>
        <v>0</v>
      </c>
      <c r="J177" s="393">
        <f t="shared" si="44"/>
        <v>0</v>
      </c>
      <c r="K177" s="393">
        <f t="shared" si="44"/>
        <v>0</v>
      </c>
      <c r="L177" s="393">
        <f t="shared" si="44"/>
        <v>0</v>
      </c>
      <c r="M177" s="393">
        <f t="shared" si="44"/>
        <v>0</v>
      </c>
      <c r="N177" s="393">
        <f t="shared" si="44"/>
        <v>0</v>
      </c>
      <c r="O177" s="393">
        <f t="shared" si="44"/>
        <v>0</v>
      </c>
      <c r="P177" s="393">
        <f t="shared" si="44"/>
        <v>0</v>
      </c>
      <c r="Q177" s="393">
        <f t="shared" si="44"/>
        <v>0</v>
      </c>
      <c r="R177" s="393">
        <f t="shared" si="44"/>
        <v>0</v>
      </c>
      <c r="S177" s="393">
        <f t="shared" si="44"/>
        <v>0</v>
      </c>
      <c r="T177" s="393">
        <f t="shared" si="44"/>
        <v>0</v>
      </c>
      <c r="U177" s="393">
        <f t="shared" si="44"/>
        <v>0</v>
      </c>
      <c r="V177" s="393">
        <f t="shared" si="44"/>
        <v>0</v>
      </c>
      <c r="W177" s="393">
        <f t="shared" si="44"/>
        <v>0</v>
      </c>
      <c r="X177" s="393">
        <f t="shared" si="44"/>
        <v>0</v>
      </c>
      <c r="Y177" s="393">
        <f t="shared" si="44"/>
        <v>0</v>
      </c>
      <c r="Z177" s="393">
        <f t="shared" si="44"/>
        <v>0</v>
      </c>
      <c r="AA177" s="393">
        <f t="shared" si="44"/>
        <v>0</v>
      </c>
      <c r="AB177" s="393">
        <f t="shared" si="44"/>
        <v>0</v>
      </c>
      <c r="AC177" s="393">
        <f t="shared" si="44"/>
        <v>0</v>
      </c>
      <c r="AD177" s="393">
        <f t="shared" si="44"/>
        <v>0</v>
      </c>
      <c r="AE177" s="393">
        <f t="shared" si="44"/>
        <v>0</v>
      </c>
      <c r="AF177" s="393">
        <f t="shared" si="44"/>
        <v>0</v>
      </c>
      <c r="AG177" s="204">
        <f t="shared" si="42"/>
        <v>0</v>
      </c>
    </row>
    <row r="178">
      <c r="A178" s="40"/>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c r="AA178" s="491"/>
      <c r="AB178" s="491"/>
      <c r="AC178" s="491"/>
      <c r="AD178" s="491"/>
      <c r="AE178" s="491"/>
      <c r="AF178" s="491"/>
      <c r="AG178" s="660"/>
    </row>
    <row r="179">
      <c r="A179" s="120" t="s">
        <v>229</v>
      </c>
      <c r="B179" s="780"/>
      <c r="C179" s="780"/>
      <c r="D179" s="780"/>
      <c r="E179" s="780"/>
      <c r="F179" s="780"/>
      <c r="G179" s="780"/>
      <c r="H179" s="780"/>
      <c r="I179" s="780"/>
      <c r="J179" s="780"/>
      <c r="K179" s="780"/>
      <c r="L179" s="780"/>
      <c r="M179" s="780"/>
      <c r="N179" s="780"/>
      <c r="O179" s="780"/>
      <c r="P179" s="780"/>
      <c r="Q179" s="780"/>
      <c r="R179" s="780"/>
      <c r="S179" s="780"/>
      <c r="T179" s="780"/>
      <c r="U179" s="780"/>
      <c r="V179" s="780"/>
      <c r="W179" s="780"/>
      <c r="X179" s="780"/>
      <c r="Y179" s="780"/>
      <c r="Z179" s="780"/>
      <c r="AA179" s="780"/>
      <c r="AB179" s="780"/>
      <c r="AC179" s="780"/>
      <c r="AD179" s="780"/>
      <c r="AE179" s="780"/>
      <c r="AF179" s="780"/>
      <c r="AG179" s="204">
        <f t="shared" ref="AG179:AG187" si="45">SUM(B179:AF179)</f>
        <v>0</v>
      </c>
    </row>
    <row r="180">
      <c r="A180" s="120" t="s">
        <v>231</v>
      </c>
      <c r="B180" s="780"/>
      <c r="C180" s="780"/>
      <c r="D180" s="780"/>
      <c r="E180" s="780"/>
      <c r="F180" s="780"/>
      <c r="G180" s="780"/>
      <c r="H180" s="780"/>
      <c r="I180" s="780"/>
      <c r="J180" s="780"/>
      <c r="K180" s="780"/>
      <c r="L180" s="780"/>
      <c r="M180" s="780"/>
      <c r="N180" s="780"/>
      <c r="O180" s="780"/>
      <c r="P180" s="780"/>
      <c r="Q180" s="780"/>
      <c r="R180" s="780"/>
      <c r="S180" s="780"/>
      <c r="T180" s="780"/>
      <c r="U180" s="780"/>
      <c r="V180" s="780"/>
      <c r="W180" s="780"/>
      <c r="X180" s="780"/>
      <c r="Y180" s="780"/>
      <c r="Z180" s="780"/>
      <c r="AA180" s="780"/>
      <c r="AB180" s="780"/>
      <c r="AC180" s="780"/>
      <c r="AD180" s="780"/>
      <c r="AE180" s="780"/>
      <c r="AF180" s="780"/>
      <c r="AG180" s="204">
        <f t="shared" si="45"/>
        <v>0</v>
      </c>
    </row>
    <row r="181">
      <c r="A181" s="120" t="s">
        <v>692</v>
      </c>
      <c r="B181" s="780"/>
      <c r="C181" s="780"/>
      <c r="D181" s="780"/>
      <c r="E181" s="780"/>
      <c r="F181" s="780"/>
      <c r="G181" s="780"/>
      <c r="H181" s="780"/>
      <c r="I181" s="780"/>
      <c r="J181" s="780"/>
      <c r="K181" s="780"/>
      <c r="L181" s="780"/>
      <c r="M181" s="780"/>
      <c r="N181" s="780"/>
      <c r="O181" s="780"/>
      <c r="P181" s="780"/>
      <c r="Q181" s="780"/>
      <c r="R181" s="780"/>
      <c r="S181" s="780"/>
      <c r="T181" s="780"/>
      <c r="U181" s="780"/>
      <c r="V181" s="780"/>
      <c r="W181" s="780"/>
      <c r="X181" s="780"/>
      <c r="Y181" s="780"/>
      <c r="Z181" s="780"/>
      <c r="AA181" s="780"/>
      <c r="AB181" s="780"/>
      <c r="AC181" s="780"/>
      <c r="AD181" s="780"/>
      <c r="AE181" s="780"/>
      <c r="AF181" s="780"/>
      <c r="AG181" s="204">
        <f t="shared" si="45"/>
        <v>0</v>
      </c>
    </row>
    <row r="182">
      <c r="A182" s="120" t="s">
        <v>695</v>
      </c>
      <c r="B182" s="780"/>
      <c r="C182" s="780"/>
      <c r="D182" s="780"/>
      <c r="E182" s="780"/>
      <c r="F182" s="780"/>
      <c r="G182" s="780"/>
      <c r="H182" s="780"/>
      <c r="I182" s="780"/>
      <c r="J182" s="780"/>
      <c r="K182" s="780"/>
      <c r="L182" s="780"/>
      <c r="M182" s="780"/>
      <c r="N182" s="780"/>
      <c r="O182" s="780"/>
      <c r="P182" s="780"/>
      <c r="Q182" s="780"/>
      <c r="R182" s="780"/>
      <c r="S182" s="780"/>
      <c r="T182" s="780"/>
      <c r="U182" s="780"/>
      <c r="V182" s="780"/>
      <c r="W182" s="780"/>
      <c r="X182" s="780"/>
      <c r="Y182" s="780"/>
      <c r="Z182" s="780"/>
      <c r="AA182" s="780"/>
      <c r="AB182" s="780"/>
      <c r="AC182" s="780"/>
      <c r="AD182" s="780"/>
      <c r="AE182" s="780"/>
      <c r="AF182" s="780"/>
      <c r="AG182" s="204">
        <f t="shared" si="45"/>
        <v>0</v>
      </c>
    </row>
    <row r="183">
      <c r="A183" s="120" t="s">
        <v>697</v>
      </c>
      <c r="B183" s="780"/>
      <c r="C183" s="780"/>
      <c r="D183" s="780"/>
      <c r="E183" s="780"/>
      <c r="F183" s="780"/>
      <c r="G183" s="780"/>
      <c r="H183" s="780"/>
      <c r="I183" s="780"/>
      <c r="J183" s="780"/>
      <c r="K183" s="780"/>
      <c r="L183" s="780"/>
      <c r="M183" s="780"/>
      <c r="N183" s="780"/>
      <c r="O183" s="780"/>
      <c r="P183" s="780"/>
      <c r="Q183" s="780"/>
      <c r="R183" s="780"/>
      <c r="S183" s="780"/>
      <c r="T183" s="780"/>
      <c r="U183" s="780"/>
      <c r="V183" s="780"/>
      <c r="W183" s="780"/>
      <c r="X183" s="780"/>
      <c r="Y183" s="780"/>
      <c r="Z183" s="780"/>
      <c r="AA183" s="780"/>
      <c r="AB183" s="780"/>
      <c r="AC183" s="780"/>
      <c r="AD183" s="780"/>
      <c r="AE183" s="780"/>
      <c r="AF183" s="780"/>
      <c r="AG183" s="204">
        <f t="shared" si="45"/>
        <v>0</v>
      </c>
    </row>
    <row r="184">
      <c r="A184" s="120" t="s">
        <v>700</v>
      </c>
      <c r="B184" s="780"/>
      <c r="C184" s="780"/>
      <c r="D184" s="780"/>
      <c r="E184" s="780"/>
      <c r="F184" s="780"/>
      <c r="G184" s="780"/>
      <c r="H184" s="780"/>
      <c r="I184" s="780"/>
      <c r="J184" s="780"/>
      <c r="K184" s="780"/>
      <c r="L184" s="780"/>
      <c r="M184" s="780"/>
      <c r="N184" s="780"/>
      <c r="O184" s="780"/>
      <c r="P184" s="780"/>
      <c r="Q184" s="780"/>
      <c r="R184" s="780"/>
      <c r="S184" s="780"/>
      <c r="T184" s="780"/>
      <c r="U184" s="780"/>
      <c r="V184" s="780"/>
      <c r="W184" s="780"/>
      <c r="X184" s="780"/>
      <c r="Y184" s="780"/>
      <c r="Z184" s="780"/>
      <c r="AA184" s="780"/>
      <c r="AB184" s="780"/>
      <c r="AC184" s="780"/>
      <c r="AD184" s="780"/>
      <c r="AE184" s="780"/>
      <c r="AF184" s="780"/>
      <c r="AG184" s="204">
        <f t="shared" si="45"/>
        <v>0</v>
      </c>
    </row>
    <row r="185">
      <c r="A185" s="120" t="s">
        <v>702</v>
      </c>
      <c r="B185" s="780"/>
      <c r="C185" s="780"/>
      <c r="D185" s="780"/>
      <c r="E185" s="780"/>
      <c r="F185" s="780"/>
      <c r="G185" s="780"/>
      <c r="H185" s="780"/>
      <c r="I185" s="780"/>
      <c r="J185" s="780"/>
      <c r="K185" s="780"/>
      <c r="L185" s="780"/>
      <c r="M185" s="780"/>
      <c r="N185" s="780"/>
      <c r="O185" s="780"/>
      <c r="P185" s="780"/>
      <c r="Q185" s="780"/>
      <c r="R185" s="780"/>
      <c r="S185" s="780"/>
      <c r="T185" s="780"/>
      <c r="U185" s="780"/>
      <c r="V185" s="780"/>
      <c r="W185" s="780"/>
      <c r="X185" s="780"/>
      <c r="Y185" s="780"/>
      <c r="Z185" s="780"/>
      <c r="AA185" s="780"/>
      <c r="AB185" s="780"/>
      <c r="AC185" s="780"/>
      <c r="AD185" s="780"/>
      <c r="AE185" s="780"/>
      <c r="AF185" s="780"/>
      <c r="AG185" s="204">
        <f t="shared" si="45"/>
        <v>0</v>
      </c>
    </row>
    <row r="186">
      <c r="A186" s="120" t="s">
        <v>705</v>
      </c>
      <c r="B186" s="780"/>
      <c r="C186" s="780"/>
      <c r="D186" s="780"/>
      <c r="E186" s="780"/>
      <c r="F186" s="780"/>
      <c r="G186" s="780"/>
      <c r="H186" s="780"/>
      <c r="I186" s="780"/>
      <c r="J186" s="780"/>
      <c r="K186" s="780"/>
      <c r="L186" s="780"/>
      <c r="M186" s="780"/>
      <c r="N186" s="780"/>
      <c r="O186" s="780"/>
      <c r="P186" s="780"/>
      <c r="Q186" s="780"/>
      <c r="R186" s="780"/>
      <c r="S186" s="780"/>
      <c r="T186" s="780"/>
      <c r="U186" s="780"/>
      <c r="V186" s="780"/>
      <c r="W186" s="780"/>
      <c r="X186" s="780"/>
      <c r="Y186" s="780"/>
      <c r="Z186" s="780"/>
      <c r="AA186" s="780"/>
      <c r="AB186" s="780"/>
      <c r="AC186" s="780"/>
      <c r="AD186" s="780"/>
      <c r="AE186" s="780"/>
      <c r="AF186" s="780"/>
      <c r="AG186" s="204">
        <f t="shared" si="45"/>
        <v>0</v>
      </c>
    </row>
    <row r="187">
      <c r="A187" s="297" t="s">
        <v>110</v>
      </c>
      <c r="B187" s="393">
        <f t="shared" ref="B187:AF187" si="46">SUM(B179:B186)</f>
        <v>0</v>
      </c>
      <c r="C187" s="393">
        <f t="shared" si="46"/>
        <v>0</v>
      </c>
      <c r="D187" s="393">
        <f t="shared" si="46"/>
        <v>0</v>
      </c>
      <c r="E187" s="393">
        <f t="shared" si="46"/>
        <v>0</v>
      </c>
      <c r="F187" s="393">
        <f t="shared" si="46"/>
        <v>0</v>
      </c>
      <c r="G187" s="393">
        <f t="shared" si="46"/>
        <v>0</v>
      </c>
      <c r="H187" s="393">
        <f t="shared" si="46"/>
        <v>0</v>
      </c>
      <c r="I187" s="393">
        <f t="shared" si="46"/>
        <v>0</v>
      </c>
      <c r="J187" s="393">
        <f t="shared" si="46"/>
        <v>0</v>
      </c>
      <c r="K187" s="393">
        <f t="shared" si="46"/>
        <v>0</v>
      </c>
      <c r="L187" s="393">
        <f t="shared" si="46"/>
        <v>0</v>
      </c>
      <c r="M187" s="393">
        <f t="shared" si="46"/>
        <v>0</v>
      </c>
      <c r="N187" s="393">
        <f t="shared" si="46"/>
        <v>0</v>
      </c>
      <c r="O187" s="393">
        <f t="shared" si="46"/>
        <v>0</v>
      </c>
      <c r="P187" s="393">
        <f t="shared" si="46"/>
        <v>0</v>
      </c>
      <c r="Q187" s="393">
        <f t="shared" si="46"/>
        <v>0</v>
      </c>
      <c r="R187" s="393">
        <f t="shared" si="46"/>
        <v>0</v>
      </c>
      <c r="S187" s="393">
        <f t="shared" si="46"/>
        <v>0</v>
      </c>
      <c r="T187" s="393">
        <f t="shared" si="46"/>
        <v>0</v>
      </c>
      <c r="U187" s="393">
        <f t="shared" si="46"/>
        <v>0</v>
      </c>
      <c r="V187" s="393">
        <f t="shared" si="46"/>
        <v>0</v>
      </c>
      <c r="W187" s="393">
        <f t="shared" si="46"/>
        <v>0</v>
      </c>
      <c r="X187" s="393">
        <f t="shared" si="46"/>
        <v>0</v>
      </c>
      <c r="Y187" s="393">
        <f t="shared" si="46"/>
        <v>0</v>
      </c>
      <c r="Z187" s="393">
        <f t="shared" si="46"/>
        <v>0</v>
      </c>
      <c r="AA187" s="393">
        <f t="shared" si="46"/>
        <v>0</v>
      </c>
      <c r="AB187" s="393">
        <f t="shared" si="46"/>
        <v>0</v>
      </c>
      <c r="AC187" s="393">
        <f t="shared" si="46"/>
        <v>0</v>
      </c>
      <c r="AD187" s="393">
        <f t="shared" si="46"/>
        <v>0</v>
      </c>
      <c r="AE187" s="393">
        <f t="shared" si="46"/>
        <v>0</v>
      </c>
      <c r="AF187" s="393">
        <f t="shared" si="46"/>
        <v>0</v>
      </c>
      <c r="AG187" s="204">
        <f t="shared" si="45"/>
        <v>0</v>
      </c>
    </row>
    <row r="188">
      <c r="A188" s="40"/>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c r="AA188" s="491"/>
      <c r="AB188" s="491"/>
      <c r="AC188" s="491"/>
      <c r="AD188" s="491"/>
      <c r="AE188" s="491"/>
      <c r="AF188" s="491"/>
      <c r="AG188" s="660"/>
    </row>
    <row r="189">
      <c r="A189" s="23" t="s">
        <v>710</v>
      </c>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c r="AA189" s="491"/>
      <c r="AB189" s="491"/>
      <c r="AC189" s="491"/>
      <c r="AD189" s="491"/>
      <c r="AE189" s="491"/>
      <c r="AF189" s="491"/>
      <c r="AG189" s="493"/>
    </row>
    <row r="190">
      <c r="A190" s="120" t="s">
        <v>543</v>
      </c>
      <c r="B190" s="100"/>
      <c r="C190" s="100"/>
      <c r="D190" s="100"/>
      <c r="E190" s="100"/>
      <c r="F190" s="100"/>
      <c r="G190" s="100"/>
      <c r="H190" s="100"/>
      <c r="I190" s="100"/>
      <c r="J190" s="100"/>
      <c r="K190" s="100"/>
      <c r="L190" s="100"/>
      <c r="M190" s="100"/>
      <c r="N190" s="100"/>
      <c r="O190" s="100"/>
      <c r="P190" s="100"/>
      <c r="Q190" s="100"/>
      <c r="R190" s="711"/>
      <c r="S190" s="711"/>
      <c r="T190" s="711"/>
      <c r="U190" s="711"/>
      <c r="V190" s="711"/>
      <c r="W190" s="711"/>
      <c r="X190" s="711"/>
      <c r="Y190" s="711"/>
      <c r="Z190" s="711"/>
      <c r="AA190" s="711"/>
      <c r="AB190" s="711"/>
      <c r="AC190" s="711"/>
      <c r="AD190" s="711"/>
      <c r="AE190" s="711"/>
      <c r="AF190" s="711"/>
      <c r="AG190" s="94">
        <f t="shared" ref="AG190:AG193" si="47">SUM(B190:AF190)</f>
        <v>0</v>
      </c>
    </row>
    <row r="191">
      <c r="A191" s="120" t="s">
        <v>80</v>
      </c>
      <c r="B191" s="718"/>
      <c r="C191" s="718"/>
      <c r="D191" s="718"/>
      <c r="E191" s="718"/>
      <c r="F191" s="718"/>
      <c r="G191" s="718"/>
      <c r="H191" s="718"/>
      <c r="I191" s="718"/>
      <c r="J191" s="718"/>
      <c r="K191" s="718"/>
      <c r="L191" s="718"/>
      <c r="M191" s="718"/>
      <c r="N191" s="718"/>
      <c r="O191" s="718"/>
      <c r="P191" s="718"/>
      <c r="Q191" s="718"/>
      <c r="R191" s="718"/>
      <c r="S191" s="718"/>
      <c r="T191" s="718"/>
      <c r="U191" s="718"/>
      <c r="V191" s="718"/>
      <c r="W191" s="718"/>
      <c r="X191" s="718"/>
      <c r="Y191" s="718"/>
      <c r="Z191" s="718"/>
      <c r="AA191" s="718"/>
      <c r="AB191" s="718"/>
      <c r="AC191" s="718"/>
      <c r="AD191" s="718"/>
      <c r="AE191" s="718"/>
      <c r="AF191" s="718"/>
      <c r="AG191" s="94">
        <f t="shared" si="47"/>
        <v>0</v>
      </c>
    </row>
    <row r="192">
      <c r="A192" s="120" t="s">
        <v>544</v>
      </c>
      <c r="B192" s="718"/>
      <c r="C192" s="718"/>
      <c r="D192" s="718"/>
      <c r="E192" s="718"/>
      <c r="F192" s="718"/>
      <c r="G192" s="718"/>
      <c r="H192" s="718"/>
      <c r="I192" s="718"/>
      <c r="J192" s="718"/>
      <c r="K192" s="718"/>
      <c r="L192" s="718"/>
      <c r="M192" s="718"/>
      <c r="N192" s="718"/>
      <c r="O192" s="718"/>
      <c r="P192" s="718"/>
      <c r="Q192" s="718"/>
      <c r="R192" s="718"/>
      <c r="S192" s="718"/>
      <c r="T192" s="718"/>
      <c r="U192" s="718"/>
      <c r="V192" s="718"/>
      <c r="W192" s="718"/>
      <c r="X192" s="718"/>
      <c r="Y192" s="718"/>
      <c r="Z192" s="718"/>
      <c r="AA192" s="718"/>
      <c r="AB192" s="718"/>
      <c r="AC192" s="718"/>
      <c r="AD192" s="718"/>
      <c r="AE192" s="718"/>
      <c r="AF192" s="718"/>
      <c r="AG192" s="94">
        <f t="shared" si="47"/>
        <v>0</v>
      </c>
    </row>
    <row r="193">
      <c r="A193" s="503" t="s">
        <v>545</v>
      </c>
      <c r="B193" s="504">
        <f t="shared" ref="B193:AF193" si="48">sum(B190:B192)</f>
        <v>0</v>
      </c>
      <c r="C193" s="504">
        <f t="shared" si="48"/>
        <v>0</v>
      </c>
      <c r="D193" s="504">
        <f t="shared" si="48"/>
        <v>0</v>
      </c>
      <c r="E193" s="504">
        <f t="shared" si="48"/>
        <v>0</v>
      </c>
      <c r="F193" s="504">
        <f t="shared" si="48"/>
        <v>0</v>
      </c>
      <c r="G193" s="504">
        <f t="shared" si="48"/>
        <v>0</v>
      </c>
      <c r="H193" s="504">
        <f t="shared" si="48"/>
        <v>0</v>
      </c>
      <c r="I193" s="504">
        <f t="shared" si="48"/>
        <v>0</v>
      </c>
      <c r="J193" s="504">
        <f t="shared" si="48"/>
        <v>0</v>
      </c>
      <c r="K193" s="504">
        <f t="shared" si="48"/>
        <v>0</v>
      </c>
      <c r="L193" s="504">
        <f t="shared" si="48"/>
        <v>0</v>
      </c>
      <c r="M193" s="504">
        <f t="shared" si="48"/>
        <v>0</v>
      </c>
      <c r="N193" s="504">
        <f t="shared" si="48"/>
        <v>0</v>
      </c>
      <c r="O193" s="504">
        <f t="shared" si="48"/>
        <v>0</v>
      </c>
      <c r="P193" s="504">
        <f t="shared" si="48"/>
        <v>0</v>
      </c>
      <c r="Q193" s="504">
        <f t="shared" si="48"/>
        <v>0</v>
      </c>
      <c r="R193" s="504">
        <f t="shared" si="48"/>
        <v>0</v>
      </c>
      <c r="S193" s="504">
        <f t="shared" si="48"/>
        <v>0</v>
      </c>
      <c r="T193" s="504">
        <f t="shared" si="48"/>
        <v>0</v>
      </c>
      <c r="U193" s="504">
        <f t="shared" si="48"/>
        <v>0</v>
      </c>
      <c r="V193" s="504">
        <f t="shared" si="48"/>
        <v>0</v>
      </c>
      <c r="W193" s="504">
        <f t="shared" si="48"/>
        <v>0</v>
      </c>
      <c r="X193" s="504">
        <f t="shared" si="48"/>
        <v>0</v>
      </c>
      <c r="Y193" s="504">
        <f t="shared" si="48"/>
        <v>0</v>
      </c>
      <c r="Z193" s="504">
        <f t="shared" si="48"/>
        <v>0</v>
      </c>
      <c r="AA193" s="504">
        <f t="shared" si="48"/>
        <v>0</v>
      </c>
      <c r="AB193" s="504">
        <f t="shared" si="48"/>
        <v>0</v>
      </c>
      <c r="AC193" s="504">
        <f t="shared" si="48"/>
        <v>0</v>
      </c>
      <c r="AD193" s="504">
        <f t="shared" si="48"/>
        <v>0</v>
      </c>
      <c r="AE193" s="504">
        <f t="shared" si="48"/>
        <v>0</v>
      </c>
      <c r="AF193" s="505">
        <f t="shared" si="48"/>
        <v>0</v>
      </c>
      <c r="AG193" s="94">
        <f t="shared" si="47"/>
        <v>0</v>
      </c>
    </row>
    <row r="194">
      <c r="A194" s="40"/>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c r="AA194" s="491"/>
      <c r="AB194" s="491"/>
      <c r="AC194" s="491"/>
      <c r="AD194" s="491"/>
      <c r="AE194" s="491"/>
      <c r="AF194" s="491"/>
      <c r="AG194" s="94"/>
    </row>
    <row r="195">
      <c r="A195" s="773" t="s">
        <v>418</v>
      </c>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c r="AA195" s="322"/>
      <c r="AB195" s="322"/>
      <c r="AC195" s="322"/>
      <c r="AD195" s="322"/>
      <c r="AE195" s="322"/>
      <c r="AF195" s="776"/>
      <c r="AG195" s="94">
        <f t="shared" ref="AG195:AG197" si="49">SUM(B195:AF195)</f>
        <v>0</v>
      </c>
    </row>
    <row r="196">
      <c r="A196" s="713" t="s">
        <v>419</v>
      </c>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c r="AB196" s="249"/>
      <c r="AC196" s="249"/>
      <c r="AD196" s="249"/>
      <c r="AE196" s="249"/>
      <c r="AF196" s="721"/>
      <c r="AG196" s="94">
        <f t="shared" si="49"/>
        <v>0</v>
      </c>
    </row>
    <row r="197">
      <c r="A197" s="714" t="s">
        <v>546</v>
      </c>
      <c r="B197" s="715">
        <f t="shared" ref="B197:AF197" si="50">sum(B195:B196)</f>
        <v>0</v>
      </c>
      <c r="C197" s="715">
        <f t="shared" si="50"/>
        <v>0</v>
      </c>
      <c r="D197" s="715">
        <f t="shared" si="50"/>
        <v>0</v>
      </c>
      <c r="E197" s="715">
        <f t="shared" si="50"/>
        <v>0</v>
      </c>
      <c r="F197" s="715">
        <f t="shared" si="50"/>
        <v>0</v>
      </c>
      <c r="G197" s="715">
        <f t="shared" si="50"/>
        <v>0</v>
      </c>
      <c r="H197" s="715">
        <f t="shared" si="50"/>
        <v>0</v>
      </c>
      <c r="I197" s="715">
        <f t="shared" si="50"/>
        <v>0</v>
      </c>
      <c r="J197" s="715">
        <f t="shared" si="50"/>
        <v>0</v>
      </c>
      <c r="K197" s="715">
        <f t="shared" si="50"/>
        <v>0</v>
      </c>
      <c r="L197" s="715">
        <f t="shared" si="50"/>
        <v>0</v>
      </c>
      <c r="M197" s="715">
        <f t="shared" si="50"/>
        <v>0</v>
      </c>
      <c r="N197" s="715">
        <f t="shared" si="50"/>
        <v>0</v>
      </c>
      <c r="O197" s="715">
        <f t="shared" si="50"/>
        <v>0</v>
      </c>
      <c r="P197" s="715">
        <f t="shared" si="50"/>
        <v>0</v>
      </c>
      <c r="Q197" s="715">
        <f t="shared" si="50"/>
        <v>0</v>
      </c>
      <c r="R197" s="715">
        <f t="shared" si="50"/>
        <v>0</v>
      </c>
      <c r="S197" s="715">
        <f t="shared" si="50"/>
        <v>0</v>
      </c>
      <c r="T197" s="715">
        <f t="shared" si="50"/>
        <v>0</v>
      </c>
      <c r="U197" s="715">
        <f t="shared" si="50"/>
        <v>0</v>
      </c>
      <c r="V197" s="715">
        <f t="shared" si="50"/>
        <v>0</v>
      </c>
      <c r="W197" s="715">
        <f t="shared" si="50"/>
        <v>0</v>
      </c>
      <c r="X197" s="715">
        <f t="shared" si="50"/>
        <v>0</v>
      </c>
      <c r="Y197" s="715">
        <f t="shared" si="50"/>
        <v>0</v>
      </c>
      <c r="Z197" s="715">
        <f t="shared" si="50"/>
        <v>0</v>
      </c>
      <c r="AA197" s="715">
        <f t="shared" si="50"/>
        <v>0</v>
      </c>
      <c r="AB197" s="715">
        <f t="shared" si="50"/>
        <v>0</v>
      </c>
      <c r="AC197" s="715">
        <f t="shared" si="50"/>
        <v>0</v>
      </c>
      <c r="AD197" s="715">
        <f t="shared" si="50"/>
        <v>0</v>
      </c>
      <c r="AE197" s="715">
        <f t="shared" si="50"/>
        <v>0</v>
      </c>
      <c r="AF197" s="722">
        <f t="shared" si="50"/>
        <v>0</v>
      </c>
      <c r="AG197" s="94">
        <f t="shared" si="49"/>
        <v>0</v>
      </c>
    </row>
    <row r="198">
      <c r="A198" s="40"/>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c r="AA198" s="491"/>
      <c r="AB198" s="491"/>
      <c r="AC198" s="491"/>
      <c r="AD198" s="491"/>
      <c r="AE198" s="491"/>
      <c r="AF198" s="491"/>
      <c r="AG198" s="660"/>
    </row>
    <row r="199" collapsed="1">
      <c r="A199" s="703" t="s">
        <v>723</v>
      </c>
      <c r="B199" s="704"/>
      <c r="C199" s="704"/>
      <c r="D199" s="704"/>
      <c r="E199" s="704"/>
      <c r="F199" s="704"/>
      <c r="G199" s="704"/>
      <c r="H199" s="704"/>
      <c r="I199" s="704"/>
      <c r="J199" s="704"/>
      <c r="K199" s="704"/>
      <c r="L199" s="704"/>
      <c r="M199" s="704"/>
      <c r="N199" s="704"/>
      <c r="O199" s="704"/>
      <c r="P199" s="704"/>
      <c r="Q199" s="704"/>
      <c r="R199" s="704"/>
      <c r="S199" s="704"/>
      <c r="T199" s="704"/>
      <c r="U199" s="704"/>
      <c r="V199" s="704"/>
      <c r="W199" s="704"/>
      <c r="X199" s="704"/>
      <c r="Y199" s="704"/>
      <c r="Z199" s="704"/>
      <c r="AA199" s="704"/>
      <c r="AB199" s="704"/>
      <c r="AC199" s="704"/>
      <c r="AD199" s="704"/>
      <c r="AE199" s="704"/>
      <c r="AF199" s="704"/>
      <c r="AG199" s="660"/>
    </row>
    <row r="200" hidden="1" outlineLevel="1">
      <c r="A200" s="120" t="s">
        <v>724</v>
      </c>
      <c r="B200" s="620">
        <v>0.0</v>
      </c>
      <c r="C200" s="621">
        <v>0.0</v>
      </c>
      <c r="D200" s="621">
        <v>0.0</v>
      </c>
      <c r="E200" s="621">
        <v>0.0</v>
      </c>
      <c r="F200" s="621">
        <v>0.0</v>
      </c>
      <c r="G200" s="621">
        <v>0.0</v>
      </c>
      <c r="H200" s="621">
        <v>0.0</v>
      </c>
      <c r="I200" s="621">
        <v>0.0</v>
      </c>
      <c r="J200" s="621">
        <v>0.0</v>
      </c>
      <c r="K200" s="621">
        <v>0.0</v>
      </c>
      <c r="L200" s="621">
        <v>0.0</v>
      </c>
      <c r="M200" s="621">
        <v>0.0</v>
      </c>
      <c r="N200" s="621">
        <v>0.0</v>
      </c>
      <c r="O200" s="621">
        <v>0.0</v>
      </c>
      <c r="P200" s="621">
        <v>0.0</v>
      </c>
      <c r="Q200" s="621">
        <v>0.0</v>
      </c>
      <c r="R200" s="621">
        <v>0.0</v>
      </c>
      <c r="S200" s="621">
        <v>0.0</v>
      </c>
      <c r="T200" s="621">
        <v>0.0</v>
      </c>
      <c r="U200" s="621">
        <v>0.0</v>
      </c>
      <c r="V200" s="621">
        <v>0.0</v>
      </c>
      <c r="W200" s="621">
        <v>0.0</v>
      </c>
      <c r="X200" s="621">
        <v>0.0</v>
      </c>
      <c r="Y200" s="621">
        <v>0.0</v>
      </c>
      <c r="Z200" s="621">
        <v>0.0</v>
      </c>
      <c r="AA200" s="621">
        <v>0.0</v>
      </c>
      <c r="AB200" s="621">
        <v>0.0</v>
      </c>
      <c r="AC200" s="621">
        <v>0.0</v>
      </c>
      <c r="AD200" s="621">
        <v>0.0</v>
      </c>
      <c r="AE200" s="621">
        <v>0.0</v>
      </c>
      <c r="AF200" s="621">
        <v>0.0</v>
      </c>
      <c r="AG200" s="204">
        <f t="shared" ref="AG200:AG205" si="51">SUM(B200:AF200)</f>
        <v>0</v>
      </c>
    </row>
    <row r="201" hidden="1" outlineLevel="1">
      <c r="A201" s="120" t="s">
        <v>725</v>
      </c>
      <c r="B201" s="620">
        <v>0.0</v>
      </c>
      <c r="C201" s="621">
        <v>0.0</v>
      </c>
      <c r="D201" s="621">
        <v>0.0</v>
      </c>
      <c r="E201" s="621">
        <v>0.0</v>
      </c>
      <c r="F201" s="621">
        <v>0.0</v>
      </c>
      <c r="G201" s="621">
        <v>0.0</v>
      </c>
      <c r="H201" s="621">
        <v>0.0</v>
      </c>
      <c r="I201" s="621">
        <v>0.0</v>
      </c>
      <c r="J201" s="621">
        <v>0.0</v>
      </c>
      <c r="K201" s="621">
        <v>0.0</v>
      </c>
      <c r="L201" s="621">
        <v>0.0</v>
      </c>
      <c r="M201" s="621">
        <v>0.0</v>
      </c>
      <c r="N201" s="621">
        <v>0.0</v>
      </c>
      <c r="O201" s="621">
        <v>0.0</v>
      </c>
      <c r="P201" s="621">
        <v>0.0</v>
      </c>
      <c r="Q201" s="621">
        <v>0.0</v>
      </c>
      <c r="R201" s="621">
        <v>0.0</v>
      </c>
      <c r="S201" s="621">
        <v>0.0</v>
      </c>
      <c r="T201" s="621">
        <v>0.0</v>
      </c>
      <c r="U201" s="621">
        <v>0.0</v>
      </c>
      <c r="V201" s="621">
        <v>0.0</v>
      </c>
      <c r="W201" s="621">
        <v>0.0</v>
      </c>
      <c r="X201" s="621">
        <v>0.0</v>
      </c>
      <c r="Y201" s="621">
        <v>0.0</v>
      </c>
      <c r="Z201" s="621">
        <v>0.0</v>
      </c>
      <c r="AA201" s="621">
        <v>0.0</v>
      </c>
      <c r="AB201" s="621">
        <v>0.0</v>
      </c>
      <c r="AC201" s="621">
        <v>0.0</v>
      </c>
      <c r="AD201" s="621">
        <v>0.0</v>
      </c>
      <c r="AE201" s="621">
        <v>0.0</v>
      </c>
      <c r="AF201" s="621">
        <v>0.0</v>
      </c>
      <c r="AG201" s="204">
        <f t="shared" si="51"/>
        <v>0</v>
      </c>
    </row>
    <row r="202" hidden="1" outlineLevel="1">
      <c r="A202" s="120" t="s">
        <v>726</v>
      </c>
      <c r="B202" s="620">
        <v>0.0</v>
      </c>
      <c r="C202" s="621">
        <v>0.0</v>
      </c>
      <c r="D202" s="621">
        <v>0.0</v>
      </c>
      <c r="E202" s="621">
        <v>0.0</v>
      </c>
      <c r="F202" s="621">
        <v>0.0</v>
      </c>
      <c r="G202" s="621">
        <v>0.0</v>
      </c>
      <c r="H202" s="621">
        <v>0.0</v>
      </c>
      <c r="I202" s="621">
        <v>0.0</v>
      </c>
      <c r="J202" s="621">
        <v>0.0</v>
      </c>
      <c r="K202" s="621">
        <v>0.0</v>
      </c>
      <c r="L202" s="621">
        <v>0.0</v>
      </c>
      <c r="M202" s="621">
        <v>0.0</v>
      </c>
      <c r="N202" s="621">
        <v>0.0</v>
      </c>
      <c r="O202" s="621">
        <v>0.0</v>
      </c>
      <c r="P202" s="621">
        <v>0.0</v>
      </c>
      <c r="Q202" s="621">
        <v>0.0</v>
      </c>
      <c r="R202" s="621">
        <v>0.0</v>
      </c>
      <c r="S202" s="621">
        <v>0.0</v>
      </c>
      <c r="T202" s="621">
        <v>0.0</v>
      </c>
      <c r="U202" s="621">
        <v>0.0</v>
      </c>
      <c r="V202" s="621">
        <v>0.0</v>
      </c>
      <c r="W202" s="621">
        <v>0.0</v>
      </c>
      <c r="X202" s="621">
        <v>0.0</v>
      </c>
      <c r="Y202" s="621">
        <v>0.0</v>
      </c>
      <c r="Z202" s="621">
        <v>0.0</v>
      </c>
      <c r="AA202" s="621">
        <v>0.0</v>
      </c>
      <c r="AB202" s="621">
        <v>0.0</v>
      </c>
      <c r="AC202" s="621">
        <v>0.0</v>
      </c>
      <c r="AD202" s="621">
        <v>0.0</v>
      </c>
      <c r="AE202" s="621">
        <v>0.0</v>
      </c>
      <c r="AF202" s="621">
        <v>0.0</v>
      </c>
      <c r="AG202" s="204">
        <f t="shared" si="51"/>
        <v>0</v>
      </c>
    </row>
    <row r="203" hidden="1" outlineLevel="1">
      <c r="A203" s="120" t="s">
        <v>727</v>
      </c>
      <c r="B203" s="620">
        <v>0.0</v>
      </c>
      <c r="C203" s="621">
        <v>0.0</v>
      </c>
      <c r="D203" s="621">
        <v>0.0</v>
      </c>
      <c r="E203" s="621">
        <v>0.0</v>
      </c>
      <c r="F203" s="621">
        <v>0.0</v>
      </c>
      <c r="G203" s="621">
        <v>0.0</v>
      </c>
      <c r="H203" s="621">
        <v>0.0</v>
      </c>
      <c r="I203" s="621">
        <v>0.0</v>
      </c>
      <c r="J203" s="621">
        <v>0.0</v>
      </c>
      <c r="K203" s="621">
        <v>0.0</v>
      </c>
      <c r="L203" s="621">
        <v>0.0</v>
      </c>
      <c r="M203" s="621">
        <v>0.0</v>
      </c>
      <c r="N203" s="621">
        <v>0.0</v>
      </c>
      <c r="O203" s="621">
        <v>0.0</v>
      </c>
      <c r="P203" s="621">
        <v>0.0</v>
      </c>
      <c r="Q203" s="621">
        <v>0.0</v>
      </c>
      <c r="R203" s="621">
        <v>0.0</v>
      </c>
      <c r="S203" s="621">
        <v>0.0</v>
      </c>
      <c r="T203" s="621">
        <v>0.0</v>
      </c>
      <c r="U203" s="621">
        <v>0.0</v>
      </c>
      <c r="V203" s="621">
        <v>0.0</v>
      </c>
      <c r="W203" s="621">
        <v>0.0</v>
      </c>
      <c r="X203" s="621">
        <v>0.0</v>
      </c>
      <c r="Y203" s="621">
        <v>0.0</v>
      </c>
      <c r="Z203" s="621">
        <v>0.0</v>
      </c>
      <c r="AA203" s="621">
        <v>0.0</v>
      </c>
      <c r="AB203" s="621">
        <v>0.0</v>
      </c>
      <c r="AC203" s="621">
        <v>0.0</v>
      </c>
      <c r="AD203" s="621">
        <v>0.0</v>
      </c>
      <c r="AE203" s="621">
        <v>0.0</v>
      </c>
      <c r="AF203" s="621">
        <v>0.0</v>
      </c>
      <c r="AG203" s="204">
        <f t="shared" si="51"/>
        <v>0</v>
      </c>
    </row>
    <row r="204" hidden="1" outlineLevel="1">
      <c r="A204" s="297" t="s">
        <v>224</v>
      </c>
      <c r="B204" s="393">
        <f t="shared" ref="B204:AF204" si="52">B200+B201</f>
        <v>0</v>
      </c>
      <c r="C204" s="393">
        <f t="shared" si="52"/>
        <v>0</v>
      </c>
      <c r="D204" s="393">
        <f t="shared" si="52"/>
        <v>0</v>
      </c>
      <c r="E204" s="393">
        <f t="shared" si="52"/>
        <v>0</v>
      </c>
      <c r="F204" s="393">
        <f t="shared" si="52"/>
        <v>0</v>
      </c>
      <c r="G204" s="393">
        <f t="shared" si="52"/>
        <v>0</v>
      </c>
      <c r="H204" s="393">
        <f t="shared" si="52"/>
        <v>0</v>
      </c>
      <c r="I204" s="393">
        <f t="shared" si="52"/>
        <v>0</v>
      </c>
      <c r="J204" s="393">
        <f t="shared" si="52"/>
        <v>0</v>
      </c>
      <c r="K204" s="393">
        <f t="shared" si="52"/>
        <v>0</v>
      </c>
      <c r="L204" s="393">
        <f t="shared" si="52"/>
        <v>0</v>
      </c>
      <c r="M204" s="393">
        <f t="shared" si="52"/>
        <v>0</v>
      </c>
      <c r="N204" s="393">
        <f t="shared" si="52"/>
        <v>0</v>
      </c>
      <c r="O204" s="393">
        <f t="shared" si="52"/>
        <v>0</v>
      </c>
      <c r="P204" s="393">
        <f t="shared" si="52"/>
        <v>0</v>
      </c>
      <c r="Q204" s="393">
        <f t="shared" si="52"/>
        <v>0</v>
      </c>
      <c r="R204" s="393">
        <f t="shared" si="52"/>
        <v>0</v>
      </c>
      <c r="S204" s="393">
        <f t="shared" si="52"/>
        <v>0</v>
      </c>
      <c r="T204" s="393">
        <f t="shared" si="52"/>
        <v>0</v>
      </c>
      <c r="U204" s="393">
        <f t="shared" si="52"/>
        <v>0</v>
      </c>
      <c r="V204" s="393">
        <f t="shared" si="52"/>
        <v>0</v>
      </c>
      <c r="W204" s="393">
        <f t="shared" si="52"/>
        <v>0</v>
      </c>
      <c r="X204" s="393">
        <f t="shared" si="52"/>
        <v>0</v>
      </c>
      <c r="Y204" s="393">
        <f t="shared" si="52"/>
        <v>0</v>
      </c>
      <c r="Z204" s="393">
        <f t="shared" si="52"/>
        <v>0</v>
      </c>
      <c r="AA204" s="393">
        <f t="shared" si="52"/>
        <v>0</v>
      </c>
      <c r="AB204" s="393">
        <f t="shared" si="52"/>
        <v>0</v>
      </c>
      <c r="AC204" s="393">
        <f t="shared" si="52"/>
        <v>0</v>
      </c>
      <c r="AD204" s="393">
        <f t="shared" si="52"/>
        <v>0</v>
      </c>
      <c r="AE204" s="393">
        <f t="shared" si="52"/>
        <v>0</v>
      </c>
      <c r="AF204" s="393">
        <f t="shared" si="52"/>
        <v>0</v>
      </c>
      <c r="AG204" s="204">
        <f t="shared" si="51"/>
        <v>0</v>
      </c>
    </row>
    <row r="205" hidden="1" outlineLevel="1">
      <c r="A205" s="297" t="s">
        <v>225</v>
      </c>
      <c r="B205" s="393">
        <f t="shared" ref="B205:AF205" si="53">B202+B203</f>
        <v>0</v>
      </c>
      <c r="C205" s="393">
        <f t="shared" si="53"/>
        <v>0</v>
      </c>
      <c r="D205" s="393">
        <f t="shared" si="53"/>
        <v>0</v>
      </c>
      <c r="E205" s="393">
        <f t="shared" si="53"/>
        <v>0</v>
      </c>
      <c r="F205" s="393">
        <f t="shared" si="53"/>
        <v>0</v>
      </c>
      <c r="G205" s="393">
        <f t="shared" si="53"/>
        <v>0</v>
      </c>
      <c r="H205" s="393">
        <f t="shared" si="53"/>
        <v>0</v>
      </c>
      <c r="I205" s="393">
        <f t="shared" si="53"/>
        <v>0</v>
      </c>
      <c r="J205" s="393">
        <f t="shared" si="53"/>
        <v>0</v>
      </c>
      <c r="K205" s="393">
        <f t="shared" si="53"/>
        <v>0</v>
      </c>
      <c r="L205" s="393">
        <f t="shared" si="53"/>
        <v>0</v>
      </c>
      <c r="M205" s="393">
        <f t="shared" si="53"/>
        <v>0</v>
      </c>
      <c r="N205" s="393">
        <f t="shared" si="53"/>
        <v>0</v>
      </c>
      <c r="O205" s="393">
        <f t="shared" si="53"/>
        <v>0</v>
      </c>
      <c r="P205" s="393">
        <f t="shared" si="53"/>
        <v>0</v>
      </c>
      <c r="Q205" s="393">
        <f t="shared" si="53"/>
        <v>0</v>
      </c>
      <c r="R205" s="393">
        <f t="shared" si="53"/>
        <v>0</v>
      </c>
      <c r="S205" s="393">
        <f t="shared" si="53"/>
        <v>0</v>
      </c>
      <c r="T205" s="393">
        <f t="shared" si="53"/>
        <v>0</v>
      </c>
      <c r="U205" s="393">
        <f t="shared" si="53"/>
        <v>0</v>
      </c>
      <c r="V205" s="393">
        <f t="shared" si="53"/>
        <v>0</v>
      </c>
      <c r="W205" s="393">
        <f t="shared" si="53"/>
        <v>0</v>
      </c>
      <c r="X205" s="393">
        <f t="shared" si="53"/>
        <v>0</v>
      </c>
      <c r="Y205" s="393">
        <f t="shared" si="53"/>
        <v>0</v>
      </c>
      <c r="Z205" s="393">
        <f t="shared" si="53"/>
        <v>0</v>
      </c>
      <c r="AA205" s="393">
        <f t="shared" si="53"/>
        <v>0</v>
      </c>
      <c r="AB205" s="393">
        <f t="shared" si="53"/>
        <v>0</v>
      </c>
      <c r="AC205" s="393">
        <f t="shared" si="53"/>
        <v>0</v>
      </c>
      <c r="AD205" s="393">
        <f t="shared" si="53"/>
        <v>0</v>
      </c>
      <c r="AE205" s="393">
        <f t="shared" si="53"/>
        <v>0</v>
      </c>
      <c r="AF205" s="393">
        <f t="shared" si="53"/>
        <v>0</v>
      </c>
      <c r="AG205" s="204">
        <f t="shared" si="51"/>
        <v>0</v>
      </c>
    </row>
    <row r="206" hidden="1" outlineLevel="1">
      <c r="A206" s="40"/>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c r="AA206" s="491"/>
      <c r="AB206" s="491"/>
      <c r="AC206" s="491"/>
      <c r="AD206" s="491"/>
      <c r="AE206" s="491"/>
      <c r="AF206" s="491"/>
      <c r="AG206" s="493"/>
    </row>
    <row r="207" hidden="1" outlineLevel="1">
      <c r="A207" s="120" t="s">
        <v>229</v>
      </c>
      <c r="B207" s="806">
        <v>0.0</v>
      </c>
      <c r="C207" s="807">
        <v>0.0</v>
      </c>
      <c r="D207" s="807">
        <v>0.0</v>
      </c>
      <c r="E207" s="807">
        <v>0.0</v>
      </c>
      <c r="F207" s="807">
        <v>0.0</v>
      </c>
      <c r="G207" s="807">
        <v>0.0</v>
      </c>
      <c r="H207" s="807">
        <v>0.0</v>
      </c>
      <c r="I207" s="807">
        <v>0.0</v>
      </c>
      <c r="J207" s="807">
        <v>0.0</v>
      </c>
      <c r="K207" s="807">
        <v>0.0</v>
      </c>
      <c r="L207" s="807">
        <v>0.0</v>
      </c>
      <c r="M207" s="807">
        <v>0.0</v>
      </c>
      <c r="N207" s="807">
        <v>0.0</v>
      </c>
      <c r="O207" s="807">
        <v>0.0</v>
      </c>
      <c r="P207" s="807">
        <v>0.0</v>
      </c>
      <c r="Q207" s="807">
        <v>0.0</v>
      </c>
      <c r="R207" s="807">
        <v>0.0</v>
      </c>
      <c r="S207" s="807">
        <v>0.0</v>
      </c>
      <c r="T207" s="807">
        <v>0.0</v>
      </c>
      <c r="U207" s="807">
        <v>0.0</v>
      </c>
      <c r="V207" s="807">
        <v>0.0</v>
      </c>
      <c r="W207" s="807">
        <v>0.0</v>
      </c>
      <c r="X207" s="807">
        <v>0.0</v>
      </c>
      <c r="Y207" s="807">
        <v>0.0</v>
      </c>
      <c r="Z207" s="807">
        <v>0.0</v>
      </c>
      <c r="AA207" s="807">
        <v>0.0</v>
      </c>
      <c r="AB207" s="807">
        <v>0.0</v>
      </c>
      <c r="AC207" s="807">
        <v>0.0</v>
      </c>
      <c r="AD207" s="807">
        <v>0.0</v>
      </c>
      <c r="AE207" s="807">
        <v>0.0</v>
      </c>
      <c r="AF207" s="807">
        <v>0.0</v>
      </c>
      <c r="AG207" s="204">
        <f t="shared" ref="AG207:AG215" si="54">SUM(B207:AF207)</f>
        <v>0</v>
      </c>
    </row>
    <row r="208" hidden="1" outlineLevel="1">
      <c r="A208" s="120" t="s">
        <v>231</v>
      </c>
      <c r="B208" s="806">
        <v>0.0</v>
      </c>
      <c r="C208" s="807">
        <v>0.0</v>
      </c>
      <c r="D208" s="807">
        <v>0.0</v>
      </c>
      <c r="E208" s="807">
        <v>0.0</v>
      </c>
      <c r="F208" s="807">
        <v>0.0</v>
      </c>
      <c r="G208" s="807">
        <v>0.0</v>
      </c>
      <c r="H208" s="807">
        <v>0.0</v>
      </c>
      <c r="I208" s="807">
        <v>0.0</v>
      </c>
      <c r="J208" s="807">
        <v>0.0</v>
      </c>
      <c r="K208" s="807">
        <v>0.0</v>
      </c>
      <c r="L208" s="807">
        <v>0.0</v>
      </c>
      <c r="M208" s="807">
        <v>0.0</v>
      </c>
      <c r="N208" s="807">
        <v>0.0</v>
      </c>
      <c r="O208" s="807">
        <v>0.0</v>
      </c>
      <c r="P208" s="807">
        <v>0.0</v>
      </c>
      <c r="Q208" s="807">
        <v>0.0</v>
      </c>
      <c r="R208" s="807">
        <v>0.0</v>
      </c>
      <c r="S208" s="807">
        <v>0.0</v>
      </c>
      <c r="T208" s="807">
        <v>0.0</v>
      </c>
      <c r="U208" s="807">
        <v>0.0</v>
      </c>
      <c r="V208" s="807">
        <v>0.0</v>
      </c>
      <c r="W208" s="807">
        <v>0.0</v>
      </c>
      <c r="X208" s="807">
        <v>0.0</v>
      </c>
      <c r="Y208" s="807">
        <v>0.0</v>
      </c>
      <c r="Z208" s="807">
        <v>0.0</v>
      </c>
      <c r="AA208" s="807">
        <v>0.0</v>
      </c>
      <c r="AB208" s="807">
        <v>0.0</v>
      </c>
      <c r="AC208" s="807">
        <v>0.0</v>
      </c>
      <c r="AD208" s="807">
        <v>0.0</v>
      </c>
      <c r="AE208" s="807">
        <v>0.0</v>
      </c>
      <c r="AF208" s="807">
        <v>0.0</v>
      </c>
      <c r="AG208" s="204">
        <f t="shared" si="54"/>
        <v>0</v>
      </c>
    </row>
    <row r="209" hidden="1" outlineLevel="1">
      <c r="A209" s="120" t="s">
        <v>728</v>
      </c>
      <c r="B209" s="806">
        <v>0.0</v>
      </c>
      <c r="C209" s="807">
        <v>0.0</v>
      </c>
      <c r="D209" s="807">
        <v>0.0</v>
      </c>
      <c r="E209" s="807">
        <v>0.0</v>
      </c>
      <c r="F209" s="807">
        <v>0.0</v>
      </c>
      <c r="G209" s="807">
        <v>0.0</v>
      </c>
      <c r="H209" s="807">
        <v>0.0</v>
      </c>
      <c r="I209" s="807">
        <v>0.0</v>
      </c>
      <c r="J209" s="807">
        <v>0.0</v>
      </c>
      <c r="K209" s="807">
        <v>0.0</v>
      </c>
      <c r="L209" s="807">
        <v>0.0</v>
      </c>
      <c r="M209" s="807">
        <v>0.0</v>
      </c>
      <c r="N209" s="807">
        <v>0.0</v>
      </c>
      <c r="O209" s="807">
        <v>0.0</v>
      </c>
      <c r="P209" s="807">
        <v>0.0</v>
      </c>
      <c r="Q209" s="807">
        <v>0.0</v>
      </c>
      <c r="R209" s="807">
        <v>0.0</v>
      </c>
      <c r="S209" s="807">
        <v>0.0</v>
      </c>
      <c r="T209" s="807">
        <v>0.0</v>
      </c>
      <c r="U209" s="807">
        <v>0.0</v>
      </c>
      <c r="V209" s="807">
        <v>0.0</v>
      </c>
      <c r="W209" s="807">
        <v>0.0</v>
      </c>
      <c r="X209" s="807">
        <v>0.0</v>
      </c>
      <c r="Y209" s="807">
        <v>0.0</v>
      </c>
      <c r="Z209" s="807">
        <v>0.0</v>
      </c>
      <c r="AA209" s="807">
        <v>0.0</v>
      </c>
      <c r="AB209" s="807">
        <v>0.0</v>
      </c>
      <c r="AC209" s="807">
        <v>0.0</v>
      </c>
      <c r="AD209" s="807">
        <v>0.0</v>
      </c>
      <c r="AE209" s="807">
        <v>0.0</v>
      </c>
      <c r="AF209" s="807">
        <v>0.0</v>
      </c>
      <c r="AG209" s="204">
        <f t="shared" si="54"/>
        <v>0</v>
      </c>
    </row>
    <row r="210" hidden="1" outlineLevel="1">
      <c r="A210" s="120" t="s">
        <v>729</v>
      </c>
      <c r="B210" s="806">
        <v>0.0</v>
      </c>
      <c r="C210" s="807">
        <v>0.0</v>
      </c>
      <c r="D210" s="807">
        <v>0.0</v>
      </c>
      <c r="E210" s="807">
        <v>0.0</v>
      </c>
      <c r="F210" s="807">
        <v>0.0</v>
      </c>
      <c r="G210" s="807">
        <v>0.0</v>
      </c>
      <c r="H210" s="807">
        <v>0.0</v>
      </c>
      <c r="I210" s="807">
        <v>0.0</v>
      </c>
      <c r="J210" s="807">
        <v>0.0</v>
      </c>
      <c r="K210" s="807">
        <v>0.0</v>
      </c>
      <c r="L210" s="807">
        <v>0.0</v>
      </c>
      <c r="M210" s="807">
        <v>0.0</v>
      </c>
      <c r="N210" s="807">
        <v>0.0</v>
      </c>
      <c r="O210" s="807">
        <v>0.0</v>
      </c>
      <c r="P210" s="807">
        <v>0.0</v>
      </c>
      <c r="Q210" s="807">
        <v>0.0</v>
      </c>
      <c r="R210" s="807">
        <v>0.0</v>
      </c>
      <c r="S210" s="807">
        <v>0.0</v>
      </c>
      <c r="T210" s="807">
        <v>0.0</v>
      </c>
      <c r="U210" s="807">
        <v>0.0</v>
      </c>
      <c r="V210" s="807">
        <v>0.0</v>
      </c>
      <c r="W210" s="807">
        <v>0.0</v>
      </c>
      <c r="X210" s="807">
        <v>0.0</v>
      </c>
      <c r="Y210" s="807">
        <v>0.0</v>
      </c>
      <c r="Z210" s="807">
        <v>0.0</v>
      </c>
      <c r="AA210" s="807">
        <v>0.0</v>
      </c>
      <c r="AB210" s="807">
        <v>0.0</v>
      </c>
      <c r="AC210" s="807">
        <v>0.0</v>
      </c>
      <c r="AD210" s="807">
        <v>0.0</v>
      </c>
      <c r="AE210" s="807">
        <v>0.0</v>
      </c>
      <c r="AF210" s="807">
        <v>0.0</v>
      </c>
      <c r="AG210" s="204">
        <f t="shared" si="54"/>
        <v>0</v>
      </c>
    </row>
    <row r="211" hidden="1" outlineLevel="1">
      <c r="A211" s="120" t="s">
        <v>730</v>
      </c>
      <c r="B211" s="806">
        <v>0.0</v>
      </c>
      <c r="C211" s="807">
        <v>0.0</v>
      </c>
      <c r="D211" s="807">
        <v>0.0</v>
      </c>
      <c r="E211" s="807">
        <v>0.0</v>
      </c>
      <c r="F211" s="807">
        <v>0.0</v>
      </c>
      <c r="G211" s="807">
        <v>0.0</v>
      </c>
      <c r="H211" s="807">
        <v>0.0</v>
      </c>
      <c r="I211" s="807">
        <v>0.0</v>
      </c>
      <c r="J211" s="807">
        <v>0.0</v>
      </c>
      <c r="K211" s="807">
        <v>0.0</v>
      </c>
      <c r="L211" s="807">
        <v>0.0</v>
      </c>
      <c r="M211" s="807">
        <v>0.0</v>
      </c>
      <c r="N211" s="807">
        <v>0.0</v>
      </c>
      <c r="O211" s="807">
        <v>0.0</v>
      </c>
      <c r="P211" s="807">
        <v>0.0</v>
      </c>
      <c r="Q211" s="807">
        <v>0.0</v>
      </c>
      <c r="R211" s="807">
        <v>0.0</v>
      </c>
      <c r="S211" s="807">
        <v>0.0</v>
      </c>
      <c r="T211" s="807">
        <v>0.0</v>
      </c>
      <c r="U211" s="807">
        <v>0.0</v>
      </c>
      <c r="V211" s="807">
        <v>0.0</v>
      </c>
      <c r="W211" s="807">
        <v>0.0</v>
      </c>
      <c r="X211" s="807">
        <v>0.0</v>
      </c>
      <c r="Y211" s="807">
        <v>0.0</v>
      </c>
      <c r="Z211" s="807">
        <v>0.0</v>
      </c>
      <c r="AA211" s="807">
        <v>0.0</v>
      </c>
      <c r="AB211" s="807">
        <v>0.0</v>
      </c>
      <c r="AC211" s="807">
        <v>0.0</v>
      </c>
      <c r="AD211" s="807">
        <v>0.0</v>
      </c>
      <c r="AE211" s="807">
        <v>0.0</v>
      </c>
      <c r="AF211" s="807">
        <v>0.0</v>
      </c>
      <c r="AG211" s="204">
        <f t="shared" si="54"/>
        <v>0</v>
      </c>
    </row>
    <row r="212" hidden="1" outlineLevel="1">
      <c r="A212" s="120" t="s">
        <v>731</v>
      </c>
      <c r="B212" s="806">
        <v>0.0</v>
      </c>
      <c r="C212" s="807">
        <v>0.0</v>
      </c>
      <c r="D212" s="807">
        <v>0.0</v>
      </c>
      <c r="E212" s="807">
        <v>0.0</v>
      </c>
      <c r="F212" s="807">
        <v>0.0</v>
      </c>
      <c r="G212" s="807">
        <v>0.0</v>
      </c>
      <c r="H212" s="807">
        <v>0.0</v>
      </c>
      <c r="I212" s="807">
        <v>0.0</v>
      </c>
      <c r="J212" s="807">
        <v>0.0</v>
      </c>
      <c r="K212" s="807">
        <v>0.0</v>
      </c>
      <c r="L212" s="807">
        <v>0.0</v>
      </c>
      <c r="M212" s="807">
        <v>0.0</v>
      </c>
      <c r="N212" s="807">
        <v>0.0</v>
      </c>
      <c r="O212" s="807">
        <v>0.0</v>
      </c>
      <c r="P212" s="807">
        <v>0.0</v>
      </c>
      <c r="Q212" s="807">
        <v>0.0</v>
      </c>
      <c r="R212" s="807">
        <v>0.0</v>
      </c>
      <c r="S212" s="807">
        <v>0.0</v>
      </c>
      <c r="T212" s="807">
        <v>0.0</v>
      </c>
      <c r="U212" s="807">
        <v>0.0</v>
      </c>
      <c r="V212" s="807">
        <v>0.0</v>
      </c>
      <c r="W212" s="807">
        <v>0.0</v>
      </c>
      <c r="X212" s="807">
        <v>0.0</v>
      </c>
      <c r="Y212" s="807">
        <v>0.0</v>
      </c>
      <c r="Z212" s="807">
        <v>0.0</v>
      </c>
      <c r="AA212" s="807">
        <v>0.0</v>
      </c>
      <c r="AB212" s="807">
        <v>0.0</v>
      </c>
      <c r="AC212" s="807">
        <v>0.0</v>
      </c>
      <c r="AD212" s="807">
        <v>0.0</v>
      </c>
      <c r="AE212" s="807">
        <v>0.0</v>
      </c>
      <c r="AF212" s="807">
        <v>0.0</v>
      </c>
      <c r="AG212" s="204">
        <f t="shared" si="54"/>
        <v>0</v>
      </c>
    </row>
    <row r="213" hidden="1" outlineLevel="1">
      <c r="A213" s="120" t="s">
        <v>732</v>
      </c>
      <c r="B213" s="806">
        <v>0.0</v>
      </c>
      <c r="C213" s="807">
        <v>0.0</v>
      </c>
      <c r="D213" s="807">
        <v>0.0</v>
      </c>
      <c r="E213" s="807">
        <v>0.0</v>
      </c>
      <c r="F213" s="807">
        <v>0.0</v>
      </c>
      <c r="G213" s="807">
        <v>0.0</v>
      </c>
      <c r="H213" s="807">
        <v>0.0</v>
      </c>
      <c r="I213" s="807">
        <v>0.0</v>
      </c>
      <c r="J213" s="807">
        <v>0.0</v>
      </c>
      <c r="K213" s="807">
        <v>0.0</v>
      </c>
      <c r="L213" s="807">
        <v>0.0</v>
      </c>
      <c r="M213" s="807">
        <v>0.0</v>
      </c>
      <c r="N213" s="807">
        <v>0.0</v>
      </c>
      <c r="O213" s="807">
        <v>0.0</v>
      </c>
      <c r="P213" s="807">
        <v>0.0</v>
      </c>
      <c r="Q213" s="807">
        <v>0.0</v>
      </c>
      <c r="R213" s="807">
        <v>0.0</v>
      </c>
      <c r="S213" s="807">
        <v>0.0</v>
      </c>
      <c r="T213" s="807">
        <v>0.0</v>
      </c>
      <c r="U213" s="807">
        <v>0.0</v>
      </c>
      <c r="V213" s="807">
        <v>0.0</v>
      </c>
      <c r="W213" s="807">
        <v>0.0</v>
      </c>
      <c r="X213" s="807">
        <v>0.0</v>
      </c>
      <c r="Y213" s="807">
        <v>0.0</v>
      </c>
      <c r="Z213" s="807">
        <v>0.0</v>
      </c>
      <c r="AA213" s="807">
        <v>0.0</v>
      </c>
      <c r="AB213" s="807">
        <v>0.0</v>
      </c>
      <c r="AC213" s="807">
        <v>0.0</v>
      </c>
      <c r="AD213" s="807">
        <v>0.0</v>
      </c>
      <c r="AE213" s="807">
        <v>0.0</v>
      </c>
      <c r="AF213" s="807">
        <v>0.0</v>
      </c>
      <c r="AG213" s="204">
        <f t="shared" si="54"/>
        <v>0</v>
      </c>
    </row>
    <row r="214" hidden="1" outlineLevel="1">
      <c r="A214" s="120" t="s">
        <v>733</v>
      </c>
      <c r="B214" s="806">
        <v>0.0</v>
      </c>
      <c r="C214" s="807">
        <v>0.0</v>
      </c>
      <c r="D214" s="807">
        <v>0.0</v>
      </c>
      <c r="E214" s="807">
        <v>0.0</v>
      </c>
      <c r="F214" s="807">
        <v>0.0</v>
      </c>
      <c r="G214" s="807">
        <v>0.0</v>
      </c>
      <c r="H214" s="807">
        <v>0.0</v>
      </c>
      <c r="I214" s="807">
        <v>0.0</v>
      </c>
      <c r="J214" s="807">
        <v>0.0</v>
      </c>
      <c r="K214" s="807">
        <v>0.0</v>
      </c>
      <c r="L214" s="807">
        <v>0.0</v>
      </c>
      <c r="M214" s="807">
        <v>0.0</v>
      </c>
      <c r="N214" s="807">
        <v>0.0</v>
      </c>
      <c r="O214" s="807">
        <v>0.0</v>
      </c>
      <c r="P214" s="807">
        <v>0.0</v>
      </c>
      <c r="Q214" s="807">
        <v>0.0</v>
      </c>
      <c r="R214" s="807">
        <v>0.0</v>
      </c>
      <c r="S214" s="807">
        <v>0.0</v>
      </c>
      <c r="T214" s="807">
        <v>0.0</v>
      </c>
      <c r="U214" s="807">
        <v>0.0</v>
      </c>
      <c r="V214" s="807">
        <v>0.0</v>
      </c>
      <c r="W214" s="807">
        <v>0.0</v>
      </c>
      <c r="X214" s="807">
        <v>0.0</v>
      </c>
      <c r="Y214" s="807">
        <v>0.0</v>
      </c>
      <c r="Z214" s="807">
        <v>0.0</v>
      </c>
      <c r="AA214" s="807">
        <v>0.0</v>
      </c>
      <c r="AB214" s="807">
        <v>0.0</v>
      </c>
      <c r="AC214" s="807">
        <v>0.0</v>
      </c>
      <c r="AD214" s="807">
        <v>0.0</v>
      </c>
      <c r="AE214" s="807">
        <v>0.0</v>
      </c>
      <c r="AF214" s="807">
        <v>0.0</v>
      </c>
      <c r="AG214" s="204">
        <f t="shared" si="54"/>
        <v>0</v>
      </c>
    </row>
    <row r="215" hidden="1" outlineLevel="1">
      <c r="A215" s="297" t="s">
        <v>110</v>
      </c>
      <c r="B215" s="393">
        <f t="shared" ref="B215:AF215" si="55">SUM(B207:B214)</f>
        <v>0</v>
      </c>
      <c r="C215" s="393">
        <f t="shared" si="55"/>
        <v>0</v>
      </c>
      <c r="D215" s="393">
        <f t="shared" si="55"/>
        <v>0</v>
      </c>
      <c r="E215" s="393">
        <f t="shared" si="55"/>
        <v>0</v>
      </c>
      <c r="F215" s="393">
        <f t="shared" si="55"/>
        <v>0</v>
      </c>
      <c r="G215" s="393">
        <f t="shared" si="55"/>
        <v>0</v>
      </c>
      <c r="H215" s="393">
        <f t="shared" si="55"/>
        <v>0</v>
      </c>
      <c r="I215" s="393">
        <f t="shared" si="55"/>
        <v>0</v>
      </c>
      <c r="J215" s="393">
        <f t="shared" si="55"/>
        <v>0</v>
      </c>
      <c r="K215" s="393">
        <f t="shared" si="55"/>
        <v>0</v>
      </c>
      <c r="L215" s="393">
        <f t="shared" si="55"/>
        <v>0</v>
      </c>
      <c r="M215" s="393">
        <f t="shared" si="55"/>
        <v>0</v>
      </c>
      <c r="N215" s="393">
        <f t="shared" si="55"/>
        <v>0</v>
      </c>
      <c r="O215" s="393">
        <f t="shared" si="55"/>
        <v>0</v>
      </c>
      <c r="P215" s="393">
        <f t="shared" si="55"/>
        <v>0</v>
      </c>
      <c r="Q215" s="393">
        <f t="shared" si="55"/>
        <v>0</v>
      </c>
      <c r="R215" s="393">
        <f t="shared" si="55"/>
        <v>0</v>
      </c>
      <c r="S215" s="393">
        <f t="shared" si="55"/>
        <v>0</v>
      </c>
      <c r="T215" s="393">
        <f t="shared" si="55"/>
        <v>0</v>
      </c>
      <c r="U215" s="393">
        <f t="shared" si="55"/>
        <v>0</v>
      </c>
      <c r="V215" s="393">
        <f t="shared" si="55"/>
        <v>0</v>
      </c>
      <c r="W215" s="393">
        <f t="shared" si="55"/>
        <v>0</v>
      </c>
      <c r="X215" s="393">
        <f t="shared" si="55"/>
        <v>0</v>
      </c>
      <c r="Y215" s="393">
        <f t="shared" si="55"/>
        <v>0</v>
      </c>
      <c r="Z215" s="393">
        <f t="shared" si="55"/>
        <v>0</v>
      </c>
      <c r="AA215" s="393">
        <f t="shared" si="55"/>
        <v>0</v>
      </c>
      <c r="AB215" s="393">
        <f t="shared" si="55"/>
        <v>0</v>
      </c>
      <c r="AC215" s="393">
        <f t="shared" si="55"/>
        <v>0</v>
      </c>
      <c r="AD215" s="393">
        <f t="shared" si="55"/>
        <v>0</v>
      </c>
      <c r="AE215" s="393">
        <f t="shared" si="55"/>
        <v>0</v>
      </c>
      <c r="AF215" s="393">
        <f t="shared" si="55"/>
        <v>0</v>
      </c>
      <c r="AG215" s="204">
        <f t="shared" si="54"/>
        <v>0</v>
      </c>
    </row>
    <row r="216" hidden="1" outlineLevel="1">
      <c r="A216" s="40"/>
      <c r="B216" s="676"/>
      <c r="C216" s="676"/>
      <c r="D216" s="676"/>
      <c r="E216" s="676"/>
      <c r="F216" s="676"/>
      <c r="G216" s="676"/>
      <c r="H216" s="676"/>
      <c r="I216" s="676"/>
      <c r="J216" s="676"/>
      <c r="K216" s="676"/>
      <c r="L216" s="676"/>
      <c r="M216" s="676"/>
      <c r="N216" s="676"/>
      <c r="O216" s="676"/>
      <c r="P216" s="676"/>
      <c r="Q216" s="676"/>
      <c r="R216" s="676"/>
      <c r="S216" s="676"/>
      <c r="T216" s="676"/>
      <c r="U216" s="676"/>
      <c r="V216" s="676"/>
      <c r="W216" s="676"/>
      <c r="X216" s="676"/>
      <c r="Y216" s="676"/>
      <c r="Z216" s="676"/>
      <c r="AA216" s="676"/>
      <c r="AB216" s="676"/>
      <c r="AC216" s="676"/>
      <c r="AD216" s="676"/>
      <c r="AE216" s="676"/>
      <c r="AF216" s="676"/>
      <c r="AG216" s="493"/>
    </row>
    <row r="217" hidden="1" outlineLevel="1">
      <c r="A217" s="297" t="s">
        <v>316</v>
      </c>
      <c r="B217" s="725"/>
      <c r="C217" s="725"/>
      <c r="D217" s="725"/>
      <c r="E217" s="725"/>
      <c r="F217" s="725"/>
      <c r="G217" s="725"/>
      <c r="H217" s="725"/>
      <c r="I217" s="725"/>
      <c r="J217" s="725"/>
      <c r="K217" s="725"/>
      <c r="L217" s="725"/>
      <c r="M217" s="725"/>
      <c r="N217" s="725"/>
      <c r="O217" s="725"/>
      <c r="P217" s="725"/>
      <c r="Q217" s="725"/>
      <c r="R217" s="725"/>
      <c r="S217" s="725"/>
      <c r="T217" s="725"/>
      <c r="U217" s="725"/>
      <c r="V217" s="725"/>
      <c r="W217" s="725"/>
      <c r="X217" s="725"/>
      <c r="Y217" s="725"/>
      <c r="Z217" s="725"/>
      <c r="AA217" s="725"/>
      <c r="AB217" s="725"/>
      <c r="AC217" s="725"/>
      <c r="AD217" s="725"/>
      <c r="AE217" s="725"/>
      <c r="AF217" s="725"/>
      <c r="AG217" s="493"/>
    </row>
    <row r="218" hidden="1" outlineLevel="1">
      <c r="A218" s="120" t="s">
        <v>317</v>
      </c>
      <c r="B218" s="620">
        <v>0.0</v>
      </c>
      <c r="C218" s="621">
        <v>0.0</v>
      </c>
      <c r="D218" s="621">
        <v>0.0</v>
      </c>
      <c r="E218" s="621">
        <v>0.0</v>
      </c>
      <c r="F218" s="621">
        <v>0.0</v>
      </c>
      <c r="G218" s="621">
        <v>0.0</v>
      </c>
      <c r="H218" s="621">
        <v>0.0</v>
      </c>
      <c r="I218" s="621">
        <v>0.0</v>
      </c>
      <c r="J218" s="621">
        <v>0.0</v>
      </c>
      <c r="K218" s="621">
        <v>0.0</v>
      </c>
      <c r="L218" s="621">
        <v>0.0</v>
      </c>
      <c r="M218" s="621">
        <v>0.0</v>
      </c>
      <c r="N218" s="621">
        <v>0.0</v>
      </c>
      <c r="O218" s="621">
        <v>0.0</v>
      </c>
      <c r="P218" s="621">
        <v>0.0</v>
      </c>
      <c r="Q218" s="621">
        <v>0.0</v>
      </c>
      <c r="R218" s="621">
        <v>0.0</v>
      </c>
      <c r="S218" s="621">
        <v>0.0</v>
      </c>
      <c r="T218" s="621">
        <v>0.0</v>
      </c>
      <c r="U218" s="621">
        <v>0.0</v>
      </c>
      <c r="V218" s="621">
        <v>0.0</v>
      </c>
      <c r="W218" s="621">
        <v>0.0</v>
      </c>
      <c r="X218" s="621">
        <v>0.0</v>
      </c>
      <c r="Y218" s="621">
        <v>0.0</v>
      </c>
      <c r="Z218" s="621">
        <v>0.0</v>
      </c>
      <c r="AA218" s="621">
        <v>0.0</v>
      </c>
      <c r="AB218" s="621">
        <v>0.0</v>
      </c>
      <c r="AC218" s="621">
        <v>0.0</v>
      </c>
      <c r="AD218" s="621">
        <v>0.0</v>
      </c>
      <c r="AE218" s="621">
        <v>0.0</v>
      </c>
      <c r="AF218" s="621">
        <v>0.0</v>
      </c>
      <c r="AG218" s="204">
        <f t="shared" ref="AG218:AG220" si="56">SUM(B218:AF218)</f>
        <v>0</v>
      </c>
    </row>
    <row r="219" hidden="1" outlineLevel="1">
      <c r="A219" s="120" t="s">
        <v>318</v>
      </c>
      <c r="B219" s="620">
        <v>0.0</v>
      </c>
      <c r="C219" s="621">
        <v>0.0</v>
      </c>
      <c r="D219" s="621">
        <v>0.0</v>
      </c>
      <c r="E219" s="621">
        <v>0.0</v>
      </c>
      <c r="F219" s="621">
        <v>0.0</v>
      </c>
      <c r="G219" s="621">
        <v>0.0</v>
      </c>
      <c r="H219" s="621">
        <v>0.0</v>
      </c>
      <c r="I219" s="621">
        <v>0.0</v>
      </c>
      <c r="J219" s="621">
        <v>0.0</v>
      </c>
      <c r="K219" s="621">
        <v>0.0</v>
      </c>
      <c r="L219" s="621">
        <v>0.0</v>
      </c>
      <c r="M219" s="621">
        <v>0.0</v>
      </c>
      <c r="N219" s="621">
        <v>0.0</v>
      </c>
      <c r="O219" s="621">
        <v>0.0</v>
      </c>
      <c r="P219" s="621">
        <v>0.0</v>
      </c>
      <c r="Q219" s="621">
        <v>0.0</v>
      </c>
      <c r="R219" s="621">
        <v>0.0</v>
      </c>
      <c r="S219" s="621">
        <v>0.0</v>
      </c>
      <c r="T219" s="621">
        <v>0.0</v>
      </c>
      <c r="U219" s="621">
        <v>0.0</v>
      </c>
      <c r="V219" s="621">
        <v>0.0</v>
      </c>
      <c r="W219" s="621">
        <v>0.0</v>
      </c>
      <c r="X219" s="621">
        <v>0.0</v>
      </c>
      <c r="Y219" s="621">
        <v>0.0</v>
      </c>
      <c r="Z219" s="621">
        <v>0.0</v>
      </c>
      <c r="AA219" s="621">
        <v>0.0</v>
      </c>
      <c r="AB219" s="621">
        <v>0.0</v>
      </c>
      <c r="AC219" s="621">
        <v>0.0</v>
      </c>
      <c r="AD219" s="621">
        <v>0.0</v>
      </c>
      <c r="AE219" s="621">
        <v>0.0</v>
      </c>
      <c r="AF219" s="621">
        <v>0.0</v>
      </c>
      <c r="AG219" s="204">
        <f t="shared" si="56"/>
        <v>0</v>
      </c>
    </row>
    <row r="220" hidden="1" outlineLevel="1">
      <c r="A220" s="120" t="s">
        <v>320</v>
      </c>
      <c r="B220" s="620">
        <v>0.0</v>
      </c>
      <c r="C220" s="621">
        <v>0.0</v>
      </c>
      <c r="D220" s="621">
        <v>0.0</v>
      </c>
      <c r="E220" s="621">
        <v>0.0</v>
      </c>
      <c r="F220" s="621">
        <v>0.0</v>
      </c>
      <c r="G220" s="621">
        <v>0.0</v>
      </c>
      <c r="H220" s="621">
        <v>0.0</v>
      </c>
      <c r="I220" s="621">
        <v>0.0</v>
      </c>
      <c r="J220" s="621">
        <v>0.0</v>
      </c>
      <c r="K220" s="621">
        <v>0.0</v>
      </c>
      <c r="L220" s="621">
        <v>0.0</v>
      </c>
      <c r="M220" s="621">
        <v>0.0</v>
      </c>
      <c r="N220" s="621">
        <v>0.0</v>
      </c>
      <c r="O220" s="621">
        <v>0.0</v>
      </c>
      <c r="P220" s="621">
        <v>0.0</v>
      </c>
      <c r="Q220" s="621">
        <v>0.0</v>
      </c>
      <c r="R220" s="621">
        <v>0.0</v>
      </c>
      <c r="S220" s="621">
        <v>0.0</v>
      </c>
      <c r="T220" s="621">
        <v>0.0</v>
      </c>
      <c r="U220" s="621">
        <v>0.0</v>
      </c>
      <c r="V220" s="621">
        <v>0.0</v>
      </c>
      <c r="W220" s="621">
        <v>0.0</v>
      </c>
      <c r="X220" s="621">
        <v>0.0</v>
      </c>
      <c r="Y220" s="621">
        <v>0.0</v>
      </c>
      <c r="Z220" s="621">
        <v>0.0</v>
      </c>
      <c r="AA220" s="621">
        <v>0.0</v>
      </c>
      <c r="AB220" s="621">
        <v>0.0</v>
      </c>
      <c r="AC220" s="621">
        <v>0.0</v>
      </c>
      <c r="AD220" s="621">
        <v>0.0</v>
      </c>
      <c r="AE220" s="621">
        <v>0.0</v>
      </c>
      <c r="AF220" s="621">
        <v>0.0</v>
      </c>
      <c r="AG220" s="204">
        <f t="shared" si="56"/>
        <v>0</v>
      </c>
    </row>
    <row r="221" hidden="1" outlineLevel="1">
      <c r="A221" s="40"/>
      <c r="B221" s="676"/>
      <c r="C221" s="676"/>
      <c r="D221" s="676"/>
      <c r="E221" s="676"/>
      <c r="F221" s="676"/>
      <c r="G221" s="676"/>
      <c r="H221" s="676"/>
      <c r="I221" s="676"/>
      <c r="J221" s="676"/>
      <c r="K221" s="676"/>
      <c r="L221" s="676"/>
      <c r="M221" s="676"/>
      <c r="N221" s="676"/>
      <c r="O221" s="676"/>
      <c r="P221" s="676"/>
      <c r="Q221" s="676"/>
      <c r="R221" s="676"/>
      <c r="S221" s="676"/>
      <c r="T221" s="676"/>
      <c r="U221" s="676"/>
      <c r="V221" s="676"/>
      <c r="W221" s="676"/>
      <c r="X221" s="676"/>
      <c r="Y221" s="676"/>
      <c r="Z221" s="676"/>
      <c r="AA221" s="676"/>
      <c r="AB221" s="676"/>
      <c r="AC221" s="676"/>
      <c r="AD221" s="676"/>
      <c r="AE221" s="676"/>
      <c r="AF221" s="676"/>
      <c r="AG221" s="493"/>
    </row>
    <row r="222" hidden="1" outlineLevel="1">
      <c r="A222" s="134" t="s">
        <v>481</v>
      </c>
      <c r="B222" s="620">
        <v>0.0</v>
      </c>
      <c r="C222" s="621">
        <v>0.0</v>
      </c>
      <c r="D222" s="621">
        <v>0.0</v>
      </c>
      <c r="E222" s="621">
        <v>0.0</v>
      </c>
      <c r="F222" s="621">
        <v>0.0</v>
      </c>
      <c r="G222" s="621">
        <v>0.0</v>
      </c>
      <c r="H222" s="621">
        <v>0.0</v>
      </c>
      <c r="I222" s="621">
        <v>0.0</v>
      </c>
      <c r="J222" s="621">
        <v>0.0</v>
      </c>
      <c r="K222" s="621">
        <v>0.0</v>
      </c>
      <c r="L222" s="621">
        <v>0.0</v>
      </c>
      <c r="M222" s="621">
        <v>0.0</v>
      </c>
      <c r="N222" s="621">
        <v>0.0</v>
      </c>
      <c r="O222" s="621">
        <v>0.0</v>
      </c>
      <c r="P222" s="621">
        <v>0.0</v>
      </c>
      <c r="Q222" s="621">
        <v>0.0</v>
      </c>
      <c r="R222" s="621">
        <v>0.0</v>
      </c>
      <c r="S222" s="621">
        <v>0.0</v>
      </c>
      <c r="T222" s="621">
        <v>0.0</v>
      </c>
      <c r="U222" s="621">
        <v>0.0</v>
      </c>
      <c r="V222" s="621">
        <v>0.0</v>
      </c>
      <c r="W222" s="621">
        <v>0.0</v>
      </c>
      <c r="X222" s="621">
        <v>0.0</v>
      </c>
      <c r="Y222" s="621">
        <v>0.0</v>
      </c>
      <c r="Z222" s="621">
        <v>0.0</v>
      </c>
      <c r="AA222" s="621">
        <v>0.0</v>
      </c>
      <c r="AB222" s="621">
        <v>0.0</v>
      </c>
      <c r="AC222" s="621">
        <v>0.0</v>
      </c>
      <c r="AD222" s="621">
        <v>0.0</v>
      </c>
      <c r="AE222" s="621">
        <v>0.0</v>
      </c>
      <c r="AF222" s="621">
        <v>0.0</v>
      </c>
      <c r="AG222" s="204">
        <f>SUM(B222:AF222)</f>
        <v>0</v>
      </c>
    </row>
    <row r="223" hidden="1" outlineLevel="1">
      <c r="A223" s="134" t="s">
        <v>485</v>
      </c>
      <c r="B223" s="709"/>
      <c r="C223" s="709"/>
      <c r="D223" s="709"/>
      <c r="E223" s="709"/>
      <c r="F223" s="709"/>
      <c r="G223" s="709"/>
      <c r="H223" s="709"/>
      <c r="I223" s="491"/>
      <c r="J223" s="491"/>
      <c r="K223" s="491"/>
      <c r="L223" s="491"/>
      <c r="M223" s="491"/>
      <c r="N223" s="491"/>
      <c r="O223" s="491"/>
      <c r="P223" s="491"/>
      <c r="Q223" s="491"/>
      <c r="R223" s="491"/>
      <c r="S223" s="491"/>
      <c r="T223" s="491"/>
      <c r="U223" s="491"/>
      <c r="V223" s="491"/>
      <c r="W223" s="491"/>
      <c r="X223" s="491"/>
      <c r="Y223" s="491"/>
      <c r="Z223" s="491"/>
      <c r="AA223" s="491"/>
      <c r="AB223" s="491"/>
      <c r="AC223" s="491"/>
      <c r="AD223" s="491"/>
      <c r="AE223" s="491"/>
      <c r="AF223" s="491"/>
      <c r="AG223" s="493"/>
    </row>
    <row r="224" hidden="1" outlineLevel="1">
      <c r="A224" s="666"/>
      <c r="B224" s="707"/>
      <c r="C224" s="707"/>
      <c r="D224" s="707"/>
      <c r="E224" s="707"/>
      <c r="F224" s="707"/>
      <c r="G224" s="707"/>
      <c r="H224" s="707"/>
      <c r="I224" s="707"/>
      <c r="J224" s="707"/>
      <c r="K224" s="707"/>
      <c r="L224" s="707"/>
      <c r="M224" s="707"/>
      <c r="N224" s="707"/>
      <c r="O224" s="707"/>
      <c r="P224" s="707"/>
      <c r="Q224" s="707"/>
      <c r="R224" s="707"/>
      <c r="S224" s="707"/>
      <c r="T224" s="707"/>
      <c r="U224" s="707"/>
      <c r="V224" s="707"/>
      <c r="W224" s="707"/>
      <c r="X224" s="707"/>
      <c r="Y224" s="707"/>
      <c r="Z224" s="707"/>
      <c r="AA224" s="707"/>
      <c r="AB224" s="707"/>
      <c r="AC224" s="707"/>
      <c r="AD224" s="707"/>
      <c r="AE224" s="707"/>
      <c r="AF224" s="707"/>
      <c r="AG224" s="660"/>
    </row>
    <row r="225">
      <c r="A225" s="34"/>
      <c r="B225" s="731"/>
      <c r="C225" s="731"/>
      <c r="D225" s="731"/>
      <c r="E225" s="731"/>
      <c r="F225" s="731"/>
      <c r="G225" s="731"/>
      <c r="H225" s="731"/>
      <c r="I225" s="731"/>
      <c r="J225" s="731"/>
      <c r="K225" s="731"/>
      <c r="L225" s="731"/>
      <c r="M225" s="731"/>
      <c r="N225" s="731"/>
      <c r="O225" s="731"/>
      <c r="P225" s="731"/>
      <c r="Q225" s="731"/>
      <c r="R225" s="731"/>
      <c r="S225" s="731"/>
      <c r="T225" s="731"/>
      <c r="U225" s="731"/>
      <c r="V225" s="731"/>
      <c r="W225" s="731"/>
      <c r="X225" s="731"/>
      <c r="Y225" s="731"/>
      <c r="Z225" s="731"/>
      <c r="AA225" s="731"/>
      <c r="AB225" s="731"/>
      <c r="AC225" s="731"/>
      <c r="AD225" s="731"/>
      <c r="AE225" s="731"/>
      <c r="AF225" s="731"/>
      <c r="AG225" s="660"/>
    </row>
    <row r="226">
      <c r="A226" s="808"/>
      <c r="B226" s="809"/>
      <c r="C226" s="809"/>
      <c r="D226" s="809"/>
      <c r="E226" s="809"/>
      <c r="F226" s="809"/>
      <c r="G226" s="809"/>
      <c r="H226" s="809"/>
      <c r="I226" s="809"/>
      <c r="J226" s="809"/>
      <c r="K226" s="809"/>
      <c r="L226" s="809"/>
      <c r="M226" s="809"/>
      <c r="N226" s="809"/>
      <c r="O226" s="809"/>
      <c r="P226" s="809"/>
      <c r="Q226" s="809"/>
      <c r="R226" s="809"/>
      <c r="S226" s="809"/>
      <c r="T226" s="809"/>
      <c r="U226" s="809"/>
      <c r="V226" s="809"/>
      <c r="W226" s="809"/>
      <c r="X226" s="809"/>
      <c r="Y226" s="809"/>
      <c r="Z226" s="809"/>
      <c r="AA226" s="809"/>
      <c r="AB226" s="809"/>
      <c r="AC226" s="809"/>
      <c r="AD226" s="809"/>
      <c r="AE226" s="809"/>
      <c r="AF226" s="809"/>
      <c r="AG226" s="660"/>
    </row>
    <row r="227">
      <c r="A227" s="40"/>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c r="AA227" s="491"/>
      <c r="AB227" s="491"/>
      <c r="AC227" s="491"/>
      <c r="AD227" s="491"/>
      <c r="AE227" s="491"/>
      <c r="AF227" s="491"/>
      <c r="AG227" s="660"/>
    </row>
    <row r="228" collapsed="1">
      <c r="A228" s="23" t="s">
        <v>734</v>
      </c>
      <c r="B228" s="676"/>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c r="AA228" s="491"/>
      <c r="AB228" s="491"/>
      <c r="AC228" s="491"/>
      <c r="AD228" s="491"/>
      <c r="AE228" s="491"/>
      <c r="AF228" s="491"/>
      <c r="AG228" s="493"/>
    </row>
    <row r="229" hidden="1" outlineLevel="1">
      <c r="A229" s="154" t="s">
        <v>735</v>
      </c>
      <c r="B229" s="115">
        <v>0.0</v>
      </c>
      <c r="C229" s="115">
        <v>0.0</v>
      </c>
      <c r="D229" s="115">
        <v>0.0</v>
      </c>
      <c r="E229" s="115">
        <v>0.0</v>
      </c>
      <c r="F229" s="115">
        <v>0.0</v>
      </c>
      <c r="G229" s="115">
        <v>0.0</v>
      </c>
      <c r="H229" s="115">
        <v>0.0</v>
      </c>
      <c r="I229" s="115">
        <v>0.0</v>
      </c>
      <c r="J229" s="115">
        <v>0.0</v>
      </c>
      <c r="K229" s="115">
        <v>0.0</v>
      </c>
      <c r="L229" s="115">
        <v>0.0</v>
      </c>
      <c r="M229" s="115">
        <v>0.0</v>
      </c>
      <c r="N229" s="491"/>
      <c r="O229" s="491"/>
      <c r="P229" s="491"/>
      <c r="Q229" s="491"/>
      <c r="R229" s="491"/>
      <c r="S229" s="491"/>
      <c r="T229" s="491"/>
      <c r="U229" s="491"/>
      <c r="V229" s="491"/>
      <c r="W229" s="491"/>
      <c r="X229" s="491"/>
      <c r="Y229" s="491"/>
      <c r="Z229" s="810"/>
      <c r="AA229" s="491"/>
      <c r="AB229" s="491"/>
      <c r="AC229" s="810"/>
      <c r="AD229" s="810"/>
      <c r="AE229" s="810"/>
      <c r="AF229" s="810"/>
      <c r="AG229" s="204">
        <f t="shared" ref="AG229:AG233" si="57">sum(B229:AF229)</f>
        <v>0</v>
      </c>
    </row>
    <row r="230" hidden="1" outlineLevel="1">
      <c r="A230" s="154" t="s">
        <v>736</v>
      </c>
      <c r="B230" s="115">
        <v>0.0</v>
      </c>
      <c r="C230" s="115">
        <v>0.0</v>
      </c>
      <c r="D230" s="115">
        <v>0.0</v>
      </c>
      <c r="E230" s="115">
        <v>0.0</v>
      </c>
      <c r="F230" s="115">
        <v>0.0</v>
      </c>
      <c r="G230" s="115">
        <v>0.0</v>
      </c>
      <c r="H230" s="115">
        <v>0.0</v>
      </c>
      <c r="I230" s="115">
        <v>0.0</v>
      </c>
      <c r="J230" s="115">
        <v>0.0</v>
      </c>
      <c r="K230" s="115">
        <v>0.0</v>
      </c>
      <c r="L230" s="115">
        <v>0.0</v>
      </c>
      <c r="M230" s="115">
        <v>0.0</v>
      </c>
      <c r="N230" s="491"/>
      <c r="O230" s="491"/>
      <c r="P230" s="491"/>
      <c r="Q230" s="491"/>
      <c r="R230" s="491"/>
      <c r="S230" s="491"/>
      <c r="T230" s="491"/>
      <c r="U230" s="491"/>
      <c r="V230" s="491"/>
      <c r="W230" s="491"/>
      <c r="X230" s="491"/>
      <c r="Y230" s="491"/>
      <c r="Z230" s="810"/>
      <c r="AA230" s="491"/>
      <c r="AB230" s="491"/>
      <c r="AC230" s="810"/>
      <c r="AD230" s="810"/>
      <c r="AE230" s="810"/>
      <c r="AF230" s="810"/>
      <c r="AG230" s="204">
        <f t="shared" si="57"/>
        <v>0</v>
      </c>
    </row>
    <row r="231" hidden="1" outlineLevel="1">
      <c r="A231" s="154" t="s">
        <v>737</v>
      </c>
      <c r="B231" s="115">
        <v>0.0</v>
      </c>
      <c r="C231" s="115">
        <v>0.0</v>
      </c>
      <c r="D231" s="115">
        <v>0.0</v>
      </c>
      <c r="E231" s="115">
        <v>0.0</v>
      </c>
      <c r="F231" s="115">
        <v>0.0</v>
      </c>
      <c r="G231" s="115">
        <v>0.0</v>
      </c>
      <c r="H231" s="115">
        <v>0.0</v>
      </c>
      <c r="I231" s="115">
        <v>0.0</v>
      </c>
      <c r="J231" s="115">
        <v>0.0</v>
      </c>
      <c r="K231" s="115">
        <v>0.0</v>
      </c>
      <c r="L231" s="115">
        <v>0.0</v>
      </c>
      <c r="M231" s="115">
        <v>0.0</v>
      </c>
      <c r="N231" s="491"/>
      <c r="O231" s="491"/>
      <c r="P231" s="491"/>
      <c r="Q231" s="491"/>
      <c r="R231" s="491"/>
      <c r="S231" s="491"/>
      <c r="T231" s="491"/>
      <c r="U231" s="491"/>
      <c r="V231" s="491"/>
      <c r="W231" s="491"/>
      <c r="X231" s="491"/>
      <c r="Y231" s="491"/>
      <c r="Z231" s="491"/>
      <c r="AA231" s="491"/>
      <c r="AB231" s="491"/>
      <c r="AC231" s="491"/>
      <c r="AD231" s="491"/>
      <c r="AE231" s="491"/>
      <c r="AF231" s="491"/>
      <c r="AG231" s="204">
        <f t="shared" si="57"/>
        <v>0</v>
      </c>
    </row>
    <row r="232" hidden="1" outlineLevel="1">
      <c r="A232" s="154" t="s">
        <v>738</v>
      </c>
      <c r="B232" s="115">
        <v>0.0</v>
      </c>
      <c r="C232" s="115">
        <v>0.0</v>
      </c>
      <c r="D232" s="115">
        <v>0.0</v>
      </c>
      <c r="E232" s="115">
        <v>0.0</v>
      </c>
      <c r="F232" s="115">
        <v>0.0</v>
      </c>
      <c r="G232" s="115">
        <v>0.0</v>
      </c>
      <c r="H232" s="115">
        <v>0.0</v>
      </c>
      <c r="I232" s="115">
        <v>0.0</v>
      </c>
      <c r="J232" s="115">
        <v>0.0</v>
      </c>
      <c r="K232" s="115">
        <v>0.0</v>
      </c>
      <c r="L232" s="115">
        <v>0.0</v>
      </c>
      <c r="M232" s="115">
        <v>0.0</v>
      </c>
      <c r="N232" s="491"/>
      <c r="O232" s="491"/>
      <c r="P232" s="491"/>
      <c r="Q232" s="491"/>
      <c r="R232" s="491"/>
      <c r="S232" s="491"/>
      <c r="T232" s="491"/>
      <c r="U232" s="491"/>
      <c r="V232" s="491"/>
      <c r="W232" s="491"/>
      <c r="X232" s="491"/>
      <c r="Y232" s="491"/>
      <c r="Z232" s="491"/>
      <c r="AA232" s="491"/>
      <c r="AB232" s="491"/>
      <c r="AC232" s="491"/>
      <c r="AD232" s="491"/>
      <c r="AE232" s="491"/>
      <c r="AF232" s="491"/>
      <c r="AG232" s="204">
        <f t="shared" si="57"/>
        <v>0</v>
      </c>
    </row>
    <row r="233" hidden="1" outlineLevel="1">
      <c r="A233" s="811" t="s">
        <v>130</v>
      </c>
      <c r="B233" s="812">
        <f t="shared" ref="B233:AF233" si="58">SUM(B229:B232)</f>
        <v>0</v>
      </c>
      <c r="C233" s="812">
        <f t="shared" si="58"/>
        <v>0</v>
      </c>
      <c r="D233" s="812">
        <f t="shared" si="58"/>
        <v>0</v>
      </c>
      <c r="E233" s="812">
        <f t="shared" si="58"/>
        <v>0</v>
      </c>
      <c r="F233" s="812">
        <f t="shared" si="58"/>
        <v>0</v>
      </c>
      <c r="G233" s="812">
        <f t="shared" si="58"/>
        <v>0</v>
      </c>
      <c r="H233" s="812">
        <f t="shared" si="58"/>
        <v>0</v>
      </c>
      <c r="I233" s="812">
        <f t="shared" si="58"/>
        <v>0</v>
      </c>
      <c r="J233" s="812">
        <f t="shared" si="58"/>
        <v>0</v>
      </c>
      <c r="K233" s="812">
        <f t="shared" si="58"/>
        <v>0</v>
      </c>
      <c r="L233" s="812">
        <f t="shared" si="58"/>
        <v>0</v>
      </c>
      <c r="M233" s="812">
        <f t="shared" si="58"/>
        <v>0</v>
      </c>
      <c r="N233" s="812">
        <f t="shared" si="58"/>
        <v>0</v>
      </c>
      <c r="O233" s="812">
        <f t="shared" si="58"/>
        <v>0</v>
      </c>
      <c r="P233" s="812">
        <f t="shared" si="58"/>
        <v>0</v>
      </c>
      <c r="Q233" s="812">
        <f t="shared" si="58"/>
        <v>0</v>
      </c>
      <c r="R233" s="812">
        <f t="shared" si="58"/>
        <v>0</v>
      </c>
      <c r="S233" s="812">
        <f t="shared" si="58"/>
        <v>0</v>
      </c>
      <c r="T233" s="812">
        <f t="shared" si="58"/>
        <v>0</v>
      </c>
      <c r="U233" s="812">
        <f t="shared" si="58"/>
        <v>0</v>
      </c>
      <c r="V233" s="812">
        <f t="shared" si="58"/>
        <v>0</v>
      </c>
      <c r="W233" s="812">
        <f t="shared" si="58"/>
        <v>0</v>
      </c>
      <c r="X233" s="812">
        <f t="shared" si="58"/>
        <v>0</v>
      </c>
      <c r="Y233" s="812">
        <f t="shared" si="58"/>
        <v>0</v>
      </c>
      <c r="Z233" s="812">
        <f t="shared" si="58"/>
        <v>0</v>
      </c>
      <c r="AA233" s="812">
        <f t="shared" si="58"/>
        <v>0</v>
      </c>
      <c r="AB233" s="812">
        <f t="shared" si="58"/>
        <v>0</v>
      </c>
      <c r="AC233" s="812">
        <f t="shared" si="58"/>
        <v>0</v>
      </c>
      <c r="AD233" s="812">
        <f t="shared" si="58"/>
        <v>0</v>
      </c>
      <c r="AE233" s="812">
        <f t="shared" si="58"/>
        <v>0</v>
      </c>
      <c r="AF233" s="812">
        <f t="shared" si="58"/>
        <v>0</v>
      </c>
      <c r="AG233" s="204">
        <f t="shared" si="57"/>
        <v>0</v>
      </c>
    </row>
    <row r="234" hidden="1" outlineLevel="1">
      <c r="A234" s="40"/>
      <c r="B234" s="676"/>
      <c r="C234" s="676"/>
      <c r="D234" s="676"/>
      <c r="E234" s="676"/>
      <c r="F234" s="676"/>
      <c r="G234" s="676"/>
      <c r="H234" s="676"/>
      <c r="I234" s="676"/>
      <c r="J234" s="491"/>
      <c r="K234" s="491"/>
      <c r="L234" s="491"/>
      <c r="M234" s="491"/>
      <c r="N234" s="491"/>
      <c r="O234" s="491"/>
      <c r="P234" s="491"/>
      <c r="Q234" s="491"/>
      <c r="R234" s="491"/>
      <c r="S234" s="491"/>
      <c r="T234" s="491"/>
      <c r="U234" s="491"/>
      <c r="V234" s="491"/>
      <c r="W234" s="491"/>
      <c r="X234" s="491"/>
      <c r="Y234" s="491"/>
      <c r="Z234" s="491"/>
      <c r="AA234" s="491"/>
      <c r="AB234" s="491"/>
      <c r="AC234" s="491"/>
      <c r="AD234" s="491"/>
      <c r="AE234" s="491"/>
      <c r="AF234" s="491"/>
      <c r="AG234" s="660"/>
    </row>
    <row r="235" hidden="1" outlineLevel="1">
      <c r="A235" s="154" t="s">
        <v>98</v>
      </c>
      <c r="B235" s="37">
        <v>0.0</v>
      </c>
      <c r="C235" s="37">
        <v>0.0</v>
      </c>
      <c r="D235" s="37">
        <v>0.0</v>
      </c>
      <c r="E235" s="37">
        <v>0.0</v>
      </c>
      <c r="F235" s="37">
        <v>0.0</v>
      </c>
      <c r="G235" s="37">
        <v>0.0</v>
      </c>
      <c r="H235" s="37">
        <v>0.0</v>
      </c>
      <c r="I235" s="37">
        <v>0.0</v>
      </c>
      <c r="J235" s="37">
        <v>0.0</v>
      </c>
      <c r="K235" s="37">
        <v>0.0</v>
      </c>
      <c r="L235" s="37">
        <v>0.0</v>
      </c>
      <c r="M235" s="37">
        <v>0.0</v>
      </c>
      <c r="N235" s="676"/>
      <c r="O235" s="676"/>
      <c r="P235" s="676"/>
      <c r="Q235" s="676"/>
      <c r="R235" s="676"/>
      <c r="S235" s="676"/>
      <c r="T235" s="676"/>
      <c r="U235" s="676"/>
      <c r="V235" s="491"/>
      <c r="W235" s="491"/>
      <c r="X235" s="491"/>
      <c r="Y235" s="491"/>
      <c r="Z235" s="491"/>
      <c r="AA235" s="491"/>
      <c r="AB235" s="491"/>
      <c r="AC235" s="491"/>
      <c r="AD235" s="491"/>
      <c r="AE235" s="491"/>
      <c r="AF235" s="491"/>
      <c r="AG235" s="204">
        <f t="shared" ref="AG235:AG243" si="59">sum(B235:AF235)</f>
        <v>0</v>
      </c>
    </row>
    <row r="236" hidden="1" outlineLevel="1">
      <c r="A236" s="154" t="s">
        <v>99</v>
      </c>
      <c r="B236" s="37">
        <v>0.0</v>
      </c>
      <c r="C236" s="37">
        <v>0.0</v>
      </c>
      <c r="D236" s="37">
        <v>0.0</v>
      </c>
      <c r="E236" s="37">
        <v>0.0</v>
      </c>
      <c r="F236" s="37">
        <v>0.0</v>
      </c>
      <c r="G236" s="37">
        <v>0.0</v>
      </c>
      <c r="H236" s="37">
        <v>0.0</v>
      </c>
      <c r="I236" s="37">
        <v>0.0</v>
      </c>
      <c r="J236" s="37">
        <v>0.0</v>
      </c>
      <c r="K236" s="37">
        <v>0.0</v>
      </c>
      <c r="L236" s="37">
        <v>0.0</v>
      </c>
      <c r="M236" s="37">
        <v>0.0</v>
      </c>
      <c r="N236" s="676"/>
      <c r="O236" s="676"/>
      <c r="P236" s="676"/>
      <c r="Q236" s="676"/>
      <c r="R236" s="676"/>
      <c r="S236" s="676"/>
      <c r="T236" s="676"/>
      <c r="U236" s="676"/>
      <c r="V236" s="491"/>
      <c r="W236" s="491"/>
      <c r="X236" s="491"/>
      <c r="Y236" s="491"/>
      <c r="Z236" s="810"/>
      <c r="AA236" s="810"/>
      <c r="AB236" s="491"/>
      <c r="AC236" s="810"/>
      <c r="AD236" s="810"/>
      <c r="AE236" s="810"/>
      <c r="AF236" s="810"/>
      <c r="AG236" s="204">
        <f t="shared" si="59"/>
        <v>0</v>
      </c>
    </row>
    <row r="237" hidden="1" outlineLevel="1">
      <c r="A237" s="154" t="s">
        <v>739</v>
      </c>
      <c r="B237" s="37">
        <v>0.0</v>
      </c>
      <c r="C237" s="37">
        <v>0.0</v>
      </c>
      <c r="D237" s="37">
        <v>0.0</v>
      </c>
      <c r="E237" s="37">
        <v>0.0</v>
      </c>
      <c r="F237" s="37">
        <v>0.0</v>
      </c>
      <c r="G237" s="37">
        <v>0.0</v>
      </c>
      <c r="H237" s="37">
        <v>0.0</v>
      </c>
      <c r="I237" s="37">
        <v>0.0</v>
      </c>
      <c r="J237" s="37">
        <v>0.0</v>
      </c>
      <c r="K237" s="37">
        <v>0.0</v>
      </c>
      <c r="L237" s="37">
        <v>0.0</v>
      </c>
      <c r="M237" s="37">
        <v>0.0</v>
      </c>
      <c r="N237" s="676"/>
      <c r="O237" s="676"/>
      <c r="P237" s="676"/>
      <c r="Q237" s="676"/>
      <c r="R237" s="676"/>
      <c r="S237" s="676"/>
      <c r="T237" s="676"/>
      <c r="U237" s="676"/>
      <c r="V237" s="676"/>
      <c r="W237" s="676"/>
      <c r="X237" s="676"/>
      <c r="Y237" s="676"/>
      <c r="Z237" s="676"/>
      <c r="AA237" s="676"/>
      <c r="AB237" s="676"/>
      <c r="AC237" s="676"/>
      <c r="AD237" s="676"/>
      <c r="AE237" s="676"/>
      <c r="AF237" s="676"/>
      <c r="AG237" s="204">
        <f t="shared" si="59"/>
        <v>0</v>
      </c>
    </row>
    <row r="238" hidden="1" outlineLevel="1">
      <c r="A238" s="154" t="s">
        <v>740</v>
      </c>
      <c r="B238" s="115">
        <v>0.0</v>
      </c>
      <c r="C238" s="115">
        <v>0.0</v>
      </c>
      <c r="D238" s="115">
        <v>0.0</v>
      </c>
      <c r="E238" s="115">
        <v>0.0</v>
      </c>
      <c r="F238" s="115">
        <v>0.0</v>
      </c>
      <c r="G238" s="115">
        <v>0.0</v>
      </c>
      <c r="H238" s="115">
        <v>0.0</v>
      </c>
      <c r="I238" s="115">
        <v>0.0</v>
      </c>
      <c r="J238" s="115">
        <v>0.0</v>
      </c>
      <c r="K238" s="115">
        <v>0.0</v>
      </c>
      <c r="L238" s="115">
        <v>0.0</v>
      </c>
      <c r="M238" s="115">
        <v>0.0</v>
      </c>
      <c r="N238" s="491"/>
      <c r="O238" s="491"/>
      <c r="P238" s="491"/>
      <c r="Q238" s="491"/>
      <c r="R238" s="491"/>
      <c r="S238" s="491"/>
      <c r="T238" s="491"/>
      <c r="U238" s="491"/>
      <c r="V238" s="676"/>
      <c r="W238" s="676"/>
      <c r="X238" s="676"/>
      <c r="Y238" s="676"/>
      <c r="Z238" s="676"/>
      <c r="AA238" s="676"/>
      <c r="AB238" s="676"/>
      <c r="AC238" s="676"/>
      <c r="AD238" s="676"/>
      <c r="AE238" s="676"/>
      <c r="AF238" s="676"/>
      <c r="AG238" s="204">
        <f t="shared" si="59"/>
        <v>0</v>
      </c>
    </row>
    <row r="239" hidden="1" outlineLevel="1">
      <c r="A239" s="154" t="s">
        <v>741</v>
      </c>
      <c r="B239" s="37">
        <v>0.0</v>
      </c>
      <c r="C239" s="37">
        <v>0.0</v>
      </c>
      <c r="D239" s="37">
        <v>0.0</v>
      </c>
      <c r="E239" s="37">
        <v>0.0</v>
      </c>
      <c r="F239" s="37">
        <v>0.0</v>
      </c>
      <c r="G239" s="37">
        <v>0.0</v>
      </c>
      <c r="H239" s="37">
        <v>0.0</v>
      </c>
      <c r="I239" s="37">
        <v>0.0</v>
      </c>
      <c r="J239" s="37">
        <v>0.0</v>
      </c>
      <c r="K239" s="37">
        <v>0.0</v>
      </c>
      <c r="L239" s="37">
        <v>0.0</v>
      </c>
      <c r="M239" s="37">
        <v>0.0</v>
      </c>
      <c r="N239" s="676"/>
      <c r="O239" s="676"/>
      <c r="P239" s="676"/>
      <c r="Q239" s="676"/>
      <c r="R239" s="676"/>
      <c r="S239" s="676"/>
      <c r="T239" s="676"/>
      <c r="U239" s="676"/>
      <c r="V239" s="676"/>
      <c r="W239" s="676"/>
      <c r="X239" s="676"/>
      <c r="Y239" s="676"/>
      <c r="Z239" s="676"/>
      <c r="AA239" s="491"/>
      <c r="AB239" s="676"/>
      <c r="AC239" s="676"/>
      <c r="AD239" s="676"/>
      <c r="AE239" s="676"/>
      <c r="AF239" s="676"/>
      <c r="AG239" s="204">
        <f t="shared" si="59"/>
        <v>0</v>
      </c>
    </row>
    <row r="240" hidden="1" outlineLevel="1">
      <c r="A240" s="154" t="s">
        <v>742</v>
      </c>
      <c r="B240" s="115">
        <v>0.0</v>
      </c>
      <c r="C240" s="115">
        <v>0.0</v>
      </c>
      <c r="D240" s="115">
        <v>0.0</v>
      </c>
      <c r="E240" s="115">
        <v>0.0</v>
      </c>
      <c r="F240" s="115">
        <v>0.0</v>
      </c>
      <c r="G240" s="115">
        <v>0.0</v>
      </c>
      <c r="H240" s="115">
        <v>0.0</v>
      </c>
      <c r="I240" s="115">
        <v>0.0</v>
      </c>
      <c r="J240" s="115">
        <v>0.0</v>
      </c>
      <c r="K240" s="115">
        <v>0.0</v>
      </c>
      <c r="L240" s="115">
        <v>0.0</v>
      </c>
      <c r="M240" s="115">
        <v>0.0</v>
      </c>
      <c r="N240" s="491"/>
      <c r="O240" s="491"/>
      <c r="P240" s="491"/>
      <c r="Q240" s="491"/>
      <c r="R240" s="491"/>
      <c r="S240" s="491"/>
      <c r="T240" s="491"/>
      <c r="U240" s="491"/>
      <c r="V240" s="676"/>
      <c r="W240" s="676"/>
      <c r="X240" s="676"/>
      <c r="Y240" s="676"/>
      <c r="Z240" s="676"/>
      <c r="AA240" s="491"/>
      <c r="AB240" s="676"/>
      <c r="AC240" s="676"/>
      <c r="AD240" s="676"/>
      <c r="AE240" s="676"/>
      <c r="AF240" s="676"/>
      <c r="AG240" s="204">
        <f t="shared" si="59"/>
        <v>0</v>
      </c>
    </row>
    <row r="241" hidden="1" outlineLevel="1">
      <c r="A241" s="154" t="s">
        <v>743</v>
      </c>
      <c r="B241" s="37">
        <v>0.0</v>
      </c>
      <c r="C241" s="37">
        <v>0.0</v>
      </c>
      <c r="D241" s="37">
        <v>0.0</v>
      </c>
      <c r="E241" s="37">
        <v>0.0</v>
      </c>
      <c r="F241" s="37">
        <v>0.0</v>
      </c>
      <c r="G241" s="37">
        <v>0.0</v>
      </c>
      <c r="H241" s="37">
        <v>0.0</v>
      </c>
      <c r="I241" s="37">
        <v>0.0</v>
      </c>
      <c r="J241" s="37">
        <v>0.0</v>
      </c>
      <c r="K241" s="37">
        <v>0.0</v>
      </c>
      <c r="L241" s="37">
        <v>0.0</v>
      </c>
      <c r="M241" s="37">
        <v>0.0</v>
      </c>
      <c r="N241" s="676"/>
      <c r="O241" s="676"/>
      <c r="P241" s="676"/>
      <c r="Q241" s="676"/>
      <c r="R241" s="676"/>
      <c r="S241" s="676"/>
      <c r="T241" s="676"/>
      <c r="U241" s="676"/>
      <c r="V241" s="676"/>
      <c r="W241" s="676"/>
      <c r="X241" s="676"/>
      <c r="Y241" s="676"/>
      <c r="Z241" s="676"/>
      <c r="AA241" s="491"/>
      <c r="AB241" s="676"/>
      <c r="AC241" s="676"/>
      <c r="AD241" s="676"/>
      <c r="AE241" s="676"/>
      <c r="AF241" s="676"/>
      <c r="AG241" s="204">
        <f t="shared" si="59"/>
        <v>0</v>
      </c>
    </row>
    <row r="242" hidden="1" outlineLevel="1">
      <c r="A242" s="154" t="s">
        <v>744</v>
      </c>
      <c r="B242" s="37">
        <v>0.0</v>
      </c>
      <c r="C242" s="37">
        <v>0.0</v>
      </c>
      <c r="D242" s="37">
        <v>0.0</v>
      </c>
      <c r="E242" s="37">
        <v>0.0</v>
      </c>
      <c r="F242" s="37">
        <v>0.0</v>
      </c>
      <c r="G242" s="37">
        <v>0.0</v>
      </c>
      <c r="H242" s="37">
        <v>0.0</v>
      </c>
      <c r="I242" s="37">
        <v>0.0</v>
      </c>
      <c r="J242" s="37">
        <v>0.0</v>
      </c>
      <c r="K242" s="37">
        <v>0.0</v>
      </c>
      <c r="L242" s="37">
        <v>0.0</v>
      </c>
      <c r="M242" s="37">
        <v>0.0</v>
      </c>
      <c r="N242" s="676"/>
      <c r="O242" s="676"/>
      <c r="P242" s="676"/>
      <c r="Q242" s="676"/>
      <c r="R242" s="676"/>
      <c r="S242" s="676"/>
      <c r="T242" s="676"/>
      <c r="U242" s="676"/>
      <c r="V242" s="676"/>
      <c r="W242" s="676"/>
      <c r="X242" s="676"/>
      <c r="Y242" s="676"/>
      <c r="Z242" s="676"/>
      <c r="AA242" s="491"/>
      <c r="AB242" s="676"/>
      <c r="AC242" s="676"/>
      <c r="AD242" s="676"/>
      <c r="AE242" s="676"/>
      <c r="AF242" s="676"/>
      <c r="AG242" s="204">
        <f t="shared" si="59"/>
        <v>0</v>
      </c>
    </row>
    <row r="243" hidden="1" outlineLevel="1">
      <c r="A243" s="811" t="s">
        <v>44</v>
      </c>
      <c r="B243" s="812">
        <f t="shared" ref="B243:AF243" si="60">SUM(B235:B242)</f>
        <v>0</v>
      </c>
      <c r="C243" s="812">
        <f t="shared" si="60"/>
        <v>0</v>
      </c>
      <c r="D243" s="812">
        <f t="shared" si="60"/>
        <v>0</v>
      </c>
      <c r="E243" s="812">
        <f t="shared" si="60"/>
        <v>0</v>
      </c>
      <c r="F243" s="812">
        <f t="shared" si="60"/>
        <v>0</v>
      </c>
      <c r="G243" s="812">
        <f t="shared" si="60"/>
        <v>0</v>
      </c>
      <c r="H243" s="812">
        <f t="shared" si="60"/>
        <v>0</v>
      </c>
      <c r="I243" s="812">
        <f t="shared" si="60"/>
        <v>0</v>
      </c>
      <c r="J243" s="812">
        <f t="shared" si="60"/>
        <v>0</v>
      </c>
      <c r="K243" s="812">
        <f t="shared" si="60"/>
        <v>0</v>
      </c>
      <c r="L243" s="812">
        <f t="shared" si="60"/>
        <v>0</v>
      </c>
      <c r="M243" s="812">
        <f t="shared" si="60"/>
        <v>0</v>
      </c>
      <c r="N243" s="812">
        <f t="shared" si="60"/>
        <v>0</v>
      </c>
      <c r="O243" s="812">
        <f t="shared" si="60"/>
        <v>0</v>
      </c>
      <c r="P243" s="812">
        <f t="shared" si="60"/>
        <v>0</v>
      </c>
      <c r="Q243" s="812">
        <f t="shared" si="60"/>
        <v>0</v>
      </c>
      <c r="R243" s="812">
        <f t="shared" si="60"/>
        <v>0</v>
      </c>
      <c r="S243" s="812">
        <f t="shared" si="60"/>
        <v>0</v>
      </c>
      <c r="T243" s="812">
        <f t="shared" si="60"/>
        <v>0</v>
      </c>
      <c r="U243" s="812">
        <f t="shared" si="60"/>
        <v>0</v>
      </c>
      <c r="V243" s="812">
        <f t="shared" si="60"/>
        <v>0</v>
      </c>
      <c r="W243" s="812">
        <f t="shared" si="60"/>
        <v>0</v>
      </c>
      <c r="X243" s="812">
        <f t="shared" si="60"/>
        <v>0</v>
      </c>
      <c r="Y243" s="812">
        <f t="shared" si="60"/>
        <v>0</v>
      </c>
      <c r="Z243" s="812">
        <f t="shared" si="60"/>
        <v>0</v>
      </c>
      <c r="AA243" s="812">
        <f t="shared" si="60"/>
        <v>0</v>
      </c>
      <c r="AB243" s="812">
        <f t="shared" si="60"/>
        <v>0</v>
      </c>
      <c r="AC243" s="812">
        <f t="shared" si="60"/>
        <v>0</v>
      </c>
      <c r="AD243" s="812">
        <f t="shared" si="60"/>
        <v>0</v>
      </c>
      <c r="AE243" s="812">
        <f t="shared" si="60"/>
        <v>0</v>
      </c>
      <c r="AF243" s="812">
        <f t="shared" si="60"/>
        <v>0</v>
      </c>
      <c r="AG243" s="204">
        <f t="shared" si="59"/>
        <v>0</v>
      </c>
    </row>
    <row r="244">
      <c r="A244" s="34"/>
      <c r="B244" s="731"/>
      <c r="C244" s="731"/>
      <c r="D244" s="731"/>
      <c r="E244" s="731"/>
      <c r="F244" s="731"/>
      <c r="G244" s="731"/>
      <c r="H244" s="731"/>
      <c r="I244" s="731"/>
      <c r="J244" s="731"/>
      <c r="K244" s="731"/>
      <c r="L244" s="731"/>
      <c r="M244" s="731"/>
      <c r="N244" s="731"/>
      <c r="O244" s="731"/>
      <c r="P244" s="731"/>
      <c r="Q244" s="731"/>
      <c r="R244" s="731"/>
      <c r="S244" s="731"/>
      <c r="T244" s="731"/>
      <c r="U244" s="731"/>
      <c r="V244" s="731"/>
      <c r="W244" s="731"/>
      <c r="X244" s="731"/>
      <c r="Y244" s="731"/>
      <c r="Z244" s="731"/>
      <c r="AA244" s="731"/>
      <c r="AB244" s="731"/>
      <c r="AC244" s="731"/>
      <c r="AD244" s="731"/>
      <c r="AE244" s="731"/>
      <c r="AF244" s="731"/>
      <c r="AG244" s="813"/>
    </row>
    <row r="245">
      <c r="A245" s="814" t="s">
        <v>331</v>
      </c>
      <c r="B245" s="815"/>
      <c r="C245" s="815"/>
      <c r="D245" s="815"/>
      <c r="E245" s="815"/>
      <c r="F245" s="815"/>
      <c r="G245" s="815"/>
      <c r="H245" s="815"/>
      <c r="I245" s="815"/>
      <c r="J245" s="815"/>
      <c r="K245" s="815"/>
      <c r="L245" s="815"/>
      <c r="M245" s="815"/>
      <c r="N245" s="815"/>
      <c r="O245" s="815"/>
      <c r="P245" s="815"/>
      <c r="Q245" s="815"/>
      <c r="R245" s="815"/>
      <c r="S245" s="815"/>
      <c r="T245" s="815"/>
      <c r="U245" s="815"/>
      <c r="V245" s="815"/>
      <c r="W245" s="815"/>
      <c r="X245" s="815"/>
      <c r="Y245" s="815"/>
      <c r="Z245" s="815"/>
      <c r="AA245" s="815"/>
      <c r="AB245" s="815"/>
      <c r="AC245" s="815"/>
      <c r="AD245" s="815"/>
      <c r="AE245" s="815"/>
      <c r="AF245" s="816"/>
      <c r="AG245" s="660"/>
    </row>
    <row r="246">
      <c r="A246" s="817" t="s">
        <v>332</v>
      </c>
      <c r="B246" s="517">
        <v>0.0</v>
      </c>
      <c r="C246" s="517">
        <v>0.0</v>
      </c>
      <c r="D246" s="517">
        <v>0.0</v>
      </c>
      <c r="E246" s="517">
        <v>0.0</v>
      </c>
      <c r="F246" s="517">
        <v>0.0</v>
      </c>
      <c r="G246" s="517">
        <v>0.0</v>
      </c>
      <c r="H246" s="517">
        <v>0.0</v>
      </c>
      <c r="I246" s="517">
        <v>0.0</v>
      </c>
      <c r="J246" s="517">
        <v>0.0</v>
      </c>
      <c r="K246" s="517">
        <v>0.0</v>
      </c>
      <c r="L246" s="517">
        <v>0.0</v>
      </c>
      <c r="M246" s="517">
        <v>0.0</v>
      </c>
      <c r="N246" s="517">
        <v>0.0</v>
      </c>
      <c r="O246" s="517">
        <v>0.0</v>
      </c>
      <c r="P246" s="517">
        <v>0.0</v>
      </c>
      <c r="Q246" s="517">
        <v>0.0</v>
      </c>
      <c r="R246" s="517">
        <v>0.0</v>
      </c>
      <c r="S246" s="517">
        <v>0.0</v>
      </c>
      <c r="T246" s="517">
        <v>0.0</v>
      </c>
      <c r="U246" s="517">
        <v>0.0</v>
      </c>
      <c r="V246" s="517">
        <v>0.0</v>
      </c>
      <c r="W246" s="517">
        <v>0.0</v>
      </c>
      <c r="X246" s="517">
        <v>0.0</v>
      </c>
      <c r="Y246" s="517">
        <v>0.0</v>
      </c>
      <c r="Z246" s="517">
        <v>0.0</v>
      </c>
      <c r="AA246" s="517">
        <v>0.0</v>
      </c>
      <c r="AB246" s="517">
        <v>0.0</v>
      </c>
      <c r="AC246" s="517">
        <v>0.0</v>
      </c>
      <c r="AD246" s="517">
        <v>0.0</v>
      </c>
      <c r="AE246" s="517">
        <v>0.0</v>
      </c>
      <c r="AF246" s="517">
        <v>0.0</v>
      </c>
      <c r="AG246" s="99">
        <f t="shared" ref="AG246:AG260" si="62">SUM(B246:AF246)</f>
        <v>0</v>
      </c>
    </row>
    <row r="247">
      <c r="A247" s="818" t="s">
        <v>745</v>
      </c>
      <c r="B247" s="612">
        <f t="shared" ref="B247:AF247" si="61">B122+B10</f>
        <v>191.0456316</v>
      </c>
      <c r="C247" s="612">
        <f t="shared" si="61"/>
        <v>63.6818772</v>
      </c>
      <c r="D247" s="612">
        <f t="shared" si="61"/>
        <v>127.3637544</v>
      </c>
      <c r="E247" s="612">
        <f t="shared" si="61"/>
        <v>63.6818772</v>
      </c>
      <c r="F247" s="612">
        <f t="shared" si="61"/>
        <v>63.6818772</v>
      </c>
      <c r="G247" s="612">
        <f t="shared" si="61"/>
        <v>0</v>
      </c>
      <c r="H247" s="612">
        <f t="shared" si="61"/>
        <v>177.51915</v>
      </c>
      <c r="I247" s="612">
        <f t="shared" si="61"/>
        <v>787.1278716</v>
      </c>
      <c r="J247" s="612">
        <f t="shared" si="61"/>
        <v>178.3088316</v>
      </c>
      <c r="K247" s="612">
        <f t="shared" si="61"/>
        <v>209.9916216</v>
      </c>
      <c r="L247" s="612">
        <f t="shared" si="61"/>
        <v>286.4102988</v>
      </c>
      <c r="M247" s="612">
        <f t="shared" si="61"/>
        <v>5424.904558</v>
      </c>
      <c r="N247" s="612">
        <f t="shared" si="61"/>
        <v>1718.935177</v>
      </c>
      <c r="O247" s="612">
        <f t="shared" si="61"/>
        <v>0</v>
      </c>
      <c r="P247" s="612">
        <f t="shared" si="61"/>
        <v>0</v>
      </c>
      <c r="Q247" s="612">
        <f t="shared" si="61"/>
        <v>191.0456316</v>
      </c>
      <c r="R247" s="612">
        <f t="shared" si="61"/>
        <v>101.7330672</v>
      </c>
      <c r="S247" s="612">
        <f t="shared" si="61"/>
        <v>127.3637544</v>
      </c>
      <c r="T247" s="612">
        <f t="shared" si="61"/>
        <v>127.3637544</v>
      </c>
      <c r="U247" s="612">
        <f t="shared" si="61"/>
        <v>0</v>
      </c>
      <c r="V247" s="612">
        <f t="shared" si="61"/>
        <v>0</v>
      </c>
      <c r="W247" s="612">
        <f t="shared" si="61"/>
        <v>0</v>
      </c>
      <c r="X247" s="612">
        <f t="shared" si="61"/>
        <v>0</v>
      </c>
      <c r="Y247" s="612">
        <f t="shared" si="61"/>
        <v>0</v>
      </c>
      <c r="Z247" s="612">
        <f t="shared" si="61"/>
        <v>0</v>
      </c>
      <c r="AA247" s="612">
        <f t="shared" si="61"/>
        <v>0</v>
      </c>
      <c r="AB247" s="612">
        <f t="shared" si="61"/>
        <v>0</v>
      </c>
      <c r="AC247" s="612">
        <f t="shared" si="61"/>
        <v>0</v>
      </c>
      <c r="AD247" s="612">
        <f t="shared" si="61"/>
        <v>0</v>
      </c>
      <c r="AE247" s="612">
        <f t="shared" si="61"/>
        <v>0</v>
      </c>
      <c r="AF247" s="612">
        <f t="shared" si="61"/>
        <v>0</v>
      </c>
      <c r="AG247" s="158">
        <f t="shared" si="62"/>
        <v>9840.158734</v>
      </c>
    </row>
    <row r="248">
      <c r="A248" s="632" t="s">
        <v>746</v>
      </c>
      <c r="B248" s="89">
        <f>(B13+B14+B125+B126)*'Data - P&amp;L'!$C$3</f>
        <v>0</v>
      </c>
      <c r="C248" s="89">
        <f>(C13+C14+C125+C126)*'Data - P&amp;L'!$C$3</f>
        <v>0</v>
      </c>
      <c r="D248" s="89">
        <f>(D13+D14+D125+D126)*'Data - P&amp;L'!$C$3</f>
        <v>0</v>
      </c>
      <c r="E248" s="89">
        <f>(E13+E14+E125+E126)*'Data - P&amp;L'!$C$3</f>
        <v>0</v>
      </c>
      <c r="F248" s="89">
        <f>(F13+F14+F125+F126)*'Data - P&amp;L'!$C$3</f>
        <v>0</v>
      </c>
      <c r="G248" s="89">
        <f>(G13+G14+G125+G126)*'Data - P&amp;L'!$C$3</f>
        <v>0</v>
      </c>
      <c r="H248" s="89">
        <f>(H13+H14+H125+H126)*'Data - P&amp;L'!$C$3</f>
        <v>173.8</v>
      </c>
      <c r="I248" s="89">
        <f>(I13+I14+I125+I126)*'Data - P&amp;L'!$C$3</f>
        <v>173.8</v>
      </c>
      <c r="J248" s="89">
        <f>(J13+J14+J125+J126)*'Data - P&amp;L'!$C$3</f>
        <v>86.9</v>
      </c>
      <c r="K248" s="89">
        <f>(K13+K14+K125+K126)*'Data - P&amp;L'!$C$3</f>
        <v>173.8</v>
      </c>
      <c r="L248" s="89">
        <f>(L13+L14+L125+L126)*'Data - P&amp;L'!$C$3</f>
        <v>86.9</v>
      </c>
      <c r="M248" s="89">
        <f>(M13+M14+M125+M126)*'Data - P&amp;L'!$C$3</f>
        <v>434.5</v>
      </c>
      <c r="N248" s="89">
        <f>(N13+N14+N125+N126)*'Data - P&amp;L'!$C$3</f>
        <v>434.5</v>
      </c>
      <c r="O248" s="89">
        <f>(O13+O14+O125+O126)*'Data - P&amp;L'!$C$3</f>
        <v>0</v>
      </c>
      <c r="P248" s="89">
        <f>(P13+P14+P125+P126)*'Data - P&amp;L'!$C$3</f>
        <v>0</v>
      </c>
      <c r="Q248" s="89">
        <f>(Q13+Q14+Q125+Q126)*'Data - P&amp;L'!$C$3</f>
        <v>0</v>
      </c>
      <c r="R248" s="89">
        <f>(R13+R14+R125+R126)*'Data - P&amp;L'!$C$3</f>
        <v>0</v>
      </c>
      <c r="S248" s="89">
        <f>(S13+S14+S125+S126)*'Data - P&amp;L'!$C$3</f>
        <v>0</v>
      </c>
      <c r="T248" s="89">
        <f>(T13+T14+T125+T126)*'Data - P&amp;L'!$C$3</f>
        <v>0</v>
      </c>
      <c r="U248" s="89">
        <f>(U13+U14+U125+U126)*'Data - P&amp;L'!$C$3</f>
        <v>0</v>
      </c>
      <c r="V248" s="89">
        <f>(V13+V14+V125+V126)*'Data - P&amp;L'!$C$3</f>
        <v>0</v>
      </c>
      <c r="W248" s="89">
        <f>(W13+W14+W125+W126)*'Data - P&amp;L'!$C$3</f>
        <v>0</v>
      </c>
      <c r="X248" s="89">
        <f>(X13+X14+X125+X126)*'Data - P&amp;L'!$C$3</f>
        <v>0</v>
      </c>
      <c r="Y248" s="89">
        <f>(Y13+Y14+Y125+Y126)*'Data - P&amp;L'!$C$3</f>
        <v>0</v>
      </c>
      <c r="Z248" s="89">
        <f>(Z13+Z14+Z125+Z126)*'Data - P&amp;L'!$C$3</f>
        <v>0</v>
      </c>
      <c r="AA248" s="89">
        <f>(AA13+AA14+AA125+AA126)*'Data - P&amp;L'!$C$3</f>
        <v>0</v>
      </c>
      <c r="AB248" s="89">
        <f>(AB13+AB14+AB125+AB126)*'Data - P&amp;L'!$C$3</f>
        <v>0</v>
      </c>
      <c r="AC248" s="89">
        <f>(AC13+AC14+AC125+AC126)*'Data - P&amp;L'!$C$3</f>
        <v>0</v>
      </c>
      <c r="AD248" s="89">
        <f>(AD13+AD14+AD125+AD126)*'Data - P&amp;L'!$C$3</f>
        <v>0</v>
      </c>
      <c r="AE248" s="89">
        <f>(AE13+AE14+AE125+AE126)*'Data - P&amp;L'!$C$3</f>
        <v>0</v>
      </c>
      <c r="AF248" s="89">
        <f>(AF13+AF14+AF125+AF126)*'Data - P&amp;L'!$C$3</f>
        <v>0</v>
      </c>
      <c r="AG248" s="99">
        <f t="shared" si="62"/>
        <v>1564.2</v>
      </c>
    </row>
    <row r="249">
      <c r="A249" s="632" t="s">
        <v>748</v>
      </c>
      <c r="B249" s="89">
        <f>(B15+B16+B127+B128)*'Data - P&amp;L'!$C$4</f>
        <v>585.66</v>
      </c>
      <c r="C249" s="89">
        <f>(C15+C16+C127+C128)*'Data - P&amp;L'!$C$4</f>
        <v>97.61</v>
      </c>
      <c r="D249" s="89">
        <f>(D15+D16+D127+D128)*'Data - P&amp;L'!$C$4</f>
        <v>195.22</v>
      </c>
      <c r="E249" s="89">
        <f>(E15+E16+E127+E128)*'Data - P&amp;L'!$C$4</f>
        <v>97.61</v>
      </c>
      <c r="F249" s="89">
        <f>(F15+F16+F127+F128)*'Data - P&amp;L'!$C$4</f>
        <v>97.61</v>
      </c>
      <c r="G249" s="89">
        <f>(G15+G16+G127+G128)*'Data - P&amp;L'!$C$4</f>
        <v>0</v>
      </c>
      <c r="H249" s="89">
        <f>(H15+H16+H127+H128)*'Data - P&amp;L'!$C$4</f>
        <v>292.83</v>
      </c>
      <c r="I249" s="89">
        <f>(I15+I16+I127+I128)*'Data - P&amp;L'!$C$4</f>
        <v>1659.37</v>
      </c>
      <c r="J249" s="89">
        <f>(J15+J16+J127+J128)*'Data - P&amp;L'!$C$4</f>
        <v>195.22</v>
      </c>
      <c r="K249" s="89">
        <f>(K15+K16+K127+K128)*'Data - P&amp;L'!$C$4</f>
        <v>195.22</v>
      </c>
      <c r="L249" s="89">
        <f>(L15+L16+L127+L128)*'Data - P&amp;L'!$C$4</f>
        <v>390.44</v>
      </c>
      <c r="M249" s="89">
        <f>(M15+M16+M127+M128)*'Data - P&amp;L'!$C$4</f>
        <v>8492.07</v>
      </c>
      <c r="N249" s="89">
        <f>(N15+N16+N127+N128)*'Data - P&amp;L'!$C$4</f>
        <v>2342.64</v>
      </c>
      <c r="O249" s="89">
        <f>(O15+O16+O127+O128)*'Data - P&amp;L'!$C$4</f>
        <v>0</v>
      </c>
      <c r="P249" s="89">
        <f>(P15+P16+P127+P128)*'Data - P&amp;L'!$C$4</f>
        <v>0</v>
      </c>
      <c r="Q249" s="89">
        <f>(Q15+Q16+Q127+Q128)*'Data - P&amp;L'!$C$4</f>
        <v>292.83</v>
      </c>
      <c r="R249" s="89">
        <f>(R15+R16+R127+R128)*'Data - P&amp;L'!$C$4</f>
        <v>292.83</v>
      </c>
      <c r="S249" s="89">
        <f>(S15+S16+S127+S128)*'Data - P&amp;L'!$C$4</f>
        <v>195.22</v>
      </c>
      <c r="T249" s="89">
        <f>(T15+T16+T127+T128)*'Data - P&amp;L'!$C$4</f>
        <v>195.22</v>
      </c>
      <c r="U249" s="89">
        <f>(U15+U16+U127+U128)*'Data - P&amp;L'!$C$4</f>
        <v>0</v>
      </c>
      <c r="V249" s="89">
        <f>(V15+V16+V127+V128)*'Data - P&amp;L'!$C$4</f>
        <v>0</v>
      </c>
      <c r="W249" s="89">
        <f>(W15+W16+W127+W128)*'Data - P&amp;L'!$C$4</f>
        <v>0</v>
      </c>
      <c r="X249" s="89">
        <f>(X15+X16+X127+X128)*'Data - P&amp;L'!$C$4</f>
        <v>0</v>
      </c>
      <c r="Y249" s="89">
        <f>(Y15+Y16+Y127+Y128)*'Data - P&amp;L'!$C$4</f>
        <v>0</v>
      </c>
      <c r="Z249" s="89">
        <f>(Z15+Z16+Z127+Z128)*'Data - P&amp;L'!$C$4</f>
        <v>0</v>
      </c>
      <c r="AA249" s="89">
        <f>(AA15+AA16+AA127+AA128)*'Data - P&amp;L'!$C$4</f>
        <v>0</v>
      </c>
      <c r="AB249" s="89">
        <f>(AB15+AB16+AB127+AB128)*'Data - P&amp;L'!$C$4</f>
        <v>0</v>
      </c>
      <c r="AC249" s="89">
        <f>(AC15+AC16+AC127+AC128)*'Data - P&amp;L'!$C$4</f>
        <v>0</v>
      </c>
      <c r="AD249" s="89">
        <f>(AD15+AD16+AD127+AD128)*'Data - P&amp;L'!$C$4</f>
        <v>0</v>
      </c>
      <c r="AE249" s="89">
        <f>(AE15+AE16+AE127+AE128)*'Data - P&amp;L'!$C$4</f>
        <v>0</v>
      </c>
      <c r="AF249" s="89">
        <f>(AF15+AF16+AF127+AF128)*'Data - P&amp;L'!$C$4</f>
        <v>0</v>
      </c>
      <c r="AG249" s="99">
        <f t="shared" si="62"/>
        <v>15617.6</v>
      </c>
    </row>
    <row r="250">
      <c r="A250" s="632" t="s">
        <v>750</v>
      </c>
      <c r="B250" s="89">
        <f>(B19+B131)*'Data - P&amp;L'!$C$6</f>
        <v>0</v>
      </c>
      <c r="C250" s="89">
        <f>(C19+C131)*'Data - P&amp;L'!$C$6</f>
        <v>0</v>
      </c>
      <c r="D250" s="89">
        <f>(D19+D131)*'Data - P&amp;L'!$C$6</f>
        <v>0</v>
      </c>
      <c r="E250" s="89">
        <f>(E19+E131)*'Data - P&amp;L'!$C$6</f>
        <v>0</v>
      </c>
      <c r="F250" s="89">
        <f>(F19+F131)*'Data - P&amp;L'!$C$6</f>
        <v>0</v>
      </c>
      <c r="G250" s="89">
        <f>(G19+G131)*'Data - P&amp;L'!$C$6</f>
        <v>0</v>
      </c>
      <c r="H250" s="89">
        <f>(H19+H131)*'Data - P&amp;L'!$C$6</f>
        <v>0</v>
      </c>
      <c r="I250" s="89">
        <f>(I19+I131)*'Data - P&amp;L'!$C$6</f>
        <v>0</v>
      </c>
      <c r="J250" s="89">
        <f>(J19+J131)*'Data - P&amp;L'!$C$6</f>
        <v>0</v>
      </c>
      <c r="K250" s="89">
        <f>(K19+K131)*'Data - P&amp;L'!$C$6</f>
        <v>0</v>
      </c>
      <c r="L250" s="89">
        <f>(L19+L131)*'Data - P&amp;L'!$C$6</f>
        <v>0</v>
      </c>
      <c r="M250" s="89">
        <f>(M19+M131)*'Data - P&amp;L'!$C$6</f>
        <v>0</v>
      </c>
      <c r="N250" s="89">
        <f>(N19+N131)*'Data - P&amp;L'!$C$6</f>
        <v>0</v>
      </c>
      <c r="O250" s="89">
        <f>(O19+O131)*'Data - P&amp;L'!$C$6</f>
        <v>0</v>
      </c>
      <c r="P250" s="89">
        <f>(P19+P131)*'Data - P&amp;L'!$C$6</f>
        <v>0</v>
      </c>
      <c r="Q250" s="89">
        <f>(Q19+Q131)*'Data - P&amp;L'!$C$6</f>
        <v>0</v>
      </c>
      <c r="R250" s="89">
        <f>(R19+R131)*'Data - P&amp;L'!$C$6</f>
        <v>0</v>
      </c>
      <c r="S250" s="89">
        <f>(S19+S131)*'Data - P&amp;L'!$C$6</f>
        <v>0</v>
      </c>
      <c r="T250" s="89">
        <f>(T19+T131)*'Data - P&amp;L'!$C$6</f>
        <v>0</v>
      </c>
      <c r="U250" s="89">
        <f>(U19+U131)*'Data - P&amp;L'!$C$6</f>
        <v>0</v>
      </c>
      <c r="V250" s="89">
        <f>(V19+V131)*'Data - P&amp;L'!$C$6</f>
        <v>0</v>
      </c>
      <c r="W250" s="89">
        <f>(W19+W131)*'Data - P&amp;L'!$C$6</f>
        <v>0</v>
      </c>
      <c r="X250" s="89">
        <f>(X19+X131)*'Data - P&amp;L'!$C$6</f>
        <v>0</v>
      </c>
      <c r="Y250" s="89">
        <f>(Y19+Y131)*'Data - P&amp;L'!$C$6</f>
        <v>0</v>
      </c>
      <c r="Z250" s="89">
        <f>(Z19+Z131)*'Data - P&amp;L'!$C$6</f>
        <v>0</v>
      </c>
      <c r="AA250" s="89">
        <f>(AA19+AA131)*'Data - P&amp;L'!$C$6</f>
        <v>0</v>
      </c>
      <c r="AB250" s="89">
        <f>(AB19+AB131)*'Data - P&amp;L'!$C$6</f>
        <v>0</v>
      </c>
      <c r="AC250" s="89">
        <f>(AC19+AC131)*'Data - P&amp;L'!$C$6</f>
        <v>0</v>
      </c>
      <c r="AD250" s="89">
        <f>(AD19+AD131)*'Data - P&amp;L'!$C$6</f>
        <v>0</v>
      </c>
      <c r="AE250" s="89">
        <f>(AE19+AE131)*'Data - P&amp;L'!$C$6</f>
        <v>0</v>
      </c>
      <c r="AF250" s="89">
        <f>(AF19+AF131)*'Data - P&amp;L'!$C$6</f>
        <v>0</v>
      </c>
      <c r="AG250" s="99">
        <f t="shared" si="62"/>
        <v>0</v>
      </c>
    </row>
    <row r="251">
      <c r="A251" s="632" t="s">
        <v>751</v>
      </c>
      <c r="B251" s="89">
        <f>(B20+B132)*'Data - P&amp;L'!$C$8</f>
        <v>0</v>
      </c>
      <c r="C251" s="89">
        <f>(C20+C132)*'Data - P&amp;L'!$C$8</f>
        <v>0</v>
      </c>
      <c r="D251" s="89">
        <f>(D20+D132)*'Data - P&amp;L'!$C$8</f>
        <v>0</v>
      </c>
      <c r="E251" s="89">
        <f>(E20+E132)*'Data - P&amp;L'!$C$8</f>
        <v>0</v>
      </c>
      <c r="F251" s="89">
        <f>(F20+F132)*'Data - P&amp;L'!$C$8</f>
        <v>0</v>
      </c>
      <c r="G251" s="89">
        <f>(G20+G132)*'Data - P&amp;L'!$C$8</f>
        <v>0</v>
      </c>
      <c r="H251" s="89">
        <f>(H20+H132)*'Data - P&amp;L'!$C$8</f>
        <v>0</v>
      </c>
      <c r="I251" s="89">
        <f>(I20+I132)*'Data - P&amp;L'!$C$8</f>
        <v>0</v>
      </c>
      <c r="J251" s="89">
        <f>(J20+J132)*'Data - P&amp;L'!$C$8</f>
        <v>0</v>
      </c>
      <c r="K251" s="89">
        <f>(K20+K132)*'Data - P&amp;L'!$C$8</f>
        <v>0</v>
      </c>
      <c r="L251" s="89">
        <f>(L20+L132)*'Data - P&amp;L'!$C$8</f>
        <v>0</v>
      </c>
      <c r="M251" s="89">
        <f>(M20+M132)*'Data - P&amp;L'!$C$8</f>
        <v>0</v>
      </c>
      <c r="N251" s="89">
        <f>(N20+N132)*'Data - P&amp;L'!$C$8</f>
        <v>0</v>
      </c>
      <c r="O251" s="89">
        <f>(O20+O132)*'Data - P&amp;L'!$C$8</f>
        <v>0</v>
      </c>
      <c r="P251" s="89">
        <f>(P20+P132)*'Data - P&amp;L'!$C$8</f>
        <v>0</v>
      </c>
      <c r="Q251" s="89">
        <f>(Q20+Q132)*'Data - P&amp;L'!$C$8</f>
        <v>0</v>
      </c>
      <c r="R251" s="89">
        <f>(R20+R132)*'Data - P&amp;L'!$C$8</f>
        <v>0</v>
      </c>
      <c r="S251" s="89">
        <f>(S20+S132)*'Data - P&amp;L'!$C$8</f>
        <v>0</v>
      </c>
      <c r="T251" s="89">
        <f>(T20+T132)*'Data - P&amp;L'!$C$8</f>
        <v>0</v>
      </c>
      <c r="U251" s="89">
        <f>(U20+U132)*'Data - P&amp;L'!$C$8</f>
        <v>0</v>
      </c>
      <c r="V251" s="89">
        <f>(V20+V132)*'Data - P&amp;L'!$C$8</f>
        <v>0</v>
      </c>
      <c r="W251" s="89">
        <f>(W20+W132)*'Data - P&amp;L'!$C$8</f>
        <v>0</v>
      </c>
      <c r="X251" s="89">
        <f>(X20+X132)*'Data - P&amp;L'!$C$8</f>
        <v>0</v>
      </c>
      <c r="Y251" s="89">
        <f>(Y20+Y132)*'Data - P&amp;L'!$C$8</f>
        <v>0</v>
      </c>
      <c r="Z251" s="89">
        <f>(Z20+Z132)*'Data - P&amp;L'!$C$8</f>
        <v>0</v>
      </c>
      <c r="AA251" s="89">
        <f>(AA20+AA132)*'Data - P&amp;L'!$C$8</f>
        <v>0</v>
      </c>
      <c r="AB251" s="89">
        <f>(AB20+AB132)*'Data - P&amp;L'!$C$8</f>
        <v>0</v>
      </c>
      <c r="AC251" s="89">
        <f>(AC20+AC132)*'Data - P&amp;L'!$C$8</f>
        <v>0</v>
      </c>
      <c r="AD251" s="89">
        <f>(AD20+AD132)*'Data - P&amp;L'!$C$8</f>
        <v>0</v>
      </c>
      <c r="AE251" s="89">
        <f>(AE20+AE132)*'Data - P&amp;L'!$C$8</f>
        <v>0</v>
      </c>
      <c r="AF251" s="89">
        <f>(AF20+AF132)*'Data - P&amp;L'!$C$8</f>
        <v>0</v>
      </c>
      <c r="AG251" s="99">
        <f t="shared" si="62"/>
        <v>0</v>
      </c>
    </row>
    <row r="252">
      <c r="A252" s="632" t="s">
        <v>752</v>
      </c>
      <c r="B252" s="89">
        <f>(B21+B22+B133+B134)*'Data - P&amp;L'!$C$9</f>
        <v>0</v>
      </c>
      <c r="C252" s="89">
        <f>(C21+C22+C133+C134)*'Data - P&amp;L'!$C$9</f>
        <v>0</v>
      </c>
      <c r="D252" s="89">
        <f>(D21+D22+D133+D134)*'Data - P&amp;L'!$C$9</f>
        <v>0</v>
      </c>
      <c r="E252" s="89">
        <f>(E21+E22+E133+E134)*'Data - P&amp;L'!$C$9</f>
        <v>0</v>
      </c>
      <c r="F252" s="89">
        <f>(F21+F22+F133+F134)*'Data - P&amp;L'!$C$9</f>
        <v>0</v>
      </c>
      <c r="G252" s="89">
        <f>(G21+G22+G133+G134)*'Data - P&amp;L'!$C$9</f>
        <v>0</v>
      </c>
      <c r="H252" s="89">
        <f>(H21+H22+H133+H134)*'Data - P&amp;L'!$C$9</f>
        <v>0</v>
      </c>
      <c r="I252" s="89">
        <f>(I21+I22+I133+I134)*'Data - P&amp;L'!$C$9</f>
        <v>0</v>
      </c>
      <c r="J252" s="89">
        <f>(J21+J22+J133+J134)*'Data - P&amp;L'!$C$9</f>
        <v>0</v>
      </c>
      <c r="K252" s="89">
        <f>(K21+K22+K133+K134)*'Data - P&amp;L'!$C$9</f>
        <v>0</v>
      </c>
      <c r="L252" s="89">
        <f>(L21+L22+L133+L134)*'Data - P&amp;L'!$C$9</f>
        <v>0</v>
      </c>
      <c r="M252" s="89">
        <f>(M21+M22+M133+M134)*'Data - P&amp;L'!$C$9</f>
        <v>0</v>
      </c>
      <c r="N252" s="89">
        <f>(N21+N22+N133+N134)*'Data - P&amp;L'!$C$9</f>
        <v>0</v>
      </c>
      <c r="O252" s="89">
        <f>(O21+O22+O133+O134)*'Data - P&amp;L'!$C$9</f>
        <v>0</v>
      </c>
      <c r="P252" s="89">
        <f>(P21+P22+P133+P134)*'Data - P&amp;L'!$C$9</f>
        <v>0</v>
      </c>
      <c r="Q252" s="89">
        <f>(Q21+Q22+Q133+Q134)*'Data - P&amp;L'!$C$9</f>
        <v>0</v>
      </c>
      <c r="R252" s="89">
        <f>(R21+R22+R133+R134)*'Data - P&amp;L'!$C$9</f>
        <v>0</v>
      </c>
      <c r="S252" s="89">
        <f>(S21+S22+S133+S134)*'Data - P&amp;L'!$C$9</f>
        <v>0</v>
      </c>
      <c r="T252" s="89">
        <f>(T21+T22+T133+T134)*'Data - P&amp;L'!$C$9</f>
        <v>0</v>
      </c>
      <c r="U252" s="89">
        <f>(U21+U22+U133+U134)*'Data - P&amp;L'!$C$9</f>
        <v>0</v>
      </c>
      <c r="V252" s="89">
        <f>(V21+V22+V133+V134)*'Data - P&amp;L'!$C$9</f>
        <v>0</v>
      </c>
      <c r="W252" s="89">
        <f>(W21+W22+W133+W134)*'Data - P&amp;L'!$C$9</f>
        <v>0</v>
      </c>
      <c r="X252" s="89">
        <f>(X21+X22+X133+X134)*'Data - P&amp;L'!$C$9</f>
        <v>0</v>
      </c>
      <c r="Y252" s="89">
        <f>(Y21+Y22+Y133+Y134)*'Data - P&amp;L'!$C$9</f>
        <v>0</v>
      </c>
      <c r="Z252" s="89">
        <f>(Z21+Z22+Z133+Z134)*'Data - P&amp;L'!$C$9</f>
        <v>0</v>
      </c>
      <c r="AA252" s="89">
        <f>(AA21+AA22+AA133+AA134)*'Data - P&amp;L'!$C$9</f>
        <v>0</v>
      </c>
      <c r="AB252" s="89">
        <f>(AB21+AB22+AB133+AB134)*'Data - P&amp;L'!$C$9</f>
        <v>0</v>
      </c>
      <c r="AC252" s="89">
        <f>(AC21+AC22+AC133+AC134)*'Data - P&amp;L'!$C$9</f>
        <v>0</v>
      </c>
      <c r="AD252" s="89">
        <f>(AD21+AD22+AD133+AD134)*'Data - P&amp;L'!$C$9</f>
        <v>0</v>
      </c>
      <c r="AE252" s="89">
        <f>(AE21+AE22+AE133+AE134)*'Data - P&amp;L'!$C$9</f>
        <v>0</v>
      </c>
      <c r="AF252" s="89">
        <f>(AF21+AF22+AF133+AF134)*'Data - P&amp;L'!$C$9</f>
        <v>0</v>
      </c>
      <c r="AG252" s="99">
        <f t="shared" si="62"/>
        <v>0</v>
      </c>
    </row>
    <row r="253">
      <c r="A253" s="632" t="s">
        <v>753</v>
      </c>
      <c r="B253" s="89">
        <f>(B23+B24+B135+B136)*'Data - P&amp;L'!$C$5</f>
        <v>0</v>
      </c>
      <c r="C253" s="89">
        <f>(C23+C24+C135+C136)*'Data - P&amp;L'!$C$5</f>
        <v>0</v>
      </c>
      <c r="D253" s="89">
        <f>(D23+D24+D135+D136)*'Data - P&amp;L'!$C$5</f>
        <v>0</v>
      </c>
      <c r="E253" s="89">
        <f>(E23+E24+E135+E136)*'Data - P&amp;L'!$C$5</f>
        <v>0</v>
      </c>
      <c r="F253" s="89">
        <f>(F23+F24+F135+F136)*'Data - P&amp;L'!$C$5</f>
        <v>0</v>
      </c>
      <c r="G253" s="89">
        <f>(G23+G24+G135+G136)*'Data - P&amp;L'!$C$5</f>
        <v>0</v>
      </c>
      <c r="H253" s="89">
        <f>(H23+H24+H135+H136)*'Data - P&amp;L'!$C$5</f>
        <v>0</v>
      </c>
      <c r="I253" s="89">
        <f>(I23+I24+I135+I136)*'Data - P&amp;L'!$C$5</f>
        <v>0</v>
      </c>
      <c r="J253" s="89">
        <f>(J23+J24+J135+J136)*'Data - P&amp;L'!$C$5</f>
        <v>0</v>
      </c>
      <c r="K253" s="89">
        <f>(K23+K24+K135+K136)*'Data - P&amp;L'!$C$5</f>
        <v>0</v>
      </c>
      <c r="L253" s="89">
        <f>(L23+L24+L135+L136)*'Data - P&amp;L'!$C$5</f>
        <v>0</v>
      </c>
      <c r="M253" s="89">
        <f>(M23+M24+M135+M136)*'Data - P&amp;L'!$C$5</f>
        <v>0</v>
      </c>
      <c r="N253" s="89">
        <f>(N23+N24+N135+N136)*'Data - P&amp;L'!$C$5</f>
        <v>0</v>
      </c>
      <c r="O253" s="89">
        <f>(O23+O24+O135+O136)*'Data - P&amp;L'!$C$5</f>
        <v>0</v>
      </c>
      <c r="P253" s="89">
        <f>(P23+P24+P135+P136)*'Data - P&amp;L'!$C$5</f>
        <v>0</v>
      </c>
      <c r="Q253" s="89">
        <f>(Q23+Q24+Q135+Q136)*'Data - P&amp;L'!$C$5</f>
        <v>0</v>
      </c>
      <c r="R253" s="89">
        <f>(R23+R24+R135+R136)*'Data - P&amp;L'!$C$5</f>
        <v>0</v>
      </c>
      <c r="S253" s="89">
        <f>(S23+S24+S135+S136)*'Data - P&amp;L'!$C$5</f>
        <v>0</v>
      </c>
      <c r="T253" s="89">
        <f>(T23+T24+T135+T136)*'Data - P&amp;L'!$C$5</f>
        <v>0</v>
      </c>
      <c r="U253" s="89">
        <f>(U23+U24+U135+U136)*'Data - P&amp;L'!$C$5</f>
        <v>0</v>
      </c>
      <c r="V253" s="89">
        <f>(V23+V24+V135+V136)*'Data - P&amp;L'!$C$5</f>
        <v>0</v>
      </c>
      <c r="W253" s="89">
        <f>(W23+W24+W135+W136)*'Data - P&amp;L'!$C$5</f>
        <v>0</v>
      </c>
      <c r="X253" s="89">
        <f>(X23+X24+X135+X136)*'Data - P&amp;L'!$C$5</f>
        <v>0</v>
      </c>
      <c r="Y253" s="89">
        <f>(Y23+Y24+Y135+Y136)*'Data - P&amp;L'!$C$5</f>
        <v>0</v>
      </c>
      <c r="Z253" s="89">
        <f>(Z23+Z24+Z135+Z136)*'Data - P&amp;L'!$C$5</f>
        <v>0</v>
      </c>
      <c r="AA253" s="89">
        <f>(AA23+AA24+AA135+AA136)*'Data - P&amp;L'!$C$5</f>
        <v>0</v>
      </c>
      <c r="AB253" s="89">
        <f>(AB23+AB24+AB135+AB136)*'Data - P&amp;L'!$C$5</f>
        <v>0</v>
      </c>
      <c r="AC253" s="89">
        <f>(AC23+AC24+AC135+AC136)*'Data - P&amp;L'!$C$5</f>
        <v>0</v>
      </c>
      <c r="AD253" s="89">
        <f>(AD23+AD24+AD135+AD136)*'Data - P&amp;L'!$C$5</f>
        <v>0</v>
      </c>
      <c r="AE253" s="89">
        <f>(AE23+AE24+AE135+AE136)*'Data - P&amp;L'!$C$5</f>
        <v>0</v>
      </c>
      <c r="AF253" s="89">
        <f>(AF23+AF24+AF135+AF136)*'Data - P&amp;L'!$C$5</f>
        <v>0</v>
      </c>
      <c r="AG253" s="99">
        <f t="shared" si="62"/>
        <v>0</v>
      </c>
    </row>
    <row r="254">
      <c r="A254" s="645" t="s">
        <v>754</v>
      </c>
      <c r="B254" s="612">
        <f>(B25+B26+B137+B138)*'Data - P&amp;L'!$C$10</f>
        <v>0</v>
      </c>
      <c r="C254" s="612">
        <f>(C25+C26+C137+C138)*'Data - P&amp;L'!$C$10</f>
        <v>0</v>
      </c>
      <c r="D254" s="612">
        <f>(D25+D26+D137+D138)*'Data - P&amp;L'!$C$10</f>
        <v>0</v>
      </c>
      <c r="E254" s="612">
        <f>(E25+E26+E137+E138)*'Data - P&amp;L'!$C$10</f>
        <v>0</v>
      </c>
      <c r="F254" s="612">
        <f>(F25+F26+F137+F138)*'Data - P&amp;L'!$C$10</f>
        <v>0</v>
      </c>
      <c r="G254" s="612">
        <f>(G25+G26+G137+G138)*'Data - P&amp;L'!$C$10</f>
        <v>0</v>
      </c>
      <c r="H254" s="612">
        <f>(H25+H26+H137+H138)*'Data - P&amp;L'!$C$10</f>
        <v>0</v>
      </c>
      <c r="I254" s="612">
        <f>(I25+I26+I137+I138)*'Data - P&amp;L'!$C$10</f>
        <v>0</v>
      </c>
      <c r="J254" s="612">
        <f>(J25+J26+J137+J138)*'Data - P&amp;L'!$C$10</f>
        <v>0</v>
      </c>
      <c r="K254" s="612">
        <f>(K25+K26+K137+K138)*'Data - P&amp;L'!$C$10</f>
        <v>0</v>
      </c>
      <c r="L254" s="612">
        <f>(L25+L26+L137+L138)*'Data - P&amp;L'!$C$10</f>
        <v>0</v>
      </c>
      <c r="M254" s="612">
        <f>(M25+M26+M137+M138)*'Data - P&amp;L'!$C$10</f>
        <v>0</v>
      </c>
      <c r="N254" s="612">
        <f>(N25+N26+N137+N138)*'Data - P&amp;L'!$C$10</f>
        <v>0</v>
      </c>
      <c r="O254" s="612">
        <f>(O25+O26+O137+O138)*'Data - P&amp;L'!$C$10</f>
        <v>0</v>
      </c>
      <c r="P254" s="612">
        <f>(P25+P26+P137+P138)*'Data - P&amp;L'!$C$10</f>
        <v>0</v>
      </c>
      <c r="Q254" s="612">
        <f>(Q25+Q26+Q137+Q138)*'Data - P&amp;L'!$C$10</f>
        <v>0</v>
      </c>
      <c r="R254" s="612">
        <f>(R25+R26+R137+R138)*'Data - P&amp;L'!$C$10</f>
        <v>0</v>
      </c>
      <c r="S254" s="612">
        <f>(S25+S26+S137+S138)*'Data - P&amp;L'!$C$10</f>
        <v>0</v>
      </c>
      <c r="T254" s="612">
        <f>(T25+T26+T137+T138)*'Data - P&amp;L'!$C$10</f>
        <v>0</v>
      </c>
      <c r="U254" s="612">
        <f>(U25+U26+U137+U138)*'Data - P&amp;L'!$C$10</f>
        <v>0</v>
      </c>
      <c r="V254" s="612">
        <f>(V25+V26+V137+V138)*'Data - P&amp;L'!$C$10</f>
        <v>0</v>
      </c>
      <c r="W254" s="612">
        <f>(W25+W26+W137+W138)*'Data - P&amp;L'!$C$10</f>
        <v>0</v>
      </c>
      <c r="X254" s="612">
        <f>(X25+X26+X137+X138)*'Data - P&amp;L'!$C$10</f>
        <v>0</v>
      </c>
      <c r="Y254" s="612">
        <f>(Y25+Y26+Y137+Y138)*'Data - P&amp;L'!$C$10</f>
        <v>0</v>
      </c>
      <c r="Z254" s="612">
        <f>(Z25+Z26+Z137+Z138)*'Data - P&amp;L'!$C$10</f>
        <v>0</v>
      </c>
      <c r="AA254" s="612">
        <f>(AA25+AA26+AA137+AA138)*'Data - P&amp;L'!$C$10</f>
        <v>0</v>
      </c>
      <c r="AB254" s="612">
        <f>(AB25+AB26+AB137+AB138)*'Data - P&amp;L'!$C$10</f>
        <v>0</v>
      </c>
      <c r="AC254" s="612">
        <f>(AC25+AC26+AC137+AC138)*'Data - P&amp;L'!$C$10</f>
        <v>0</v>
      </c>
      <c r="AD254" s="612">
        <f>(AD25+AD26+AD137+AD138)*'Data - P&amp;L'!$C$10</f>
        <v>0</v>
      </c>
      <c r="AE254" s="612">
        <f>(AE25+AE26+AE137+AE138)*'Data - P&amp;L'!$C$10</f>
        <v>0</v>
      </c>
      <c r="AF254" s="612">
        <f>(AF25+AF26+AF137+AF138)*'Data - P&amp;L'!$C$10</f>
        <v>0</v>
      </c>
      <c r="AG254" s="158">
        <f t="shared" si="62"/>
        <v>0</v>
      </c>
    </row>
    <row r="255">
      <c r="A255" s="632" t="s">
        <v>756</v>
      </c>
      <c r="B255" s="89">
        <f>(B17*'Data - P&amp;L'!$C$38)+(B129*'Data - P&amp;L'!$C$39)</f>
        <v>71.64</v>
      </c>
      <c r="C255" s="89">
        <f>(C17*'Data - P&amp;L'!$C$38)+(C129*'Data - P&amp;L'!$C$39)</f>
        <v>11.94</v>
      </c>
      <c r="D255" s="89">
        <f>(D17*'Data - P&amp;L'!$C$38)+(D129*'Data - P&amp;L'!$C$39)</f>
        <v>23.88</v>
      </c>
      <c r="E255" s="89">
        <f>(E17*'Data - P&amp;L'!$C$38)+(E129*'Data - P&amp;L'!$C$39)</f>
        <v>11.94</v>
      </c>
      <c r="F255" s="89">
        <f>(F17*'Data - P&amp;L'!$C$38)+(F129*'Data - P&amp;L'!$C$39)</f>
        <v>11.94</v>
      </c>
      <c r="G255" s="89">
        <f>(G17*'Data - P&amp;L'!$C$38)+(G129*'Data - P&amp;L'!$C$39)</f>
        <v>0</v>
      </c>
      <c r="H255" s="89">
        <f>(H17*'Data - P&amp;L'!$C$38)+(H129*'Data - P&amp;L'!$C$39)</f>
        <v>59.7</v>
      </c>
      <c r="I255" s="89">
        <f>(I17*'Data - P&amp;L'!$C$38)+(I129*'Data - P&amp;L'!$C$39)</f>
        <v>226.86</v>
      </c>
      <c r="J255" s="89">
        <f>(J17*'Data - P&amp;L'!$C$38)+(J129*'Data - P&amp;L'!$C$39)</f>
        <v>35.82</v>
      </c>
      <c r="K255" s="89">
        <f>(K17*'Data - P&amp;L'!$C$38)+(K129*'Data - P&amp;L'!$C$39)</f>
        <v>47.76</v>
      </c>
      <c r="L255" s="89">
        <f>(L17*'Data - P&amp;L'!$C$38)+(L129*'Data - P&amp;L'!$C$39)</f>
        <v>59.7</v>
      </c>
      <c r="M255" s="89">
        <f>(M17*'Data - P&amp;L'!$C$38)+(M129*'Data - P&amp;L'!$C$39)</f>
        <v>1098.48</v>
      </c>
      <c r="N255" s="89">
        <f>(N17*'Data - P&amp;L'!$C$38)+(N129*'Data - P&amp;L'!$C$39)</f>
        <v>346.26</v>
      </c>
      <c r="O255" s="89">
        <f>(O17*'Data - P&amp;L'!$C$38)+(O129*'Data - P&amp;L'!$C$39)</f>
        <v>0</v>
      </c>
      <c r="P255" s="89">
        <f>(P17*'Data - P&amp;L'!$C$38)+(P129*'Data - P&amp;L'!$C$39)</f>
        <v>0</v>
      </c>
      <c r="Q255" s="89">
        <f>(Q17*'Data - P&amp;L'!$C$38)+(Q129*'Data - P&amp;L'!$C$39)</f>
        <v>35.82</v>
      </c>
      <c r="R255" s="89">
        <f>(R17*'Data - P&amp;L'!$C$38)+(R129*'Data - P&amp;L'!$C$39)</f>
        <v>35.82</v>
      </c>
      <c r="S255" s="89">
        <f>(S17*'Data - P&amp;L'!$C$38)+(S129*'Data - P&amp;L'!$C$39)</f>
        <v>23.88</v>
      </c>
      <c r="T255" s="89">
        <f>(T17*'Data - P&amp;L'!$C$38)+(T129*'Data - P&amp;L'!$C$39)</f>
        <v>23.88</v>
      </c>
      <c r="U255" s="89">
        <f>(U17*'Data - P&amp;L'!$C$38)+(U129*'Data - P&amp;L'!$C$39)</f>
        <v>0</v>
      </c>
      <c r="V255" s="89">
        <f>(V17*'Data - P&amp;L'!$C$38)+(V129*'Data - P&amp;L'!$C$39)</f>
        <v>0</v>
      </c>
      <c r="W255" s="89">
        <f>(W17*'Data - P&amp;L'!$C$38)+(W129*'Data - P&amp;L'!$C$39)</f>
        <v>0</v>
      </c>
      <c r="X255" s="89">
        <f>(X17*'Data - P&amp;L'!$C$38)+(X129*'Data - P&amp;L'!$C$39)</f>
        <v>0</v>
      </c>
      <c r="Y255" s="89">
        <f>(Y17*'Data - P&amp;L'!$C$38)+(Y129*'Data - P&amp;L'!$C$39)</f>
        <v>0</v>
      </c>
      <c r="Z255" s="89">
        <f>(Z17*'Data - P&amp;L'!$C$38)+(Z129*'Data - P&amp;L'!$C$39)</f>
        <v>0</v>
      </c>
      <c r="AA255" s="89">
        <f>(AA17*'Data - P&amp;L'!$C$38)+(AA129*'Data - P&amp;L'!$C$39)</f>
        <v>0</v>
      </c>
      <c r="AB255" s="89">
        <f>(AB17*'Data - P&amp;L'!$C$38)+(AB129*'Data - P&amp;L'!$C$39)</f>
        <v>0</v>
      </c>
      <c r="AC255" s="89">
        <f>(AC17*'Data - P&amp;L'!$C$38)+(AC129*'Data - P&amp;L'!$C$39)</f>
        <v>0</v>
      </c>
      <c r="AD255" s="89">
        <f>(AD17*'Data - P&amp;L'!$C$38)+(AD129*'Data - P&amp;L'!$C$39)</f>
        <v>0</v>
      </c>
      <c r="AE255" s="89">
        <f>(AE17*'Data - P&amp;L'!$C$38)+(AE129*'Data - P&amp;L'!$C$39)</f>
        <v>0</v>
      </c>
      <c r="AF255" s="89">
        <f>(AF17*'Data - P&amp;L'!$C$38)+(AF129*'Data - P&amp;L'!$C$39)</f>
        <v>0</v>
      </c>
      <c r="AG255" s="99">
        <f t="shared" si="62"/>
        <v>2125.32</v>
      </c>
    </row>
    <row r="256">
      <c r="A256" s="632" t="s">
        <v>758</v>
      </c>
      <c r="B256" s="89">
        <f>(B17*'Data - P&amp;L'!$C$34)+(B129*'Data - P&amp;L'!$C$35)</f>
        <v>316.56</v>
      </c>
      <c r="C256" s="89">
        <f>(C17*'Data - P&amp;L'!$C$34)+(C129*'Data - P&amp;L'!$C$35)</f>
        <v>52.76</v>
      </c>
      <c r="D256" s="89">
        <f>(D17*'Data - P&amp;L'!$C$34)+(D129*'Data - P&amp;L'!$C$35)</f>
        <v>105.52</v>
      </c>
      <c r="E256" s="89">
        <f>(E17*'Data - P&amp;L'!$C$34)+(E129*'Data - P&amp;L'!$C$35)</f>
        <v>52.76</v>
      </c>
      <c r="F256" s="89">
        <f>(F17*'Data - P&amp;L'!$C$34)+(F129*'Data - P&amp;L'!$C$35)</f>
        <v>52.76</v>
      </c>
      <c r="G256" s="89">
        <f>(G17*'Data - P&amp;L'!$C$34)+(G129*'Data - P&amp;L'!$C$35)</f>
        <v>0</v>
      </c>
      <c r="H256" s="89">
        <f>(H17*'Data - P&amp;L'!$C$34)+(H129*'Data - P&amp;L'!$C$35)</f>
        <v>75.3</v>
      </c>
      <c r="I256" s="89">
        <f>(I17*'Data - P&amp;L'!$C$34)+(I129*'Data - P&amp;L'!$C$35)</f>
        <v>399.24</v>
      </c>
      <c r="J256" s="89">
        <f>(J17*'Data - P&amp;L'!$C$34)+(J129*'Data - P&amp;L'!$C$35)</f>
        <v>158.28</v>
      </c>
      <c r="K256" s="89">
        <f>(K17*'Data - P&amp;L'!$C$34)+(K129*'Data - P&amp;L'!$C$35)</f>
        <v>173.34</v>
      </c>
      <c r="L256" s="89">
        <f>(L17*'Data - P&amp;L'!$C$34)+(L129*'Data - P&amp;L'!$C$35)</f>
        <v>226.1</v>
      </c>
      <c r="M256" s="89">
        <f>(M17*'Data - P&amp;L'!$C$34)+(M129*'Data - P&amp;L'!$C$35)</f>
        <v>4665.42</v>
      </c>
      <c r="N256" s="89">
        <f>(N17*'Data - P&amp;L'!$C$34)+(N129*'Data - P&amp;L'!$C$35)</f>
        <v>1416.94</v>
      </c>
      <c r="O256" s="89">
        <f>(O17*'Data - P&amp;L'!$C$34)+(O129*'Data - P&amp;L'!$C$35)</f>
        <v>0</v>
      </c>
      <c r="P256" s="89">
        <f>(P17*'Data - P&amp;L'!$C$34)+(P129*'Data - P&amp;L'!$C$35)</f>
        <v>0</v>
      </c>
      <c r="Q256" s="89">
        <f>(Q17*'Data - P&amp;L'!$C$34)+(Q129*'Data - P&amp;L'!$C$35)</f>
        <v>158.28</v>
      </c>
      <c r="R256" s="89">
        <f>(R17*'Data - P&amp;L'!$C$34)+(R129*'Data - P&amp;L'!$C$35)</f>
        <v>120.58</v>
      </c>
      <c r="S256" s="89">
        <f>(S17*'Data - P&amp;L'!$C$34)+(S129*'Data - P&amp;L'!$C$35)</f>
        <v>105.52</v>
      </c>
      <c r="T256" s="89">
        <f>(T17*'Data - P&amp;L'!$C$34)+(T129*'Data - P&amp;L'!$C$35)</f>
        <v>105.52</v>
      </c>
      <c r="U256" s="89">
        <f>(U17*'Data - P&amp;L'!$C$34)+(U129*'Data - P&amp;L'!$C$35)</f>
        <v>0</v>
      </c>
      <c r="V256" s="89">
        <f>(V17*'Data - P&amp;L'!$C$34)+(V129*'Data - P&amp;L'!$C$35)</f>
        <v>0</v>
      </c>
      <c r="W256" s="89">
        <f>(W17*'Data - P&amp;L'!$C$34)+(W129*'Data - P&amp;L'!$C$35)</f>
        <v>0</v>
      </c>
      <c r="X256" s="89">
        <f>(X17*'Data - P&amp;L'!$C$34)+(X129*'Data - P&amp;L'!$C$35)</f>
        <v>0</v>
      </c>
      <c r="Y256" s="89">
        <f>(Y17*'Data - P&amp;L'!$C$34)+(Y129*'Data - P&amp;L'!$C$35)</f>
        <v>0</v>
      </c>
      <c r="Z256" s="89">
        <f>(Z17*'Data - P&amp;L'!$C$34)+(Z129*'Data - P&amp;L'!$C$35)</f>
        <v>0</v>
      </c>
      <c r="AA256" s="89">
        <f>(AA17*'Data - P&amp;L'!$C$34)+(AA129*'Data - P&amp;L'!$C$35)</f>
        <v>0</v>
      </c>
      <c r="AB256" s="89">
        <f>(AB17*'Data - P&amp;L'!$C$34)+(AB129*'Data - P&amp;L'!$C$35)</f>
        <v>0</v>
      </c>
      <c r="AC256" s="89">
        <f>(AC17*'Data - P&amp;L'!$C$34)+(AC129*'Data - P&amp;L'!$C$35)</f>
        <v>0</v>
      </c>
      <c r="AD256" s="89">
        <f>(AD17*'Data - P&amp;L'!$C$34)+(AD129*'Data - P&amp;L'!$C$35)</f>
        <v>0</v>
      </c>
      <c r="AE256" s="89">
        <f>(AE17*'Data - P&amp;L'!$C$34)+(AE129*'Data - P&amp;L'!$C$35)</f>
        <v>0</v>
      </c>
      <c r="AF256" s="89">
        <f>(AF17*'Data - P&amp;L'!$C$34)+(AF129*'Data - P&amp;L'!$C$35)</f>
        <v>0</v>
      </c>
      <c r="AG256" s="99">
        <f t="shared" si="62"/>
        <v>8184.88</v>
      </c>
    </row>
    <row r="257">
      <c r="A257" s="632" t="s">
        <v>759</v>
      </c>
      <c r="B257" s="89">
        <f>(B27*'Data - P&amp;L'!$D$38)+(B139*'Data - P&amp;L'!$D$39)</f>
        <v>0</v>
      </c>
      <c r="C257" s="89">
        <f>(C27*'Data - P&amp;L'!$D$38)+(C139*'Data - P&amp;L'!$D$39)</f>
        <v>0</v>
      </c>
      <c r="D257" s="89">
        <f>(D27*'Data - P&amp;L'!$D$38)+(D139*'Data - P&amp;L'!$D$39)</f>
        <v>0</v>
      </c>
      <c r="E257" s="89">
        <f>(E27*'Data - P&amp;L'!$D$38)+(E139*'Data - P&amp;L'!$D$39)</f>
        <v>0</v>
      </c>
      <c r="F257" s="89">
        <f>(F27*'Data - P&amp;L'!$D$38)+(F139*'Data - P&amp;L'!$D$39)</f>
        <v>0</v>
      </c>
      <c r="G257" s="89">
        <f>(G27*'Data - P&amp;L'!$D$38)+(G139*'Data - P&amp;L'!$D$39)</f>
        <v>0</v>
      </c>
      <c r="H257" s="89">
        <f>(H27*'Data - P&amp;L'!$D$38)+(H139*'Data - P&amp;L'!$D$39)</f>
        <v>0</v>
      </c>
      <c r="I257" s="89">
        <f>(I27*'Data - P&amp;L'!$D$38)+(I139*'Data - P&amp;L'!$D$39)</f>
        <v>0</v>
      </c>
      <c r="J257" s="89">
        <f>(J27*'Data - P&amp;L'!$D$38)+(J139*'Data - P&amp;L'!$D$39)</f>
        <v>0</v>
      </c>
      <c r="K257" s="89">
        <f>(K27*'Data - P&amp;L'!$D$38)+(K139*'Data - P&amp;L'!$D$39)</f>
        <v>0</v>
      </c>
      <c r="L257" s="89">
        <f>(L27*'Data - P&amp;L'!$D$38)+(L139*'Data - P&amp;L'!$D$39)</f>
        <v>0</v>
      </c>
      <c r="M257" s="89">
        <f>(M27*'Data - P&amp;L'!$D$38)+(M139*'Data - P&amp;L'!$D$39)</f>
        <v>0</v>
      </c>
      <c r="N257" s="89">
        <f>(N27*'Data - P&amp;L'!$D$38)+(N139*'Data - P&amp;L'!$D$39)</f>
        <v>0</v>
      </c>
      <c r="O257" s="89">
        <f>(O27*'Data - P&amp;L'!$D$38)+(O139*'Data - P&amp;L'!$D$39)</f>
        <v>0</v>
      </c>
      <c r="P257" s="89">
        <f>(P27*'Data - P&amp;L'!$D$38)+(P139*'Data - P&amp;L'!$D$39)</f>
        <v>0</v>
      </c>
      <c r="Q257" s="89">
        <f>(Q27*'Data - P&amp;L'!$D$38)+(Q139*'Data - P&amp;L'!$D$39)</f>
        <v>0</v>
      </c>
      <c r="R257" s="89">
        <f>(R27*'Data - P&amp;L'!$D$38)+(R139*'Data - P&amp;L'!$D$39)</f>
        <v>0</v>
      </c>
      <c r="S257" s="89">
        <f>(S27*'Data - P&amp;L'!$D$38)+(S139*'Data - P&amp;L'!$D$39)</f>
        <v>0</v>
      </c>
      <c r="T257" s="89">
        <f>(T27*'Data - P&amp;L'!$D$38)+(T139*'Data - P&amp;L'!$D$39)</f>
        <v>0</v>
      </c>
      <c r="U257" s="89">
        <f>(U27*'Data - P&amp;L'!$D$38)+(U139*'Data - P&amp;L'!$D$39)</f>
        <v>0</v>
      </c>
      <c r="V257" s="89">
        <f>(V27*'Data - P&amp;L'!$D$38)+(V139*'Data - P&amp;L'!$D$39)</f>
        <v>0</v>
      </c>
      <c r="W257" s="89">
        <f>(W27*'Data - P&amp;L'!$D$38)+(W139*'Data - P&amp;L'!$D$39)</f>
        <v>0</v>
      </c>
      <c r="X257" s="89">
        <f>(X27*'Data - P&amp;L'!$D$38)+(X139*'Data - P&amp;L'!$D$39)</f>
        <v>0</v>
      </c>
      <c r="Y257" s="89">
        <f>(Y27*'Data - P&amp;L'!$D$38)+(Y139*'Data - P&amp;L'!$D$39)</f>
        <v>0</v>
      </c>
      <c r="Z257" s="89">
        <f>(Z27*'Data - P&amp;L'!$D$38)+(Z139*'Data - P&amp;L'!$D$39)</f>
        <v>0</v>
      </c>
      <c r="AA257" s="89">
        <f>(AA27*'Data - P&amp;L'!$D$38)+(AA139*'Data - P&amp;L'!$D$39)</f>
        <v>0</v>
      </c>
      <c r="AB257" s="89">
        <f>(AB27*'Data - P&amp;L'!$D$38)+(AB139*'Data - P&amp;L'!$D$39)</f>
        <v>0</v>
      </c>
      <c r="AC257" s="89">
        <f>(AC27*'Data - P&amp;L'!$D$38)+(AC139*'Data - P&amp;L'!$D$39)</f>
        <v>0</v>
      </c>
      <c r="AD257" s="89">
        <f>(AD27*'Data - P&amp;L'!$D$38)+(AD139*'Data - P&amp;L'!$D$39)</f>
        <v>0</v>
      </c>
      <c r="AE257" s="89">
        <f>(AE27*'Data - P&amp;L'!$D$38)+(AE139*'Data - P&amp;L'!$D$39)</f>
        <v>0</v>
      </c>
      <c r="AF257" s="89">
        <f>(AF27*'Data - P&amp;L'!$D$38)+(AF139*'Data - P&amp;L'!$D$39)</f>
        <v>0</v>
      </c>
      <c r="AG257" s="99">
        <f t="shared" si="62"/>
        <v>0</v>
      </c>
    </row>
    <row r="258">
      <c r="A258" s="645" t="s">
        <v>761</v>
      </c>
      <c r="B258" s="612">
        <f>(B27*'Data - P&amp;L'!$D$34)+(B139*'Data - P&amp;L'!$D$35)</f>
        <v>0</v>
      </c>
      <c r="C258" s="612">
        <f>(C27*'Data - P&amp;L'!$D$34)+(C139*'Data - P&amp;L'!$D$35)</f>
        <v>0</v>
      </c>
      <c r="D258" s="612">
        <f>(D27*'Data - P&amp;L'!$D$34)+(D139*'Data - P&amp;L'!$D$35)</f>
        <v>0</v>
      </c>
      <c r="E258" s="612">
        <f>(E27*'Data - P&amp;L'!$D$34)+(E139*'Data - P&amp;L'!$D$35)</f>
        <v>0</v>
      </c>
      <c r="F258" s="612">
        <f>(F27*'Data - P&amp;L'!$D$34)+(F139*'Data - P&amp;L'!$D$35)</f>
        <v>0</v>
      </c>
      <c r="G258" s="612">
        <f>(G27*'Data - P&amp;L'!$D$34)+(G139*'Data - P&amp;L'!$D$35)</f>
        <v>0</v>
      </c>
      <c r="H258" s="612">
        <f>(H27*'Data - P&amp;L'!$D$34)+(H139*'Data - P&amp;L'!$D$35)</f>
        <v>0</v>
      </c>
      <c r="I258" s="612">
        <f>(I27*'Data - P&amp;L'!$D$34)+(I139*'Data - P&amp;L'!$D$35)</f>
        <v>0</v>
      </c>
      <c r="J258" s="612">
        <f>(J27*'Data - P&amp;L'!$D$34)+(J139*'Data - P&amp;L'!$D$35)</f>
        <v>0</v>
      </c>
      <c r="K258" s="612">
        <f>(K27*'Data - P&amp;L'!$D$34)+(K139*'Data - P&amp;L'!$D$35)</f>
        <v>0</v>
      </c>
      <c r="L258" s="612">
        <f>(L27*'Data - P&amp;L'!$D$34)+(L139*'Data - P&amp;L'!$D$35)</f>
        <v>0</v>
      </c>
      <c r="M258" s="612">
        <f>(M27*'Data - P&amp;L'!$D$34)+(M139*'Data - P&amp;L'!$D$35)</f>
        <v>0</v>
      </c>
      <c r="N258" s="612">
        <f>(N27*'Data - P&amp;L'!$D$34)+(N139*'Data - P&amp;L'!$D$35)</f>
        <v>0</v>
      </c>
      <c r="O258" s="612">
        <f>(O27*'Data - P&amp;L'!$D$34)+(O139*'Data - P&amp;L'!$D$35)</f>
        <v>0</v>
      </c>
      <c r="P258" s="612">
        <f>(P27*'Data - P&amp;L'!$D$34)+(P139*'Data - P&amp;L'!$D$35)</f>
        <v>0</v>
      </c>
      <c r="Q258" s="612">
        <f>(Q27*'Data - P&amp;L'!$D$34)+(Q139*'Data - P&amp;L'!$D$35)</f>
        <v>0</v>
      </c>
      <c r="R258" s="612">
        <f>(R27*'Data - P&amp;L'!$D$34)+(R139*'Data - P&amp;L'!$D$35)</f>
        <v>0</v>
      </c>
      <c r="S258" s="612">
        <f>(S27*'Data - P&amp;L'!$D$34)+(S139*'Data - P&amp;L'!$D$35)</f>
        <v>0</v>
      </c>
      <c r="T258" s="612">
        <f>(T27*'Data - P&amp;L'!$D$34)+(T139*'Data - P&amp;L'!$D$35)</f>
        <v>0</v>
      </c>
      <c r="U258" s="612">
        <f>(U27*'Data - P&amp;L'!$D$34)+(U139*'Data - P&amp;L'!$D$35)</f>
        <v>0</v>
      </c>
      <c r="V258" s="612">
        <f>(V27*'Data - P&amp;L'!$D$34)+(V139*'Data - P&amp;L'!$D$35)</f>
        <v>0</v>
      </c>
      <c r="W258" s="612">
        <f>(W27*'Data - P&amp;L'!$D$34)+(W139*'Data - P&amp;L'!$D$35)</f>
        <v>0</v>
      </c>
      <c r="X258" s="612">
        <f>(X27*'Data - P&amp;L'!$D$34)+(X139*'Data - P&amp;L'!$D$35)</f>
        <v>0</v>
      </c>
      <c r="Y258" s="612">
        <f>(Y27*'Data - P&amp;L'!$D$34)+(Y139*'Data - P&amp;L'!$D$35)</f>
        <v>0</v>
      </c>
      <c r="Z258" s="612">
        <f>(Z27*'Data - P&amp;L'!$D$34)+(Z139*'Data - P&amp;L'!$D$35)</f>
        <v>0</v>
      </c>
      <c r="AA258" s="612">
        <f>(AA27*'Data - P&amp;L'!$D$34)+(AA139*'Data - P&amp;L'!$D$35)</f>
        <v>0</v>
      </c>
      <c r="AB258" s="612">
        <f>(AB27*'Data - P&amp;L'!$D$34)+(AB139*'Data - P&amp;L'!$D$35)</f>
        <v>0</v>
      </c>
      <c r="AC258" s="612">
        <f>(AC27*'Data - P&amp;L'!$D$34)+(AC139*'Data - P&amp;L'!$D$35)</f>
        <v>0</v>
      </c>
      <c r="AD258" s="612">
        <f>(AD27*'Data - P&amp;L'!$D$34)+(AD139*'Data - P&amp;L'!$D$35)</f>
        <v>0</v>
      </c>
      <c r="AE258" s="612">
        <f>(AE27*'Data - P&amp;L'!$D$34)+(AE139*'Data - P&amp;L'!$D$35)</f>
        <v>0</v>
      </c>
      <c r="AF258" s="612">
        <f>(AF27*'Data - P&amp;L'!$D$34)+(AF139*'Data - P&amp;L'!$D$35)</f>
        <v>0</v>
      </c>
      <c r="AG258" s="158">
        <f t="shared" si="62"/>
        <v>0</v>
      </c>
    </row>
    <row r="259">
      <c r="A259" s="632" t="s">
        <v>764</v>
      </c>
      <c r="B259" s="143">
        <f t="shared" ref="B259:AF259" si="63">B6</f>
        <v>55.258158</v>
      </c>
      <c r="C259" s="143">
        <f t="shared" si="63"/>
        <v>18.419386</v>
      </c>
      <c r="D259" s="143">
        <f t="shared" si="63"/>
        <v>36.838772</v>
      </c>
      <c r="E259" s="143">
        <f t="shared" si="63"/>
        <v>18.419386</v>
      </c>
      <c r="F259" s="143">
        <f t="shared" si="63"/>
        <v>18.419386</v>
      </c>
      <c r="G259" s="143">
        <f t="shared" si="63"/>
        <v>0</v>
      </c>
      <c r="H259" s="143">
        <f t="shared" si="63"/>
        <v>0</v>
      </c>
      <c r="I259" s="143">
        <f t="shared" si="63"/>
        <v>55.258158</v>
      </c>
      <c r="J259" s="143">
        <f t="shared" si="63"/>
        <v>51.574158</v>
      </c>
      <c r="K259" s="143">
        <f t="shared" si="63"/>
        <v>51.574158</v>
      </c>
      <c r="L259" s="143">
        <f t="shared" si="63"/>
        <v>73.677544</v>
      </c>
      <c r="M259" s="143">
        <f t="shared" si="63"/>
        <v>1517.757038</v>
      </c>
      <c r="N259" s="143">
        <f t="shared" si="63"/>
        <v>467.852036</v>
      </c>
      <c r="O259" s="143">
        <f t="shared" si="63"/>
        <v>0</v>
      </c>
      <c r="P259" s="143">
        <f t="shared" si="63"/>
        <v>0</v>
      </c>
      <c r="Q259" s="143">
        <f t="shared" si="63"/>
        <v>55.258158</v>
      </c>
      <c r="R259" s="143">
        <f t="shared" si="63"/>
        <v>18.419386</v>
      </c>
      <c r="S259" s="143">
        <f t="shared" si="63"/>
        <v>36.838772</v>
      </c>
      <c r="T259" s="143">
        <f t="shared" si="63"/>
        <v>36.838772</v>
      </c>
      <c r="U259" s="143">
        <f t="shared" si="63"/>
        <v>0</v>
      </c>
      <c r="V259" s="143">
        <f t="shared" si="63"/>
        <v>0</v>
      </c>
      <c r="W259" s="143">
        <f t="shared" si="63"/>
        <v>0</v>
      </c>
      <c r="X259" s="143">
        <f t="shared" si="63"/>
        <v>0</v>
      </c>
      <c r="Y259" s="143">
        <f t="shared" si="63"/>
        <v>0</v>
      </c>
      <c r="Z259" s="143">
        <f t="shared" si="63"/>
        <v>0</v>
      </c>
      <c r="AA259" s="143">
        <f t="shared" si="63"/>
        <v>0</v>
      </c>
      <c r="AB259" s="143">
        <f t="shared" si="63"/>
        <v>0</v>
      </c>
      <c r="AC259" s="143">
        <f t="shared" si="63"/>
        <v>0</v>
      </c>
      <c r="AD259" s="143">
        <f t="shared" si="63"/>
        <v>0</v>
      </c>
      <c r="AE259" s="143">
        <f t="shared" si="63"/>
        <v>0</v>
      </c>
      <c r="AF259" s="143">
        <f t="shared" si="63"/>
        <v>0</v>
      </c>
      <c r="AG259" s="99">
        <f t="shared" si="62"/>
        <v>2512.403268</v>
      </c>
    </row>
    <row r="260">
      <c r="A260" s="645" t="s">
        <v>766</v>
      </c>
      <c r="B260" s="646" t="str">
        <f t="shared" ref="B260:AF260" si="64">B118</f>
        <v/>
      </c>
      <c r="C260" s="646" t="str">
        <f t="shared" si="64"/>
        <v/>
      </c>
      <c r="D260" s="646" t="str">
        <f t="shared" si="64"/>
        <v/>
      </c>
      <c r="E260" s="646" t="str">
        <f t="shared" si="64"/>
        <v/>
      </c>
      <c r="F260" s="646" t="str">
        <f t="shared" si="64"/>
        <v/>
      </c>
      <c r="G260" s="646" t="str">
        <f t="shared" si="64"/>
        <v/>
      </c>
      <c r="H260" s="646">
        <f t="shared" si="64"/>
        <v>68.461</v>
      </c>
      <c r="I260" s="646">
        <f t="shared" si="64"/>
        <v>229.8816</v>
      </c>
      <c r="J260" s="646">
        <f t="shared" si="64"/>
        <v>0</v>
      </c>
      <c r="K260" s="646">
        <f t="shared" si="64"/>
        <v>12.2186</v>
      </c>
      <c r="L260" s="646">
        <f t="shared" si="64"/>
        <v>12.2186</v>
      </c>
      <c r="M260" s="646">
        <f t="shared" si="64"/>
        <v>68.461</v>
      </c>
      <c r="N260" s="646">
        <f t="shared" si="64"/>
        <v>39.1118</v>
      </c>
      <c r="O260" s="646">
        <f t="shared" si="64"/>
        <v>0</v>
      </c>
      <c r="P260" s="646">
        <f t="shared" si="64"/>
        <v>0</v>
      </c>
      <c r="Q260" s="646">
        <f t="shared" si="64"/>
        <v>0</v>
      </c>
      <c r="R260" s="646">
        <f t="shared" si="64"/>
        <v>14.6746</v>
      </c>
      <c r="S260" s="646">
        <f t="shared" si="64"/>
        <v>0</v>
      </c>
      <c r="T260" s="646">
        <f t="shared" si="64"/>
        <v>0</v>
      </c>
      <c r="U260" s="646">
        <f t="shared" si="64"/>
        <v>0</v>
      </c>
      <c r="V260" s="646">
        <f t="shared" si="64"/>
        <v>0</v>
      </c>
      <c r="W260" s="646">
        <f t="shared" si="64"/>
        <v>0</v>
      </c>
      <c r="X260" s="646">
        <f t="shared" si="64"/>
        <v>0</v>
      </c>
      <c r="Y260" s="646">
        <f t="shared" si="64"/>
        <v>0</v>
      </c>
      <c r="Z260" s="646">
        <f t="shared" si="64"/>
        <v>0</v>
      </c>
      <c r="AA260" s="646">
        <f t="shared" si="64"/>
        <v>0</v>
      </c>
      <c r="AB260" s="646">
        <f t="shared" si="64"/>
        <v>0</v>
      </c>
      <c r="AC260" s="646">
        <f t="shared" si="64"/>
        <v>0</v>
      </c>
      <c r="AD260" s="646">
        <f t="shared" si="64"/>
        <v>0</v>
      </c>
      <c r="AE260" s="646">
        <f t="shared" si="64"/>
        <v>0</v>
      </c>
      <c r="AF260" s="646">
        <f t="shared" si="64"/>
        <v>0</v>
      </c>
      <c r="AG260" s="158">
        <f t="shared" si="62"/>
        <v>445.0272</v>
      </c>
    </row>
    <row r="261">
      <c r="A261" s="18"/>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719"/>
      <c r="AG261" s="821"/>
    </row>
    <row r="262">
      <c r="A262" s="297" t="s">
        <v>509</v>
      </c>
      <c r="B262" s="651">
        <f t="shared" ref="B262:AF262" si="65">SUM(B246:B260)</f>
        <v>1220.16379</v>
      </c>
      <c r="C262" s="651">
        <f t="shared" si="65"/>
        <v>244.4112632</v>
      </c>
      <c r="D262" s="651">
        <f t="shared" si="65"/>
        <v>488.8225264</v>
      </c>
      <c r="E262" s="651">
        <f t="shared" si="65"/>
        <v>244.4112632</v>
      </c>
      <c r="F262" s="651">
        <f t="shared" si="65"/>
        <v>244.4112632</v>
      </c>
      <c r="G262" s="651">
        <f t="shared" si="65"/>
        <v>0</v>
      </c>
      <c r="H262" s="651">
        <f t="shared" si="65"/>
        <v>847.61015</v>
      </c>
      <c r="I262" s="651">
        <f t="shared" si="65"/>
        <v>3531.53763</v>
      </c>
      <c r="J262" s="651">
        <f t="shared" si="65"/>
        <v>706.1029896</v>
      </c>
      <c r="K262" s="651">
        <f t="shared" si="65"/>
        <v>863.9043796</v>
      </c>
      <c r="L262" s="651">
        <f t="shared" si="65"/>
        <v>1135.446443</v>
      </c>
      <c r="M262" s="651">
        <f t="shared" si="65"/>
        <v>21701.5926</v>
      </c>
      <c r="N262" s="651">
        <f t="shared" si="65"/>
        <v>6766.239013</v>
      </c>
      <c r="O262" s="651">
        <f t="shared" si="65"/>
        <v>0</v>
      </c>
      <c r="P262" s="651">
        <f t="shared" si="65"/>
        <v>0</v>
      </c>
      <c r="Q262" s="651">
        <f t="shared" si="65"/>
        <v>733.2337896</v>
      </c>
      <c r="R262" s="651">
        <f t="shared" si="65"/>
        <v>584.0570532</v>
      </c>
      <c r="S262" s="651">
        <f t="shared" si="65"/>
        <v>488.8225264</v>
      </c>
      <c r="T262" s="651">
        <f t="shared" si="65"/>
        <v>488.8225264</v>
      </c>
      <c r="U262" s="651">
        <f t="shared" si="65"/>
        <v>0</v>
      </c>
      <c r="V262" s="651">
        <f t="shared" si="65"/>
        <v>0</v>
      </c>
      <c r="W262" s="651">
        <f t="shared" si="65"/>
        <v>0</v>
      </c>
      <c r="X262" s="651">
        <f t="shared" si="65"/>
        <v>0</v>
      </c>
      <c r="Y262" s="651">
        <f t="shared" si="65"/>
        <v>0</v>
      </c>
      <c r="Z262" s="651">
        <f t="shared" si="65"/>
        <v>0</v>
      </c>
      <c r="AA262" s="651">
        <f t="shared" si="65"/>
        <v>0</v>
      </c>
      <c r="AB262" s="651">
        <f t="shared" si="65"/>
        <v>0</v>
      </c>
      <c r="AC262" s="651">
        <f t="shared" si="65"/>
        <v>0</v>
      </c>
      <c r="AD262" s="651">
        <f t="shared" si="65"/>
        <v>0</v>
      </c>
      <c r="AE262" s="651">
        <f t="shared" si="65"/>
        <v>0</v>
      </c>
      <c r="AF262" s="822">
        <f t="shared" si="65"/>
        <v>0</v>
      </c>
      <c r="AG262" s="99">
        <f>SUM(B262:AF262)</f>
        <v>40289.5892</v>
      </c>
    </row>
    <row r="263">
      <c r="A263" s="630"/>
      <c r="B263" s="629"/>
      <c r="C263" s="629"/>
      <c r="D263" s="629"/>
      <c r="E263" s="629"/>
      <c r="F263" s="629"/>
      <c r="G263" s="629"/>
      <c r="H263" s="629"/>
      <c r="I263" s="629"/>
      <c r="J263" s="629"/>
      <c r="K263" s="629"/>
      <c r="L263" s="629"/>
      <c r="M263" s="629"/>
      <c r="N263" s="629"/>
      <c r="O263" s="629"/>
      <c r="P263" s="629"/>
      <c r="Q263" s="629"/>
      <c r="R263" s="629"/>
      <c r="S263" s="629"/>
      <c r="T263" s="629"/>
      <c r="U263" s="629"/>
      <c r="V263" s="629"/>
      <c r="W263" s="629"/>
      <c r="X263" s="629"/>
      <c r="Y263" s="629"/>
      <c r="Z263" s="629"/>
      <c r="AA263" s="629"/>
      <c r="AB263" s="629"/>
      <c r="AC263" s="629"/>
      <c r="AD263" s="629"/>
      <c r="AE263" s="629"/>
      <c r="AF263" s="823"/>
      <c r="AG263" s="813"/>
    </row>
    <row r="264">
      <c r="A264" s="824" t="s">
        <v>512</v>
      </c>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821"/>
    </row>
    <row r="265">
      <c r="A265" s="632" t="s">
        <v>767</v>
      </c>
      <c r="B265" s="615">
        <f t="shared" ref="B265:AF265" si="66">SUM(B266:B272)-B275</f>
        <v>0</v>
      </c>
      <c r="C265" s="615">
        <f t="shared" si="66"/>
        <v>0</v>
      </c>
      <c r="D265" s="615">
        <f t="shared" si="66"/>
        <v>0</v>
      </c>
      <c r="E265" s="615">
        <f t="shared" si="66"/>
        <v>0</v>
      </c>
      <c r="F265" s="615">
        <f t="shared" si="66"/>
        <v>12.15</v>
      </c>
      <c r="G265" s="615">
        <f t="shared" si="66"/>
        <v>-202.38</v>
      </c>
      <c r="H265" s="615">
        <f t="shared" si="66"/>
        <v>0</v>
      </c>
      <c r="I265" s="615">
        <f t="shared" si="66"/>
        <v>0</v>
      </c>
      <c r="J265" s="615">
        <f t="shared" si="66"/>
        <v>0</v>
      </c>
      <c r="K265" s="615">
        <f t="shared" si="66"/>
        <v>0</v>
      </c>
      <c r="L265" s="615">
        <f t="shared" si="66"/>
        <v>0</v>
      </c>
      <c r="M265" s="615">
        <f t="shared" si="66"/>
        <v>0</v>
      </c>
      <c r="N265" s="615">
        <f t="shared" si="66"/>
        <v>0</v>
      </c>
      <c r="O265" s="615">
        <f t="shared" si="66"/>
        <v>0</v>
      </c>
      <c r="P265" s="615">
        <f t="shared" si="66"/>
        <v>0</v>
      </c>
      <c r="Q265" s="615">
        <f t="shared" si="66"/>
        <v>0</v>
      </c>
      <c r="R265" s="615">
        <f t="shared" si="66"/>
        <v>0</v>
      </c>
      <c r="S265" s="615">
        <f t="shared" si="66"/>
        <v>0</v>
      </c>
      <c r="T265" s="615">
        <f t="shared" si="66"/>
        <v>0</v>
      </c>
      <c r="U265" s="615">
        <f t="shared" si="66"/>
        <v>0</v>
      </c>
      <c r="V265" s="615">
        <f t="shared" si="66"/>
        <v>0</v>
      </c>
      <c r="W265" s="615">
        <f t="shared" si="66"/>
        <v>0</v>
      </c>
      <c r="X265" s="615">
        <f t="shared" si="66"/>
        <v>0</v>
      </c>
      <c r="Y265" s="615">
        <f t="shared" si="66"/>
        <v>0</v>
      </c>
      <c r="Z265" s="615">
        <f t="shared" si="66"/>
        <v>0</v>
      </c>
      <c r="AA265" s="615">
        <f t="shared" si="66"/>
        <v>0</v>
      </c>
      <c r="AB265" s="615">
        <f t="shared" si="66"/>
        <v>0</v>
      </c>
      <c r="AC265" s="615">
        <f t="shared" si="66"/>
        <v>-98</v>
      </c>
      <c r="AD265" s="615">
        <f t="shared" si="66"/>
        <v>0</v>
      </c>
      <c r="AE265" s="615">
        <f t="shared" si="66"/>
        <v>0</v>
      </c>
      <c r="AF265" s="615">
        <f t="shared" si="66"/>
        <v>0</v>
      </c>
      <c r="AG265" s="99">
        <f t="shared" ref="AG265:AG279" si="67">SUM(B265:AF265)</f>
        <v>-288.23</v>
      </c>
    </row>
    <row r="266" outlineLevel="1">
      <c r="A266" s="123" t="s">
        <v>768</v>
      </c>
      <c r="B266" s="89">
        <f>(B32+B33+B144+B145)*'Data - P&amp;L'!$C$3</f>
        <v>0</v>
      </c>
      <c r="C266" s="89">
        <f>(C32+C33+C144+C145)*'Data - P&amp;L'!$C$3</f>
        <v>0</v>
      </c>
      <c r="D266" s="89">
        <f>(D32+D33+D144+D145)*'Data - P&amp;L'!$C$3</f>
        <v>0</v>
      </c>
      <c r="E266" s="89">
        <f>(E32+E33+E144+E145)*'Data - P&amp;L'!$C$3</f>
        <v>0</v>
      </c>
      <c r="F266" s="89">
        <f>(F32+F33+F144+F145)*'Data - P&amp;L'!$C$3</f>
        <v>0</v>
      </c>
      <c r="G266" s="89">
        <f>(G32+G33+G144+G145)*'Data - P&amp;L'!$C$3</f>
        <v>0</v>
      </c>
      <c r="H266" s="89">
        <f>(H32+H33+H144+H145)*'Data - P&amp;L'!$C$3</f>
        <v>0</v>
      </c>
      <c r="I266" s="89">
        <f>(I32+I33+I144+I145)*'Data - P&amp;L'!$C$3</f>
        <v>0</v>
      </c>
      <c r="J266" s="89">
        <f>(J32+J33+J144+J145)*'Data - P&amp;L'!$C$3</f>
        <v>0</v>
      </c>
      <c r="K266" s="89">
        <f>(K32+K33+K144+K145)*'Data - P&amp;L'!$C$3</f>
        <v>0</v>
      </c>
      <c r="L266" s="89">
        <f>(L32+L33+L144+L145)*'Data - P&amp;L'!$C$3</f>
        <v>0</v>
      </c>
      <c r="M266" s="89">
        <f>(M32+M33+M144+M145)*'Data - P&amp;L'!$C$3</f>
        <v>0</v>
      </c>
      <c r="N266" s="89">
        <f>(N32+N33+N144+N145)*'Data - P&amp;L'!$C$3</f>
        <v>0</v>
      </c>
      <c r="O266" s="89">
        <f>(O32+O33+O144+O145)*'Data - P&amp;L'!$C$3</f>
        <v>0</v>
      </c>
      <c r="P266" s="89">
        <f>(P32+P33+P144+P145)*'Data - P&amp;L'!$C$3</f>
        <v>0</v>
      </c>
      <c r="Q266" s="89">
        <f>(Q32+Q33+Q144+Q145)*'Data - P&amp;L'!$C$3</f>
        <v>0</v>
      </c>
      <c r="R266" s="89">
        <f>(R32+R33+R144+R145)*'Data - P&amp;L'!$C$3</f>
        <v>0</v>
      </c>
      <c r="S266" s="89">
        <f>(S32+S33+S144+S145)*'Data - P&amp;L'!$C$3</f>
        <v>0</v>
      </c>
      <c r="T266" s="89">
        <f>(T32+T33+T144+T145)*'Data - P&amp;L'!$C$3</f>
        <v>0</v>
      </c>
      <c r="U266" s="89">
        <f>(U32+U33+U144+U145)*'Data - P&amp;L'!$C$3</f>
        <v>0</v>
      </c>
      <c r="V266" s="89">
        <f>(V32+V33+V144+V145)*'Data - P&amp;L'!$C$3</f>
        <v>0</v>
      </c>
      <c r="W266" s="89">
        <f>(W32+W33+W144+W145)*'Data - P&amp;L'!$C$3</f>
        <v>0</v>
      </c>
      <c r="X266" s="89">
        <f>(X32+X33+X144+X145)*'Data - P&amp;L'!$C$3</f>
        <v>0</v>
      </c>
      <c r="Y266" s="89">
        <f>(Y32+Y33+Y144+Y145)*'Data - P&amp;L'!$C$3</f>
        <v>0</v>
      </c>
      <c r="Z266" s="89">
        <f>(Z32+Z33+Z144+Z145)*'Data - P&amp;L'!$C$3</f>
        <v>0</v>
      </c>
      <c r="AA266" s="89">
        <f>(AA32+AA33+AA144+AA145)*'Data - P&amp;L'!$C$3</f>
        <v>0</v>
      </c>
      <c r="AB266" s="89">
        <f>(AB32+AB33+AB144+AB145)*'Data - P&amp;L'!$C$3</f>
        <v>0</v>
      </c>
      <c r="AC266" s="89">
        <f>(AC32+AC33+AC144+AC145)*'Data - P&amp;L'!$C$3</f>
        <v>0</v>
      </c>
      <c r="AD266" s="89">
        <f>(AD32+AD33+AD144+AD145)*'Data - P&amp;L'!$C$3</f>
        <v>0</v>
      </c>
      <c r="AE266" s="89">
        <f>(AE32+AE33+AE144+AE145)*'Data - P&amp;L'!$C$3</f>
        <v>0</v>
      </c>
      <c r="AF266" s="89">
        <f>(AF32+AF33+AF144+AF145)*'Data - P&amp;L'!$C$3</f>
        <v>0</v>
      </c>
      <c r="AG266" s="99">
        <f t="shared" si="67"/>
        <v>0</v>
      </c>
    </row>
    <row r="267" outlineLevel="1">
      <c r="A267" s="123" t="s">
        <v>770</v>
      </c>
      <c r="B267" s="89">
        <f>(B34+B35+B146+B147)*'Data - P&amp;L'!$C$4</f>
        <v>0</v>
      </c>
      <c r="C267" s="89">
        <f>(C34+C35+C146+C147)*'Data - P&amp;L'!$C$4</f>
        <v>0</v>
      </c>
      <c r="D267" s="89">
        <f>(D34+D35+D146+D147)*'Data - P&amp;L'!$C$4</f>
        <v>0</v>
      </c>
      <c r="E267" s="89">
        <f>(E34+E35+E146+E147)*'Data - P&amp;L'!$C$4</f>
        <v>0</v>
      </c>
      <c r="F267" s="89">
        <f>(F34+F35+F146+F147)*'Data - P&amp;L'!$C$4</f>
        <v>0</v>
      </c>
      <c r="G267" s="89">
        <f>(G34+G35+G146+G147)*'Data - P&amp;L'!$C$4</f>
        <v>97.61</v>
      </c>
      <c r="H267" s="89">
        <f>(H34+H35+H146+H147)*'Data - P&amp;L'!$C$4</f>
        <v>0</v>
      </c>
      <c r="I267" s="89">
        <f>(I34+I35+I146+I147)*'Data - P&amp;L'!$C$4</f>
        <v>0</v>
      </c>
      <c r="J267" s="89">
        <f>(J34+J35+J146+J147)*'Data - P&amp;L'!$C$4</f>
        <v>0</v>
      </c>
      <c r="K267" s="89">
        <f>(K34+K35+K146+K147)*'Data - P&amp;L'!$C$4</f>
        <v>0</v>
      </c>
      <c r="L267" s="89">
        <f>(L34+L35+L146+L147)*'Data - P&amp;L'!$C$4</f>
        <v>0</v>
      </c>
      <c r="M267" s="89">
        <f>(M34+M35+M146+M147)*'Data - P&amp;L'!$C$4</f>
        <v>0</v>
      </c>
      <c r="N267" s="89">
        <f>(N34+N35+N146+N147)*'Data - P&amp;L'!$C$4</f>
        <v>0</v>
      </c>
      <c r="O267" s="89">
        <f>(O34+O35+O146+O147)*'Data - P&amp;L'!$C$4</f>
        <v>0</v>
      </c>
      <c r="P267" s="89">
        <f>(P34+P35+P146+P147)*'Data - P&amp;L'!$C$4</f>
        <v>0</v>
      </c>
      <c r="Q267" s="89">
        <f>(Q34+Q35+Q146+Q147)*'Data - P&amp;L'!$C$4</f>
        <v>0</v>
      </c>
      <c r="R267" s="89">
        <f>(R34+R35+R146+R147)*'Data - P&amp;L'!$C$4</f>
        <v>0</v>
      </c>
      <c r="S267" s="89">
        <f>(S34+S35+S146+S147)*'Data - P&amp;L'!$C$4</f>
        <v>0</v>
      </c>
      <c r="T267" s="89">
        <f>(T34+T35+T146+T147)*'Data - P&amp;L'!$C$4</f>
        <v>0</v>
      </c>
      <c r="U267" s="89">
        <f>(U34+U35+U146+U147)*'Data - P&amp;L'!$C$4</f>
        <v>0</v>
      </c>
      <c r="V267" s="89">
        <f>(V34+V35+V146+V147)*'Data - P&amp;L'!$C$4</f>
        <v>0</v>
      </c>
      <c r="W267" s="89">
        <f>(W34+W35+W146+W147)*'Data - P&amp;L'!$C$4</f>
        <v>0</v>
      </c>
      <c r="X267" s="89">
        <f>(X34+X35+X146+X147)*'Data - P&amp;L'!$C$4</f>
        <v>0</v>
      </c>
      <c r="Y267" s="89">
        <f>(Y34+Y35+Y146+Y147)*'Data - P&amp;L'!$C$4</f>
        <v>0</v>
      </c>
      <c r="Z267" s="89">
        <f>(Z34+Z35+Z146+Z147)*'Data - P&amp;L'!$C$4</f>
        <v>0</v>
      </c>
      <c r="AA267" s="89">
        <f>(AA34+AA35+AA146+AA147)*'Data - P&amp;L'!$C$4</f>
        <v>0</v>
      </c>
      <c r="AB267" s="89">
        <f>(AB34+AB35+AB146+AB147)*'Data - P&amp;L'!$C$4</f>
        <v>0</v>
      </c>
      <c r="AC267" s="89">
        <f>(AC34+AC35+AC146+AC147)*'Data - P&amp;L'!$C$4</f>
        <v>0</v>
      </c>
      <c r="AD267" s="89">
        <f>(AD34+AD35+AD146+AD147)*'Data - P&amp;L'!$C$4</f>
        <v>0</v>
      </c>
      <c r="AE267" s="89">
        <f>(AE34+AE35+AE146+AE147)*'Data - P&amp;L'!$C$4</f>
        <v>0</v>
      </c>
      <c r="AF267" s="89">
        <f>(AF34+AF35+AF146+AF147)*'Data - P&amp;L'!$C$4</f>
        <v>0</v>
      </c>
      <c r="AG267" s="99">
        <f t="shared" si="67"/>
        <v>97.61</v>
      </c>
    </row>
    <row r="268" outlineLevel="1">
      <c r="A268" s="123" t="s">
        <v>772</v>
      </c>
      <c r="B268" s="89">
        <f>(B39+B151)*'Data - P&amp;L'!$C$6</f>
        <v>0</v>
      </c>
      <c r="C268" s="89">
        <f>(C93+C104)*'Data - P&amp;L'!$C$6</f>
        <v>0</v>
      </c>
      <c r="D268" s="89">
        <f>(D93+D104)*'Data - P&amp;L'!$C$6</f>
        <v>0</v>
      </c>
      <c r="E268" s="89">
        <f>(E93+E104)*'Data - P&amp;L'!$C$6</f>
        <v>0</v>
      </c>
      <c r="F268" s="89">
        <f>(F93+F104)*'Data - P&amp;L'!$C$6</f>
        <v>5.49</v>
      </c>
      <c r="G268" s="89">
        <f>(G93+G104)*'Data - P&amp;L'!$C$6</f>
        <v>0</v>
      </c>
      <c r="H268" s="89">
        <f>(H93+H104)*'Data - P&amp;L'!$C$6</f>
        <v>0</v>
      </c>
      <c r="I268" s="89">
        <f>(I93+I104)*'Data - P&amp;L'!$C$6</f>
        <v>0</v>
      </c>
      <c r="J268" s="89">
        <f>(J93+J104)*'Data - P&amp;L'!$C$6</f>
        <v>0</v>
      </c>
      <c r="K268" s="89">
        <f>(K93+K104)*'Data - P&amp;L'!$C$6</f>
        <v>0</v>
      </c>
      <c r="L268" s="89">
        <f>(L93+L104)*'Data - P&amp;L'!$C$6</f>
        <v>0</v>
      </c>
      <c r="M268" s="89">
        <f>(M93+M104)*'Data - P&amp;L'!$C$6</f>
        <v>0</v>
      </c>
      <c r="N268" s="89">
        <f>(N93+N104)*'Data - P&amp;L'!$C$6</f>
        <v>0</v>
      </c>
      <c r="O268" s="89">
        <f>(O93+O104)*'Data - P&amp;L'!$C$6</f>
        <v>0</v>
      </c>
      <c r="P268" s="89">
        <f>(P93+P104)*'Data - P&amp;L'!$C$6</f>
        <v>0</v>
      </c>
      <c r="Q268" s="89">
        <f>(Q93+Q104)*'Data - P&amp;L'!$C$6</f>
        <v>0</v>
      </c>
      <c r="R268" s="89">
        <f>(R93+R104)*'Data - P&amp;L'!$C$6</f>
        <v>0</v>
      </c>
      <c r="S268" s="89">
        <f>(S93+S104)*'Data - P&amp;L'!$C$6</f>
        <v>0</v>
      </c>
      <c r="T268" s="89">
        <f>(T93+T104)*'Data - P&amp;L'!$C$6</f>
        <v>0</v>
      </c>
      <c r="U268" s="89">
        <f>(U93+U104)*'Data - P&amp;L'!$C$6</f>
        <v>0</v>
      </c>
      <c r="V268" s="89">
        <f>(V93+V104)*'Data - P&amp;L'!$C$6</f>
        <v>0</v>
      </c>
      <c r="W268" s="89">
        <f>(W93+W104)*'Data - P&amp;L'!$C$6</f>
        <v>0</v>
      </c>
      <c r="X268" s="89">
        <f>(X93+X104)*'Data - P&amp;L'!$C$6</f>
        <v>0</v>
      </c>
      <c r="Y268" s="89">
        <f>(Y93+Y104)*'Data - P&amp;L'!$C$6</f>
        <v>0</v>
      </c>
      <c r="Z268" s="89">
        <f>(Z93+Z104)*'Data - P&amp;L'!$C$6</f>
        <v>0</v>
      </c>
      <c r="AA268" s="89">
        <f>(AA93+AA104)*'Data - P&amp;L'!$C$6</f>
        <v>0</v>
      </c>
      <c r="AB268" s="89">
        <f>(AB93+AB104)*'Data - P&amp;L'!$C$6</f>
        <v>0</v>
      </c>
      <c r="AC268" s="89">
        <f>(AC93+AC104)*'Data - P&amp;L'!$C$6</f>
        <v>0</v>
      </c>
      <c r="AD268" s="89">
        <f>(AD93+AD104)*'Data - P&amp;L'!$C$6</f>
        <v>0</v>
      </c>
      <c r="AE268" s="89">
        <f>(AE93+AE104)*'Data - P&amp;L'!$C$6</f>
        <v>0</v>
      </c>
      <c r="AF268" s="89">
        <f>(AF93+AF104)*'Data - P&amp;L'!$C$6</f>
        <v>0</v>
      </c>
      <c r="AG268" s="99">
        <f t="shared" si="67"/>
        <v>5.49</v>
      </c>
    </row>
    <row r="269" outlineLevel="1">
      <c r="A269" s="123" t="s">
        <v>774</v>
      </c>
      <c r="B269" s="89">
        <f>(B40+B152)*'Data - P&amp;L'!$C$8</f>
        <v>0</v>
      </c>
      <c r="C269" s="89">
        <f>(C94+C105)*'Data - P&amp;L'!$C$8</f>
        <v>0</v>
      </c>
      <c r="D269" s="89">
        <f>(D94+D105)*'Data - P&amp;L'!$C$8</f>
        <v>0</v>
      </c>
      <c r="E269" s="89">
        <f>(E94+E105)*'Data - P&amp;L'!$C$8</f>
        <v>0</v>
      </c>
      <c r="F269" s="89">
        <f>(F94+F105)*'Data - P&amp;L'!$C$8</f>
        <v>0</v>
      </c>
      <c r="G269" s="89">
        <f>(G94+G105)*'Data - P&amp;L'!$C$8</f>
        <v>0</v>
      </c>
      <c r="H269" s="89">
        <f>(H94+H105)*'Data - P&amp;L'!$C$8</f>
        <v>0</v>
      </c>
      <c r="I269" s="89">
        <f>(I94+I105)*'Data - P&amp;L'!$C$8</f>
        <v>0</v>
      </c>
      <c r="J269" s="89">
        <f>(J94+J105)*'Data - P&amp;L'!$C$8</f>
        <v>0</v>
      </c>
      <c r="K269" s="89">
        <f>(K94+K105)*'Data - P&amp;L'!$C$8</f>
        <v>0</v>
      </c>
      <c r="L269" s="89">
        <f>(L94+L105)*'Data - P&amp;L'!$C$8</f>
        <v>0</v>
      </c>
      <c r="M269" s="89">
        <f>(M94+M105)*'Data - P&amp;L'!$C$8</f>
        <v>0</v>
      </c>
      <c r="N269" s="89">
        <f>(N94+N105)*'Data - P&amp;L'!$C$8</f>
        <v>0</v>
      </c>
      <c r="O269" s="89">
        <f>(O94+O105)*'Data - P&amp;L'!$C$8</f>
        <v>0</v>
      </c>
      <c r="P269" s="89">
        <f>(P94+P105)*'Data - P&amp;L'!$C$8</f>
        <v>0</v>
      </c>
      <c r="Q269" s="89">
        <f>(Q94+Q105)*'Data - P&amp;L'!$C$8</f>
        <v>0</v>
      </c>
      <c r="R269" s="89">
        <f>(R94+R105)*'Data - P&amp;L'!$C$8</f>
        <v>0</v>
      </c>
      <c r="S269" s="89">
        <f>(S94+S105)*'Data - P&amp;L'!$C$8</f>
        <v>0</v>
      </c>
      <c r="T269" s="89">
        <f>(T94+T105)*'Data - P&amp;L'!$C$8</f>
        <v>0</v>
      </c>
      <c r="U269" s="89">
        <f>(U94+U105)*'Data - P&amp;L'!$C$8</f>
        <v>0</v>
      </c>
      <c r="V269" s="89">
        <f>(V94+V105)*'Data - P&amp;L'!$C$8</f>
        <v>0</v>
      </c>
      <c r="W269" s="89">
        <f>(W94+W105)*'Data - P&amp;L'!$C$8</f>
        <v>0</v>
      </c>
      <c r="X269" s="89">
        <f>(X94+X105)*'Data - P&amp;L'!$C$8</f>
        <v>0</v>
      </c>
      <c r="Y269" s="89">
        <f>(Y94+Y105)*'Data - P&amp;L'!$C$8</f>
        <v>0</v>
      </c>
      <c r="Z269" s="89">
        <f>(Z94+Z105)*'Data - P&amp;L'!$C$8</f>
        <v>0</v>
      </c>
      <c r="AA269" s="89">
        <f>(AA94+AA105)*'Data - P&amp;L'!$C$8</f>
        <v>0</v>
      </c>
      <c r="AB269" s="89">
        <f>(AB94+AB105)*'Data - P&amp;L'!$C$8</f>
        <v>0</v>
      </c>
      <c r="AC269" s="89">
        <f>(AC94+AC105)*'Data - P&amp;L'!$C$8</f>
        <v>0</v>
      </c>
      <c r="AD269" s="89">
        <f>(AD94+AD105)*'Data - P&amp;L'!$C$8</f>
        <v>0</v>
      </c>
      <c r="AE269" s="89">
        <f>(AE94+AE105)*'Data - P&amp;L'!$C$8</f>
        <v>0</v>
      </c>
      <c r="AF269" s="89">
        <f>(AF94+AF105)*'Data - P&amp;L'!$C$8</f>
        <v>0</v>
      </c>
      <c r="AG269" s="99">
        <f t="shared" si="67"/>
        <v>0</v>
      </c>
    </row>
    <row r="270" outlineLevel="1">
      <c r="A270" s="123" t="s">
        <v>775</v>
      </c>
      <c r="B270" s="89">
        <f>(B41+B42+B153+B154)*'Data - P&amp;L'!$C$9</f>
        <v>0</v>
      </c>
      <c r="C270" s="89">
        <f>(C95+C96+C106+C107)*'Data - P&amp;L'!$C$9</f>
        <v>0</v>
      </c>
      <c r="D270" s="89">
        <f>(D95+D96+D106+D107)*'Data - P&amp;L'!$C$9</f>
        <v>0</v>
      </c>
      <c r="E270" s="89">
        <f>(E95+E96+E106+E107)*'Data - P&amp;L'!$C$9</f>
        <v>0</v>
      </c>
      <c r="F270" s="89">
        <f>(F95+F96+F106+F107)*'Data - P&amp;L'!$C$9</f>
        <v>6.66</v>
      </c>
      <c r="G270" s="89">
        <f>(G95+G96+G106+G107)*'Data - P&amp;L'!$C$9</f>
        <v>0</v>
      </c>
      <c r="H270" s="89">
        <f>(H95+H96+H106+H107)*'Data - P&amp;L'!$C$9</f>
        <v>0</v>
      </c>
      <c r="I270" s="89">
        <f>(I95+I96+I106+I107)*'Data - P&amp;L'!$C$9</f>
        <v>0</v>
      </c>
      <c r="J270" s="89">
        <f>(J95+J96+J106+J107)*'Data - P&amp;L'!$C$9</f>
        <v>0</v>
      </c>
      <c r="K270" s="89">
        <f>(K95+K96+K106+K107)*'Data - P&amp;L'!$C$9</f>
        <v>0</v>
      </c>
      <c r="L270" s="89">
        <f>(L95+L96+L106+L107)*'Data - P&amp;L'!$C$9</f>
        <v>0</v>
      </c>
      <c r="M270" s="89">
        <f>(M95+M96+M106+M107)*'Data - P&amp;L'!$C$9</f>
        <v>0</v>
      </c>
      <c r="N270" s="89">
        <f>(N95+N96+N106+N107)*'Data - P&amp;L'!$C$9</f>
        <v>0</v>
      </c>
      <c r="O270" s="89">
        <f>(O95+O96+O106+O107)*'Data - P&amp;L'!$C$9</f>
        <v>0</v>
      </c>
      <c r="P270" s="89">
        <f>(P95+P96+P106+P107)*'Data - P&amp;L'!$C$9</f>
        <v>0</v>
      </c>
      <c r="Q270" s="89">
        <f>(Q95+Q96+Q106+Q107)*'Data - P&amp;L'!$C$9</f>
        <v>0</v>
      </c>
      <c r="R270" s="89">
        <f>(R95+R96+R106+R107)*'Data - P&amp;L'!$C$9</f>
        <v>0</v>
      </c>
      <c r="S270" s="89">
        <f>(S95+S96+S106+S107)*'Data - P&amp;L'!$C$9</f>
        <v>0</v>
      </c>
      <c r="T270" s="89">
        <f>(T95+T96+T106+T107)*'Data - P&amp;L'!$C$9</f>
        <v>0</v>
      </c>
      <c r="U270" s="89">
        <f>(U95+U96+U106+U107)*'Data - P&amp;L'!$C$9</f>
        <v>0</v>
      </c>
      <c r="V270" s="89">
        <f>(V95+V96+V106+V107)*'Data - P&amp;L'!$C$9</f>
        <v>0</v>
      </c>
      <c r="W270" s="89">
        <f>(W95+W96+W106+W107)*'Data - P&amp;L'!$C$9</f>
        <v>0</v>
      </c>
      <c r="X270" s="89">
        <f>(X95+X96+X106+X107)*'Data - P&amp;L'!$C$9</f>
        <v>0</v>
      </c>
      <c r="Y270" s="89">
        <f>(Y95+Y96+Y106+Y107)*'Data - P&amp;L'!$C$9</f>
        <v>0</v>
      </c>
      <c r="Z270" s="89">
        <f>(Z95+Z96+Z106+Z107)*'Data - P&amp;L'!$C$9</f>
        <v>0</v>
      </c>
      <c r="AA270" s="89">
        <f>(AA95+AA96+AA106+AA107)*'Data - P&amp;L'!$C$9</f>
        <v>0</v>
      </c>
      <c r="AB270" s="89">
        <f>(AB95+AB96+AB106+AB107)*'Data - P&amp;L'!$C$9</f>
        <v>0</v>
      </c>
      <c r="AC270" s="89">
        <f>(AC95+AC96+AC106+AC107)*'Data - P&amp;L'!$C$9</f>
        <v>0</v>
      </c>
      <c r="AD270" s="89">
        <f>(AD95+AD96+AD106+AD107)*'Data - P&amp;L'!$C$9</f>
        <v>0</v>
      </c>
      <c r="AE270" s="89">
        <f>(AE95+AE96+AE106+AE107)*'Data - P&amp;L'!$C$9</f>
        <v>0</v>
      </c>
      <c r="AF270" s="89">
        <f>(AF95+AF96+AF106+AF107)*'Data - P&amp;L'!$C$9</f>
        <v>0</v>
      </c>
      <c r="AG270" s="99">
        <f t="shared" si="67"/>
        <v>6.66</v>
      </c>
    </row>
    <row r="271" outlineLevel="1">
      <c r="A271" s="123" t="s">
        <v>778</v>
      </c>
      <c r="B271" s="89">
        <f>(B43+B44+B155+B156)*'Data - P&amp;L'!$C$5</f>
        <v>0</v>
      </c>
      <c r="C271" s="89">
        <f>(C97+C98+C108+C109)*'Data - P&amp;L'!$C$5</f>
        <v>0</v>
      </c>
      <c r="D271" s="89">
        <f>(D97+D98+D108+D109)*'Data - P&amp;L'!$C$5</f>
        <v>0</v>
      </c>
      <c r="E271" s="89">
        <f>(E97+E98+E108+E109)*'Data - P&amp;L'!$C$5</f>
        <v>0</v>
      </c>
      <c r="F271" s="89">
        <f>(F97+F98+F108+F109)*'Data - P&amp;L'!$C$5</f>
        <v>0</v>
      </c>
      <c r="G271" s="89">
        <f>(G97+G98+G108+G109)*'Data - P&amp;L'!$C$5</f>
        <v>0</v>
      </c>
      <c r="H271" s="89">
        <f>(H97+H98+H108+H109)*'Data - P&amp;L'!$C$5</f>
        <v>0</v>
      </c>
      <c r="I271" s="89">
        <f>(I97+I98+I108+I109)*'Data - P&amp;L'!$C$5</f>
        <v>0</v>
      </c>
      <c r="J271" s="89">
        <f>(J97+J98+J108+J109)*'Data - P&amp;L'!$C$5</f>
        <v>0</v>
      </c>
      <c r="K271" s="89">
        <f>(K97+K98+K108+K109)*'Data - P&amp;L'!$C$5</f>
        <v>0</v>
      </c>
      <c r="L271" s="89">
        <f>(L97+L98+L108+L109)*'Data - P&amp;L'!$C$5</f>
        <v>0</v>
      </c>
      <c r="M271" s="89">
        <f>(M97+M98+M108+M109)*'Data - P&amp;L'!$C$5</f>
        <v>0</v>
      </c>
      <c r="N271" s="89">
        <f>(N97+N98+N108+N109)*'Data - P&amp;L'!$C$5</f>
        <v>0</v>
      </c>
      <c r="O271" s="89">
        <f>(O97+O98+O108+O109)*'Data - P&amp;L'!$C$5</f>
        <v>0</v>
      </c>
      <c r="P271" s="89">
        <f>(P97+P98+P108+P109)*'Data - P&amp;L'!$C$5</f>
        <v>0</v>
      </c>
      <c r="Q271" s="89">
        <f>(Q97+Q98+Q108+Q109)*'Data - P&amp;L'!$C$5</f>
        <v>0</v>
      </c>
      <c r="R271" s="89">
        <f>(R97+R98+R108+R109)*'Data - P&amp;L'!$C$5</f>
        <v>0</v>
      </c>
      <c r="S271" s="89">
        <f>(S97+S98+S108+S109)*'Data - P&amp;L'!$C$5</f>
        <v>0</v>
      </c>
      <c r="T271" s="89">
        <f>(T97+T98+T108+T109)*'Data - P&amp;L'!$C$5</f>
        <v>0</v>
      </c>
      <c r="U271" s="89">
        <f>(U97+U98+U108+U109)*'Data - P&amp;L'!$C$5</f>
        <v>0</v>
      </c>
      <c r="V271" s="89">
        <f>(V97+V98+V108+V109)*'Data - P&amp;L'!$C$5</f>
        <v>0</v>
      </c>
      <c r="W271" s="89">
        <f>(W97+W98+W108+W109)*'Data - P&amp;L'!$C$5</f>
        <v>0</v>
      </c>
      <c r="X271" s="89">
        <f>(X97+X98+X108+X109)*'Data - P&amp;L'!$C$5</f>
        <v>0</v>
      </c>
      <c r="Y271" s="89">
        <f>(Y97+Y98+Y108+Y109)*'Data - P&amp;L'!$C$5</f>
        <v>0</v>
      </c>
      <c r="Z271" s="89">
        <f>(Z97+Z98+Z108+Z109)*'Data - P&amp;L'!$C$5</f>
        <v>0</v>
      </c>
      <c r="AA271" s="89">
        <f>(AA97+AA98+AA108+AA109)*'Data - P&amp;L'!$C$5</f>
        <v>0</v>
      </c>
      <c r="AB271" s="89">
        <f>(AB97+AB98+AB108+AB109)*'Data - P&amp;L'!$C$5</f>
        <v>0</v>
      </c>
      <c r="AC271" s="89">
        <f>(AC97+AC98+AC108+AC109)*'Data - P&amp;L'!$C$5</f>
        <v>0</v>
      </c>
      <c r="AD271" s="89">
        <f>(AD97+AD98+AD108+AD109)*'Data - P&amp;L'!$C$5</f>
        <v>0</v>
      </c>
      <c r="AE271" s="89">
        <f>(AE97+AE98+AE108+AE109)*'Data - P&amp;L'!$C$5</f>
        <v>0</v>
      </c>
      <c r="AF271" s="89">
        <f>(AF97+AF98+AF108+AF109)*'Data - P&amp;L'!$C$5</f>
        <v>0</v>
      </c>
      <c r="AG271" s="99">
        <f t="shared" si="67"/>
        <v>0</v>
      </c>
    </row>
    <row r="272" outlineLevel="1">
      <c r="A272" s="123" t="s">
        <v>780</v>
      </c>
      <c r="B272" s="89">
        <f>(B45+B46+B157+B158)*'Data - P&amp;L'!$C$10</f>
        <v>0</v>
      </c>
      <c r="C272" s="89">
        <f>(C99+C100+C110+C111)*'Data - P&amp;L'!$C$10</f>
        <v>0</v>
      </c>
      <c r="D272" s="89">
        <f>(D99+D100+D110+D111)*'Data - P&amp;L'!$C$10</f>
        <v>0</v>
      </c>
      <c r="E272" s="89">
        <f>(E99+E100+E110+E111)*'Data - P&amp;L'!$C$10</f>
        <v>0</v>
      </c>
      <c r="F272" s="89">
        <f>(F99+F100+F110+F111)*'Data - P&amp;L'!$C$10</f>
        <v>0</v>
      </c>
      <c r="G272" s="89">
        <f>(G99+G100+G110+G111)*'Data - P&amp;L'!$C$10</f>
        <v>0</v>
      </c>
      <c r="H272" s="89">
        <f>(H99+H100+H110+H111)*'Data - P&amp;L'!$C$10</f>
        <v>0</v>
      </c>
      <c r="I272" s="89">
        <f>(I99+I100+I110+I111)*'Data - P&amp;L'!$C$10</f>
        <v>0</v>
      </c>
      <c r="J272" s="89">
        <f>(J99+J100+J110+J111)*'Data - P&amp;L'!$C$10</f>
        <v>0</v>
      </c>
      <c r="K272" s="89">
        <f>(K99+K100+K110+K111)*'Data - P&amp;L'!$C$10</f>
        <v>0</v>
      </c>
      <c r="L272" s="89">
        <f>(L99+L100+L110+L111)*'Data - P&amp;L'!$C$10</f>
        <v>0</v>
      </c>
      <c r="M272" s="89">
        <f>(M99+M100+M110+M111)*'Data - P&amp;L'!$C$10</f>
        <v>0</v>
      </c>
      <c r="N272" s="89">
        <f>(N99+N100+N110+N111)*'Data - P&amp;L'!$C$10</f>
        <v>0</v>
      </c>
      <c r="O272" s="89">
        <f>(O99+O100+O110+O111)*'Data - P&amp;L'!$C$10</f>
        <v>0</v>
      </c>
      <c r="P272" s="89">
        <f>(P99+P100+P110+P111)*'Data - P&amp;L'!$C$10</f>
        <v>0</v>
      </c>
      <c r="Q272" s="89">
        <f>(Q99+Q100+Q110+Q111)*'Data - P&amp;L'!$C$10</f>
        <v>0</v>
      </c>
      <c r="R272" s="89">
        <f>(R99+R100+R110+R111)*'Data - P&amp;L'!$C$10</f>
        <v>0</v>
      </c>
      <c r="S272" s="89">
        <f>(S99+S100+S110+S111)*'Data - P&amp;L'!$C$10</f>
        <v>0</v>
      </c>
      <c r="T272" s="89">
        <f>(T99+T100+T110+T111)*'Data - P&amp;L'!$C$10</f>
        <v>0</v>
      </c>
      <c r="U272" s="89">
        <f>(U99+U100+U110+U111)*'Data - P&amp;L'!$C$10</f>
        <v>0</v>
      </c>
      <c r="V272" s="89">
        <f>(V99+V100+V110+V111)*'Data - P&amp;L'!$C$10</f>
        <v>0</v>
      </c>
      <c r="W272" s="89">
        <f>(W99+W100+W110+W111)*'Data - P&amp;L'!$C$10</f>
        <v>0</v>
      </c>
      <c r="X272" s="89">
        <f>(X99+X100+X110+X111)*'Data - P&amp;L'!$C$10</f>
        <v>0</v>
      </c>
      <c r="Y272" s="89">
        <f>(Y99+Y100+Y110+Y111)*'Data - P&amp;L'!$C$10</f>
        <v>0</v>
      </c>
      <c r="Z272" s="89">
        <f>(Z99+Z100+Z110+Z111)*'Data - P&amp;L'!$C$10</f>
        <v>0</v>
      </c>
      <c r="AA272" s="89">
        <f>(AA99+AA100+AA110+AA111)*'Data - P&amp;L'!$C$10</f>
        <v>0</v>
      </c>
      <c r="AB272" s="89">
        <f>(AB99+AB100+AB110+AB111)*'Data - P&amp;L'!$C$10</f>
        <v>0</v>
      </c>
      <c r="AC272" s="89">
        <f>(AC99+AC100+AC110+AC111)*'Data - P&amp;L'!$C$10</f>
        <v>0</v>
      </c>
      <c r="AD272" s="89">
        <f>(AD99+AD100+AD110+AD111)*'Data - P&amp;L'!$C$10</f>
        <v>0</v>
      </c>
      <c r="AE272" s="89">
        <f>(AE99+AE100+AE110+AE111)*'Data - P&amp;L'!$C$10</f>
        <v>0</v>
      </c>
      <c r="AF272" s="89">
        <f>(AF99+AF100+AF110+AF111)*'Data - P&amp;L'!$C$10</f>
        <v>0</v>
      </c>
      <c r="AG272" s="99">
        <f t="shared" si="67"/>
        <v>0</v>
      </c>
    </row>
    <row r="273" outlineLevel="1">
      <c r="A273" s="123" t="s">
        <v>782</v>
      </c>
      <c r="B273" s="89">
        <f>((B64+B65+B148+B149*'Data - P&amp;L'!$C$38))*'Data - P&amp;L'!$C$54</f>
        <v>0</v>
      </c>
      <c r="C273" s="89">
        <f>((SUM(C36:C37))*'Data - P&amp;L'!$C$38)</f>
        <v>0</v>
      </c>
      <c r="D273" s="89">
        <f>((SUM(D36:D37))*'Data - P&amp;L'!$C$38)</f>
        <v>0</v>
      </c>
      <c r="E273" s="89">
        <f>((SUM(E36:E37))*'Data - P&amp;L'!$C$38)</f>
        <v>0</v>
      </c>
      <c r="F273" s="89">
        <f>((SUM(F36:F37))*'Data - P&amp;L'!$C$38)</f>
        <v>0</v>
      </c>
      <c r="G273" s="89">
        <f>((SUM(G36:G37))*'Data - P&amp;L'!$C$38)</f>
        <v>11.94</v>
      </c>
      <c r="H273" s="89">
        <f>((SUM(H36:H37))*'Data - P&amp;L'!$C$38)</f>
        <v>0</v>
      </c>
      <c r="I273" s="89">
        <f>((SUM(I36:I37))*'Data - P&amp;L'!$C$38)</f>
        <v>0</v>
      </c>
      <c r="J273" s="89">
        <f>((SUM(J36:J37))*'Data - P&amp;L'!$C$38)</f>
        <v>0</v>
      </c>
      <c r="K273" s="89">
        <f>((SUM(K36:K37))*'Data - P&amp;L'!$C$38)</f>
        <v>0</v>
      </c>
      <c r="L273" s="89">
        <f>((SUM(L36:L37))*'Data - P&amp;L'!$C$38)</f>
        <v>0</v>
      </c>
      <c r="M273" s="89">
        <f>((SUM(M36:M37))*'Data - P&amp;L'!$C$38)</f>
        <v>0</v>
      </c>
      <c r="N273" s="89">
        <f>((SUM(N36:N37))*'Data - P&amp;L'!$C$38)</f>
        <v>0</v>
      </c>
      <c r="O273" s="89">
        <f>((SUM(O36:O37))*'Data - P&amp;L'!$C$38)</f>
        <v>0</v>
      </c>
      <c r="P273" s="89">
        <f>((SUM(P36:P37))*'Data - P&amp;L'!$C$38)</f>
        <v>0</v>
      </c>
      <c r="Q273" s="89">
        <f>((SUM(Q36:Q37))*'Data - P&amp;L'!$C$38)</f>
        <v>0</v>
      </c>
      <c r="R273" s="89">
        <f>((SUM(R36:R37))*'Data - P&amp;L'!$C$38)</f>
        <v>0</v>
      </c>
      <c r="S273" s="89">
        <f>((SUM(S36:S37))*'Data - P&amp;L'!$C$38)</f>
        <v>0</v>
      </c>
      <c r="T273" s="89">
        <f>((SUM(T36:T37))*'Data - P&amp;L'!$C$38)</f>
        <v>0</v>
      </c>
      <c r="U273" s="89">
        <f>((SUM(U36:U37))*'Data - P&amp;L'!$C$38)</f>
        <v>0</v>
      </c>
      <c r="V273" s="89">
        <f>((SUM(V36:V37))*'Data - P&amp;L'!$C$38)</f>
        <v>0</v>
      </c>
      <c r="W273" s="89">
        <f>((SUM(W36:W37))*'Data - P&amp;L'!$C$38)</f>
        <v>0</v>
      </c>
      <c r="X273" s="89">
        <f>((SUM(X36:X37))*'Data - P&amp;L'!$C$38)</f>
        <v>0</v>
      </c>
      <c r="Y273" s="89">
        <f>((SUM(Y36:Y37))*'Data - P&amp;L'!$C$38)</f>
        <v>0</v>
      </c>
      <c r="Z273" s="89">
        <f>((SUM(Z36:Z37))*'Data - P&amp;L'!$C$38)</f>
        <v>0</v>
      </c>
      <c r="AA273" s="89">
        <f>((SUM(AA36:AA37))*'Data - P&amp;L'!$C$38)</f>
        <v>0</v>
      </c>
      <c r="AB273" s="89">
        <f>((SUM(AB36:AB37))*'Data - P&amp;L'!$C$38)</f>
        <v>0</v>
      </c>
      <c r="AC273" s="89">
        <f>((SUM(AC36:AC37))*'Data - P&amp;L'!$C$38)</f>
        <v>0</v>
      </c>
      <c r="AD273" s="89">
        <f>((SUM(AD36:AD37))*'Data - P&amp;L'!$C$38)</f>
        <v>0</v>
      </c>
      <c r="AE273" s="89">
        <f>((SUM(AE36:AE37))*'Data - P&amp;L'!$C$38)</f>
        <v>0</v>
      </c>
      <c r="AF273" s="89">
        <f>((SUM(AF36:AF37))*'Data - P&amp;L'!$C$38)</f>
        <v>0</v>
      </c>
      <c r="AG273" s="99">
        <f t="shared" si="67"/>
        <v>11.94</v>
      </c>
    </row>
    <row r="274" outlineLevel="1">
      <c r="A274" s="123" t="s">
        <v>784</v>
      </c>
      <c r="B274" s="89">
        <f>((SUM(B64+B65+B148+B149))*'Data - P&amp;L'!$C$34)</f>
        <v>0</v>
      </c>
      <c r="C274" s="89">
        <f>((SUM(C36:C37))*'Data - P&amp;L'!$C$34)</f>
        <v>0</v>
      </c>
      <c r="D274" s="89">
        <f>((SUM(D36:D37))*'Data - P&amp;L'!$C$34)</f>
        <v>0</v>
      </c>
      <c r="E274" s="89">
        <f>((SUM(E36:E37))*'Data - P&amp;L'!$C$34)</f>
        <v>0</v>
      </c>
      <c r="F274" s="89">
        <f>((SUM(F36:F37))*'Data - P&amp;L'!$C$34)</f>
        <v>0</v>
      </c>
      <c r="G274" s="89">
        <f>((SUM(G36:G37))*'Data - P&amp;L'!$C$34)</f>
        <v>52.76</v>
      </c>
      <c r="H274" s="89">
        <f>((SUM(H36:H37))*'Data - P&amp;L'!$C$34)</f>
        <v>0</v>
      </c>
      <c r="I274" s="89">
        <f>((SUM(I36:I37))*'Data - P&amp;L'!$C$34)</f>
        <v>0</v>
      </c>
      <c r="J274" s="89">
        <f>((SUM(J36:J37))*'Data - P&amp;L'!$C$34)</f>
        <v>0</v>
      </c>
      <c r="K274" s="89">
        <f>((SUM(K36:K37))*'Data - P&amp;L'!$C$34)</f>
        <v>0</v>
      </c>
      <c r="L274" s="89">
        <f>((SUM(L36:L37))*'Data - P&amp;L'!$C$34)</f>
        <v>0</v>
      </c>
      <c r="M274" s="89">
        <f>((SUM(M36:M37))*'Data - P&amp;L'!$C$34)</f>
        <v>0</v>
      </c>
      <c r="N274" s="89">
        <f>((SUM(N36:N37))*'Data - P&amp;L'!$C$34)</f>
        <v>0</v>
      </c>
      <c r="O274" s="89">
        <f>((SUM(O36:O37))*'Data - P&amp;L'!$C$34)</f>
        <v>0</v>
      </c>
      <c r="P274" s="89">
        <f>((SUM(P36:P37))*'Data - P&amp;L'!$C$34)</f>
        <v>0</v>
      </c>
      <c r="Q274" s="89">
        <f>((SUM(Q36:Q37))*'Data - P&amp;L'!$C$34)</f>
        <v>0</v>
      </c>
      <c r="R274" s="89">
        <f>((SUM(R36:R37))*'Data - P&amp;L'!$C$34)</f>
        <v>0</v>
      </c>
      <c r="S274" s="89">
        <f>((SUM(S36:S37))*'Data - P&amp;L'!$C$34)</f>
        <v>0</v>
      </c>
      <c r="T274" s="89">
        <f>((SUM(T36:T37))*'Data - P&amp;L'!$C$34)</f>
        <v>0</v>
      </c>
      <c r="U274" s="89">
        <f>((SUM(U36:U37))*'Data - P&amp;L'!$C$34)</f>
        <v>0</v>
      </c>
      <c r="V274" s="89">
        <f>((SUM(V36:V37))*'Data - P&amp;L'!$C$34)</f>
        <v>0</v>
      </c>
      <c r="W274" s="89">
        <f>((SUM(W36:W37))*'Data - P&amp;L'!$C$34)</f>
        <v>0</v>
      </c>
      <c r="X274" s="89">
        <f>((SUM(X36:X37))*'Data - P&amp;L'!$C$34)</f>
        <v>0</v>
      </c>
      <c r="Y274" s="89">
        <f>((SUM(Y36:Y37))*'Data - P&amp;L'!$C$34)</f>
        <v>0</v>
      </c>
      <c r="Z274" s="89">
        <f>((SUM(Z36:Z37))*'Data - P&amp;L'!$C$34)</f>
        <v>0</v>
      </c>
      <c r="AA274" s="89">
        <f>((SUM(AA36:AA37))*'Data - P&amp;L'!$C$34)</f>
        <v>0</v>
      </c>
      <c r="AB274" s="89">
        <f>((SUM(AB36:AB37))*'Data - P&amp;L'!$C$34)</f>
        <v>0</v>
      </c>
      <c r="AC274" s="89">
        <f>((SUM(AC36:AC37))*'Data - P&amp;L'!$C$34)</f>
        <v>0</v>
      </c>
      <c r="AD274" s="89">
        <f>((SUM(AD36:AD37))*'Data - P&amp;L'!$C$34)</f>
        <v>0</v>
      </c>
      <c r="AE274" s="89">
        <f>((SUM(AE36:AE37))*'Data - P&amp;L'!$C$34)</f>
        <v>0</v>
      </c>
      <c r="AF274" s="89">
        <f>((SUM(AF36:AF37))*'Data - P&amp;L'!$C$34)</f>
        <v>0</v>
      </c>
      <c r="AG274" s="99">
        <f t="shared" si="67"/>
        <v>52.76</v>
      </c>
    </row>
    <row r="275" outlineLevel="1">
      <c r="A275" s="825" t="s">
        <v>786</v>
      </c>
      <c r="B275" s="612">
        <f>B53+B57+B165+B169</f>
        <v>0</v>
      </c>
      <c r="C275" s="612">
        <f t="shared" ref="C275:AF275" si="68">C53+C57</f>
        <v>0</v>
      </c>
      <c r="D275" s="612">
        <f t="shared" si="68"/>
        <v>0</v>
      </c>
      <c r="E275" s="612">
        <f t="shared" si="68"/>
        <v>0</v>
      </c>
      <c r="F275" s="612">
        <f t="shared" si="68"/>
        <v>0</v>
      </c>
      <c r="G275" s="612">
        <f t="shared" si="68"/>
        <v>299.99</v>
      </c>
      <c r="H275" s="612">
        <f t="shared" si="68"/>
        <v>0</v>
      </c>
      <c r="I275" s="612">
        <f t="shared" si="68"/>
        <v>0</v>
      </c>
      <c r="J275" s="612">
        <f t="shared" si="68"/>
        <v>0</v>
      </c>
      <c r="K275" s="612">
        <f t="shared" si="68"/>
        <v>0</v>
      </c>
      <c r="L275" s="612">
        <f t="shared" si="68"/>
        <v>0</v>
      </c>
      <c r="M275" s="612">
        <f t="shared" si="68"/>
        <v>0</v>
      </c>
      <c r="N275" s="612">
        <f t="shared" si="68"/>
        <v>0</v>
      </c>
      <c r="O275" s="612">
        <f t="shared" si="68"/>
        <v>0</v>
      </c>
      <c r="P275" s="612">
        <f t="shared" si="68"/>
        <v>0</v>
      </c>
      <c r="Q275" s="612">
        <f t="shared" si="68"/>
        <v>0</v>
      </c>
      <c r="R275" s="612">
        <f t="shared" si="68"/>
        <v>0</v>
      </c>
      <c r="S275" s="612">
        <f t="shared" si="68"/>
        <v>0</v>
      </c>
      <c r="T275" s="612">
        <f t="shared" si="68"/>
        <v>0</v>
      </c>
      <c r="U275" s="612">
        <f t="shared" si="68"/>
        <v>0</v>
      </c>
      <c r="V275" s="612">
        <f t="shared" si="68"/>
        <v>0</v>
      </c>
      <c r="W275" s="612">
        <f t="shared" si="68"/>
        <v>0</v>
      </c>
      <c r="X275" s="612">
        <f t="shared" si="68"/>
        <v>0</v>
      </c>
      <c r="Y275" s="612">
        <f t="shared" si="68"/>
        <v>0</v>
      </c>
      <c r="Z275" s="612">
        <f t="shared" si="68"/>
        <v>0</v>
      </c>
      <c r="AA275" s="612">
        <f t="shared" si="68"/>
        <v>0</v>
      </c>
      <c r="AB275" s="612">
        <f t="shared" si="68"/>
        <v>0</v>
      </c>
      <c r="AC275" s="612">
        <f t="shared" si="68"/>
        <v>98</v>
      </c>
      <c r="AD275" s="612">
        <f t="shared" si="68"/>
        <v>0</v>
      </c>
      <c r="AE275" s="612">
        <f t="shared" si="68"/>
        <v>0</v>
      </c>
      <c r="AF275" s="612">
        <f t="shared" si="68"/>
        <v>0</v>
      </c>
      <c r="AG275" s="99">
        <f t="shared" si="67"/>
        <v>397.99</v>
      </c>
    </row>
    <row r="276">
      <c r="A276" s="632" t="s">
        <v>787</v>
      </c>
      <c r="B276" s="615">
        <f t="shared" ref="B276:AF276" si="69">SUM(B277:B285)-B286-B287</f>
        <v>0</v>
      </c>
      <c r="C276" s="615">
        <f t="shared" si="69"/>
        <v>0</v>
      </c>
      <c r="D276" s="615">
        <f t="shared" si="69"/>
        <v>0</v>
      </c>
      <c r="E276" s="615">
        <f t="shared" si="69"/>
        <v>0</v>
      </c>
      <c r="F276" s="615">
        <f t="shared" si="69"/>
        <v>0</v>
      </c>
      <c r="G276" s="615">
        <f t="shared" si="69"/>
        <v>-436.40125</v>
      </c>
      <c r="H276" s="615">
        <f t="shared" si="69"/>
        <v>0</v>
      </c>
      <c r="I276" s="615">
        <f t="shared" si="69"/>
        <v>0</v>
      </c>
      <c r="J276" s="615">
        <f t="shared" si="69"/>
        <v>0</v>
      </c>
      <c r="K276" s="615">
        <f t="shared" si="69"/>
        <v>0</v>
      </c>
      <c r="L276" s="615">
        <f t="shared" si="69"/>
        <v>0</v>
      </c>
      <c r="M276" s="615">
        <f t="shared" si="69"/>
        <v>-305.2275</v>
      </c>
      <c r="N276" s="615">
        <f t="shared" si="69"/>
        <v>0</v>
      </c>
      <c r="O276" s="615">
        <f t="shared" si="69"/>
        <v>3.71875</v>
      </c>
      <c r="P276" s="615">
        <f t="shared" si="69"/>
        <v>0</v>
      </c>
      <c r="Q276" s="615">
        <f t="shared" si="69"/>
        <v>0</v>
      </c>
      <c r="R276" s="615">
        <f t="shared" si="69"/>
        <v>0</v>
      </c>
      <c r="S276" s="615">
        <f t="shared" si="69"/>
        <v>0</v>
      </c>
      <c r="T276" s="615">
        <f t="shared" si="69"/>
        <v>-295.18375</v>
      </c>
      <c r="U276" s="615">
        <f t="shared" si="69"/>
        <v>0</v>
      </c>
      <c r="V276" s="615">
        <f t="shared" si="69"/>
        <v>-281.28125</v>
      </c>
      <c r="W276" s="615">
        <f t="shared" si="69"/>
        <v>0</v>
      </c>
      <c r="X276" s="615">
        <f t="shared" si="69"/>
        <v>0</v>
      </c>
      <c r="Y276" s="615">
        <f t="shared" si="69"/>
        <v>-312.11375</v>
      </c>
      <c r="Z276" s="615">
        <f t="shared" si="69"/>
        <v>0</v>
      </c>
      <c r="AA276" s="615">
        <f t="shared" si="69"/>
        <v>0</v>
      </c>
      <c r="AB276" s="615">
        <f t="shared" si="69"/>
        <v>0</v>
      </c>
      <c r="AC276" s="615">
        <f t="shared" si="69"/>
        <v>-290.08125</v>
      </c>
      <c r="AD276" s="615">
        <f t="shared" si="69"/>
        <v>0</v>
      </c>
      <c r="AE276" s="615">
        <f t="shared" si="69"/>
        <v>0</v>
      </c>
      <c r="AF276" s="615">
        <f t="shared" si="69"/>
        <v>0</v>
      </c>
      <c r="AG276" s="99">
        <f t="shared" si="67"/>
        <v>-1916.57</v>
      </c>
    </row>
    <row r="277" outlineLevel="1">
      <c r="A277" s="123" t="s">
        <v>442</v>
      </c>
      <c r="B277" s="89">
        <f>((B60+B61+B172+B173)*'Data - P&amp;L'!$C$3)*'Data - P&amp;L'!$C$54</f>
        <v>0</v>
      </c>
      <c r="C277" s="89">
        <f>((C60+C61+C172+C173)*'Data - P&amp;L'!$C$3)*'Data - P&amp;L'!$C$54</f>
        <v>0</v>
      </c>
      <c r="D277" s="89">
        <f>((D60+D61+D172+D173)*'Data - P&amp;L'!$C$3)*'Data - P&amp;L'!$C$54</f>
        <v>0</v>
      </c>
      <c r="E277" s="89">
        <f>((E60+E61+E172+E173)*'Data - P&amp;L'!$C$3)*'Data - P&amp;L'!$C$54</f>
        <v>0</v>
      </c>
      <c r="F277" s="89">
        <f>((F60+F61+F172+F173)*'Data - P&amp;L'!$C$3)*'Data - P&amp;L'!$C$54</f>
        <v>0</v>
      </c>
      <c r="G277" s="89">
        <f>((G60+G61+G172+G173)*'Data - P&amp;L'!$C$3)*'Data - P&amp;L'!$C$54</f>
        <v>43.45</v>
      </c>
      <c r="H277" s="89">
        <f>((H60+H61+H172+H173)*'Data - P&amp;L'!$C$3)*'Data - P&amp;L'!$C$54</f>
        <v>0</v>
      </c>
      <c r="I277" s="89">
        <f>((I60+I61+I172+I173)*'Data - P&amp;L'!$C$3)*'Data - P&amp;L'!$C$54</f>
        <v>0</v>
      </c>
      <c r="J277" s="89">
        <f>((J60+J61+J172+J173)*'Data - P&amp;L'!$C$3)*'Data - P&amp;L'!$C$54</f>
        <v>0</v>
      </c>
      <c r="K277" s="89">
        <f>((K60+K61+K172+K173)*'Data - P&amp;L'!$C$3)*'Data - P&amp;L'!$C$54</f>
        <v>0</v>
      </c>
      <c r="L277" s="89">
        <f>((L60+L61+L172+L173)*'Data - P&amp;L'!$C$3)*'Data - P&amp;L'!$C$54</f>
        <v>0</v>
      </c>
      <c r="M277" s="89">
        <f>((M60+M61+M172+M173)*'Data - P&amp;L'!$C$3)*'Data - P&amp;L'!$C$54</f>
        <v>0</v>
      </c>
      <c r="N277" s="89">
        <f>((N60+N61+N172+N173)*'Data - P&amp;L'!$C$3)*'Data - P&amp;L'!$C$54</f>
        <v>0</v>
      </c>
      <c r="O277" s="89">
        <f>((O60+O61+O172+O173)*'Data - P&amp;L'!$C$3)*'Data - P&amp;L'!$C$54</f>
        <v>0</v>
      </c>
      <c r="P277" s="89">
        <f>((P60+P61+P172+P173)*'Data - P&amp;L'!$C$3)*'Data - P&amp;L'!$C$54</f>
        <v>0</v>
      </c>
      <c r="Q277" s="89">
        <f>((Q60+Q61+Q172+Q173)*'Data - P&amp;L'!$C$3)*'Data - P&amp;L'!$C$54</f>
        <v>0</v>
      </c>
      <c r="R277" s="89">
        <f>((R60+R61+R172+R173)*'Data - P&amp;L'!$C$3)*'Data - P&amp;L'!$C$54</f>
        <v>0</v>
      </c>
      <c r="S277" s="89">
        <f>((S60+S61+S172+S173)*'Data - P&amp;L'!$C$3)*'Data - P&amp;L'!$C$54</f>
        <v>0</v>
      </c>
      <c r="T277" s="89">
        <f>((T60+T61+T172+T173)*'Data - P&amp;L'!$C$3)*'Data - P&amp;L'!$C$54</f>
        <v>21.725</v>
      </c>
      <c r="U277" s="89">
        <f>((U60+U61+U172+U173)*'Data - P&amp;L'!$C$3)*'Data - P&amp;L'!$C$54</f>
        <v>0</v>
      </c>
      <c r="V277" s="89">
        <f>((V60+V61+V172+V173)*'Data - P&amp;L'!$C$3)*'Data - P&amp;L'!$C$54</f>
        <v>0</v>
      </c>
      <c r="W277" s="89">
        <f>((W60+W61+W172+W173)*'Data - P&amp;L'!$C$3)*'Data - P&amp;L'!$C$54</f>
        <v>0</v>
      </c>
      <c r="X277" s="89">
        <f>((X60+X61+X172+X173)*'Data - P&amp;L'!$C$3)*'Data - P&amp;L'!$C$54</f>
        <v>0</v>
      </c>
      <c r="Y277" s="89">
        <f>((Y60+Y61+Y172+Y173)*'Data - P&amp;L'!$C$3)*'Data - P&amp;L'!$C$54</f>
        <v>0</v>
      </c>
      <c r="Z277" s="89">
        <f>((Z60+Z61+Z172+Z173)*'Data - P&amp;L'!$C$3)*'Data - P&amp;L'!$C$54</f>
        <v>0</v>
      </c>
      <c r="AA277" s="89">
        <f>((AA60+AA61+AA172+AA173)*'Data - P&amp;L'!$C$3)*'Data - P&amp;L'!$C$54</f>
        <v>0</v>
      </c>
      <c r="AB277" s="89">
        <f>((AB60+AB61+AB172+AB173)*'Data - P&amp;L'!$C$3)*'Data - P&amp;L'!$C$54</f>
        <v>0</v>
      </c>
      <c r="AC277" s="89">
        <f>((AC60+AC61+AC172+AC173)*'Data - P&amp;L'!$C$3)*'Data - P&amp;L'!$C$54</f>
        <v>0</v>
      </c>
      <c r="AD277" s="89">
        <f>((AD60+AD61+AD172+AD173)*'Data - P&amp;L'!$C$3)*'Data - P&amp;L'!$C$54</f>
        <v>0</v>
      </c>
      <c r="AE277" s="89">
        <f>((AE60+AE61+AE172+AE173)*'Data - P&amp;L'!$C$3)*'Data - P&amp;L'!$C$54</f>
        <v>0</v>
      </c>
      <c r="AF277" s="89">
        <f>((AF60+AF61+AF172+AF173)*'Data - P&amp;L'!$C$3)*'Data - P&amp;L'!$C$54</f>
        <v>0</v>
      </c>
      <c r="AG277" s="99">
        <f t="shared" si="67"/>
        <v>65.175</v>
      </c>
    </row>
    <row r="278" outlineLevel="1">
      <c r="A278" s="123" t="s">
        <v>448</v>
      </c>
      <c r="B278" s="89">
        <f>(B62+B63+B174+B175)*'Data - P&amp;L'!$C$4*'Data - P&amp;L'!$C$54</f>
        <v>0</v>
      </c>
      <c r="C278" s="89">
        <f>(C62+C63+C174+C175)*'Data - P&amp;L'!$C$4*'Data - P&amp;L'!$C$54</f>
        <v>0</v>
      </c>
      <c r="D278" s="89">
        <f>(D62+D63+D174+D175)*'Data - P&amp;L'!$C$4*'Data - P&amp;L'!$C$54</f>
        <v>0</v>
      </c>
      <c r="E278" s="89">
        <f>(E62+E63+E174+E175)*'Data - P&amp;L'!$C$4*'Data - P&amp;L'!$C$54</f>
        <v>0</v>
      </c>
      <c r="F278" s="89">
        <f>(F62+F63+F174+F175)*'Data - P&amp;L'!$C$4*'Data - P&amp;L'!$C$54</f>
        <v>0</v>
      </c>
      <c r="G278" s="89">
        <f>(G62+G63+G174+G175)*'Data - P&amp;L'!$C$4*'Data - P&amp;L'!$C$54</f>
        <v>0</v>
      </c>
      <c r="H278" s="89">
        <f>(H62+H63+H174+H175)*'Data - P&amp;L'!$C$4*'Data - P&amp;L'!$C$54</f>
        <v>0</v>
      </c>
      <c r="I278" s="89">
        <f>(I62+I63+I174+I175)*'Data - P&amp;L'!$C$4*'Data - P&amp;L'!$C$54</f>
        <v>0</v>
      </c>
      <c r="J278" s="89">
        <f>(J62+J63+J174+J175)*'Data - P&amp;L'!$C$4*'Data - P&amp;L'!$C$54</f>
        <v>0</v>
      </c>
      <c r="K278" s="89">
        <f>(K62+K63+K174+K175)*'Data - P&amp;L'!$C$4*'Data - P&amp;L'!$C$54</f>
        <v>0</v>
      </c>
      <c r="L278" s="89">
        <f>(L62+L63+L174+L175)*'Data - P&amp;L'!$C$4*'Data - P&amp;L'!$C$54</f>
        <v>0</v>
      </c>
      <c r="M278" s="89">
        <f>(M62+M63+M174+M175)*'Data - P&amp;L'!$C$4*'Data - P&amp;L'!$C$54</f>
        <v>24.4025</v>
      </c>
      <c r="N278" s="89">
        <f>(N62+N63+N174+N175)*'Data - P&amp;L'!$C$4*'Data - P&amp;L'!$C$54</f>
        <v>0</v>
      </c>
      <c r="O278" s="89">
        <f>(O62+O63+O174+O175)*'Data - P&amp;L'!$C$4*'Data - P&amp;L'!$C$54</f>
        <v>0</v>
      </c>
      <c r="P278" s="89">
        <f>(P62+P63+P174+P175)*'Data - P&amp;L'!$C$4*'Data - P&amp;L'!$C$54</f>
        <v>0</v>
      </c>
      <c r="Q278" s="89">
        <f>(Q62+Q63+Q174+Q175)*'Data - P&amp;L'!$C$4*'Data - P&amp;L'!$C$54</f>
        <v>0</v>
      </c>
      <c r="R278" s="89">
        <f>(R62+R63+R174+R175)*'Data - P&amp;L'!$C$4*'Data - P&amp;L'!$C$54</f>
        <v>0</v>
      </c>
      <c r="S278" s="89">
        <f>(S62+S63+S174+S175)*'Data - P&amp;L'!$C$4*'Data - P&amp;L'!$C$54</f>
        <v>0</v>
      </c>
      <c r="T278" s="89">
        <f>(T62+T63+T174+T175)*'Data - P&amp;L'!$C$4*'Data - P&amp;L'!$C$54</f>
        <v>0</v>
      </c>
      <c r="U278" s="89">
        <f>(U62+U63+U174+U175)*'Data - P&amp;L'!$C$4*'Data - P&amp;L'!$C$54</f>
        <v>0</v>
      </c>
      <c r="V278" s="89">
        <f>(V62+V63+V174+V175)*'Data - P&amp;L'!$C$4*'Data - P&amp;L'!$C$54</f>
        <v>24.4025</v>
      </c>
      <c r="W278" s="89">
        <f>(W62+W63+W174+W175)*'Data - P&amp;L'!$C$4*'Data - P&amp;L'!$C$54</f>
        <v>0</v>
      </c>
      <c r="X278" s="89">
        <f>(X62+X63+X174+X175)*'Data - P&amp;L'!$C$4*'Data - P&amp;L'!$C$54</f>
        <v>0</v>
      </c>
      <c r="Y278" s="89">
        <f>(Y62+Y63+Y174+Y175)*'Data - P&amp;L'!$C$4*'Data - P&amp;L'!$C$54</f>
        <v>24.4025</v>
      </c>
      <c r="Z278" s="89">
        <f>(Z62+Z63+Z174+Z175)*'Data - P&amp;L'!$C$4*'Data - P&amp;L'!$C$54</f>
        <v>0</v>
      </c>
      <c r="AA278" s="89">
        <f>(AA62+AA63+AA174+AA175)*'Data - P&amp;L'!$C$4*'Data - P&amp;L'!$C$54</f>
        <v>0</v>
      </c>
      <c r="AB278" s="89">
        <f>(AB62+AB63+AB174+AB175)*'Data - P&amp;L'!$C$4*'Data - P&amp;L'!$C$54</f>
        <v>0</v>
      </c>
      <c r="AC278" s="89">
        <f>(AC62+AC63+AC174+AC175)*'Data - P&amp;L'!$C$4*'Data - P&amp;L'!$C$54</f>
        <v>24.4025</v>
      </c>
      <c r="AD278" s="89">
        <f>(AD62+AD63+AD174+AD175)*'Data - P&amp;L'!$C$4*'Data - P&amp;L'!$C$54</f>
        <v>0</v>
      </c>
      <c r="AE278" s="89">
        <f>(AE62+AE63+AE174+AE175)*'Data - P&amp;L'!$C$4*'Data - P&amp;L'!$C$54</f>
        <v>0</v>
      </c>
      <c r="AF278" s="89">
        <f>(AF62+AF63+AF174+AF175)*'Data - P&amp;L'!$C$4*'Data - P&amp;L'!$C$54</f>
        <v>0</v>
      </c>
      <c r="AG278" s="99">
        <f t="shared" si="67"/>
        <v>97.61</v>
      </c>
    </row>
    <row r="279" outlineLevel="1">
      <c r="A279" s="123" t="s">
        <v>451</v>
      </c>
      <c r="B279" s="89">
        <f>(B67+B179)*'Data - P&amp;L'!$C$6*'Data - P&amp;L'!$C$54</f>
        <v>0</v>
      </c>
      <c r="C279" s="89">
        <f>(C67+C179)*'Data - P&amp;L'!$C$6*'Data - P&amp;L'!$C$54</f>
        <v>0</v>
      </c>
      <c r="D279" s="89">
        <f>(D67+D179)*'Data - P&amp;L'!$C$6*'Data - P&amp;L'!$C$54</f>
        <v>0</v>
      </c>
      <c r="E279" s="89">
        <f>(E67+E179)*'Data - P&amp;L'!$C$6*'Data - P&amp;L'!$C$54</f>
        <v>0</v>
      </c>
      <c r="F279" s="89">
        <f>(F67+F179)*'Data - P&amp;L'!$C$6*'Data - P&amp;L'!$C$54</f>
        <v>0</v>
      </c>
      <c r="G279" s="89">
        <f>(G67+G179)*'Data - P&amp;L'!$C$6*'Data - P&amp;L'!$C$54</f>
        <v>0</v>
      </c>
      <c r="H279" s="89">
        <f>(H67+H179)*'Data - P&amp;L'!$C$6*'Data - P&amp;L'!$C$54</f>
        <v>0</v>
      </c>
      <c r="I279" s="89">
        <f>(I67+I179)*'Data - P&amp;L'!$C$6*'Data - P&amp;L'!$C$54</f>
        <v>0</v>
      </c>
      <c r="J279" s="89">
        <f>(J67+J179)*'Data - P&amp;L'!$C$6*'Data - P&amp;L'!$C$54</f>
        <v>0</v>
      </c>
      <c r="K279" s="89">
        <f>(K67+K179)*'Data - P&amp;L'!$C$6*'Data - P&amp;L'!$C$54</f>
        <v>0</v>
      </c>
      <c r="L279" s="89">
        <f>(L67+L179)*'Data - P&amp;L'!$C$6*'Data - P&amp;L'!$C$54</f>
        <v>0</v>
      </c>
      <c r="M279" s="89">
        <f>(M67+M179)*'Data - P&amp;L'!$C$6*'Data - P&amp;L'!$C$54</f>
        <v>0</v>
      </c>
      <c r="N279" s="89">
        <f>(N67+N179)*'Data - P&amp;L'!$C$6*'Data - P&amp;L'!$C$54</f>
        <v>0</v>
      </c>
      <c r="O279" s="89">
        <f>(O67+O179)*'Data - P&amp;L'!$C$6*'Data - P&amp;L'!$C$54</f>
        <v>0</v>
      </c>
      <c r="P279" s="89">
        <f>(P67+P179)*'Data - P&amp;L'!$C$6*'Data - P&amp;L'!$C$54</f>
        <v>0</v>
      </c>
      <c r="Q279" s="89">
        <f>(Q67+Q179)*'Data - P&amp;L'!$C$6*'Data - P&amp;L'!$C$54</f>
        <v>0</v>
      </c>
      <c r="R279" s="89">
        <f>(R67+R179)*'Data - P&amp;L'!$C$6*'Data - P&amp;L'!$C$54</f>
        <v>0</v>
      </c>
      <c r="S279" s="89">
        <f>(S67+S179)*'Data - P&amp;L'!$C$6*'Data - P&amp;L'!$C$54</f>
        <v>0</v>
      </c>
      <c r="T279" s="89">
        <f>(T67+T179)*'Data - P&amp;L'!$C$6*'Data - P&amp;L'!$C$54</f>
        <v>1.3725</v>
      </c>
      <c r="U279" s="89">
        <f>(U67+U179)*'Data - P&amp;L'!$C$6*'Data - P&amp;L'!$C$54</f>
        <v>0</v>
      </c>
      <c r="V279" s="89">
        <f>(V67+V179)*'Data - P&amp;L'!$C$6*'Data - P&amp;L'!$C$54</f>
        <v>0</v>
      </c>
      <c r="W279" s="89">
        <f>(W67+W179)*'Data - P&amp;L'!$C$6*'Data - P&amp;L'!$C$54</f>
        <v>0</v>
      </c>
      <c r="X279" s="89">
        <f>(X67+X179)*'Data - P&amp;L'!$C$6*'Data - P&amp;L'!$C$54</f>
        <v>0</v>
      </c>
      <c r="Y279" s="89">
        <f>(Y67+Y179)*'Data - P&amp;L'!$C$6*'Data - P&amp;L'!$C$54</f>
        <v>0</v>
      </c>
      <c r="Z279" s="89">
        <f>(Z67+Z179)*'Data - P&amp;L'!$C$6*'Data - P&amp;L'!$C$54</f>
        <v>0</v>
      </c>
      <c r="AA279" s="89">
        <f>(AA67+AA179)*'Data - P&amp;L'!$C$6*'Data - P&amp;L'!$C$54</f>
        <v>0</v>
      </c>
      <c r="AB279" s="89">
        <f>(AB67+AB179)*'Data - P&amp;L'!$C$6*'Data - P&amp;L'!$C$54</f>
        <v>0</v>
      </c>
      <c r="AC279" s="89">
        <f>(AC67+AC179)*'Data - P&amp;L'!$C$6*'Data - P&amp;L'!$C$54</f>
        <v>0</v>
      </c>
      <c r="AD279" s="89">
        <f>(AD67+AD179)*'Data - P&amp;L'!$C$6*'Data - P&amp;L'!$C$54</f>
        <v>0</v>
      </c>
      <c r="AE279" s="89">
        <f>(AE67+AE179)*'Data - P&amp;L'!$C$6*'Data - P&amp;L'!$C$54</f>
        <v>0</v>
      </c>
      <c r="AF279" s="89">
        <f>(AF67+AF179)*'Data - P&amp;L'!$C$6*'Data - P&amp;L'!$C$54</f>
        <v>0</v>
      </c>
      <c r="AG279" s="99">
        <f t="shared" si="67"/>
        <v>1.3725</v>
      </c>
    </row>
    <row r="280" outlineLevel="1">
      <c r="A280" s="123" t="s">
        <v>452</v>
      </c>
      <c r="B280" s="89">
        <f>(B68+B180)*'Data - P&amp;L'!$C$8*'Data - P&amp;L'!$C$54</f>
        <v>0</v>
      </c>
      <c r="C280" s="89">
        <f>(C68+C180)*'Data - P&amp;L'!$C$8*'Data - P&amp;L'!$C$54</f>
        <v>0</v>
      </c>
      <c r="D280" s="89">
        <f>(D68+D180)*'Data - P&amp;L'!$C$8*'Data - P&amp;L'!$C$54</f>
        <v>0</v>
      </c>
      <c r="E280" s="89">
        <f>(E68+E180)*'Data - P&amp;L'!$C$8*'Data - P&amp;L'!$C$54</f>
        <v>0</v>
      </c>
      <c r="F280" s="89">
        <f>(F68+F180)*'Data - P&amp;L'!$C$8*'Data - P&amp;L'!$C$54</f>
        <v>0</v>
      </c>
      <c r="G280" s="89">
        <f>(G68+G180)*'Data - P&amp;L'!$C$8*'Data - P&amp;L'!$C$54</f>
        <v>0</v>
      </c>
      <c r="H280" s="89">
        <f>(H68+H180)*'Data - P&amp;L'!$C$8*'Data - P&amp;L'!$C$54</f>
        <v>0</v>
      </c>
      <c r="I280" s="89">
        <f>(I68+I180)*'Data - P&amp;L'!$C$8*'Data - P&amp;L'!$C$54</f>
        <v>0</v>
      </c>
      <c r="J280" s="89">
        <f>(J68+J180)*'Data - P&amp;L'!$C$8*'Data - P&amp;L'!$C$54</f>
        <v>0</v>
      </c>
      <c r="K280" s="89">
        <f>(K68+K180)*'Data - P&amp;L'!$C$8*'Data - P&amp;L'!$C$54</f>
        <v>0</v>
      </c>
      <c r="L280" s="89">
        <f>(L68+L180)*'Data - P&amp;L'!$C$8*'Data - P&amp;L'!$C$54</f>
        <v>0</v>
      </c>
      <c r="M280" s="89">
        <f>(M68+M180)*'Data - P&amp;L'!$C$8*'Data - P&amp;L'!$C$54</f>
        <v>0</v>
      </c>
      <c r="N280" s="89">
        <f>(N68+N180)*'Data - P&amp;L'!$C$8*'Data - P&amp;L'!$C$54</f>
        <v>0</v>
      </c>
      <c r="O280" s="89">
        <f>(O68+O180)*'Data - P&amp;L'!$C$8*'Data - P&amp;L'!$C$54</f>
        <v>0</v>
      </c>
      <c r="P280" s="89">
        <f>(P68+P180)*'Data - P&amp;L'!$C$8*'Data - P&amp;L'!$C$54</f>
        <v>0</v>
      </c>
      <c r="Q280" s="89">
        <f>(Q68+Q180)*'Data - P&amp;L'!$C$8*'Data - P&amp;L'!$C$54</f>
        <v>0</v>
      </c>
      <c r="R280" s="89">
        <f>(R68+R180)*'Data - P&amp;L'!$C$8*'Data - P&amp;L'!$C$54</f>
        <v>0</v>
      </c>
      <c r="S280" s="89">
        <f>(S68+S180)*'Data - P&amp;L'!$C$8*'Data - P&amp;L'!$C$54</f>
        <v>0</v>
      </c>
      <c r="T280" s="89">
        <f>(T68+T180)*'Data - P&amp;L'!$C$8*'Data - P&amp;L'!$C$54</f>
        <v>0.2975</v>
      </c>
      <c r="U280" s="89">
        <f>(U68+U180)*'Data - P&amp;L'!$C$8*'Data - P&amp;L'!$C$54</f>
        <v>0</v>
      </c>
      <c r="V280" s="89">
        <f>(V68+V180)*'Data - P&amp;L'!$C$8*'Data - P&amp;L'!$C$54</f>
        <v>0.2975</v>
      </c>
      <c r="W280" s="89">
        <f>(W68+W180)*'Data - P&amp;L'!$C$8*'Data - P&amp;L'!$C$54</f>
        <v>0</v>
      </c>
      <c r="X280" s="89">
        <f>(X68+X180)*'Data - P&amp;L'!$C$8*'Data - P&amp;L'!$C$54</f>
        <v>0</v>
      </c>
      <c r="Y280" s="89">
        <f>(Y68+Y180)*'Data - P&amp;L'!$C$8*'Data - P&amp;L'!$C$54</f>
        <v>0</v>
      </c>
      <c r="Z280" s="89">
        <f>(Z68+Z180)*'Data - P&amp;L'!$C$8*'Data - P&amp;L'!$C$54</f>
        <v>0</v>
      </c>
      <c r="AA280" s="89">
        <f>(AA68+AA180)*'Data - P&amp;L'!$C$8*'Data - P&amp;L'!$C$54</f>
        <v>0</v>
      </c>
      <c r="AB280" s="89">
        <f>(AB68+AB180)*'Data - P&amp;L'!$C$8*'Data - P&amp;L'!$C$54</f>
        <v>0</v>
      </c>
      <c r="AC280" s="89">
        <f>(AC68+AC180)*'Data - P&amp;L'!$C$8*'Data - P&amp;L'!$C$54</f>
        <v>0.2975</v>
      </c>
      <c r="AD280" s="89">
        <f>(AD68+AD180)*'Data - P&amp;L'!$C$8*'Data - P&amp;L'!$C$54</f>
        <v>0</v>
      </c>
      <c r="AE280" s="89">
        <f>(AE68+AE180)*'Data - P&amp;L'!$C$8*'Data - P&amp;L'!$C$54</f>
        <v>0</v>
      </c>
      <c r="AF280" s="89">
        <f>(AF68+AF180)*'Data - P&amp;L'!$C$8*'Data - P&amp;L'!$C$54</f>
        <v>0</v>
      </c>
      <c r="AG280" s="99">
        <f>SUM(AG266:AG279)</f>
        <v>-1179.9625</v>
      </c>
    </row>
    <row r="281" outlineLevel="1">
      <c r="A281" s="123" t="s">
        <v>352</v>
      </c>
      <c r="B281" s="89">
        <f>(B69+B70+B181+B182)*'Data - P&amp;L'!$C$9*'Data - P&amp;L'!$C$54</f>
        <v>0</v>
      </c>
      <c r="C281" s="89">
        <f>(C69+C70+C181+C182)*'Data - P&amp;L'!$C$9*'Data - P&amp;L'!$C$54</f>
        <v>0</v>
      </c>
      <c r="D281" s="89">
        <f>(D69+D70+D181+D182)*'Data - P&amp;L'!$C$9*'Data - P&amp;L'!$C$54</f>
        <v>0</v>
      </c>
      <c r="E281" s="89">
        <f>(E69+E70+E181+E182)*'Data - P&amp;L'!$C$9*'Data - P&amp;L'!$C$54</f>
        <v>0</v>
      </c>
      <c r="F281" s="89">
        <f>(F69+F70+F181+F182)*'Data - P&amp;L'!$C$9*'Data - P&amp;L'!$C$54</f>
        <v>0</v>
      </c>
      <c r="G281" s="89">
        <f>(G69+G70+G181+G182)*'Data - P&amp;L'!$C$9*'Data - P&amp;L'!$C$54</f>
        <v>0</v>
      </c>
      <c r="H281" s="89">
        <f>(H69+H70+H181+H182)*'Data - P&amp;L'!$C$9*'Data - P&amp;L'!$C$54</f>
        <v>0</v>
      </c>
      <c r="I281" s="89">
        <f>(I69+I70+I181+I182)*'Data - P&amp;L'!$C$9*'Data - P&amp;L'!$C$54</f>
        <v>0</v>
      </c>
      <c r="J281" s="89">
        <f>(J69+J70+J181+J182)*'Data - P&amp;L'!$C$9*'Data - P&amp;L'!$C$54</f>
        <v>0</v>
      </c>
      <c r="K281" s="89">
        <f>(K69+K70+K181+K182)*'Data - P&amp;L'!$C$9*'Data - P&amp;L'!$C$54</f>
        <v>0</v>
      </c>
      <c r="L281" s="89">
        <f>(L69+L70+L181+L182)*'Data - P&amp;L'!$C$9*'Data - P&amp;L'!$C$54</f>
        <v>0</v>
      </c>
      <c r="M281" s="89">
        <f>(M69+M70+M181+M182)*'Data - P&amp;L'!$C$9*'Data - P&amp;L'!$C$54</f>
        <v>0</v>
      </c>
      <c r="N281" s="89">
        <f>(N69+N70+N181+N182)*'Data - P&amp;L'!$C$9*'Data - P&amp;L'!$C$54</f>
        <v>0</v>
      </c>
      <c r="O281" s="89">
        <f>(O69+O70+O181+O182)*'Data - P&amp;L'!$C$9*'Data - P&amp;L'!$C$54</f>
        <v>0</v>
      </c>
      <c r="P281" s="89">
        <f>(P69+P70+P181+P182)*'Data - P&amp;L'!$C$9*'Data - P&amp;L'!$C$54</f>
        <v>0</v>
      </c>
      <c r="Q281" s="89">
        <f>(Q69+Q70+Q181+Q182)*'Data - P&amp;L'!$C$9*'Data - P&amp;L'!$C$54</f>
        <v>0</v>
      </c>
      <c r="R281" s="89">
        <f>(R69+R70+R181+R182)*'Data - P&amp;L'!$C$9*'Data - P&amp;L'!$C$54</f>
        <v>0</v>
      </c>
      <c r="S281" s="89">
        <f>(S69+S70+S181+S182)*'Data - P&amp;L'!$C$9*'Data - P&amp;L'!$C$54</f>
        <v>0</v>
      </c>
      <c r="T281" s="89">
        <f>(T69+T70+T181+T182)*'Data - P&amp;L'!$C$9*'Data - P&amp;L'!$C$54</f>
        <v>0</v>
      </c>
      <c r="U281" s="89">
        <f>(U69+U70+U181+U182)*'Data - P&amp;L'!$C$9*'Data - P&amp;L'!$C$54</f>
        <v>0</v>
      </c>
      <c r="V281" s="89">
        <f>(V69+V70+V181+V182)*'Data - P&amp;L'!$C$9*'Data - P&amp;L'!$C$54</f>
        <v>0</v>
      </c>
      <c r="W281" s="89">
        <f>(W69+W70+W181+W182)*'Data - P&amp;L'!$C$9*'Data - P&amp;L'!$C$54</f>
        <v>0</v>
      </c>
      <c r="X281" s="89">
        <f>(X69+X70+X181+X182)*'Data - P&amp;L'!$C$9*'Data - P&amp;L'!$C$54</f>
        <v>0</v>
      </c>
      <c r="Y281" s="89">
        <f>(Y69+Y70+Y181+Y182)*'Data - P&amp;L'!$C$9*'Data - P&amp;L'!$C$54</f>
        <v>1.665</v>
      </c>
      <c r="Z281" s="89">
        <f>(Z69+Z70+Z181+Z182)*'Data - P&amp;L'!$C$9*'Data - P&amp;L'!$C$54</f>
        <v>0</v>
      </c>
      <c r="AA281" s="89">
        <f>(AA69+AA70+AA181+AA182)*'Data - P&amp;L'!$C$9*'Data - P&amp;L'!$C$54</f>
        <v>0</v>
      </c>
      <c r="AB281" s="89">
        <f>(AB69+AB70+AB181+AB182)*'Data - P&amp;L'!$C$9*'Data - P&amp;L'!$C$54</f>
        <v>0</v>
      </c>
      <c r="AC281" s="89">
        <f>(AC69+AC70+AC181+AC182)*'Data - P&amp;L'!$C$9*'Data - P&amp;L'!$C$54</f>
        <v>0</v>
      </c>
      <c r="AD281" s="89">
        <f>(AD69+AD70+AD181+AD182)*'Data - P&amp;L'!$C$9*'Data - P&amp;L'!$C$54</f>
        <v>0</v>
      </c>
      <c r="AE281" s="89">
        <f>(AE69+AE70+AE181+AE182)*'Data - P&amp;L'!$C$9*'Data - P&amp;L'!$C$54</f>
        <v>0</v>
      </c>
      <c r="AF281" s="89">
        <f>(AF69+AF70+AF181+AF182)*'Data - P&amp;L'!$C$9*'Data - P&amp;L'!$C$54</f>
        <v>0</v>
      </c>
      <c r="AG281" s="99">
        <f t="shared" ref="AG281:AG299" si="70">SUM(B281:AF281)</f>
        <v>1.665</v>
      </c>
    </row>
    <row r="282" outlineLevel="1">
      <c r="A282" s="123" t="s">
        <v>356</v>
      </c>
      <c r="B282" s="89">
        <f>(B71+B72+B183+B184)*'Data - P&amp;L'!$C$5*'Data - P&amp;L'!$C$54</f>
        <v>0</v>
      </c>
      <c r="C282" s="89">
        <f>(C71+C72+C183+C184)*'Data - P&amp;L'!$C$5*'Data - P&amp;L'!$C$54</f>
        <v>0</v>
      </c>
      <c r="D282" s="89">
        <f>(D71+D72+D183+D184)*'Data - P&amp;L'!$C$5*'Data - P&amp;L'!$C$54</f>
        <v>0</v>
      </c>
      <c r="E282" s="89">
        <f>(E71+E72+E183+E184)*'Data - P&amp;L'!$C$5*'Data - P&amp;L'!$C$54</f>
        <v>0</v>
      </c>
      <c r="F282" s="89">
        <f>(F71+F72+F183+F184)*'Data - P&amp;L'!$C$5*'Data - P&amp;L'!$C$54</f>
        <v>0</v>
      </c>
      <c r="G282" s="89">
        <f>(G71+G72+G183+G184)*'Data - P&amp;L'!$C$5*'Data - P&amp;L'!$C$54</f>
        <v>3.36</v>
      </c>
      <c r="H282" s="89">
        <f>(H71+H72+H183+H184)*'Data - P&amp;L'!$C$5*'Data - P&amp;L'!$C$54</f>
        <v>0</v>
      </c>
      <c r="I282" s="89">
        <f>(I71+I72+I183+I184)*'Data - P&amp;L'!$C$5*'Data - P&amp;L'!$C$54</f>
        <v>0</v>
      </c>
      <c r="J282" s="89">
        <f>(J71+J72+J183+J184)*'Data - P&amp;L'!$C$5*'Data - P&amp;L'!$C$54</f>
        <v>0</v>
      </c>
      <c r="K282" s="89">
        <f>(K71+K72+K183+K184)*'Data - P&amp;L'!$C$5*'Data - P&amp;L'!$C$54</f>
        <v>0</v>
      </c>
      <c r="L282" s="89">
        <f>(L71+L72+L183+L184)*'Data - P&amp;L'!$C$5*'Data - P&amp;L'!$C$54</f>
        <v>0</v>
      </c>
      <c r="M282" s="89">
        <f>(M71+M72+M183+M184)*'Data - P&amp;L'!$C$5*'Data - P&amp;L'!$C$54</f>
        <v>0</v>
      </c>
      <c r="N282" s="89">
        <f>(N71+N72+N183+N184)*'Data - P&amp;L'!$C$5*'Data - P&amp;L'!$C$54</f>
        <v>0</v>
      </c>
      <c r="O282" s="89">
        <f>(O71+O72+O183+O184)*'Data - P&amp;L'!$C$5*'Data - P&amp;L'!$C$54</f>
        <v>3.36</v>
      </c>
      <c r="P282" s="89">
        <f>(P71+P72+P183+P184)*'Data - P&amp;L'!$C$5*'Data - P&amp;L'!$C$54</f>
        <v>0</v>
      </c>
      <c r="Q282" s="89">
        <f>(Q71+Q72+Q183+Q184)*'Data - P&amp;L'!$C$5*'Data - P&amp;L'!$C$54</f>
        <v>0</v>
      </c>
      <c r="R282" s="89">
        <f>(R71+R72+R183+R184)*'Data - P&amp;L'!$C$5*'Data - P&amp;L'!$C$54</f>
        <v>0</v>
      </c>
      <c r="S282" s="89">
        <f>(S71+S72+S183+S184)*'Data - P&amp;L'!$C$5*'Data - P&amp;L'!$C$54</f>
        <v>0</v>
      </c>
      <c r="T282" s="89">
        <f>(T71+T72+T183+T184)*'Data - P&amp;L'!$C$5*'Data - P&amp;L'!$C$54</f>
        <v>3.36</v>
      </c>
      <c r="U282" s="89">
        <f>(U71+U72+U183+U184)*'Data - P&amp;L'!$C$5*'Data - P&amp;L'!$C$54</f>
        <v>0</v>
      </c>
      <c r="V282" s="89">
        <f>(V71+V72+V183+V184)*'Data - P&amp;L'!$C$5*'Data - P&amp;L'!$C$54</f>
        <v>0</v>
      </c>
      <c r="W282" s="89">
        <f>(W71+W72+W183+W184)*'Data - P&amp;L'!$C$5*'Data - P&amp;L'!$C$54</f>
        <v>0</v>
      </c>
      <c r="X282" s="89">
        <f>(X71+X72+X183+X184)*'Data - P&amp;L'!$C$5*'Data - P&amp;L'!$C$54</f>
        <v>0</v>
      </c>
      <c r="Y282" s="89">
        <f>(Y71+Y72+Y183+Y184)*'Data - P&amp;L'!$C$5*'Data - P&amp;L'!$C$54</f>
        <v>0</v>
      </c>
      <c r="Z282" s="89">
        <f>(Z71+Z72+Z183+Z184)*'Data - P&amp;L'!$C$5*'Data - P&amp;L'!$C$54</f>
        <v>0</v>
      </c>
      <c r="AA282" s="89">
        <f>(AA71+AA72+AA183+AA184)*'Data - P&amp;L'!$C$5*'Data - P&amp;L'!$C$54</f>
        <v>0</v>
      </c>
      <c r="AB282" s="89">
        <f>(AB71+AB72+AB183+AB184)*'Data - P&amp;L'!$C$5*'Data - P&amp;L'!$C$54</f>
        <v>0</v>
      </c>
      <c r="AC282" s="89">
        <f>(AC71+AC72+AC183+AC184)*'Data - P&amp;L'!$C$5*'Data - P&amp;L'!$C$54</f>
        <v>0</v>
      </c>
      <c r="AD282" s="89">
        <f>(AD71+AD72+AD183+AD184)*'Data - P&amp;L'!$C$5*'Data - P&amp;L'!$C$54</f>
        <v>0</v>
      </c>
      <c r="AE282" s="89">
        <f>(AE71+AE72+AE183+AE184)*'Data - P&amp;L'!$C$5*'Data - P&amp;L'!$C$54</f>
        <v>0</v>
      </c>
      <c r="AF282" s="89">
        <f>(AF71+AF72+AF183+AF184)*'Data - P&amp;L'!$C$5*'Data - P&amp;L'!$C$54</f>
        <v>0</v>
      </c>
      <c r="AG282" s="99">
        <f t="shared" si="70"/>
        <v>10.08</v>
      </c>
    </row>
    <row r="283" outlineLevel="1">
      <c r="A283" s="123" t="s">
        <v>361</v>
      </c>
      <c r="B283" s="89">
        <f>(B73+B74+B185+B186)*'Data - P&amp;L'!$C$10*'Data - P&amp;L'!$C$54</f>
        <v>0</v>
      </c>
      <c r="C283" s="89">
        <f>(C73+C74+C185+C186)*'Data - P&amp;L'!$C$10*'Data - P&amp;L'!$C$54</f>
        <v>0</v>
      </c>
      <c r="D283" s="89">
        <f>(D73+D74+D185+D186)*'Data - P&amp;L'!$C$10*'Data - P&amp;L'!$C$54</f>
        <v>0</v>
      </c>
      <c r="E283" s="89">
        <f>(E73+E74+E185+E186)*'Data - P&amp;L'!$C$10*'Data - P&amp;L'!$C$54</f>
        <v>0</v>
      </c>
      <c r="F283" s="89">
        <f>(F73+F74+F185+F186)*'Data - P&amp;L'!$C$10*'Data - P&amp;L'!$C$54</f>
        <v>0</v>
      </c>
      <c r="G283" s="89">
        <f>(G73+G74+G185+G186)*'Data - P&amp;L'!$C$10*'Data - P&amp;L'!$C$54</f>
        <v>0</v>
      </c>
      <c r="H283" s="89">
        <f>(H73+H74+H185+H186)*'Data - P&amp;L'!$C$10*'Data - P&amp;L'!$C$54</f>
        <v>0</v>
      </c>
      <c r="I283" s="89">
        <f>(I73+I74+I185+I186)*'Data - P&amp;L'!$C$10*'Data - P&amp;L'!$C$54</f>
        <v>0</v>
      </c>
      <c r="J283" s="89">
        <f>(J73+J74+J185+J186)*'Data - P&amp;L'!$C$10*'Data - P&amp;L'!$C$54</f>
        <v>0</v>
      </c>
      <c r="K283" s="89">
        <f>(K73+K74+K185+K186)*'Data - P&amp;L'!$C$10*'Data - P&amp;L'!$C$54</f>
        <v>0</v>
      </c>
      <c r="L283" s="89">
        <f>(L73+L74+L185+L186)*'Data - P&amp;L'!$C$10*'Data - P&amp;L'!$C$54</f>
        <v>0</v>
      </c>
      <c r="M283" s="89">
        <f>(M73+M74+M185+M186)*'Data - P&amp;L'!$C$10*'Data - P&amp;L'!$C$54</f>
        <v>0</v>
      </c>
      <c r="N283" s="89">
        <f>(N73+N74+N185+N186)*'Data - P&amp;L'!$C$10*'Data - P&amp;L'!$C$54</f>
        <v>0</v>
      </c>
      <c r="O283" s="89">
        <f>(O73+O74+O185+O186)*'Data - P&amp;L'!$C$10*'Data - P&amp;L'!$C$54</f>
        <v>0</v>
      </c>
      <c r="P283" s="89">
        <f>(P73+P74+P185+P186)*'Data - P&amp;L'!$C$10*'Data - P&amp;L'!$C$54</f>
        <v>0</v>
      </c>
      <c r="Q283" s="89">
        <f>(Q73+Q74+Q185+Q186)*'Data - P&amp;L'!$C$10*'Data - P&amp;L'!$C$54</f>
        <v>0</v>
      </c>
      <c r="R283" s="89">
        <f>(R73+R74+R185+R186)*'Data - P&amp;L'!$C$10*'Data - P&amp;L'!$C$54</f>
        <v>0</v>
      </c>
      <c r="S283" s="89">
        <f>(S73+S74+S185+S186)*'Data - P&amp;L'!$C$10*'Data - P&amp;L'!$C$54</f>
        <v>0</v>
      </c>
      <c r="T283" s="89">
        <f>(T73+T74+T185+T186)*'Data - P&amp;L'!$C$10*'Data - P&amp;L'!$C$54</f>
        <v>0</v>
      </c>
      <c r="U283" s="89">
        <f>(U73+U74+U185+U186)*'Data - P&amp;L'!$C$10*'Data - P&amp;L'!$C$54</f>
        <v>0</v>
      </c>
      <c r="V283" s="89">
        <f>(V73+V74+V185+V186)*'Data - P&amp;L'!$C$10*'Data - P&amp;L'!$C$54</f>
        <v>0</v>
      </c>
      <c r="W283" s="89">
        <f>(W73+W74+W185+W186)*'Data - P&amp;L'!$C$10*'Data - P&amp;L'!$C$54</f>
        <v>0</v>
      </c>
      <c r="X283" s="89">
        <f>(X73+X74+X185+X186)*'Data - P&amp;L'!$C$10*'Data - P&amp;L'!$C$54</f>
        <v>0</v>
      </c>
      <c r="Y283" s="89">
        <f>(Y73+Y74+Y185+Y186)*'Data - P&amp;L'!$C$10*'Data - P&amp;L'!$C$54</f>
        <v>0</v>
      </c>
      <c r="Z283" s="89">
        <f>(Z73+Z74+Z185+Z186)*'Data - P&amp;L'!$C$10*'Data - P&amp;L'!$C$54</f>
        <v>0</v>
      </c>
      <c r="AA283" s="89">
        <f>(AA73+AA74+AA185+AA186)*'Data - P&amp;L'!$C$10*'Data - P&amp;L'!$C$54</f>
        <v>0</v>
      </c>
      <c r="AB283" s="89">
        <f>(AB73+AB74+AB185+AB186)*'Data - P&amp;L'!$C$10*'Data - P&amp;L'!$C$54</f>
        <v>0</v>
      </c>
      <c r="AC283" s="89">
        <f>(AC73+AC74+AC185+AC186)*'Data - P&amp;L'!$C$10*'Data - P&amp;L'!$C$54</f>
        <v>0</v>
      </c>
      <c r="AD283" s="89">
        <f>(AD73+AD74+AD185+AD186)*'Data - P&amp;L'!$C$10*'Data - P&amp;L'!$C$54</f>
        <v>0</v>
      </c>
      <c r="AE283" s="89">
        <f>(AE73+AE74+AE185+AE186)*'Data - P&amp;L'!$C$10*'Data - P&amp;L'!$C$54</f>
        <v>0</v>
      </c>
      <c r="AF283" s="89">
        <f>(AF73+AF74+AF185+AF186)*'Data - P&amp;L'!$C$10*'Data - P&amp;L'!$C$54</f>
        <v>0</v>
      </c>
      <c r="AG283" s="99">
        <f t="shared" si="70"/>
        <v>0</v>
      </c>
    </row>
    <row r="284" outlineLevel="1">
      <c r="A284" s="123" t="s">
        <v>367</v>
      </c>
      <c r="B284" s="89">
        <f>((B64*'Data - P&amp;L'!$C$38)+(B176*'Data - P&amp;L'!$C$38))*'Data - P&amp;L'!$C$54</f>
        <v>0</v>
      </c>
      <c r="C284" s="89">
        <f>((C64*'Data - P&amp;L'!$C$38)+(C176*'Data - P&amp;L'!$C$39))*'Data - P&amp;L'!$C$54</f>
        <v>0</v>
      </c>
      <c r="D284" s="89">
        <f>((D64*'Data - P&amp;L'!$C$38)+(D176*'Data - P&amp;L'!$C$39))*'Data - P&amp;L'!$C$54</f>
        <v>0</v>
      </c>
      <c r="E284" s="89">
        <f>((E64*'Data - P&amp;L'!$C$38)+(E176*'Data - P&amp;L'!$C$39))*'Data - P&amp;L'!$C$54</f>
        <v>0</v>
      </c>
      <c r="F284" s="89">
        <f>((F64*'Data - P&amp;L'!$C$38)+(F176*'Data - P&amp;L'!$C$39))*'Data - P&amp;L'!$C$54</f>
        <v>0</v>
      </c>
      <c r="G284" s="89">
        <f>((G64*'Data - P&amp;L'!$C$38)+(G176*'Data - P&amp;L'!$C$39))*'Data - P&amp;L'!$C$54</f>
        <v>5.97</v>
      </c>
      <c r="H284" s="89">
        <f>((H64*'Data - P&amp;L'!$C$38)+(H176*'Data - P&amp;L'!$C$39))*'Data - P&amp;L'!$C$54</f>
        <v>0</v>
      </c>
      <c r="I284" s="89">
        <f>((I64*'Data - P&amp;L'!$C$38)+(I176*'Data - P&amp;L'!$C$39))*'Data - P&amp;L'!$C$54</f>
        <v>0</v>
      </c>
      <c r="J284" s="89">
        <f>((J64*'Data - P&amp;L'!$C$38)+(J176*'Data - P&amp;L'!$C$39))*'Data - P&amp;L'!$C$54</f>
        <v>0</v>
      </c>
      <c r="K284" s="89">
        <f>((K64*'Data - P&amp;L'!$C$38)+(K176*'Data - P&amp;L'!$C$39))*'Data - P&amp;L'!$C$54</f>
        <v>0</v>
      </c>
      <c r="L284" s="89">
        <f>((L64*'Data - P&amp;L'!$C$38)+(L176*'Data - P&amp;L'!$C$39))*'Data - P&amp;L'!$C$54</f>
        <v>0</v>
      </c>
      <c r="M284" s="89">
        <f>((M64*'Data - P&amp;L'!$C$38)+(M176*'Data - P&amp;L'!$C$39))*'Data - P&amp;L'!$C$54</f>
        <v>0</v>
      </c>
      <c r="N284" s="89">
        <f>((N64*'Data - P&amp;L'!$C$38)+(N176*'Data - P&amp;L'!$C$39))*'Data - P&amp;L'!$C$54</f>
        <v>0</v>
      </c>
      <c r="O284" s="89">
        <f>((O64*'Data - P&amp;L'!$C$38)+(O176*'Data - P&amp;L'!$C$39))*'Data - P&amp;L'!$C$54</f>
        <v>0</v>
      </c>
      <c r="P284" s="89">
        <f>((P64*'Data - P&amp;L'!$C$38)+(P176*'Data - P&amp;L'!$C$39))*'Data - P&amp;L'!$C$54</f>
        <v>0</v>
      </c>
      <c r="Q284" s="89">
        <f>((Q64*'Data - P&amp;L'!$C$38)+(Q176*'Data - P&amp;L'!$C$39))*'Data - P&amp;L'!$C$54</f>
        <v>0</v>
      </c>
      <c r="R284" s="89">
        <f>((R64*'Data - P&amp;L'!$C$38)+(R176*'Data - P&amp;L'!$C$39))*'Data - P&amp;L'!$C$54</f>
        <v>0</v>
      </c>
      <c r="S284" s="89">
        <f>((S64*'Data - P&amp;L'!$C$38)+(S176*'Data - P&amp;L'!$C$39))*'Data - P&amp;L'!$C$54</f>
        <v>0</v>
      </c>
      <c r="T284" s="89">
        <f>((T64*'Data - P&amp;L'!$C$38)+(T176*'Data - P&amp;L'!$C$39))*'Data - P&amp;L'!$C$54</f>
        <v>2.985</v>
      </c>
      <c r="U284" s="89">
        <f>((U64*'Data - P&amp;L'!$C$38)+(U176*'Data - P&amp;L'!$C$39))*'Data - P&amp;L'!$C$54</f>
        <v>0</v>
      </c>
      <c r="V284" s="89">
        <f>((V64*'Data - P&amp;L'!$C$38)+(V176*'Data - P&amp;L'!$C$39))*'Data - P&amp;L'!$C$54</f>
        <v>0</v>
      </c>
      <c r="W284" s="89">
        <f>((W64*'Data - P&amp;L'!$C$38)+(W176*'Data - P&amp;L'!$C$39))*'Data - P&amp;L'!$C$54</f>
        <v>0</v>
      </c>
      <c r="X284" s="89">
        <f>((X64*'Data - P&amp;L'!$C$38)+(X176*'Data - P&amp;L'!$C$39))*'Data - P&amp;L'!$C$54</f>
        <v>0</v>
      </c>
      <c r="Y284" s="89">
        <f>((Y64*'Data - P&amp;L'!$C$38)+(Y176*'Data - P&amp;L'!$C$39))*'Data - P&amp;L'!$C$54</f>
        <v>0</v>
      </c>
      <c r="Z284" s="89">
        <f>((Z64*'Data - P&amp;L'!$C$38)+(Z176*'Data - P&amp;L'!$C$39))*'Data - P&amp;L'!$C$54</f>
        <v>0</v>
      </c>
      <c r="AA284" s="89">
        <f>((AA64*'Data - P&amp;L'!$C$38)+(AA176*'Data - P&amp;L'!$C$39))*'Data - P&amp;L'!$C$54</f>
        <v>0</v>
      </c>
      <c r="AB284" s="89">
        <f>((AB64*'Data - P&amp;L'!$C$38)+(AB176*'Data - P&amp;L'!$C$39))*'Data - P&amp;L'!$C$54</f>
        <v>0</v>
      </c>
      <c r="AC284" s="89">
        <f>((AC64*'Data - P&amp;L'!$C$38)+(AC176*'Data - P&amp;L'!$C$39))*'Data - P&amp;L'!$C$54</f>
        <v>0</v>
      </c>
      <c r="AD284" s="89">
        <f>((AD64*'Data - P&amp;L'!$C$38)+(AD176*'Data - P&amp;L'!$C$39))*'Data - P&amp;L'!$C$54</f>
        <v>0</v>
      </c>
      <c r="AE284" s="89">
        <f>((AE64*'Data - P&amp;L'!$C$38)+(AE176*'Data - P&amp;L'!$C$39))*'Data - P&amp;L'!$C$54</f>
        <v>0</v>
      </c>
      <c r="AF284" s="89">
        <f>((AF64*'Data - P&amp;L'!$C$38)+(AF176*'Data - P&amp;L'!$C$39))*'Data - P&amp;L'!$C$54</f>
        <v>0</v>
      </c>
      <c r="AG284" s="99">
        <f t="shared" si="70"/>
        <v>8.955</v>
      </c>
    </row>
    <row r="285" outlineLevel="1">
      <c r="A285" s="123" t="s">
        <v>435</v>
      </c>
      <c r="B285" s="89">
        <f>((B75*'Data - P&amp;L'!$D$38)+(B187*'Data - P&amp;L'!$D$38))*'Data - P&amp;L'!$C$54</f>
        <v>0</v>
      </c>
      <c r="C285" s="89">
        <f>((C75*'Data - P&amp;L'!$D$38)+(C187*'Data - P&amp;L'!$D$39))*'Data - P&amp;L'!$C$54</f>
        <v>0</v>
      </c>
      <c r="D285" s="89">
        <f>((D75*'Data - P&amp;L'!$D$38)+(D187*'Data - P&amp;L'!$D$39))*'Data - P&amp;L'!$C$54</f>
        <v>0</v>
      </c>
      <c r="E285" s="89">
        <f>((E75*'Data - P&amp;L'!$D$38)+(E187*'Data - P&amp;L'!$D$39))*'Data - P&amp;L'!$C$54</f>
        <v>0</v>
      </c>
      <c r="F285" s="89">
        <f>((F75*'Data - P&amp;L'!$D$38)+(F187*'Data - P&amp;L'!$D$39))*'Data - P&amp;L'!$C$54</f>
        <v>0</v>
      </c>
      <c r="G285" s="89">
        <f>((G75*'Data - P&amp;L'!$D$38)+(G187*'Data - P&amp;L'!$D$39))*'Data - P&amp;L'!$C$54</f>
        <v>0.35875</v>
      </c>
      <c r="H285" s="89">
        <f>((H75*'Data - P&amp;L'!$D$38)+(H187*'Data - P&amp;L'!$D$39))*'Data - P&amp;L'!$C$54</f>
        <v>0</v>
      </c>
      <c r="I285" s="89">
        <f>((I75*'Data - P&amp;L'!$D$38)+(I187*'Data - P&amp;L'!$D$39))*'Data - P&amp;L'!$C$54</f>
        <v>0</v>
      </c>
      <c r="J285" s="89">
        <f>((J75*'Data - P&amp;L'!$D$38)+(J187*'Data - P&amp;L'!$D$39))*'Data - P&amp;L'!$C$54</f>
        <v>0</v>
      </c>
      <c r="K285" s="89">
        <f>((K75*'Data - P&amp;L'!$D$38)+(K187*'Data - P&amp;L'!$D$39))*'Data - P&amp;L'!$C$54</f>
        <v>0</v>
      </c>
      <c r="L285" s="89">
        <f>((L75*'Data - P&amp;L'!$D$38)+(L187*'Data - P&amp;L'!$D$39))*'Data - P&amp;L'!$C$54</f>
        <v>0</v>
      </c>
      <c r="M285" s="89">
        <f>((M75*'Data - P&amp;L'!$D$38)+(M187*'Data - P&amp;L'!$D$39))*'Data - P&amp;L'!$C$54</f>
        <v>0</v>
      </c>
      <c r="N285" s="89">
        <f>((N75*'Data - P&amp;L'!$D$38)+(N187*'Data - P&amp;L'!$D$39))*'Data - P&amp;L'!$C$54</f>
        <v>0</v>
      </c>
      <c r="O285" s="89">
        <f>((O75*'Data - P&amp;L'!$D$38)+(O187*'Data - P&amp;L'!$D$39))*'Data - P&amp;L'!$C$54</f>
        <v>0.35875</v>
      </c>
      <c r="P285" s="89">
        <f>((P75*'Data - P&amp;L'!$D$38)+(P187*'Data - P&amp;L'!$D$39))*'Data - P&amp;L'!$C$54</f>
        <v>0</v>
      </c>
      <c r="Q285" s="89">
        <f>((Q75*'Data - P&amp;L'!$D$38)+(Q187*'Data - P&amp;L'!$D$39))*'Data - P&amp;L'!$C$54</f>
        <v>0</v>
      </c>
      <c r="R285" s="89">
        <f>((R75*'Data - P&amp;L'!$D$38)+(R187*'Data - P&amp;L'!$D$39))*'Data - P&amp;L'!$C$54</f>
        <v>0</v>
      </c>
      <c r="S285" s="89">
        <f>((S75*'Data - P&amp;L'!$D$38)+(S187*'Data - P&amp;L'!$D$39))*'Data - P&amp;L'!$C$54</f>
        <v>0</v>
      </c>
      <c r="T285" s="89">
        <f>((T75*'Data - P&amp;L'!$D$38)+(T187*'Data - P&amp;L'!$D$39))*'Data - P&amp;L'!$C$54</f>
        <v>1.07625</v>
      </c>
      <c r="U285" s="89">
        <f>((U75*'Data - P&amp;L'!$D$38)+(U187*'Data - P&amp;L'!$D$39))*'Data - P&amp;L'!$C$54</f>
        <v>0</v>
      </c>
      <c r="V285" s="89">
        <f>((V75*'Data - P&amp;L'!$D$38)+(V187*'Data - P&amp;L'!$D$39))*'Data - P&amp;L'!$C$54</f>
        <v>0.35875</v>
      </c>
      <c r="W285" s="89">
        <f>((W75*'Data - P&amp;L'!$D$38)+(W187*'Data - P&amp;L'!$D$39))*'Data - P&amp;L'!$C$54</f>
        <v>0</v>
      </c>
      <c r="X285" s="89">
        <f>((X75*'Data - P&amp;L'!$D$38)+(X187*'Data - P&amp;L'!$D$39))*'Data - P&amp;L'!$C$54</f>
        <v>0</v>
      </c>
      <c r="Y285" s="89">
        <f>((Y75*'Data - P&amp;L'!$D$38)+(Y187*'Data - P&amp;L'!$D$39))*'Data - P&amp;L'!$C$54</f>
        <v>0.35875</v>
      </c>
      <c r="Z285" s="89">
        <f>((Z75*'Data - P&amp;L'!$D$38)+(Z187*'Data - P&amp;L'!$D$39))*'Data - P&amp;L'!$C$54</f>
        <v>0</v>
      </c>
      <c r="AA285" s="89">
        <f>((AA75*'Data - P&amp;L'!$D$38)+(AA187*'Data - P&amp;L'!$D$39))*'Data - P&amp;L'!$C$54</f>
        <v>0</v>
      </c>
      <c r="AB285" s="89">
        <f>((AB75*'Data - P&amp;L'!$D$38)+(AB187*'Data - P&amp;L'!$D$39))*'Data - P&amp;L'!$C$54</f>
        <v>0</v>
      </c>
      <c r="AC285" s="89">
        <f>((AC75*'Data - P&amp;L'!$D$38)+(AC187*'Data - P&amp;L'!$D$39))*'Data - P&amp;L'!$C$54</f>
        <v>0.35875</v>
      </c>
      <c r="AD285" s="89">
        <f>((AD75*'Data - P&amp;L'!$D$38)+(AD187*'Data - P&amp;L'!$D$39))*'Data - P&amp;L'!$C$54</f>
        <v>0</v>
      </c>
      <c r="AE285" s="89">
        <f>((AE75*'Data - P&amp;L'!$D$38)+(AE187*'Data - P&amp;L'!$D$39))*'Data - P&amp;L'!$C$54</f>
        <v>0</v>
      </c>
      <c r="AF285" s="89">
        <f>((AF75*'Data - P&amp;L'!$D$38)+(AF187*'Data - P&amp;L'!$D$39))*'Data - P&amp;L'!$C$54</f>
        <v>0</v>
      </c>
      <c r="AG285" s="99">
        <f t="shared" si="70"/>
        <v>2.87</v>
      </c>
    </row>
    <row r="286" outlineLevel="1">
      <c r="A286" s="123" t="s">
        <v>683</v>
      </c>
      <c r="B286" s="160">
        <f>B77*'Data - P&amp;L'!$R$3</f>
        <v>0</v>
      </c>
      <c r="C286" s="160">
        <f>C77*'Data - P&amp;L'!$R$3</f>
        <v>0</v>
      </c>
      <c r="D286" s="160">
        <f>D77*'Data - P&amp;L'!$R$3</f>
        <v>0</v>
      </c>
      <c r="E286" s="160">
        <f>E77*'Data - P&amp;L'!$R$3</f>
        <v>0</v>
      </c>
      <c r="F286" s="160">
        <f>F77*'Data - P&amp;L'!$R$3</f>
        <v>0</v>
      </c>
      <c r="G286" s="160">
        <f>G77*'Data - P&amp;L'!$R$3</f>
        <v>0</v>
      </c>
      <c r="H286" s="160">
        <f>H77*'Data - P&amp;L'!$R$3</f>
        <v>0</v>
      </c>
      <c r="I286" s="160">
        <f>I77*'Data - P&amp;L'!$R$3</f>
        <v>0</v>
      </c>
      <c r="J286" s="160">
        <f>J77*'Data - P&amp;L'!$R$3</f>
        <v>0</v>
      </c>
      <c r="K286" s="160">
        <f>K77*'Data - P&amp;L'!$R$3</f>
        <v>0</v>
      </c>
      <c r="L286" s="160">
        <f>L77*'Data - P&amp;L'!$R$3</f>
        <v>0</v>
      </c>
      <c r="M286" s="160">
        <f>M77*'Data - P&amp;L'!$R$3</f>
        <v>0</v>
      </c>
      <c r="N286" s="160">
        <f>N77*'Data - P&amp;L'!$R$3</f>
        <v>0</v>
      </c>
      <c r="O286" s="160">
        <f>O77*'Data - P&amp;L'!$R$3</f>
        <v>0</v>
      </c>
      <c r="P286" s="160">
        <f>P77*'Data - P&amp;L'!$R$3</f>
        <v>0</v>
      </c>
      <c r="Q286" s="160">
        <f>Q77*'Data - P&amp;L'!$R$3</f>
        <v>0</v>
      </c>
      <c r="R286" s="160">
        <f>R77*'Data - P&amp;L'!$R$3</f>
        <v>0</v>
      </c>
      <c r="S286" s="160">
        <f>S77*'Data - P&amp;L'!$R$3</f>
        <v>0</v>
      </c>
      <c r="T286" s="160">
        <f>T77*'Data - P&amp;L'!$R$3</f>
        <v>0</v>
      </c>
      <c r="U286" s="160">
        <f>U77*'Data - P&amp;L'!$R$3</f>
        <v>0</v>
      </c>
      <c r="V286" s="160">
        <f>V77*'Data - P&amp;L'!$R$3</f>
        <v>0</v>
      </c>
      <c r="W286" s="160">
        <f>W77*'Data - P&amp;L'!$R$3</f>
        <v>0</v>
      </c>
      <c r="X286" s="160">
        <f>X77*'Data - P&amp;L'!$R$3</f>
        <v>0</v>
      </c>
      <c r="Y286" s="160">
        <f>Y77*'Data - P&amp;L'!$R$3</f>
        <v>0</v>
      </c>
      <c r="Z286" s="160">
        <f>Z77*'Data - P&amp;L'!$R$3</f>
        <v>0</v>
      </c>
      <c r="AA286" s="160">
        <f>AA77*'Data - P&amp;L'!$R$3</f>
        <v>0</v>
      </c>
      <c r="AB286" s="160">
        <f>AB77*'Data - P&amp;L'!$R$3</f>
        <v>0</v>
      </c>
      <c r="AC286" s="160">
        <f>AC77*'Data - P&amp;L'!$R$3</f>
        <v>0</v>
      </c>
      <c r="AD286" s="160">
        <f>AD77*'Data - P&amp;L'!$R$3</f>
        <v>0</v>
      </c>
      <c r="AE286" s="160">
        <f>AE77*'Data - P&amp;L'!$R$3</f>
        <v>0</v>
      </c>
      <c r="AF286" s="160">
        <f>AF77*'Data - P&amp;L'!$R$3</f>
        <v>0</v>
      </c>
      <c r="AG286" s="99">
        <f t="shared" si="70"/>
        <v>0</v>
      </c>
    </row>
    <row r="287" outlineLevel="1">
      <c r="A287" s="825" t="s">
        <v>490</v>
      </c>
      <c r="B287" s="612">
        <f t="shared" ref="B287:AF287" si="71">B83+B193</f>
        <v>0</v>
      </c>
      <c r="C287" s="612">
        <f t="shared" si="71"/>
        <v>0</v>
      </c>
      <c r="D287" s="612">
        <f t="shared" si="71"/>
        <v>0</v>
      </c>
      <c r="E287" s="612">
        <f t="shared" si="71"/>
        <v>0</v>
      </c>
      <c r="F287" s="612">
        <f t="shared" si="71"/>
        <v>0</v>
      </c>
      <c r="G287" s="612">
        <f t="shared" si="71"/>
        <v>489.54</v>
      </c>
      <c r="H287" s="612">
        <f t="shared" si="71"/>
        <v>0</v>
      </c>
      <c r="I287" s="612">
        <f t="shared" si="71"/>
        <v>0</v>
      </c>
      <c r="J287" s="612">
        <f t="shared" si="71"/>
        <v>0</v>
      </c>
      <c r="K287" s="612">
        <f t="shared" si="71"/>
        <v>0</v>
      </c>
      <c r="L287" s="612">
        <f t="shared" si="71"/>
        <v>0</v>
      </c>
      <c r="M287" s="612">
        <f t="shared" si="71"/>
        <v>329.63</v>
      </c>
      <c r="N287" s="612">
        <f t="shared" si="71"/>
        <v>0</v>
      </c>
      <c r="O287" s="612">
        <f t="shared" si="71"/>
        <v>0</v>
      </c>
      <c r="P287" s="612">
        <f t="shared" si="71"/>
        <v>0</v>
      </c>
      <c r="Q287" s="612">
        <f t="shared" si="71"/>
        <v>0</v>
      </c>
      <c r="R287" s="612">
        <f t="shared" si="71"/>
        <v>0</v>
      </c>
      <c r="S287" s="612">
        <f t="shared" si="71"/>
        <v>0</v>
      </c>
      <c r="T287" s="612">
        <f t="shared" si="71"/>
        <v>326</v>
      </c>
      <c r="U287" s="612">
        <f t="shared" si="71"/>
        <v>0</v>
      </c>
      <c r="V287" s="612">
        <f t="shared" si="71"/>
        <v>306.34</v>
      </c>
      <c r="W287" s="612">
        <f t="shared" si="71"/>
        <v>0</v>
      </c>
      <c r="X287" s="612">
        <f t="shared" si="71"/>
        <v>0</v>
      </c>
      <c r="Y287" s="612">
        <f t="shared" si="71"/>
        <v>338.54</v>
      </c>
      <c r="Z287" s="612">
        <f t="shared" si="71"/>
        <v>0</v>
      </c>
      <c r="AA287" s="612">
        <f t="shared" si="71"/>
        <v>0</v>
      </c>
      <c r="AB287" s="612">
        <f t="shared" si="71"/>
        <v>0</v>
      </c>
      <c r="AC287" s="612">
        <f t="shared" si="71"/>
        <v>315.14</v>
      </c>
      <c r="AD287" s="612">
        <f t="shared" si="71"/>
        <v>0</v>
      </c>
      <c r="AE287" s="612">
        <f t="shared" si="71"/>
        <v>0</v>
      </c>
      <c r="AF287" s="612">
        <f t="shared" si="71"/>
        <v>0</v>
      </c>
      <c r="AG287" s="99">
        <f t="shared" si="70"/>
        <v>2105.19</v>
      </c>
    </row>
    <row r="288">
      <c r="A288" s="632" t="s">
        <v>796</v>
      </c>
      <c r="B288" s="615">
        <f t="shared" ref="B288:AF288" si="72">sum(B289:B299)-B302</f>
        <v>0</v>
      </c>
      <c r="C288" s="615">
        <f t="shared" si="72"/>
        <v>0</v>
      </c>
      <c r="D288" s="615">
        <f t="shared" si="72"/>
        <v>0</v>
      </c>
      <c r="E288" s="615">
        <f t="shared" si="72"/>
        <v>0</v>
      </c>
      <c r="F288" s="615">
        <f t="shared" si="72"/>
        <v>1.194</v>
      </c>
      <c r="G288" s="615">
        <f t="shared" si="72"/>
        <v>0</v>
      </c>
      <c r="H288" s="615">
        <f t="shared" si="72"/>
        <v>0</v>
      </c>
      <c r="I288" s="615">
        <f t="shared" si="72"/>
        <v>0</v>
      </c>
      <c r="J288" s="615">
        <f t="shared" si="72"/>
        <v>0</v>
      </c>
      <c r="K288" s="615">
        <f t="shared" si="72"/>
        <v>0</v>
      </c>
      <c r="L288" s="615">
        <f t="shared" si="72"/>
        <v>0</v>
      </c>
      <c r="M288" s="615">
        <f t="shared" si="72"/>
        <v>0</v>
      </c>
      <c r="N288" s="615">
        <f t="shared" si="72"/>
        <v>0</v>
      </c>
      <c r="O288" s="615">
        <f t="shared" si="72"/>
        <v>0</v>
      </c>
      <c r="P288" s="615">
        <f t="shared" si="72"/>
        <v>0</v>
      </c>
      <c r="Q288" s="615">
        <f t="shared" si="72"/>
        <v>0</v>
      </c>
      <c r="R288" s="615">
        <f t="shared" si="72"/>
        <v>0</v>
      </c>
      <c r="S288" s="615">
        <f t="shared" si="72"/>
        <v>0</v>
      </c>
      <c r="T288" s="615">
        <f t="shared" si="72"/>
        <v>0</v>
      </c>
      <c r="U288" s="615">
        <f t="shared" si="72"/>
        <v>0</v>
      </c>
      <c r="V288" s="615">
        <f t="shared" si="72"/>
        <v>0</v>
      </c>
      <c r="W288" s="615">
        <f t="shared" si="72"/>
        <v>0</v>
      </c>
      <c r="X288" s="615">
        <f t="shared" si="72"/>
        <v>0</v>
      </c>
      <c r="Y288" s="615">
        <f t="shared" si="72"/>
        <v>0</v>
      </c>
      <c r="Z288" s="615">
        <f t="shared" si="72"/>
        <v>0</v>
      </c>
      <c r="AA288" s="615">
        <f t="shared" si="72"/>
        <v>0</v>
      </c>
      <c r="AB288" s="615">
        <f t="shared" si="72"/>
        <v>0</v>
      </c>
      <c r="AC288" s="615">
        <f t="shared" si="72"/>
        <v>0</v>
      </c>
      <c r="AD288" s="615">
        <f t="shared" si="72"/>
        <v>0</v>
      </c>
      <c r="AE288" s="615">
        <f t="shared" si="72"/>
        <v>0</v>
      </c>
      <c r="AF288" s="615">
        <f t="shared" si="72"/>
        <v>0</v>
      </c>
      <c r="AG288" s="99">
        <f t="shared" si="70"/>
        <v>1.194</v>
      </c>
    </row>
    <row r="289" outlineLevel="1">
      <c r="A289" s="123" t="s">
        <v>337</v>
      </c>
      <c r="B289" s="89">
        <f>(B94+B204)*'Data - P&amp;L'!$C$3*'Data - P&amp;L'!$C$55</f>
        <v>0</v>
      </c>
      <c r="C289" s="89">
        <f>C179*'Data - P&amp;L'!$C$3*'Data - P&amp;L'!$C$55</f>
        <v>0</v>
      </c>
      <c r="D289" s="89">
        <f>D179*'Data - P&amp;L'!$C$3*'Data - P&amp;L'!$C$55</f>
        <v>0</v>
      </c>
      <c r="E289" s="89">
        <f>E179*'Data - P&amp;L'!$C$3*'Data - P&amp;L'!$C$55</f>
        <v>0</v>
      </c>
      <c r="F289" s="89">
        <f>F179*'Data - P&amp;L'!$C$3*'Data - P&amp;L'!$C$55</f>
        <v>0</v>
      </c>
      <c r="G289" s="89">
        <f>G179*'Data - P&amp;L'!$C$3*'Data - P&amp;L'!$C$55</f>
        <v>0</v>
      </c>
      <c r="H289" s="89">
        <f>H179*'Data - P&amp;L'!$C$3*'Data - P&amp;L'!$C$55</f>
        <v>0</v>
      </c>
      <c r="I289" s="89">
        <f>I179*'Data - P&amp;L'!$C$3*'Data - P&amp;L'!$C$55</f>
        <v>0</v>
      </c>
      <c r="J289" s="89">
        <f>J179*'Data - P&amp;L'!$C$3*'Data - P&amp;L'!$C$55</f>
        <v>0</v>
      </c>
      <c r="K289" s="89">
        <f>K179*'Data - P&amp;L'!$C$3*'Data - P&amp;L'!$C$55</f>
        <v>0</v>
      </c>
      <c r="L289" s="89">
        <f>L179*'Data - P&amp;L'!$C$3*'Data - P&amp;L'!$C$55</f>
        <v>0</v>
      </c>
      <c r="M289" s="89">
        <f>M179*'Data - P&amp;L'!$C$3*'Data - P&amp;L'!$C$55</f>
        <v>0</v>
      </c>
      <c r="N289" s="89">
        <f>N179*'Data - P&amp;L'!$C$3*'Data - P&amp;L'!$C$55</f>
        <v>0</v>
      </c>
      <c r="O289" s="89">
        <f>O179*'Data - P&amp;L'!$C$3*'Data - P&amp;L'!$C$55</f>
        <v>0</v>
      </c>
      <c r="P289" s="89">
        <f>P179*'Data - P&amp;L'!$C$3*'Data - P&amp;L'!$C$55</f>
        <v>0</v>
      </c>
      <c r="Q289" s="89">
        <f>Q179*'Data - P&amp;L'!$C$3*'Data - P&amp;L'!$C$55</f>
        <v>0</v>
      </c>
      <c r="R289" s="89">
        <f>R179*'Data - P&amp;L'!$C$3*'Data - P&amp;L'!$C$55</f>
        <v>0</v>
      </c>
      <c r="S289" s="89">
        <f>S179*'Data - P&amp;L'!$C$3*'Data - P&amp;L'!$C$55</f>
        <v>0</v>
      </c>
      <c r="T289" s="89">
        <f>T179*'Data - P&amp;L'!$C$3*'Data - P&amp;L'!$C$55</f>
        <v>0</v>
      </c>
      <c r="U289" s="89">
        <f>U179*'Data - P&amp;L'!$C$3*'Data - P&amp;L'!$C$55</f>
        <v>0</v>
      </c>
      <c r="V289" s="89">
        <f>V179*'Data - P&amp;L'!$C$3*'Data - P&amp;L'!$C$55</f>
        <v>0</v>
      </c>
      <c r="W289" s="89">
        <f>W179*'Data - P&amp;L'!$C$3*'Data - P&amp;L'!$C$55</f>
        <v>0</v>
      </c>
      <c r="X289" s="89">
        <f>X179*'Data - P&amp;L'!$C$3*'Data - P&amp;L'!$C$55</f>
        <v>0</v>
      </c>
      <c r="Y289" s="89">
        <f>Y179*'Data - P&amp;L'!$C$3*'Data - P&amp;L'!$C$55</f>
        <v>0</v>
      </c>
      <c r="Z289" s="89">
        <f>Z179*'Data - P&amp;L'!$C$3*'Data - P&amp;L'!$C$55</f>
        <v>0</v>
      </c>
      <c r="AA289" s="89">
        <f>AA179*'Data - P&amp;L'!$C$3*'Data - P&amp;L'!$C$55</f>
        <v>0</v>
      </c>
      <c r="AB289" s="89">
        <f>AB179*'Data - P&amp;L'!$C$3*'Data - P&amp;L'!$C$55</f>
        <v>0</v>
      </c>
      <c r="AC289" s="89">
        <f>AC179*'Data - P&amp;L'!$C$3*'Data - P&amp;L'!$C$55</f>
        <v>0</v>
      </c>
      <c r="AD289" s="89">
        <f>AD179*'Data - P&amp;L'!$C$3*'Data - P&amp;L'!$C$55</f>
        <v>0</v>
      </c>
      <c r="AE289" s="89">
        <f>AE179*'Data - P&amp;L'!$C$3*'Data - P&amp;L'!$C$55</f>
        <v>0</v>
      </c>
      <c r="AF289" s="89">
        <f>AF179*'Data - P&amp;L'!$C$3*'Data - P&amp;L'!$C$55</f>
        <v>0</v>
      </c>
      <c r="AG289" s="99">
        <f t="shared" si="70"/>
        <v>0</v>
      </c>
    </row>
    <row r="290" outlineLevel="1">
      <c r="A290" s="123" t="s">
        <v>339</v>
      </c>
      <c r="B290" s="89">
        <f>(B95+B205)*'Data - P&amp;L'!$C$4*'Data - P&amp;L'!$C$55</f>
        <v>0</v>
      </c>
      <c r="C290" s="89">
        <f>C180*'Data - P&amp;L'!$C$4*'Data - P&amp;L'!$C$55</f>
        <v>0</v>
      </c>
      <c r="D290" s="89">
        <f>D180*'Data - P&amp;L'!$C$4*'Data - P&amp;L'!$C$55</f>
        <v>0</v>
      </c>
      <c r="E290" s="89">
        <f>E180*'Data - P&amp;L'!$C$4*'Data - P&amp;L'!$C$55</f>
        <v>0</v>
      </c>
      <c r="F290" s="89">
        <f>F180*'Data - P&amp;L'!$C$4*'Data - P&amp;L'!$C$55</f>
        <v>0</v>
      </c>
      <c r="G290" s="89">
        <f>G180*'Data - P&amp;L'!$C$4*'Data - P&amp;L'!$C$55</f>
        <v>0</v>
      </c>
      <c r="H290" s="89">
        <f>H180*'Data - P&amp;L'!$C$4*'Data - P&amp;L'!$C$55</f>
        <v>0</v>
      </c>
      <c r="I290" s="89">
        <f>I180*'Data - P&amp;L'!$C$4*'Data - P&amp;L'!$C$55</f>
        <v>0</v>
      </c>
      <c r="J290" s="89">
        <f>J180*'Data - P&amp;L'!$C$4*'Data - P&amp;L'!$C$55</f>
        <v>0</v>
      </c>
      <c r="K290" s="89">
        <f>K180*'Data - P&amp;L'!$C$4*'Data - P&amp;L'!$C$55</f>
        <v>0</v>
      </c>
      <c r="L290" s="89">
        <f>L180*'Data - P&amp;L'!$C$4*'Data - P&amp;L'!$C$55</f>
        <v>0</v>
      </c>
      <c r="M290" s="89">
        <f>M180*'Data - P&amp;L'!$C$4*'Data - P&amp;L'!$C$55</f>
        <v>0</v>
      </c>
      <c r="N290" s="89">
        <f>N180*'Data - P&amp;L'!$C$4*'Data - P&amp;L'!$C$55</f>
        <v>0</v>
      </c>
      <c r="O290" s="89">
        <f>O180*'Data - P&amp;L'!$C$4*'Data - P&amp;L'!$C$55</f>
        <v>0</v>
      </c>
      <c r="P290" s="89">
        <f>P180*'Data - P&amp;L'!$C$4*'Data - P&amp;L'!$C$55</f>
        <v>0</v>
      </c>
      <c r="Q290" s="89">
        <f>Q180*'Data - P&amp;L'!$C$4*'Data - P&amp;L'!$C$55</f>
        <v>0</v>
      </c>
      <c r="R290" s="89">
        <f>R180*'Data - P&amp;L'!$C$4*'Data - P&amp;L'!$C$55</f>
        <v>0</v>
      </c>
      <c r="S290" s="89">
        <f>S180*'Data - P&amp;L'!$C$4*'Data - P&amp;L'!$C$55</f>
        <v>0</v>
      </c>
      <c r="T290" s="89">
        <f>T180*'Data - P&amp;L'!$C$4*'Data - P&amp;L'!$C$55</f>
        <v>0</v>
      </c>
      <c r="U290" s="89">
        <f>U180*'Data - P&amp;L'!$C$4*'Data - P&amp;L'!$C$55</f>
        <v>0</v>
      </c>
      <c r="V290" s="89">
        <f>V180*'Data - P&amp;L'!$C$4*'Data - P&amp;L'!$C$55</f>
        <v>0</v>
      </c>
      <c r="W290" s="89">
        <f>W180*'Data - P&amp;L'!$C$4*'Data - P&amp;L'!$C$55</f>
        <v>0</v>
      </c>
      <c r="X290" s="89">
        <f>X180*'Data - P&amp;L'!$C$4*'Data - P&amp;L'!$C$55</f>
        <v>0</v>
      </c>
      <c r="Y290" s="89">
        <f>Y180*'Data - P&amp;L'!$C$4*'Data - P&amp;L'!$C$55</f>
        <v>0</v>
      </c>
      <c r="Z290" s="89">
        <f>Z180*'Data - P&amp;L'!$C$4*'Data - P&amp;L'!$C$55</f>
        <v>0</v>
      </c>
      <c r="AA290" s="89">
        <f>AA180*'Data - P&amp;L'!$C$4*'Data - P&amp;L'!$C$55</f>
        <v>0</v>
      </c>
      <c r="AB290" s="89">
        <f>AB180*'Data - P&amp;L'!$C$4*'Data - P&amp;L'!$C$55</f>
        <v>0</v>
      </c>
      <c r="AC290" s="89">
        <f>AC180*'Data - P&amp;L'!$C$4*'Data - P&amp;L'!$C$55</f>
        <v>0</v>
      </c>
      <c r="AD290" s="89">
        <f>AD180*'Data - P&amp;L'!$C$4*'Data - P&amp;L'!$C$55</f>
        <v>0</v>
      </c>
      <c r="AE290" s="89">
        <f>AE180*'Data - P&amp;L'!$C$4*'Data - P&amp;L'!$C$55</f>
        <v>0</v>
      </c>
      <c r="AF290" s="89">
        <f>AF180*'Data - P&amp;L'!$C$4*'Data - P&amp;L'!$C$55</f>
        <v>0</v>
      </c>
      <c r="AG290" s="99">
        <f t="shared" si="70"/>
        <v>0</v>
      </c>
    </row>
    <row r="291" outlineLevel="1">
      <c r="A291" s="123" t="s">
        <v>346</v>
      </c>
      <c r="B291" s="89">
        <f>(B97+B207)*'Data - P&amp;L'!$C$6*'Data - P&amp;L'!$C$55</f>
        <v>0</v>
      </c>
      <c r="C291" s="89">
        <f>(C183+C194)*'Data - P&amp;L'!$C$6*'Data - P&amp;L'!$C$55</f>
        <v>0</v>
      </c>
      <c r="D291" s="89">
        <f>(D183+D194)*'Data - P&amp;L'!$C$6*'Data - P&amp;L'!$C$55</f>
        <v>0</v>
      </c>
      <c r="E291" s="89">
        <f>(E183+E194)*'Data - P&amp;L'!$C$6*'Data - P&amp;L'!$C$55</f>
        <v>0</v>
      </c>
      <c r="F291" s="89">
        <f>(F183+F194)*'Data - P&amp;L'!$C$6*'Data - P&amp;L'!$C$55</f>
        <v>0</v>
      </c>
      <c r="G291" s="89">
        <f>(G183+G194)*'Data - P&amp;L'!$C$6*'Data - P&amp;L'!$C$55</f>
        <v>0</v>
      </c>
      <c r="H291" s="89">
        <f>(H183+H194)*'Data - P&amp;L'!$C$6*'Data - P&amp;L'!$C$55</f>
        <v>0</v>
      </c>
      <c r="I291" s="89">
        <f>(I183+I194)*'Data - P&amp;L'!$C$6*'Data - P&amp;L'!$C$55</f>
        <v>0</v>
      </c>
      <c r="J291" s="89">
        <f>(J183+J194)*'Data - P&amp;L'!$C$6*'Data - P&amp;L'!$C$55</f>
        <v>0</v>
      </c>
      <c r="K291" s="89">
        <f>(K183+K194)*'Data - P&amp;L'!$C$6*'Data - P&amp;L'!$C$55</f>
        <v>0</v>
      </c>
      <c r="L291" s="89">
        <f>(L183+L194)*'Data - P&amp;L'!$C$6*'Data - P&amp;L'!$C$55</f>
        <v>0</v>
      </c>
      <c r="M291" s="89">
        <f>(M183+M194)*'Data - P&amp;L'!$C$6*'Data - P&amp;L'!$C$55</f>
        <v>0</v>
      </c>
      <c r="N291" s="89">
        <f>(N183+N194)*'Data - P&amp;L'!$C$6*'Data - P&amp;L'!$C$55</f>
        <v>0</v>
      </c>
      <c r="O291" s="89">
        <f>(O183+O194)*'Data - P&amp;L'!$C$6*'Data - P&amp;L'!$C$55</f>
        <v>0</v>
      </c>
      <c r="P291" s="89">
        <f>(P183+P194)*'Data - P&amp;L'!$C$6*'Data - P&amp;L'!$C$55</f>
        <v>0</v>
      </c>
      <c r="Q291" s="89">
        <f>(Q183+Q194)*'Data - P&amp;L'!$C$6*'Data - P&amp;L'!$C$55</f>
        <v>0</v>
      </c>
      <c r="R291" s="89">
        <f>(R183+R194)*'Data - P&amp;L'!$C$6*'Data - P&amp;L'!$C$55</f>
        <v>0</v>
      </c>
      <c r="S291" s="89">
        <f>(S183+S194)*'Data - P&amp;L'!$C$6*'Data - P&amp;L'!$C$55</f>
        <v>0</v>
      </c>
      <c r="T291" s="89">
        <f>(T183+T194)*'Data - P&amp;L'!$C$6*'Data - P&amp;L'!$C$55</f>
        <v>0</v>
      </c>
      <c r="U291" s="89">
        <f>(U183+U194)*'Data - P&amp;L'!$C$6*'Data - P&amp;L'!$C$55</f>
        <v>0</v>
      </c>
      <c r="V291" s="89">
        <f>(V183+V194)*'Data - P&amp;L'!$C$6*'Data - P&amp;L'!$C$55</f>
        <v>0</v>
      </c>
      <c r="W291" s="89">
        <f>(W183+W194)*'Data - P&amp;L'!$C$6*'Data - P&amp;L'!$C$55</f>
        <v>0</v>
      </c>
      <c r="X291" s="89">
        <f>(X183+X194)*'Data - P&amp;L'!$C$6*'Data - P&amp;L'!$C$55</f>
        <v>0</v>
      </c>
      <c r="Y291" s="89">
        <f>(Y183+Y194)*'Data - P&amp;L'!$C$6*'Data - P&amp;L'!$C$55</f>
        <v>0</v>
      </c>
      <c r="Z291" s="89">
        <f>(Z183+Z194)*'Data - P&amp;L'!$C$6*'Data - P&amp;L'!$C$55</f>
        <v>0</v>
      </c>
      <c r="AA291" s="89">
        <f>(AA183+AA194)*'Data - P&amp;L'!$C$6*'Data - P&amp;L'!$C$55</f>
        <v>0</v>
      </c>
      <c r="AB291" s="89">
        <f>(AB183+AB194)*'Data - P&amp;L'!$C$6*'Data - P&amp;L'!$C$55</f>
        <v>0</v>
      </c>
      <c r="AC291" s="89">
        <f>(AC183+AC194)*'Data - P&amp;L'!$C$6*'Data - P&amp;L'!$C$55</f>
        <v>0</v>
      </c>
      <c r="AD291" s="89">
        <f>(AD183+AD194)*'Data - P&amp;L'!$C$6*'Data - P&amp;L'!$C$55</f>
        <v>0</v>
      </c>
      <c r="AE291" s="89">
        <f>(AE183+AE194)*'Data - P&amp;L'!$C$6*'Data - P&amp;L'!$C$55</f>
        <v>0</v>
      </c>
      <c r="AF291" s="89">
        <f>(AF183+AF194)*'Data - P&amp;L'!$C$6*'Data - P&amp;L'!$C$55</f>
        <v>0</v>
      </c>
      <c r="AG291" s="99">
        <f t="shared" si="70"/>
        <v>0</v>
      </c>
    </row>
    <row r="292" outlineLevel="1">
      <c r="A292" s="123" t="s">
        <v>348</v>
      </c>
      <c r="B292" s="89">
        <f>(B98+B208)*'Data - P&amp;L'!$C$8*'Data - P&amp;L'!$C$55</f>
        <v>0</v>
      </c>
      <c r="C292" s="89">
        <f>(C184+C199)*'Data - P&amp;L'!$C$8*'Data - P&amp;L'!$C$55</f>
        <v>0</v>
      </c>
      <c r="D292" s="89">
        <f>(D184+D199)*'Data - P&amp;L'!$C$8*'Data - P&amp;L'!$C$55</f>
        <v>0</v>
      </c>
      <c r="E292" s="89">
        <f>(E184+E199)*'Data - P&amp;L'!$C$8*'Data - P&amp;L'!$C$55</f>
        <v>0</v>
      </c>
      <c r="F292" s="89">
        <f>(F184+F199)*'Data - P&amp;L'!$C$8*'Data - P&amp;L'!$C$55</f>
        <v>0</v>
      </c>
      <c r="G292" s="89">
        <f>(G184+G199)*'Data - P&amp;L'!$C$8*'Data - P&amp;L'!$C$55</f>
        <v>0</v>
      </c>
      <c r="H292" s="89">
        <f>(H184+H199)*'Data - P&amp;L'!$C$8*'Data - P&amp;L'!$C$55</f>
        <v>0</v>
      </c>
      <c r="I292" s="89">
        <f>(I184+I199)*'Data - P&amp;L'!$C$8*'Data - P&amp;L'!$C$55</f>
        <v>0</v>
      </c>
      <c r="J292" s="89">
        <f>(J184+J199)*'Data - P&amp;L'!$C$8*'Data - P&amp;L'!$C$55</f>
        <v>0</v>
      </c>
      <c r="K292" s="89">
        <f>(K184+K199)*'Data - P&amp;L'!$C$8*'Data - P&amp;L'!$C$55</f>
        <v>0</v>
      </c>
      <c r="L292" s="89">
        <f>(L184+L199)*'Data - P&amp;L'!$C$8*'Data - P&amp;L'!$C$55</f>
        <v>0</v>
      </c>
      <c r="M292" s="89">
        <f>(M184+M199)*'Data - P&amp;L'!$C$8*'Data - P&amp;L'!$C$55</f>
        <v>0</v>
      </c>
      <c r="N292" s="89">
        <f>(N184+N199)*'Data - P&amp;L'!$C$8*'Data - P&amp;L'!$C$55</f>
        <v>0</v>
      </c>
      <c r="O292" s="89">
        <f>(O184+O199)*'Data - P&amp;L'!$C$8*'Data - P&amp;L'!$C$55</f>
        <v>0</v>
      </c>
      <c r="P292" s="89">
        <f>(P184+P199)*'Data - P&amp;L'!$C$8*'Data - P&amp;L'!$C$55</f>
        <v>0</v>
      </c>
      <c r="Q292" s="89">
        <f>(Q184+Q199)*'Data - P&amp;L'!$C$8*'Data - P&amp;L'!$C$55</f>
        <v>0</v>
      </c>
      <c r="R292" s="89">
        <f>(R184+R199)*'Data - P&amp;L'!$C$8*'Data - P&amp;L'!$C$55</f>
        <v>0</v>
      </c>
      <c r="S292" s="89">
        <f>(S184+S199)*'Data - P&amp;L'!$C$8*'Data - P&amp;L'!$C$55</f>
        <v>0</v>
      </c>
      <c r="T292" s="89">
        <f>(T184+T199)*'Data - P&amp;L'!$C$8*'Data - P&amp;L'!$C$55</f>
        <v>0</v>
      </c>
      <c r="U292" s="89">
        <f>(U184+U199)*'Data - P&amp;L'!$C$8*'Data - P&amp;L'!$C$55</f>
        <v>0</v>
      </c>
      <c r="V292" s="89">
        <f>(V184+V199)*'Data - P&amp;L'!$C$8*'Data - P&amp;L'!$C$55</f>
        <v>0</v>
      </c>
      <c r="W292" s="89">
        <f>(W184+W199)*'Data - P&amp;L'!$C$8*'Data - P&amp;L'!$C$55</f>
        <v>0</v>
      </c>
      <c r="X292" s="89">
        <f>(X184+X199)*'Data - P&amp;L'!$C$8*'Data - P&amp;L'!$C$55</f>
        <v>0</v>
      </c>
      <c r="Y292" s="89">
        <f>(Y184+Y199)*'Data - P&amp;L'!$C$8*'Data - P&amp;L'!$C$55</f>
        <v>0</v>
      </c>
      <c r="Z292" s="89">
        <f>(Z184+Z199)*'Data - P&amp;L'!$C$8*'Data - P&amp;L'!$C$55</f>
        <v>0</v>
      </c>
      <c r="AA292" s="89">
        <f>(AA184+AA199)*'Data - P&amp;L'!$C$8*'Data - P&amp;L'!$C$55</f>
        <v>0</v>
      </c>
      <c r="AB292" s="89">
        <f>(AB184+AB199)*'Data - P&amp;L'!$C$8*'Data - P&amp;L'!$C$55</f>
        <v>0</v>
      </c>
      <c r="AC292" s="89">
        <f>(AC184+AC199)*'Data - P&amp;L'!$C$8*'Data - P&amp;L'!$C$55</f>
        <v>0</v>
      </c>
      <c r="AD292" s="89">
        <f>(AD184+AD199)*'Data - P&amp;L'!$C$8*'Data - P&amp;L'!$C$55</f>
        <v>0</v>
      </c>
      <c r="AE292" s="89">
        <f>(AE184+AE199)*'Data - P&amp;L'!$C$8*'Data - P&amp;L'!$C$55</f>
        <v>0</v>
      </c>
      <c r="AF292" s="89">
        <f>(AF184+AF199)*'Data - P&amp;L'!$C$8*'Data - P&amp;L'!$C$55</f>
        <v>0</v>
      </c>
      <c r="AG292" s="99">
        <f t="shared" si="70"/>
        <v>0</v>
      </c>
    </row>
    <row r="293" outlineLevel="1">
      <c r="A293" s="123" t="s">
        <v>352</v>
      </c>
      <c r="B293" s="89">
        <f>(B99+B100+B209+B210)*'Data - P&amp;L'!$C$9*'Data - P&amp;L'!$C$55</f>
        <v>0</v>
      </c>
      <c r="C293" s="89">
        <f>(C185+C186+C200+C201)*'Data - P&amp;L'!$C$9*'Data - P&amp;L'!$C$55</f>
        <v>0</v>
      </c>
      <c r="D293" s="89">
        <f>(D185+D186+D200+D201)*'Data - P&amp;L'!$C$9*'Data - P&amp;L'!$C$55</f>
        <v>0</v>
      </c>
      <c r="E293" s="89">
        <f>(E185+E186+E200+E201)*'Data - P&amp;L'!$C$9*'Data - P&amp;L'!$C$55</f>
        <v>0</v>
      </c>
      <c r="F293" s="89">
        <f>(F185+F186+F200+F201)*'Data - P&amp;L'!$C$9*'Data - P&amp;L'!$C$55</f>
        <v>0</v>
      </c>
      <c r="G293" s="89">
        <f>(G185+G186+G200+G201)*'Data - P&amp;L'!$C$9*'Data - P&amp;L'!$C$55</f>
        <v>0</v>
      </c>
      <c r="H293" s="89">
        <f>(H185+H186+H200+H201)*'Data - P&amp;L'!$C$9*'Data - P&amp;L'!$C$55</f>
        <v>0</v>
      </c>
      <c r="I293" s="89">
        <f>(I185+I186+I200+I201)*'Data - P&amp;L'!$C$9*'Data - P&amp;L'!$C$55</f>
        <v>0</v>
      </c>
      <c r="J293" s="89">
        <f>(J185+J186+J200+J201)*'Data - P&amp;L'!$C$9*'Data - P&amp;L'!$C$55</f>
        <v>0</v>
      </c>
      <c r="K293" s="89">
        <f>(K185+K186+K200+K201)*'Data - P&amp;L'!$C$9*'Data - P&amp;L'!$C$55</f>
        <v>0</v>
      </c>
      <c r="L293" s="89">
        <f>(L185+L186+L200+L201)*'Data - P&amp;L'!$C$9*'Data - P&amp;L'!$C$55</f>
        <v>0</v>
      </c>
      <c r="M293" s="89">
        <f>(M185+M186+M200+M201)*'Data - P&amp;L'!$C$9*'Data - P&amp;L'!$C$55</f>
        <v>0</v>
      </c>
      <c r="N293" s="89">
        <f>(N185+N186+N200+N201)*'Data - P&amp;L'!$C$9*'Data - P&amp;L'!$C$55</f>
        <v>0</v>
      </c>
      <c r="O293" s="89">
        <f>(O185+O186+O200+O201)*'Data - P&amp;L'!$C$9*'Data - P&amp;L'!$C$55</f>
        <v>0</v>
      </c>
      <c r="P293" s="89">
        <f>(P185+P186+P200+P201)*'Data - P&amp;L'!$C$9*'Data - P&amp;L'!$C$55</f>
        <v>0</v>
      </c>
      <c r="Q293" s="89">
        <f>(Q185+Q186+Q200+Q201)*'Data - P&amp;L'!$C$9*'Data - P&amp;L'!$C$55</f>
        <v>0</v>
      </c>
      <c r="R293" s="89">
        <f>(R185+R186+R200+R201)*'Data - P&amp;L'!$C$9*'Data - P&amp;L'!$C$55</f>
        <v>0</v>
      </c>
      <c r="S293" s="89">
        <f>(S185+S186+S200+S201)*'Data - P&amp;L'!$C$9*'Data - P&amp;L'!$C$55</f>
        <v>0</v>
      </c>
      <c r="T293" s="89">
        <f>(T185+T186+T200+T201)*'Data - P&amp;L'!$C$9*'Data - P&amp;L'!$C$55</f>
        <v>0</v>
      </c>
      <c r="U293" s="89">
        <f>(U185+U186+U200+U201)*'Data - P&amp;L'!$C$9*'Data - P&amp;L'!$C$55</f>
        <v>0</v>
      </c>
      <c r="V293" s="89">
        <f>(V185+V186+V200+V201)*'Data - P&amp;L'!$C$9*'Data - P&amp;L'!$C$55</f>
        <v>0</v>
      </c>
      <c r="W293" s="89">
        <f>(W185+W186+W200+W201)*'Data - P&amp;L'!$C$9*'Data - P&amp;L'!$C$55</f>
        <v>0</v>
      </c>
      <c r="X293" s="89">
        <f>(X185+X186+X200+X201)*'Data - P&amp;L'!$C$9*'Data - P&amp;L'!$C$55</f>
        <v>0</v>
      </c>
      <c r="Y293" s="89">
        <f>(Y185+Y186+Y200+Y201)*'Data - P&amp;L'!$C$9*'Data - P&amp;L'!$C$55</f>
        <v>0</v>
      </c>
      <c r="Z293" s="89">
        <f>(Z185+Z186+Z200+Z201)*'Data - P&amp;L'!$C$9*'Data - P&amp;L'!$C$55</f>
        <v>0</v>
      </c>
      <c r="AA293" s="89">
        <f>(AA185+AA186+AA200+AA201)*'Data - P&amp;L'!$C$9*'Data - P&amp;L'!$C$55</f>
        <v>0</v>
      </c>
      <c r="AB293" s="89">
        <f>(AB185+AB186+AB200+AB201)*'Data - P&amp;L'!$C$9*'Data - P&amp;L'!$C$55</f>
        <v>0</v>
      </c>
      <c r="AC293" s="89">
        <f>(AC185+AC186+AC200+AC201)*'Data - P&amp;L'!$C$9*'Data - P&amp;L'!$C$55</f>
        <v>0</v>
      </c>
      <c r="AD293" s="89">
        <f>(AD185+AD186+AD200+AD201)*'Data - P&amp;L'!$C$9*'Data - P&amp;L'!$C$55</f>
        <v>0</v>
      </c>
      <c r="AE293" s="89">
        <f>(AE185+AE186+AE200+AE201)*'Data - P&amp;L'!$C$9*'Data - P&amp;L'!$C$55</f>
        <v>0</v>
      </c>
      <c r="AF293" s="89">
        <f>(AF185+AF186+AF200+AF201)*'Data - P&amp;L'!$C$9*'Data - P&amp;L'!$C$55</f>
        <v>0</v>
      </c>
      <c r="AG293" s="99">
        <f t="shared" si="70"/>
        <v>0</v>
      </c>
    </row>
    <row r="294" outlineLevel="1">
      <c r="A294" s="123" t="s">
        <v>356</v>
      </c>
      <c r="B294" s="89">
        <f>(B101+B102+B211+B212)*'Data - P&amp;L'!$C$5*'Data - P&amp;L'!$C$55</f>
        <v>0</v>
      </c>
      <c r="C294" s="89">
        <f>(C187+C188+C202+C203)*'Data - P&amp;L'!$C$5*'Data - P&amp;L'!$C$55</f>
        <v>0</v>
      </c>
      <c r="D294" s="89">
        <f>(D187+D188+D202+D203)*'Data - P&amp;L'!$C$5*'Data - P&amp;L'!$C$55</f>
        <v>0</v>
      </c>
      <c r="E294" s="89">
        <f>(E187+E188+E202+E203)*'Data - P&amp;L'!$C$5*'Data - P&amp;L'!$C$55</f>
        <v>0</v>
      </c>
      <c r="F294" s="89">
        <f>(F187+F188+F202+F203)*'Data - P&amp;L'!$C$5*'Data - P&amp;L'!$C$55</f>
        <v>0</v>
      </c>
      <c r="G294" s="89">
        <f>(G187+G188+G202+G203)*'Data - P&amp;L'!$C$5*'Data - P&amp;L'!$C$55</f>
        <v>0</v>
      </c>
      <c r="H294" s="89">
        <f>(H187+H188+H202+H203)*'Data - P&amp;L'!$C$5*'Data - P&amp;L'!$C$55</f>
        <v>0</v>
      </c>
      <c r="I294" s="89">
        <f>(I187+I188+I202+I203)*'Data - P&amp;L'!$C$5*'Data - P&amp;L'!$C$55</f>
        <v>0</v>
      </c>
      <c r="J294" s="89">
        <f>(J187+J188+J202+J203)*'Data - P&amp;L'!$C$5*'Data - P&amp;L'!$C$55</f>
        <v>0</v>
      </c>
      <c r="K294" s="89">
        <f>(K187+K188+K202+K203)*'Data - P&amp;L'!$C$5*'Data - P&amp;L'!$C$55</f>
        <v>0</v>
      </c>
      <c r="L294" s="89">
        <f>(L187+L188+L202+L203)*'Data - P&amp;L'!$C$5*'Data - P&amp;L'!$C$55</f>
        <v>0</v>
      </c>
      <c r="M294" s="89">
        <f>(M187+M188+M202+M203)*'Data - P&amp;L'!$C$5*'Data - P&amp;L'!$C$55</f>
        <v>0</v>
      </c>
      <c r="N294" s="89">
        <f>(N187+N188+N202+N203)*'Data - P&amp;L'!$C$5*'Data - P&amp;L'!$C$55</f>
        <v>0</v>
      </c>
      <c r="O294" s="89">
        <f>(O187+O188+O202+O203)*'Data - P&amp;L'!$C$5*'Data - P&amp;L'!$C$55</f>
        <v>0</v>
      </c>
      <c r="P294" s="89">
        <f>(P187+P188+P202+P203)*'Data - P&amp;L'!$C$5*'Data - P&amp;L'!$C$55</f>
        <v>0</v>
      </c>
      <c r="Q294" s="89">
        <f>(Q187+Q188+Q202+Q203)*'Data - P&amp;L'!$C$5*'Data - P&amp;L'!$C$55</f>
        <v>0</v>
      </c>
      <c r="R294" s="89">
        <f>(R187+R188+R202+R203)*'Data - P&amp;L'!$C$5*'Data - P&amp;L'!$C$55</f>
        <v>0</v>
      </c>
      <c r="S294" s="89">
        <f>(S187+S188+S202+S203)*'Data - P&amp;L'!$C$5*'Data - P&amp;L'!$C$55</f>
        <v>0</v>
      </c>
      <c r="T294" s="89">
        <f>(T187+T188+T202+T203)*'Data - P&amp;L'!$C$5*'Data - P&amp;L'!$C$55</f>
        <v>0</v>
      </c>
      <c r="U294" s="89">
        <f>(U187+U188+U202+U203)*'Data - P&amp;L'!$C$5*'Data - P&amp;L'!$C$55</f>
        <v>0</v>
      </c>
      <c r="V294" s="89">
        <f>(V187+V188+V202+V203)*'Data - P&amp;L'!$C$5*'Data - P&amp;L'!$C$55</f>
        <v>0</v>
      </c>
      <c r="W294" s="89">
        <f>(W187+W188+W202+W203)*'Data - P&amp;L'!$C$5*'Data - P&amp;L'!$C$55</f>
        <v>0</v>
      </c>
      <c r="X294" s="89">
        <f>(X187+X188+X202+X203)*'Data - P&amp;L'!$C$5*'Data - P&amp;L'!$C$55</f>
        <v>0</v>
      </c>
      <c r="Y294" s="89">
        <f>(Y187+Y188+Y202+Y203)*'Data - P&amp;L'!$C$5*'Data - P&amp;L'!$C$55</f>
        <v>0</v>
      </c>
      <c r="Z294" s="89">
        <f>(Z187+Z188+Z202+Z203)*'Data - P&amp;L'!$C$5*'Data - P&amp;L'!$C$55</f>
        <v>0</v>
      </c>
      <c r="AA294" s="89">
        <f>(AA187+AA188+AA202+AA203)*'Data - P&amp;L'!$C$5*'Data - P&amp;L'!$C$55</f>
        <v>0</v>
      </c>
      <c r="AB294" s="89">
        <f>(AB187+AB188+AB202+AB203)*'Data - P&amp;L'!$C$5*'Data - P&amp;L'!$C$55</f>
        <v>0</v>
      </c>
      <c r="AC294" s="89">
        <f>(AC187+AC188+AC202+AC203)*'Data - P&amp;L'!$C$5*'Data - P&amp;L'!$C$55</f>
        <v>0</v>
      </c>
      <c r="AD294" s="89">
        <f>(AD187+AD188+AD202+AD203)*'Data - P&amp;L'!$C$5*'Data - P&amp;L'!$C$55</f>
        <v>0</v>
      </c>
      <c r="AE294" s="89">
        <f>(AE187+AE188+AE202+AE203)*'Data - P&amp;L'!$C$5*'Data - P&amp;L'!$C$55</f>
        <v>0</v>
      </c>
      <c r="AF294" s="89">
        <f>(AF187+AF188+AF202+AF203)*'Data - P&amp;L'!$C$5*'Data - P&amp;L'!$C$55</f>
        <v>0</v>
      </c>
      <c r="AG294" s="99">
        <f t="shared" si="70"/>
        <v>0</v>
      </c>
    </row>
    <row r="295" outlineLevel="1">
      <c r="A295" s="123" t="s">
        <v>361</v>
      </c>
      <c r="B295" s="89">
        <f>(B103+B104+B213+B214)*'Data - P&amp;L'!$C$10*'Data - P&amp;L'!$C$55</f>
        <v>0</v>
      </c>
      <c r="C295" s="89">
        <f>(C189+C190+C204+C205)*'Data - P&amp;L'!$C$10*'Data - P&amp;L'!$C$55</f>
        <v>0</v>
      </c>
      <c r="D295" s="89">
        <f>(D189+D190+D204+D205)*'Data - P&amp;L'!$C$10*'Data - P&amp;L'!$C$55</f>
        <v>0</v>
      </c>
      <c r="E295" s="89">
        <f>(E189+E190+E204+E205)*'Data - P&amp;L'!$C$10*'Data - P&amp;L'!$C$55</f>
        <v>0</v>
      </c>
      <c r="F295" s="89">
        <f>(F189+F190+F204+F205)*'Data - P&amp;L'!$C$10*'Data - P&amp;L'!$C$55</f>
        <v>0</v>
      </c>
      <c r="G295" s="89">
        <f>(G189+G190+G204+G205)*'Data - P&amp;L'!$C$10*'Data - P&amp;L'!$C$55</f>
        <v>0</v>
      </c>
      <c r="H295" s="89">
        <f>(H189+H190+H204+H205)*'Data - P&amp;L'!$C$10*'Data - P&amp;L'!$C$55</f>
        <v>0</v>
      </c>
      <c r="I295" s="89">
        <f>(I189+I190+I204+I205)*'Data - P&amp;L'!$C$10*'Data - P&amp;L'!$C$55</f>
        <v>0</v>
      </c>
      <c r="J295" s="89">
        <f>(J189+J190+J204+J205)*'Data - P&amp;L'!$C$10*'Data - P&amp;L'!$C$55</f>
        <v>0</v>
      </c>
      <c r="K295" s="89">
        <f>(K189+K190+K204+K205)*'Data - P&amp;L'!$C$10*'Data - P&amp;L'!$C$55</f>
        <v>0</v>
      </c>
      <c r="L295" s="89">
        <f>(L189+L190+L204+L205)*'Data - P&amp;L'!$C$10*'Data - P&amp;L'!$C$55</f>
        <v>0</v>
      </c>
      <c r="M295" s="89">
        <f>(M189+M190+M204+M205)*'Data - P&amp;L'!$C$10*'Data - P&amp;L'!$C$55</f>
        <v>0</v>
      </c>
      <c r="N295" s="89">
        <f>(N189+N190+N204+N205)*'Data - P&amp;L'!$C$10*'Data - P&amp;L'!$C$55</f>
        <v>0</v>
      </c>
      <c r="O295" s="89">
        <f>(O189+O190+O204+O205)*'Data - P&amp;L'!$C$10*'Data - P&amp;L'!$C$55</f>
        <v>0</v>
      </c>
      <c r="P295" s="89">
        <f>(P189+P190+P204+P205)*'Data - P&amp;L'!$C$10*'Data - P&amp;L'!$C$55</f>
        <v>0</v>
      </c>
      <c r="Q295" s="89">
        <f>(Q189+Q190+Q204+Q205)*'Data - P&amp;L'!$C$10*'Data - P&amp;L'!$C$55</f>
        <v>0</v>
      </c>
      <c r="R295" s="89">
        <f>(R189+R190+R204+R205)*'Data - P&amp;L'!$C$10*'Data - P&amp;L'!$C$55</f>
        <v>0</v>
      </c>
      <c r="S295" s="89">
        <f>(S189+S190+S204+S205)*'Data - P&amp;L'!$C$10*'Data - P&amp;L'!$C$55</f>
        <v>0</v>
      </c>
      <c r="T295" s="89">
        <f>(T189+T190+T204+T205)*'Data - P&amp;L'!$C$10*'Data - P&amp;L'!$C$55</f>
        <v>0</v>
      </c>
      <c r="U295" s="89">
        <f>(U189+U190+U204+U205)*'Data - P&amp;L'!$C$10*'Data - P&amp;L'!$C$55</f>
        <v>0</v>
      </c>
      <c r="V295" s="89">
        <f>(V189+V190+V204+V205)*'Data - P&amp;L'!$C$10*'Data - P&amp;L'!$C$55</f>
        <v>0</v>
      </c>
      <c r="W295" s="89">
        <f>(W189+W190+W204+W205)*'Data - P&amp;L'!$C$10*'Data - P&amp;L'!$C$55</f>
        <v>0</v>
      </c>
      <c r="X295" s="89">
        <f>(X189+X190+X204+X205)*'Data - P&amp;L'!$C$10*'Data - P&amp;L'!$C$55</f>
        <v>0</v>
      </c>
      <c r="Y295" s="89">
        <f>(Y189+Y190+Y204+Y205)*'Data - P&amp;L'!$C$10*'Data - P&amp;L'!$C$55</f>
        <v>0</v>
      </c>
      <c r="Z295" s="89">
        <f>(Z189+Z190+Z204+Z205)*'Data - P&amp;L'!$C$10*'Data - P&amp;L'!$C$55</f>
        <v>0</v>
      </c>
      <c r="AA295" s="89">
        <f>(AA189+AA190+AA204+AA205)*'Data - P&amp;L'!$C$10*'Data - P&amp;L'!$C$55</f>
        <v>0</v>
      </c>
      <c r="AB295" s="89">
        <f>(AB189+AB190+AB204+AB205)*'Data - P&amp;L'!$C$10*'Data - P&amp;L'!$C$55</f>
        <v>0</v>
      </c>
      <c r="AC295" s="89">
        <f>(AC189+AC190+AC204+AC205)*'Data - P&amp;L'!$C$10*'Data - P&amp;L'!$C$55</f>
        <v>0</v>
      </c>
      <c r="AD295" s="89">
        <f>(AD189+AD190+AD204+AD205)*'Data - P&amp;L'!$C$10*'Data - P&amp;L'!$C$55</f>
        <v>0</v>
      </c>
      <c r="AE295" s="89">
        <f>(AE189+AE190+AE204+AE205)*'Data - P&amp;L'!$C$10*'Data - P&amp;L'!$C$55</f>
        <v>0</v>
      </c>
      <c r="AF295" s="89">
        <f>(AF189+AF190+AF204+AF205)*'Data - P&amp;L'!$C$10*'Data - P&amp;L'!$C$55</f>
        <v>0</v>
      </c>
      <c r="AG295" s="99">
        <f t="shared" si="70"/>
        <v>0</v>
      </c>
    </row>
    <row r="296" outlineLevel="1">
      <c r="A296" s="123" t="s">
        <v>747</v>
      </c>
      <c r="B296" s="89">
        <f>((B108+B109+B218+B219)*'Data - P&amp;L'!$C$13)*'Data - P&amp;L'!$C$55</f>
        <v>0</v>
      </c>
      <c r="C296" s="89">
        <f>((C163+C164+C176+C177)*'Data - P&amp;L'!$C$13)*'Data - P&amp;L'!$C$55</f>
        <v>0</v>
      </c>
      <c r="D296" s="89">
        <f>((D163+D164+D176+D177)*'Data - P&amp;L'!$C$13)*'Data - P&amp;L'!$C$55</f>
        <v>0</v>
      </c>
      <c r="E296" s="89">
        <f>((E163+E164+E176+E177)*'Data - P&amp;L'!$C$13)*'Data - P&amp;L'!$C$55</f>
        <v>0</v>
      </c>
      <c r="F296" s="89">
        <f>((F163+F164+F176+F177)*'Data - P&amp;L'!$C$13)*'Data - P&amp;L'!$C$55</f>
        <v>0</v>
      </c>
      <c r="G296" s="89">
        <f>((G163+G164+G176+G177)*'Data - P&amp;L'!$C$13)*'Data - P&amp;L'!$C$55</f>
        <v>0</v>
      </c>
      <c r="H296" s="89">
        <f>((H163+H164+H176+H177)*'Data - P&amp;L'!$C$13)*'Data - P&amp;L'!$C$55</f>
        <v>0</v>
      </c>
      <c r="I296" s="89">
        <f>((I163+I164+I176+I177)*'Data - P&amp;L'!$C$13)*'Data - P&amp;L'!$C$55</f>
        <v>0</v>
      </c>
      <c r="J296" s="89">
        <f>((J163+J164+J176+J177)*'Data - P&amp;L'!$C$13)*'Data - P&amp;L'!$C$55</f>
        <v>0</v>
      </c>
      <c r="K296" s="89">
        <f>((K163+K164+K176+K177)*'Data - P&amp;L'!$C$13)*'Data - P&amp;L'!$C$55</f>
        <v>0</v>
      </c>
      <c r="L296" s="89">
        <f>((L163+L164+L176+L177)*'Data - P&amp;L'!$C$13)*'Data - P&amp;L'!$C$55</f>
        <v>0</v>
      </c>
      <c r="M296" s="89">
        <f>((M163+M164+M176+M177)*'Data - P&amp;L'!$C$13)*'Data - P&amp;L'!$C$55</f>
        <v>0</v>
      </c>
      <c r="N296" s="89">
        <f>((N163+N164+N176+N177)*'Data - P&amp;L'!$C$13)*'Data - P&amp;L'!$C$55</f>
        <v>0</v>
      </c>
      <c r="O296" s="89">
        <f>((O163+O164+O176+O177)*'Data - P&amp;L'!$C$13)*'Data - P&amp;L'!$C$55</f>
        <v>0</v>
      </c>
      <c r="P296" s="89">
        <f>((P163+P164+P176+P177)*'Data - P&amp;L'!$C$13)*'Data - P&amp;L'!$C$55</f>
        <v>0</v>
      </c>
      <c r="Q296" s="89">
        <f>((Q163+Q164+Q176+Q177)*'Data - P&amp;L'!$C$13)*'Data - P&amp;L'!$C$55</f>
        <v>0</v>
      </c>
      <c r="R296" s="89">
        <f>((R163+R164+R176+R177)*'Data - P&amp;L'!$C$13)*'Data - P&amp;L'!$C$55</f>
        <v>0</v>
      </c>
      <c r="S296" s="89">
        <f>((S163+S164+S176+S177)*'Data - P&amp;L'!$C$13)*'Data - P&amp;L'!$C$55</f>
        <v>0</v>
      </c>
      <c r="T296" s="89">
        <f>((T163+T164+T176+T177)*'Data - P&amp;L'!$C$13)*'Data - P&amp;L'!$C$55</f>
        <v>0</v>
      </c>
      <c r="U296" s="89">
        <f>((U163+U164+U176+U177)*'Data - P&amp;L'!$C$13)*'Data - P&amp;L'!$C$55</f>
        <v>0</v>
      </c>
      <c r="V296" s="89">
        <f>((V163+V164+V176+V177)*'Data - P&amp;L'!$C$13)*'Data - P&amp;L'!$C$55</f>
        <v>0</v>
      </c>
      <c r="W296" s="89">
        <f>((W163+W164+W176+W177)*'Data - P&amp;L'!$C$13)*'Data - P&amp;L'!$C$55</f>
        <v>0</v>
      </c>
      <c r="X296" s="89">
        <f>((X163+X164+X176+X177)*'Data - P&amp;L'!$C$13)*'Data - P&amp;L'!$C$55</f>
        <v>0</v>
      </c>
      <c r="Y296" s="89">
        <f>((Y163+Y164+Y176+Y177)*'Data - P&amp;L'!$C$13)*'Data - P&amp;L'!$C$55</f>
        <v>0</v>
      </c>
      <c r="Z296" s="89">
        <f>((Z163+Z164+Z176+Z177)*'Data - P&amp;L'!$C$13)*'Data - P&amp;L'!$C$55</f>
        <v>0</v>
      </c>
      <c r="AA296" s="89">
        <f>((AA163+AA164+AA176+AA177)*'Data - P&amp;L'!$C$13)*'Data - P&amp;L'!$C$55</f>
        <v>0</v>
      </c>
      <c r="AB296" s="89">
        <f>((AB163+AB164+AB176+AB177)*'Data - P&amp;L'!$C$13)*'Data - P&amp;L'!$C$55</f>
        <v>0</v>
      </c>
      <c r="AC296" s="89">
        <f>((AC163+AC164+AC176+AC177)*'Data - P&amp;L'!$C$13)*'Data - P&amp;L'!$C$55</f>
        <v>0</v>
      </c>
      <c r="AD296" s="89">
        <f>((AD163+AD164+AD176+AD177)*'Data - P&amp;L'!$C$13)*'Data - P&amp;L'!$C$55</f>
        <v>0</v>
      </c>
      <c r="AE296" s="89">
        <f>((AE163+AE164+AE176+AE177)*'Data - P&amp;L'!$C$13)*'Data - P&amp;L'!$C$55</f>
        <v>0</v>
      </c>
      <c r="AF296" s="89">
        <f>((AF163+AF164+AF176+AF177)*'Data - P&amp;L'!$C$13)*'Data - P&amp;L'!$C$55</f>
        <v>0</v>
      </c>
      <c r="AG296" s="99">
        <f t="shared" si="70"/>
        <v>0</v>
      </c>
    </row>
    <row r="297" outlineLevel="1">
      <c r="A297" s="123" t="s">
        <v>749</v>
      </c>
      <c r="B297" s="89">
        <f>((B110+B220)*'Data - P&amp;L'!$C$14)*'Data - P&amp;L'!$C$55</f>
        <v>0</v>
      </c>
      <c r="C297" s="89">
        <f>((C110+C220)*'Data - P&amp;L'!$C$14)*'Data - P&amp;L'!$C$55</f>
        <v>0</v>
      </c>
      <c r="D297" s="89">
        <f>((D110+D220)*'Data - P&amp;L'!$C$14)*'Data - P&amp;L'!$C$55</f>
        <v>0</v>
      </c>
      <c r="E297" s="89">
        <f>((E110+E220)*'Data - P&amp;L'!$C$14)*'Data - P&amp;L'!$C$55</f>
        <v>0</v>
      </c>
      <c r="F297" s="89">
        <f>((F110+F220)*'Data - P&amp;L'!$C$14)*'Data - P&amp;L'!$C$55</f>
        <v>0</v>
      </c>
      <c r="G297" s="89">
        <f>((G110+G220)*'Data - P&amp;L'!$C$14)*'Data - P&amp;L'!$C$55</f>
        <v>0</v>
      </c>
      <c r="H297" s="89">
        <f>((H110+H220)*'Data - P&amp;L'!$C$14)*'Data - P&amp;L'!$C$55</f>
        <v>0</v>
      </c>
      <c r="I297" s="89">
        <f>((I110+I220)*'Data - P&amp;L'!$C$14)*'Data - P&amp;L'!$C$55</f>
        <v>0</v>
      </c>
      <c r="J297" s="89">
        <f>((J110+J220)*'Data - P&amp;L'!$C$14)*'Data - P&amp;L'!$C$55</f>
        <v>0</v>
      </c>
      <c r="K297" s="89">
        <f>((K110+K220)*'Data - P&amp;L'!$C$14)*'Data - P&amp;L'!$C$55</f>
        <v>0</v>
      </c>
      <c r="L297" s="89">
        <f>((L110+L220)*'Data - P&amp;L'!$C$14)*'Data - P&amp;L'!$C$55</f>
        <v>0</v>
      </c>
      <c r="M297" s="89">
        <f>((M110+M220)*'Data - P&amp;L'!$C$14)*'Data - P&amp;L'!$C$55</f>
        <v>0</v>
      </c>
      <c r="N297" s="89">
        <f>((N110+N220)*'Data - P&amp;L'!$C$14)*'Data - P&amp;L'!$C$55</f>
        <v>0</v>
      </c>
      <c r="O297" s="89">
        <f>((O110+O220)*'Data - P&amp;L'!$C$14)*'Data - P&amp;L'!$C$55</f>
        <v>0</v>
      </c>
      <c r="P297" s="89">
        <f>((P110+P220)*'Data - P&amp;L'!$C$14)*'Data - P&amp;L'!$C$55</f>
        <v>0</v>
      </c>
      <c r="Q297" s="89">
        <f>((Q110+Q220)*'Data - P&amp;L'!$C$14)*'Data - P&amp;L'!$C$55</f>
        <v>0</v>
      </c>
      <c r="R297" s="89">
        <f>((R110+R220)*'Data - P&amp;L'!$C$14)*'Data - P&amp;L'!$C$55</f>
        <v>0</v>
      </c>
      <c r="S297" s="89">
        <f>((S110+S220)*'Data - P&amp;L'!$C$14)*'Data - P&amp;L'!$C$55</f>
        <v>0</v>
      </c>
      <c r="T297" s="89">
        <f>((T110+T220)*'Data - P&amp;L'!$C$14)*'Data - P&amp;L'!$C$55</f>
        <v>0</v>
      </c>
      <c r="U297" s="89">
        <f>((U110+U220)*'Data - P&amp;L'!$C$14)*'Data - P&amp;L'!$C$55</f>
        <v>0</v>
      </c>
      <c r="V297" s="89">
        <f>((V110+V220)*'Data - P&amp;L'!$C$14)*'Data - P&amp;L'!$C$55</f>
        <v>0</v>
      </c>
      <c r="W297" s="89">
        <f>((W110+W220)*'Data - P&amp;L'!$C$14)*'Data - P&amp;L'!$C$55</f>
        <v>0</v>
      </c>
      <c r="X297" s="89">
        <f>((X110+X220)*'Data - P&amp;L'!$C$14)*'Data - P&amp;L'!$C$55</f>
        <v>0</v>
      </c>
      <c r="Y297" s="89">
        <f>((Y110+Y220)*'Data - P&amp;L'!$C$14)*'Data - P&amp;L'!$C$55</f>
        <v>0</v>
      </c>
      <c r="Z297" s="89">
        <f>((Z110+Z220)*'Data - P&amp;L'!$C$14)*'Data - P&amp;L'!$C$55</f>
        <v>0</v>
      </c>
      <c r="AA297" s="89">
        <f>((AA110+AA220)*'Data - P&amp;L'!$C$14)*'Data - P&amp;L'!$C$55</f>
        <v>0</v>
      </c>
      <c r="AB297" s="89">
        <f>((AB110+AB220)*'Data - P&amp;L'!$C$14)*'Data - P&amp;L'!$C$55</f>
        <v>0</v>
      </c>
      <c r="AC297" s="89">
        <f>((AC110+AC220)*'Data - P&amp;L'!$C$14)*'Data - P&amp;L'!$C$55</f>
        <v>0</v>
      </c>
      <c r="AD297" s="89">
        <f>((AD110+AD220)*'Data - P&amp;L'!$C$14)*'Data - P&amp;L'!$C$55</f>
        <v>0</v>
      </c>
      <c r="AE297" s="89">
        <f>((AE110+AE220)*'Data - P&amp;L'!$C$14)*'Data - P&amp;L'!$C$55</f>
        <v>0</v>
      </c>
      <c r="AF297" s="89">
        <f>((AF110+AF220)*'Data - P&amp;L'!$C$14)*'Data - P&amp;L'!$C$55</f>
        <v>0</v>
      </c>
      <c r="AG297" s="99">
        <f t="shared" si="70"/>
        <v>0</v>
      </c>
    </row>
    <row r="298" outlineLevel="1">
      <c r="A298" s="123" t="s">
        <v>367</v>
      </c>
      <c r="B298" s="89">
        <f>(((B94+B204)*'Data - P&amp;L'!$C$38)+((B95+B205)*'Data - P&amp;L'!$C$38))*'Data - P&amp;L'!$C$55</f>
        <v>0</v>
      </c>
      <c r="C298" s="89">
        <f>(((C94+C204)*'Data - P&amp;L'!$C$38)+((C95+C205)*'Data - P&amp;L'!$C$39))*'Data - P&amp;L'!$C$55</f>
        <v>0</v>
      </c>
      <c r="D298" s="89">
        <f>(((D94+D204)*'Data - P&amp;L'!$C$38)+((D95+D205)*'Data - P&amp;L'!$C$39))*'Data - P&amp;L'!$C$55</f>
        <v>0</v>
      </c>
      <c r="E298" s="89">
        <f>(((E94+E204)*'Data - P&amp;L'!$C$38)+((E95+E205)*'Data - P&amp;L'!$C$39))*'Data - P&amp;L'!$C$55</f>
        <v>0</v>
      </c>
      <c r="F298" s="89">
        <f>(((F94+F204)*'Data - P&amp;L'!$C$38)+((F95+F205)*'Data - P&amp;L'!$C$39))*'Data - P&amp;L'!$C$55</f>
        <v>1.194</v>
      </c>
      <c r="G298" s="89">
        <f>(((G94+G204)*'Data - P&amp;L'!$C$38)+((G95+G205)*'Data - P&amp;L'!$C$39))*'Data - P&amp;L'!$C$55</f>
        <v>0</v>
      </c>
      <c r="H298" s="89">
        <f>(((H94+H204)*'Data - P&amp;L'!$C$38)+((H95+H205)*'Data - P&amp;L'!$C$39))*'Data - P&amp;L'!$C$55</f>
        <v>0</v>
      </c>
      <c r="I298" s="89">
        <f>(((I94+I204)*'Data - P&amp;L'!$C$38)+((I95+I205)*'Data - P&amp;L'!$C$39))*'Data - P&amp;L'!$C$55</f>
        <v>0</v>
      </c>
      <c r="J298" s="89">
        <f>(((J94+J204)*'Data - P&amp;L'!$C$38)+((J95+J205)*'Data - P&amp;L'!$C$39))*'Data - P&amp;L'!$C$55</f>
        <v>0</v>
      </c>
      <c r="K298" s="89">
        <f>(((K94+K204)*'Data - P&amp;L'!$C$38)+((K95+K205)*'Data - P&amp;L'!$C$39))*'Data - P&amp;L'!$C$55</f>
        <v>0</v>
      </c>
      <c r="L298" s="89">
        <f>(((L94+L204)*'Data - P&amp;L'!$C$38)+((L95+L205)*'Data - P&amp;L'!$C$39))*'Data - P&amp;L'!$C$55</f>
        <v>0</v>
      </c>
      <c r="M298" s="89">
        <f>(((M94+M204)*'Data - P&amp;L'!$C$38)+((M95+M205)*'Data - P&amp;L'!$C$39))*'Data - P&amp;L'!$C$55</f>
        <v>0</v>
      </c>
      <c r="N298" s="89">
        <f>(((N94+N204)*'Data - P&amp;L'!$C$38)+((N95+N205)*'Data - P&amp;L'!$C$39))*'Data - P&amp;L'!$C$55</f>
        <v>0</v>
      </c>
      <c r="O298" s="89">
        <f>(((O94+O204)*'Data - P&amp;L'!$C$38)+((O95+O205)*'Data - P&amp;L'!$C$39))*'Data - P&amp;L'!$C$55</f>
        <v>0</v>
      </c>
      <c r="P298" s="89">
        <f>(((P94+P204)*'Data - P&amp;L'!$C$38)+((P95+P205)*'Data - P&amp;L'!$C$39))*'Data - P&amp;L'!$C$55</f>
        <v>0</v>
      </c>
      <c r="Q298" s="89">
        <f>(((Q94+Q204)*'Data - P&amp;L'!$C$38)+((Q95+Q205)*'Data - P&amp;L'!$C$39))*'Data - P&amp;L'!$C$55</f>
        <v>0</v>
      </c>
      <c r="R298" s="89">
        <f>(((R94+R204)*'Data - P&amp;L'!$C$38)+((R95+R205)*'Data - P&amp;L'!$C$39))*'Data - P&amp;L'!$C$55</f>
        <v>0</v>
      </c>
      <c r="S298" s="89">
        <f>(((S94+S204)*'Data - P&amp;L'!$C$38)+((S95+S205)*'Data - P&amp;L'!$C$39))*'Data - P&amp;L'!$C$55</f>
        <v>0</v>
      </c>
      <c r="T298" s="89">
        <f>(((T94+T204)*'Data - P&amp;L'!$C$38)+((T95+T205)*'Data - P&amp;L'!$C$39))*'Data - P&amp;L'!$C$55</f>
        <v>0</v>
      </c>
      <c r="U298" s="89">
        <f>(((U94+U204)*'Data - P&amp;L'!$C$38)+((U95+U205)*'Data - P&amp;L'!$C$39))*'Data - P&amp;L'!$C$55</f>
        <v>0</v>
      </c>
      <c r="V298" s="89">
        <f>(((V94+V204)*'Data - P&amp;L'!$C$38)+((V95+V205)*'Data - P&amp;L'!$C$39))*'Data - P&amp;L'!$C$55</f>
        <v>0</v>
      </c>
      <c r="W298" s="89">
        <f>(((W94+W204)*'Data - P&amp;L'!$C$38)+((W95+W205)*'Data - P&amp;L'!$C$39))*'Data - P&amp;L'!$C$55</f>
        <v>0</v>
      </c>
      <c r="X298" s="89">
        <f>(((X94+X204)*'Data - P&amp;L'!$C$38)+((X95+X205)*'Data - P&amp;L'!$C$39))*'Data - P&amp;L'!$C$55</f>
        <v>0</v>
      </c>
      <c r="Y298" s="89">
        <f>(((Y94+Y204)*'Data - P&amp;L'!$C$38)+((Y95+Y205)*'Data - P&amp;L'!$C$39))*'Data - P&amp;L'!$C$55</f>
        <v>0</v>
      </c>
      <c r="Z298" s="89">
        <f>(((Z94+Z204)*'Data - P&amp;L'!$C$38)+((Z95+Z205)*'Data - P&amp;L'!$C$39))*'Data - P&amp;L'!$C$55</f>
        <v>0</v>
      </c>
      <c r="AA298" s="89">
        <f>(((AA94+AA204)*'Data - P&amp;L'!$C$38)+((AA95+AA205)*'Data - P&amp;L'!$C$39))*'Data - P&amp;L'!$C$55</f>
        <v>0</v>
      </c>
      <c r="AB298" s="89">
        <f>(((AB94+AB204)*'Data - P&amp;L'!$C$38)+((AB95+AB205)*'Data - P&amp;L'!$C$39))*'Data - P&amp;L'!$C$55</f>
        <v>0</v>
      </c>
      <c r="AC298" s="89">
        <f>(((AC94+AC204)*'Data - P&amp;L'!$C$38)+((AC95+AC205)*'Data - P&amp;L'!$C$39))*'Data - P&amp;L'!$C$55</f>
        <v>0</v>
      </c>
      <c r="AD298" s="89">
        <f>(((AD94+AD204)*'Data - P&amp;L'!$C$38)+((AD95+AD205)*'Data - P&amp;L'!$C$39))*'Data - P&amp;L'!$C$55</f>
        <v>0</v>
      </c>
      <c r="AE298" s="89">
        <f>(((AE94+AE204)*'Data - P&amp;L'!$C$38)+((AE95+AE205)*'Data - P&amp;L'!$C$39))*'Data - P&amp;L'!$C$55</f>
        <v>0</v>
      </c>
      <c r="AF298" s="89">
        <f>(((AF94+AF204)*'Data - P&amp;L'!$C$38)+((AF95+AF205)*'Data - P&amp;L'!$C$39))*'Data - P&amp;L'!$C$55</f>
        <v>0</v>
      </c>
      <c r="AG298" s="99">
        <f t="shared" si="70"/>
        <v>1.194</v>
      </c>
    </row>
    <row r="299" outlineLevel="1">
      <c r="A299" s="123" t="s">
        <v>435</v>
      </c>
      <c r="B299" s="89">
        <f>((B191*'Data - P&amp;L'!$D$38)+(B206*'Data - P&amp;L'!$D$39))*'Data - P&amp;L'!$C$55</f>
        <v>0</v>
      </c>
      <c r="C299" s="89">
        <f>((C191*'Data - P&amp;L'!$D$38)+(C206*'Data - P&amp;L'!$D$39))*'Data - P&amp;L'!$C$55</f>
        <v>0</v>
      </c>
      <c r="D299" s="89">
        <f>((D191*'Data - P&amp;L'!$D$38)+(D206*'Data - P&amp;L'!$D$39))*'Data - P&amp;L'!$C$55</f>
        <v>0</v>
      </c>
      <c r="E299" s="89">
        <f>((E191*'Data - P&amp;L'!$D$38)+(E206*'Data - P&amp;L'!$D$39))*'Data - P&amp;L'!$C$55</f>
        <v>0</v>
      </c>
      <c r="F299" s="89">
        <f>((F191*'Data - P&amp;L'!$D$38)+(F206*'Data - P&amp;L'!$D$39))*'Data - P&amp;L'!$C$55</f>
        <v>0</v>
      </c>
      <c r="G299" s="89">
        <f>((G191*'Data - P&amp;L'!$D$38)+(G206*'Data - P&amp;L'!$D$39))*'Data - P&amp;L'!$C$55</f>
        <v>0</v>
      </c>
      <c r="H299" s="89">
        <f>((H191*'Data - P&amp;L'!$D$38)+(H206*'Data - P&amp;L'!$D$39))*'Data - P&amp;L'!$C$55</f>
        <v>0</v>
      </c>
      <c r="I299" s="89">
        <f>((I191*'Data - P&amp;L'!$D$38)+(I206*'Data - P&amp;L'!$D$39))*'Data - P&amp;L'!$C$55</f>
        <v>0</v>
      </c>
      <c r="J299" s="89">
        <f>((J191*'Data - P&amp;L'!$D$38)+(J206*'Data - P&amp;L'!$D$39))*'Data - P&amp;L'!$C$55</f>
        <v>0</v>
      </c>
      <c r="K299" s="89">
        <f>((K191*'Data - P&amp;L'!$D$38)+(K206*'Data - P&amp;L'!$D$39))*'Data - P&amp;L'!$C$55</f>
        <v>0</v>
      </c>
      <c r="L299" s="89">
        <f>((L191*'Data - P&amp;L'!$D$38)+(L206*'Data - P&amp;L'!$D$39))*'Data - P&amp;L'!$C$55</f>
        <v>0</v>
      </c>
      <c r="M299" s="89">
        <f>((M191*'Data - P&amp;L'!$D$38)+(M206*'Data - P&amp;L'!$D$39))*'Data - P&amp;L'!$C$55</f>
        <v>0</v>
      </c>
      <c r="N299" s="89">
        <f>((N191*'Data - P&amp;L'!$D$38)+(N206*'Data - P&amp;L'!$D$39))*'Data - P&amp;L'!$C$55</f>
        <v>0</v>
      </c>
      <c r="O299" s="89">
        <f>((O191*'Data - P&amp;L'!$D$38)+(O206*'Data - P&amp;L'!$D$39))*'Data - P&amp;L'!$C$55</f>
        <v>0</v>
      </c>
      <c r="P299" s="89">
        <f>((P191*'Data - P&amp;L'!$D$38)+(P206*'Data - P&amp;L'!$D$39))*'Data - P&amp;L'!$C$55</f>
        <v>0</v>
      </c>
      <c r="Q299" s="89">
        <f>((Q191*'Data - P&amp;L'!$D$38)+(Q206*'Data - P&amp;L'!$D$39))*'Data - P&amp;L'!$C$55</f>
        <v>0</v>
      </c>
      <c r="R299" s="89">
        <f>((R191*'Data - P&amp;L'!$D$38)+(R206*'Data - P&amp;L'!$D$39))*'Data - P&amp;L'!$C$55</f>
        <v>0</v>
      </c>
      <c r="S299" s="89">
        <f>((S191*'Data - P&amp;L'!$D$38)+(S206*'Data - P&amp;L'!$D$39))*'Data - P&amp;L'!$C$55</f>
        <v>0</v>
      </c>
      <c r="T299" s="89">
        <f>((T191*'Data - P&amp;L'!$D$38)+(T206*'Data - P&amp;L'!$D$39))*'Data - P&amp;L'!$C$55</f>
        <v>0</v>
      </c>
      <c r="U299" s="89">
        <f>((U191*'Data - P&amp;L'!$D$38)+(U206*'Data - P&amp;L'!$D$39))*'Data - P&amp;L'!$C$55</f>
        <v>0</v>
      </c>
      <c r="V299" s="89">
        <f>((V191*'Data - P&amp;L'!$D$38)+(V206*'Data - P&amp;L'!$D$39))*'Data - P&amp;L'!$C$55</f>
        <v>0</v>
      </c>
      <c r="W299" s="89">
        <f>((W191*'Data - P&amp;L'!$D$38)+(W206*'Data - P&amp;L'!$D$39))*'Data - P&amp;L'!$C$55</f>
        <v>0</v>
      </c>
      <c r="X299" s="89">
        <f>((X191*'Data - P&amp;L'!$D$38)+(X206*'Data - P&amp;L'!$D$39))*'Data - P&amp;L'!$C$55</f>
        <v>0</v>
      </c>
      <c r="Y299" s="89">
        <f>((Y191*'Data - P&amp;L'!$D$38)+(Y206*'Data - P&amp;L'!$D$39))*'Data - P&amp;L'!$C$55</f>
        <v>0</v>
      </c>
      <c r="Z299" s="89">
        <f>((Z191*'Data - P&amp;L'!$D$38)+(Z206*'Data - P&amp;L'!$D$39))*'Data - P&amp;L'!$C$55</f>
        <v>0</v>
      </c>
      <c r="AA299" s="89">
        <f>((AA191*'Data - P&amp;L'!$D$38)+(AA206*'Data - P&amp;L'!$D$39))*'Data - P&amp;L'!$C$55</f>
        <v>0</v>
      </c>
      <c r="AB299" s="89">
        <f>((AB191*'Data - P&amp;L'!$D$38)+(AB206*'Data - P&amp;L'!$D$39))*'Data - P&amp;L'!$C$55</f>
        <v>0</v>
      </c>
      <c r="AC299" s="89">
        <f>((AC191*'Data - P&amp;L'!$D$38)+(AC206*'Data - P&amp;L'!$D$39))*'Data - P&amp;L'!$C$55</f>
        <v>0</v>
      </c>
      <c r="AD299" s="89">
        <f>((AD191*'Data - P&amp;L'!$D$38)+(AD206*'Data - P&amp;L'!$D$39))*'Data - P&amp;L'!$C$55</f>
        <v>0</v>
      </c>
      <c r="AE299" s="89">
        <f>((AE191*'Data - P&amp;L'!$D$38)+(AE206*'Data - P&amp;L'!$D$39))*'Data - P&amp;L'!$C$55</f>
        <v>0</v>
      </c>
      <c r="AF299" s="89">
        <f>((AF191*'Data - P&amp;L'!$D$38)+(AF206*'Data - P&amp;L'!$D$39))*'Data - P&amp;L'!$C$55</f>
        <v>0</v>
      </c>
      <c r="AG299" s="99">
        <f t="shared" si="70"/>
        <v>0</v>
      </c>
    </row>
    <row r="300" outlineLevel="1">
      <c r="A300" s="123" t="s">
        <v>755</v>
      </c>
      <c r="B300" s="559"/>
      <c r="C300" s="559"/>
      <c r="D300" s="559"/>
      <c r="E300" s="559"/>
      <c r="F300" s="559"/>
      <c r="G300" s="559"/>
      <c r="H300" s="559"/>
      <c r="I300" s="559"/>
      <c r="J300" s="559"/>
      <c r="K300" s="559"/>
      <c r="L300" s="559"/>
      <c r="M300" s="559"/>
      <c r="N300" s="559"/>
      <c r="O300" s="559"/>
      <c r="P300" s="559"/>
      <c r="Q300" s="559"/>
      <c r="R300" s="559"/>
      <c r="S300" s="559"/>
      <c r="T300" s="559"/>
      <c r="U300" s="559"/>
      <c r="V300" s="559"/>
      <c r="W300" s="559"/>
      <c r="X300" s="559"/>
      <c r="Y300" s="559"/>
      <c r="Z300" s="559"/>
      <c r="AA300" s="559"/>
      <c r="AB300" s="559"/>
      <c r="AC300" s="559"/>
      <c r="AD300" s="559"/>
      <c r="AE300" s="559"/>
      <c r="AF300" s="559"/>
      <c r="AG300" s="821"/>
    </row>
    <row r="301" outlineLevel="1">
      <c r="A301" s="123" t="s">
        <v>757</v>
      </c>
      <c r="B301" s="559"/>
      <c r="C301" s="559"/>
      <c r="D301" s="559"/>
      <c r="E301" s="559"/>
      <c r="F301" s="559"/>
      <c r="G301" s="559"/>
      <c r="H301" s="559"/>
      <c r="I301" s="559"/>
      <c r="J301" s="559"/>
      <c r="K301" s="559"/>
      <c r="L301" s="559"/>
      <c r="M301" s="559"/>
      <c r="N301" s="559"/>
      <c r="O301" s="559"/>
      <c r="P301" s="559"/>
      <c r="Q301" s="559"/>
      <c r="R301" s="559"/>
      <c r="S301" s="559"/>
      <c r="T301" s="559"/>
      <c r="U301" s="559"/>
      <c r="V301" s="559"/>
      <c r="W301" s="559"/>
      <c r="X301" s="559"/>
      <c r="Y301" s="559"/>
      <c r="Z301" s="559"/>
      <c r="AA301" s="559"/>
      <c r="AB301" s="559"/>
      <c r="AC301" s="559"/>
      <c r="AD301" s="559"/>
      <c r="AE301" s="559"/>
      <c r="AF301" s="559"/>
      <c r="AG301" s="821"/>
    </row>
    <row r="302" outlineLevel="1">
      <c r="A302" s="825" t="s">
        <v>760</v>
      </c>
      <c r="B302" s="612">
        <f>(B208*'Data - P&amp;L'!$R$3)+('Data - P&amp;L'!$R$4*B209)</f>
        <v>0</v>
      </c>
      <c r="C302" s="612">
        <f>(C208*'Data - P&amp;L'!$R$3)+('Data - P&amp;L'!$R$4*C209)</f>
        <v>0</v>
      </c>
      <c r="D302" s="612">
        <f>(D208*'Data - P&amp;L'!$R$3)+('Data - P&amp;L'!$R$4*D209)</f>
        <v>0</v>
      </c>
      <c r="E302" s="612">
        <f>(E208*'Data - P&amp;L'!$R$3)+('Data - P&amp;L'!$R$4*E209)</f>
        <v>0</v>
      </c>
      <c r="F302" s="612">
        <f>(F208*'Data - P&amp;L'!$R$3)+('Data - P&amp;L'!$R$4*F209)</f>
        <v>0</v>
      </c>
      <c r="G302" s="612">
        <f>(G208*'Data - P&amp;L'!$R$3)+('Data - P&amp;L'!$R$4*G209)</f>
        <v>0</v>
      </c>
      <c r="H302" s="612">
        <f>(H208*'Data - P&amp;L'!$R$3)+('Data - P&amp;L'!$R$4*H209)</f>
        <v>0</v>
      </c>
      <c r="I302" s="612">
        <f>(I208*'Data - P&amp;L'!$R$3)+('Data - P&amp;L'!$R$4*I209)</f>
        <v>0</v>
      </c>
      <c r="J302" s="612">
        <f>(J208*'Data - P&amp;L'!$R$3)+('Data - P&amp;L'!$R$4*J209)</f>
        <v>0</v>
      </c>
      <c r="K302" s="612">
        <f>(K208*'Data - P&amp;L'!$R$3)+('Data - P&amp;L'!$R$4*K209)</f>
        <v>0</v>
      </c>
      <c r="L302" s="612">
        <f>(L208*'Data - P&amp;L'!$R$3)+('Data - P&amp;L'!$R$4*L209)</f>
        <v>0</v>
      </c>
      <c r="M302" s="612">
        <f>(M208*'Data - P&amp;L'!$R$3)+('Data - P&amp;L'!$R$4*M209)</f>
        <v>0</v>
      </c>
      <c r="N302" s="612">
        <f>(N208*'Data - P&amp;L'!$R$3)+('Data - P&amp;L'!$R$4*N209)</f>
        <v>0</v>
      </c>
      <c r="O302" s="612">
        <f>(O208*'Data - P&amp;L'!$R$3)+('Data - P&amp;L'!$R$4*O209)</f>
        <v>0</v>
      </c>
      <c r="P302" s="612">
        <f>(P208*'Data - P&amp;L'!$R$3)+('Data - P&amp;L'!$R$4*P209)</f>
        <v>0</v>
      </c>
      <c r="Q302" s="612">
        <f>(Q208*'Data - P&amp;L'!$R$3)+('Data - P&amp;L'!$R$4*Q209)</f>
        <v>0</v>
      </c>
      <c r="R302" s="612">
        <f>(R208*'Data - P&amp;L'!$R$3)+('Data - P&amp;L'!$R$4*R209)</f>
        <v>0</v>
      </c>
      <c r="S302" s="612">
        <f>(S208*'Data - P&amp;L'!$R$3)+('Data - P&amp;L'!$R$4*S209)</f>
        <v>0</v>
      </c>
      <c r="T302" s="612">
        <f>(T208*'Data - P&amp;L'!$R$3)+('Data - P&amp;L'!$R$4*T209)</f>
        <v>0</v>
      </c>
      <c r="U302" s="612">
        <f>(U208*'Data - P&amp;L'!$R$3)+('Data - P&amp;L'!$R$4*U209)</f>
        <v>0</v>
      </c>
      <c r="V302" s="612">
        <f>(V208*'Data - P&amp;L'!$R$3)+('Data - P&amp;L'!$R$4*V209)</f>
        <v>0</v>
      </c>
      <c r="W302" s="612">
        <f>(W208*'Data - P&amp;L'!$R$3)+('Data - P&amp;L'!$R$4*W209)</f>
        <v>0</v>
      </c>
      <c r="X302" s="612">
        <f>(X208*'Data - P&amp;L'!$R$3)+('Data - P&amp;L'!$R$4*X209)</f>
        <v>0</v>
      </c>
      <c r="Y302" s="612">
        <f>(Y208*'Data - P&amp;L'!$R$3)+('Data - P&amp;L'!$R$4*Y209)</f>
        <v>0</v>
      </c>
      <c r="Z302" s="612">
        <f>(Z208*'Data - P&amp;L'!$R$3)+('Data - P&amp;L'!$R$4*Z209)</f>
        <v>0</v>
      </c>
      <c r="AA302" s="612">
        <f>(AA208*'Data - P&amp;L'!$R$3)+('Data - P&amp;L'!$R$4*AA209)</f>
        <v>0</v>
      </c>
      <c r="AB302" s="612">
        <f>(AB208*'Data - P&amp;L'!$R$3)+('Data - P&amp;L'!$R$4*AB209)</f>
        <v>0</v>
      </c>
      <c r="AC302" s="612">
        <f>(AC208*'Data - P&amp;L'!$R$3)+('Data - P&amp;L'!$R$4*AC209)</f>
        <v>0</v>
      </c>
      <c r="AD302" s="612">
        <f>(AD208*'Data - P&amp;L'!$R$3)+('Data - P&amp;L'!$R$4*AD209)</f>
        <v>0</v>
      </c>
      <c r="AE302" s="612">
        <f>(AE208*'Data - P&amp;L'!$R$3)+('Data - P&amp;L'!$R$4*AE209)</f>
        <v>0</v>
      </c>
      <c r="AF302" s="612">
        <f>(AF208*'Data - P&amp;L'!$R$3)+('Data - P&amp;L'!$R$4*AF209)</f>
        <v>0</v>
      </c>
      <c r="AG302" s="99">
        <f t="shared" ref="AG302:AG316" si="74">SUM(B302:AF302)</f>
        <v>0</v>
      </c>
    </row>
    <row r="303" outlineLevel="1">
      <c r="A303" s="632" t="s">
        <v>762</v>
      </c>
      <c r="B303" s="615">
        <f t="shared" ref="B303:AF303" si="73">sum(B304:B316)</f>
        <v>0</v>
      </c>
      <c r="C303" s="615">
        <f t="shared" si="73"/>
        <v>0</v>
      </c>
      <c r="D303" s="615">
        <f t="shared" si="73"/>
        <v>0</v>
      </c>
      <c r="E303" s="615">
        <f t="shared" si="73"/>
        <v>0</v>
      </c>
      <c r="F303" s="615">
        <f t="shared" si="73"/>
        <v>151.564</v>
      </c>
      <c r="G303" s="615">
        <f t="shared" si="73"/>
        <v>0</v>
      </c>
      <c r="H303" s="615">
        <f t="shared" si="73"/>
        <v>0</v>
      </c>
      <c r="I303" s="615">
        <f t="shared" si="73"/>
        <v>0</v>
      </c>
      <c r="J303" s="615">
        <f t="shared" si="73"/>
        <v>0</v>
      </c>
      <c r="K303" s="615">
        <f t="shared" si="73"/>
        <v>0</v>
      </c>
      <c r="L303" s="615">
        <f t="shared" si="73"/>
        <v>0</v>
      </c>
      <c r="M303" s="615">
        <f t="shared" si="73"/>
        <v>0</v>
      </c>
      <c r="N303" s="615">
        <f t="shared" si="73"/>
        <v>0</v>
      </c>
      <c r="O303" s="615">
        <f t="shared" si="73"/>
        <v>0</v>
      </c>
      <c r="P303" s="615">
        <f t="shared" si="73"/>
        <v>0</v>
      </c>
      <c r="Q303" s="615">
        <f t="shared" si="73"/>
        <v>0</v>
      </c>
      <c r="R303" s="615">
        <f t="shared" si="73"/>
        <v>0</v>
      </c>
      <c r="S303" s="615">
        <f t="shared" si="73"/>
        <v>0</v>
      </c>
      <c r="T303" s="615">
        <f t="shared" si="73"/>
        <v>0</v>
      </c>
      <c r="U303" s="615">
        <f t="shared" si="73"/>
        <v>0</v>
      </c>
      <c r="V303" s="615">
        <f t="shared" si="73"/>
        <v>0</v>
      </c>
      <c r="W303" s="615">
        <f t="shared" si="73"/>
        <v>0</v>
      </c>
      <c r="X303" s="615">
        <f t="shared" si="73"/>
        <v>0</v>
      </c>
      <c r="Y303" s="615">
        <f t="shared" si="73"/>
        <v>0</v>
      </c>
      <c r="Z303" s="615">
        <f t="shared" si="73"/>
        <v>0</v>
      </c>
      <c r="AA303" s="615">
        <f t="shared" si="73"/>
        <v>0</v>
      </c>
      <c r="AB303" s="615">
        <f t="shared" si="73"/>
        <v>0</v>
      </c>
      <c r="AC303" s="615">
        <f t="shared" si="73"/>
        <v>0</v>
      </c>
      <c r="AD303" s="615">
        <f t="shared" si="73"/>
        <v>0</v>
      </c>
      <c r="AE303" s="615">
        <f t="shared" si="73"/>
        <v>0</v>
      </c>
      <c r="AF303" s="615">
        <f t="shared" si="73"/>
        <v>0</v>
      </c>
      <c r="AG303" s="99">
        <f t="shared" si="74"/>
        <v>151.564</v>
      </c>
    </row>
    <row r="304" outlineLevel="1">
      <c r="A304" s="123" t="s">
        <v>763</v>
      </c>
      <c r="B304" s="89">
        <f>(B94+B204)*'Data - P&amp;L'!$C$3</f>
        <v>0</v>
      </c>
      <c r="C304" s="89">
        <f>(C94+C204)*'Data - P&amp;L'!$C$3</f>
        <v>0</v>
      </c>
      <c r="D304" s="89">
        <f>(D94+D204)*'Data - P&amp;L'!$C$3</f>
        <v>0</v>
      </c>
      <c r="E304" s="89">
        <f>(E94+E204)*'Data - P&amp;L'!$C$3</f>
        <v>0</v>
      </c>
      <c r="F304" s="89">
        <f>(F94+F204)*'Data - P&amp;L'!$C$3</f>
        <v>0</v>
      </c>
      <c r="G304" s="89">
        <f>(G94+G204)*'Data - P&amp;L'!$C$3</f>
        <v>0</v>
      </c>
      <c r="H304" s="89">
        <f>(H94+H204)*'Data - P&amp;L'!$C$3</f>
        <v>0</v>
      </c>
      <c r="I304" s="89">
        <f>(I94+I204)*'Data - P&amp;L'!$C$3</f>
        <v>0</v>
      </c>
      <c r="J304" s="89">
        <f>(J94+J204)*'Data - P&amp;L'!$C$3</f>
        <v>0</v>
      </c>
      <c r="K304" s="89">
        <f>(K94+K204)*'Data - P&amp;L'!$C$3</f>
        <v>0</v>
      </c>
      <c r="L304" s="89">
        <f>(L94+L204)*'Data - P&amp;L'!$C$3</f>
        <v>0</v>
      </c>
      <c r="M304" s="89">
        <f>(M94+M204)*'Data - P&amp;L'!$C$3</f>
        <v>0</v>
      </c>
      <c r="N304" s="89">
        <f>(N94+N204)*'Data - P&amp;L'!$C$3</f>
        <v>0</v>
      </c>
      <c r="O304" s="89">
        <f>(O94+O204)*'Data - P&amp;L'!$C$3</f>
        <v>0</v>
      </c>
      <c r="P304" s="89">
        <f>(P94+P204)*'Data - P&amp;L'!$C$3</f>
        <v>0</v>
      </c>
      <c r="Q304" s="89">
        <f>(Q94+Q204)*'Data - P&amp;L'!$C$3</f>
        <v>0</v>
      </c>
      <c r="R304" s="89">
        <f>(R94+R204)*'Data - P&amp;L'!$C$3</f>
        <v>0</v>
      </c>
      <c r="S304" s="89">
        <f>(S94+S204)*'Data - P&amp;L'!$C$3</f>
        <v>0</v>
      </c>
      <c r="T304" s="89">
        <f>(T94+T204)*'Data - P&amp;L'!$C$3</f>
        <v>0</v>
      </c>
      <c r="U304" s="89">
        <f>(U94+U204)*'Data - P&amp;L'!$C$3</f>
        <v>0</v>
      </c>
      <c r="V304" s="89">
        <f>(V94+V204)*'Data - P&amp;L'!$C$3</f>
        <v>0</v>
      </c>
      <c r="W304" s="89">
        <f>(W94+W204)*'Data - P&amp;L'!$C$3</f>
        <v>0</v>
      </c>
      <c r="X304" s="89">
        <f>(X94+X204)*'Data - P&amp;L'!$C$3</f>
        <v>0</v>
      </c>
      <c r="Y304" s="89">
        <f>(Y94+Y204)*'Data - P&amp;L'!$C$3</f>
        <v>0</v>
      </c>
      <c r="Z304" s="89">
        <f>(Z94+Z204)*'Data - P&amp;L'!$C$3</f>
        <v>0</v>
      </c>
      <c r="AA304" s="89">
        <f>(AA94+AA204)*'Data - P&amp;L'!$C$3</f>
        <v>0</v>
      </c>
      <c r="AB304" s="89">
        <f>(AB94+AB204)*'Data - P&amp;L'!$C$3</f>
        <v>0</v>
      </c>
      <c r="AC304" s="89">
        <f>(AC94+AC204)*'Data - P&amp;L'!$C$3</f>
        <v>0</v>
      </c>
      <c r="AD304" s="89">
        <f>(AD94+AD204)*'Data - P&amp;L'!$C$3</f>
        <v>0</v>
      </c>
      <c r="AE304" s="89">
        <f>(AE94+AE204)*'Data - P&amp;L'!$C$3</f>
        <v>0</v>
      </c>
      <c r="AF304" s="89">
        <f>(AF94+AF204)*'Data - P&amp;L'!$C$3</f>
        <v>0</v>
      </c>
      <c r="AG304" s="99">
        <f t="shared" si="74"/>
        <v>0</v>
      </c>
    </row>
    <row r="305" outlineLevel="1">
      <c r="A305" s="123" t="s">
        <v>765</v>
      </c>
      <c r="B305" s="89">
        <f>(B95+B205)*'Data - P&amp;L'!$C$4</f>
        <v>0</v>
      </c>
      <c r="C305" s="89">
        <f>(C95+C205)*'Data - P&amp;L'!$C$4</f>
        <v>0</v>
      </c>
      <c r="D305" s="89">
        <f>(D95+D205)*'Data - P&amp;L'!$C$4</f>
        <v>0</v>
      </c>
      <c r="E305" s="89">
        <f>(E95+E205)*'Data - P&amp;L'!$C$4</f>
        <v>0</v>
      </c>
      <c r="F305" s="89">
        <f>(F95+F205)*'Data - P&amp;L'!$C$4</f>
        <v>97.61</v>
      </c>
      <c r="G305" s="89">
        <f>(G95+G205)*'Data - P&amp;L'!$C$4</f>
        <v>0</v>
      </c>
      <c r="H305" s="89">
        <f>(H95+H205)*'Data - P&amp;L'!$C$4</f>
        <v>0</v>
      </c>
      <c r="I305" s="89">
        <f>(I95+I205)*'Data - P&amp;L'!$C$4</f>
        <v>0</v>
      </c>
      <c r="J305" s="89">
        <f>(J95+J205)*'Data - P&amp;L'!$C$4</f>
        <v>0</v>
      </c>
      <c r="K305" s="89">
        <f>(K95+K205)*'Data - P&amp;L'!$C$4</f>
        <v>0</v>
      </c>
      <c r="L305" s="89">
        <f>(L95+L205)*'Data - P&amp;L'!$C$4</f>
        <v>0</v>
      </c>
      <c r="M305" s="89">
        <f>(M95+M205)*'Data - P&amp;L'!$C$4</f>
        <v>0</v>
      </c>
      <c r="N305" s="89">
        <f>(N95+N205)*'Data - P&amp;L'!$C$4</f>
        <v>0</v>
      </c>
      <c r="O305" s="89">
        <f>(O95+O205)*'Data - P&amp;L'!$C$4</f>
        <v>0</v>
      </c>
      <c r="P305" s="89">
        <f>(P95+P205)*'Data - P&amp;L'!$C$4</f>
        <v>0</v>
      </c>
      <c r="Q305" s="89">
        <f>(Q95+Q205)*'Data - P&amp;L'!$C$4</f>
        <v>0</v>
      </c>
      <c r="R305" s="89">
        <f>(R95+R205)*'Data - P&amp;L'!$C$4</f>
        <v>0</v>
      </c>
      <c r="S305" s="89">
        <f>(S95+S205)*'Data - P&amp;L'!$C$4</f>
        <v>0</v>
      </c>
      <c r="T305" s="89">
        <f>(T95+T205)*'Data - P&amp;L'!$C$4</f>
        <v>0</v>
      </c>
      <c r="U305" s="89">
        <f>(U95+U205)*'Data - P&amp;L'!$C$4</f>
        <v>0</v>
      </c>
      <c r="V305" s="89">
        <f>(V95+V205)*'Data - P&amp;L'!$C$4</f>
        <v>0</v>
      </c>
      <c r="W305" s="89">
        <f>(W95+W205)*'Data - P&amp;L'!$C$4</f>
        <v>0</v>
      </c>
      <c r="X305" s="89">
        <f>(X95+X205)*'Data - P&amp;L'!$C$4</f>
        <v>0</v>
      </c>
      <c r="Y305" s="89">
        <f>(Y95+Y205)*'Data - P&amp;L'!$C$4</f>
        <v>0</v>
      </c>
      <c r="Z305" s="89">
        <f>(Z95+Z205)*'Data - P&amp;L'!$C$4</f>
        <v>0</v>
      </c>
      <c r="AA305" s="89">
        <f>(AA95+AA205)*'Data - P&amp;L'!$C$4</f>
        <v>0</v>
      </c>
      <c r="AB305" s="89">
        <f>(AB95+AB205)*'Data - P&amp;L'!$C$4</f>
        <v>0</v>
      </c>
      <c r="AC305" s="89">
        <f>(AC95+AC205)*'Data - P&amp;L'!$C$4</f>
        <v>0</v>
      </c>
      <c r="AD305" s="89">
        <f>(AD95+AD205)*'Data - P&amp;L'!$C$4</f>
        <v>0</v>
      </c>
      <c r="AE305" s="89">
        <f>(AE95+AE205)*'Data - P&amp;L'!$C$4</f>
        <v>0</v>
      </c>
      <c r="AF305" s="89">
        <f>(AF95+AF205)*'Data - P&amp;L'!$C$4</f>
        <v>0</v>
      </c>
      <c r="AG305" s="99">
        <f t="shared" si="74"/>
        <v>97.61</v>
      </c>
    </row>
    <row r="306" outlineLevel="1">
      <c r="A306" s="123" t="s">
        <v>769</v>
      </c>
      <c r="B306" s="89">
        <f>(B97+B207)*'Data - P&amp;L'!$C$6</f>
        <v>0</v>
      </c>
      <c r="C306" s="89">
        <f>(C97+C207)*'Data - P&amp;L'!$C$6</f>
        <v>0</v>
      </c>
      <c r="D306" s="89">
        <f>(D97+D207)*'Data - P&amp;L'!$C$6</f>
        <v>0</v>
      </c>
      <c r="E306" s="89">
        <f>(E97+E207)*'Data - P&amp;L'!$C$6</f>
        <v>0</v>
      </c>
      <c r="F306" s="89">
        <f>(F97+F207)*'Data - P&amp;L'!$C$6</f>
        <v>0</v>
      </c>
      <c r="G306" s="89">
        <f>(G97+G207)*'Data - P&amp;L'!$C$6</f>
        <v>0</v>
      </c>
      <c r="H306" s="89">
        <f>(H97+H207)*'Data - P&amp;L'!$C$6</f>
        <v>0</v>
      </c>
      <c r="I306" s="89">
        <f>(I97+I207)*'Data - P&amp;L'!$C$6</f>
        <v>0</v>
      </c>
      <c r="J306" s="89">
        <f>(J97+J207)*'Data - P&amp;L'!$C$6</f>
        <v>0</v>
      </c>
      <c r="K306" s="89">
        <f>(K97+K207)*'Data - P&amp;L'!$C$6</f>
        <v>0</v>
      </c>
      <c r="L306" s="89">
        <f>(L97+L207)*'Data - P&amp;L'!$C$6</f>
        <v>0</v>
      </c>
      <c r="M306" s="89">
        <f>(M97+M207)*'Data - P&amp;L'!$C$6</f>
        <v>0</v>
      </c>
      <c r="N306" s="89">
        <f>(N97+N207)*'Data - P&amp;L'!$C$6</f>
        <v>0</v>
      </c>
      <c r="O306" s="89">
        <f>(O97+O207)*'Data - P&amp;L'!$C$6</f>
        <v>0</v>
      </c>
      <c r="P306" s="89">
        <f>(P97+P207)*'Data - P&amp;L'!$C$6</f>
        <v>0</v>
      </c>
      <c r="Q306" s="89">
        <f>(Q97+Q207)*'Data - P&amp;L'!$C$6</f>
        <v>0</v>
      </c>
      <c r="R306" s="89">
        <f>(R97+R207)*'Data - P&amp;L'!$C$6</f>
        <v>0</v>
      </c>
      <c r="S306" s="89">
        <f>(S97+S207)*'Data - P&amp;L'!$C$6</f>
        <v>0</v>
      </c>
      <c r="T306" s="89">
        <f>(T97+T207)*'Data - P&amp;L'!$C$6</f>
        <v>0</v>
      </c>
      <c r="U306" s="89">
        <f>(U97+U207)*'Data - P&amp;L'!$C$6</f>
        <v>0</v>
      </c>
      <c r="V306" s="89">
        <f>(V97+V207)*'Data - P&amp;L'!$C$6</f>
        <v>0</v>
      </c>
      <c r="W306" s="89">
        <f>(W97+W207)*'Data - P&amp;L'!$C$6</f>
        <v>0</v>
      </c>
      <c r="X306" s="89">
        <f>(X97+X207)*'Data - P&amp;L'!$C$6</f>
        <v>0</v>
      </c>
      <c r="Y306" s="89">
        <f>(Y97+Y207)*'Data - P&amp;L'!$C$6</f>
        <v>0</v>
      </c>
      <c r="Z306" s="89">
        <f>(Z97+Z207)*'Data - P&amp;L'!$C$6</f>
        <v>0</v>
      </c>
      <c r="AA306" s="89">
        <f>(AA97+AA207)*'Data - P&amp;L'!$C$6</f>
        <v>0</v>
      </c>
      <c r="AB306" s="89">
        <f>(AB97+AB207)*'Data - P&amp;L'!$C$6</f>
        <v>0</v>
      </c>
      <c r="AC306" s="89">
        <f>(AC97+AC207)*'Data - P&amp;L'!$C$6</f>
        <v>0</v>
      </c>
      <c r="AD306" s="89">
        <f>(AD97+AD207)*'Data - P&amp;L'!$C$6</f>
        <v>0</v>
      </c>
      <c r="AE306" s="89">
        <f>(AE97+AE207)*'Data - P&amp;L'!$C$6</f>
        <v>0</v>
      </c>
      <c r="AF306" s="89">
        <f>(AF97+AF207)*'Data - P&amp;L'!$C$6</f>
        <v>0</v>
      </c>
      <c r="AG306" s="99">
        <f t="shared" si="74"/>
        <v>0</v>
      </c>
    </row>
    <row r="307" outlineLevel="1">
      <c r="A307" s="123" t="s">
        <v>771</v>
      </c>
      <c r="B307" s="89">
        <f>(B98+B208)*'Data - P&amp;L'!$C$8</f>
        <v>0</v>
      </c>
      <c r="C307" s="89">
        <f>(C98+C208)*'Data - P&amp;L'!$C$8</f>
        <v>0</v>
      </c>
      <c r="D307" s="89">
        <f>(D98+D208)*'Data - P&amp;L'!$C$8</f>
        <v>0</v>
      </c>
      <c r="E307" s="89">
        <f>(E98+E208)*'Data - P&amp;L'!$C$8</f>
        <v>0</v>
      </c>
      <c r="F307" s="89">
        <f>(F98+F208)*'Data - P&amp;L'!$C$8</f>
        <v>0</v>
      </c>
      <c r="G307" s="89">
        <f>(G98+G208)*'Data - P&amp;L'!$C$8</f>
        <v>0</v>
      </c>
      <c r="H307" s="89">
        <f>(H98+H208)*'Data - P&amp;L'!$C$8</f>
        <v>0</v>
      </c>
      <c r="I307" s="89">
        <f>(I98+I208)*'Data - P&amp;L'!$C$8</f>
        <v>0</v>
      </c>
      <c r="J307" s="89">
        <f>(J98+J208)*'Data - P&amp;L'!$C$8</f>
        <v>0</v>
      </c>
      <c r="K307" s="89">
        <f>(K98+K208)*'Data - P&amp;L'!$C$8</f>
        <v>0</v>
      </c>
      <c r="L307" s="89">
        <f>(L98+L208)*'Data - P&amp;L'!$C$8</f>
        <v>0</v>
      </c>
      <c r="M307" s="89">
        <f>(M98+M208)*'Data - P&amp;L'!$C$8</f>
        <v>0</v>
      </c>
      <c r="N307" s="89">
        <f>(N98+N208)*'Data - P&amp;L'!$C$8</f>
        <v>0</v>
      </c>
      <c r="O307" s="89">
        <f>(O98+O208)*'Data - P&amp;L'!$C$8</f>
        <v>0</v>
      </c>
      <c r="P307" s="89">
        <f>(P98+P208)*'Data - P&amp;L'!$C$8</f>
        <v>0</v>
      </c>
      <c r="Q307" s="89">
        <f>(Q98+Q208)*'Data - P&amp;L'!$C$8</f>
        <v>0</v>
      </c>
      <c r="R307" s="89">
        <f>(R98+R208)*'Data - P&amp;L'!$C$8</f>
        <v>0</v>
      </c>
      <c r="S307" s="89">
        <f>(S98+S208)*'Data - P&amp;L'!$C$8</f>
        <v>0</v>
      </c>
      <c r="T307" s="89">
        <f>(T98+T208)*'Data - P&amp;L'!$C$8</f>
        <v>0</v>
      </c>
      <c r="U307" s="89">
        <f>(U98+U208)*'Data - P&amp;L'!$C$8</f>
        <v>0</v>
      </c>
      <c r="V307" s="89">
        <f>(V98+V208)*'Data - P&amp;L'!$C$8</f>
        <v>0</v>
      </c>
      <c r="W307" s="89">
        <f>(W98+W208)*'Data - P&amp;L'!$C$8</f>
        <v>0</v>
      </c>
      <c r="X307" s="89">
        <f>(X98+X208)*'Data - P&amp;L'!$C$8</f>
        <v>0</v>
      </c>
      <c r="Y307" s="89">
        <f>(Y98+Y208)*'Data - P&amp;L'!$C$8</f>
        <v>0</v>
      </c>
      <c r="Z307" s="89">
        <f>(Z98+Z208)*'Data - P&amp;L'!$C$8</f>
        <v>0</v>
      </c>
      <c r="AA307" s="89">
        <f>(AA98+AA208)*'Data - P&amp;L'!$C$8</f>
        <v>0</v>
      </c>
      <c r="AB307" s="89">
        <f>(AB98+AB208)*'Data - P&amp;L'!$C$8</f>
        <v>0</v>
      </c>
      <c r="AC307" s="89">
        <f>(AC98+AC208)*'Data - P&amp;L'!$C$8</f>
        <v>0</v>
      </c>
      <c r="AD307" s="89">
        <f>(AD98+AD208)*'Data - P&amp;L'!$C$8</f>
        <v>0</v>
      </c>
      <c r="AE307" s="89">
        <f>(AE98+AE208)*'Data - P&amp;L'!$C$8</f>
        <v>0</v>
      </c>
      <c r="AF307" s="89">
        <f>(AF98+AF208)*'Data - P&amp;L'!$C$8</f>
        <v>0</v>
      </c>
      <c r="AG307" s="99">
        <f t="shared" si="74"/>
        <v>0</v>
      </c>
    </row>
    <row r="308" outlineLevel="1">
      <c r="A308" s="123" t="s">
        <v>773</v>
      </c>
      <c r="B308" s="89">
        <f>(B99+B100+B209+B210)*'Data - P&amp;L'!$C$9</f>
        <v>0</v>
      </c>
      <c r="C308" s="89">
        <f>(C99+C100+C209+C210)*'Data - P&amp;L'!$C$9</f>
        <v>0</v>
      </c>
      <c r="D308" s="89">
        <f>(D99+D100+D209+D210)*'Data - P&amp;L'!$C$9</f>
        <v>0</v>
      </c>
      <c r="E308" s="89">
        <f>(E99+E100+E209+E210)*'Data - P&amp;L'!$C$9</f>
        <v>0</v>
      </c>
      <c r="F308" s="89">
        <f>(F99+F100+F209+F210)*'Data - P&amp;L'!$C$9</f>
        <v>0</v>
      </c>
      <c r="G308" s="89">
        <f>(G99+G100+G209+G210)*'Data - P&amp;L'!$C$9</f>
        <v>0</v>
      </c>
      <c r="H308" s="89">
        <f>(H99+H100+H209+H210)*'Data - P&amp;L'!$C$9</f>
        <v>0</v>
      </c>
      <c r="I308" s="89">
        <f>(I99+I100+I209+I210)*'Data - P&amp;L'!$C$9</f>
        <v>0</v>
      </c>
      <c r="J308" s="89">
        <f>(J99+J100+J209+J210)*'Data - P&amp;L'!$C$9</f>
        <v>0</v>
      </c>
      <c r="K308" s="89">
        <f>(K99+K100+K209+K210)*'Data - P&amp;L'!$C$9</f>
        <v>0</v>
      </c>
      <c r="L308" s="89">
        <f>(L99+L100+L209+L210)*'Data - P&amp;L'!$C$9</f>
        <v>0</v>
      </c>
      <c r="M308" s="89">
        <f>(M99+M100+M209+M210)*'Data - P&amp;L'!$C$9</f>
        <v>0</v>
      </c>
      <c r="N308" s="89">
        <f>(N99+N100+N209+N210)*'Data - P&amp;L'!$C$9</f>
        <v>0</v>
      </c>
      <c r="O308" s="89">
        <f>(O99+O100+O209+O210)*'Data - P&amp;L'!$C$9</f>
        <v>0</v>
      </c>
      <c r="P308" s="89">
        <f>(P99+P100+P209+P210)*'Data - P&amp;L'!$C$9</f>
        <v>0</v>
      </c>
      <c r="Q308" s="89">
        <f>(Q99+Q100+Q209+Q210)*'Data - P&amp;L'!$C$9</f>
        <v>0</v>
      </c>
      <c r="R308" s="89">
        <f>(R99+R100+R209+R210)*'Data - P&amp;L'!$C$9</f>
        <v>0</v>
      </c>
      <c r="S308" s="89">
        <f>(S99+S100+S209+S210)*'Data - P&amp;L'!$C$9</f>
        <v>0</v>
      </c>
      <c r="T308" s="89">
        <f>(T99+T100+T209+T210)*'Data - P&amp;L'!$C$9</f>
        <v>0</v>
      </c>
      <c r="U308" s="89">
        <f>(U99+U100+U209+U210)*'Data - P&amp;L'!$C$9</f>
        <v>0</v>
      </c>
      <c r="V308" s="89">
        <f>(V99+V100+V209+V210)*'Data - P&amp;L'!$C$9</f>
        <v>0</v>
      </c>
      <c r="W308" s="89">
        <f>(W99+W100+W209+W210)*'Data - P&amp;L'!$C$9</f>
        <v>0</v>
      </c>
      <c r="X308" s="89">
        <f>(X99+X100+X209+X210)*'Data - P&amp;L'!$C$9</f>
        <v>0</v>
      </c>
      <c r="Y308" s="89">
        <f>(Y99+Y100+Y209+Y210)*'Data - P&amp;L'!$C$9</f>
        <v>0</v>
      </c>
      <c r="Z308" s="89">
        <f>(Z99+Z100+Z209+Z210)*'Data - P&amp;L'!$C$9</f>
        <v>0</v>
      </c>
      <c r="AA308" s="89">
        <f>(AA99+AA100+AA209+AA210)*'Data - P&amp;L'!$C$9</f>
        <v>0</v>
      </c>
      <c r="AB308" s="89">
        <f>(AB99+AB100+AB209+AB210)*'Data - P&amp;L'!$C$9</f>
        <v>0</v>
      </c>
      <c r="AC308" s="89">
        <f>(AC99+AC100+AC209+AC210)*'Data - P&amp;L'!$C$9</f>
        <v>0</v>
      </c>
      <c r="AD308" s="89">
        <f>(AD99+AD100+AD209+AD210)*'Data - P&amp;L'!$C$9</f>
        <v>0</v>
      </c>
      <c r="AE308" s="89">
        <f>(AE99+AE100+AE209+AE210)*'Data - P&amp;L'!$C$9</f>
        <v>0</v>
      </c>
      <c r="AF308" s="89">
        <f>(AF99+AF100+AF209+AF210)*'Data - P&amp;L'!$C$9</f>
        <v>0</v>
      </c>
      <c r="AG308" s="99">
        <f t="shared" si="74"/>
        <v>0</v>
      </c>
    </row>
    <row r="309" outlineLevel="1">
      <c r="A309" s="123" t="s">
        <v>776</v>
      </c>
      <c r="B309" s="89">
        <f>(B101+B102+B211+B212)*'Data - P&amp;L'!$C$5</f>
        <v>0</v>
      </c>
      <c r="C309" s="89">
        <f>(C101+C102+C211+C212)*'Data - P&amp;L'!$C$5</f>
        <v>0</v>
      </c>
      <c r="D309" s="89">
        <f>(D101+D102+D211+D212)*'Data - P&amp;L'!$C$5</f>
        <v>0</v>
      </c>
      <c r="E309" s="89">
        <f>(E101+E102+E211+E212)*'Data - P&amp;L'!$C$5</f>
        <v>0</v>
      </c>
      <c r="F309" s="89">
        <f>(F101+F102+F211+F212)*'Data - P&amp;L'!$C$5</f>
        <v>0</v>
      </c>
      <c r="G309" s="89">
        <f>(G101+G102+G211+G212)*'Data - P&amp;L'!$C$5</f>
        <v>0</v>
      </c>
      <c r="H309" s="89">
        <f>(H101+H102+H211+H212)*'Data - P&amp;L'!$C$5</f>
        <v>0</v>
      </c>
      <c r="I309" s="89">
        <f>(I101+I102+I211+I212)*'Data - P&amp;L'!$C$5</f>
        <v>0</v>
      </c>
      <c r="J309" s="89">
        <f>(J101+J102+J211+J212)*'Data - P&amp;L'!$C$5</f>
        <v>0</v>
      </c>
      <c r="K309" s="89">
        <f>(K101+K102+K211+K212)*'Data - P&amp;L'!$C$5</f>
        <v>0</v>
      </c>
      <c r="L309" s="89">
        <f>(L101+L102+L211+L212)*'Data - P&amp;L'!$C$5</f>
        <v>0</v>
      </c>
      <c r="M309" s="89">
        <f>(M101+M102+M211+M212)*'Data - P&amp;L'!$C$5</f>
        <v>0</v>
      </c>
      <c r="N309" s="89">
        <f>(N101+N102+N211+N212)*'Data - P&amp;L'!$C$5</f>
        <v>0</v>
      </c>
      <c r="O309" s="89">
        <f>(O101+O102+O211+O212)*'Data - P&amp;L'!$C$5</f>
        <v>0</v>
      </c>
      <c r="P309" s="89">
        <f>(P101+P102+P211+P212)*'Data - P&amp;L'!$C$5</f>
        <v>0</v>
      </c>
      <c r="Q309" s="89">
        <f>(Q101+Q102+Q211+Q212)*'Data - P&amp;L'!$C$5</f>
        <v>0</v>
      </c>
      <c r="R309" s="89">
        <f>(R101+R102+R211+R212)*'Data - P&amp;L'!$C$5</f>
        <v>0</v>
      </c>
      <c r="S309" s="89">
        <f>(S101+S102+S211+S212)*'Data - P&amp;L'!$C$5</f>
        <v>0</v>
      </c>
      <c r="T309" s="89">
        <f>(T101+T102+T211+T212)*'Data - P&amp;L'!$C$5</f>
        <v>0</v>
      </c>
      <c r="U309" s="89">
        <f>(U101+U102+U211+U212)*'Data - P&amp;L'!$C$5</f>
        <v>0</v>
      </c>
      <c r="V309" s="89">
        <f>(V101+V102+V211+V212)*'Data - P&amp;L'!$C$5</f>
        <v>0</v>
      </c>
      <c r="W309" s="89">
        <f>(W101+W102+W211+W212)*'Data - P&amp;L'!$C$5</f>
        <v>0</v>
      </c>
      <c r="X309" s="89">
        <f>(X101+X102+X211+X212)*'Data - P&amp;L'!$C$5</f>
        <v>0</v>
      </c>
      <c r="Y309" s="89">
        <f>(Y101+Y102+Y211+Y212)*'Data - P&amp;L'!$C$5</f>
        <v>0</v>
      </c>
      <c r="Z309" s="89">
        <f>(Z101+Z102+Z211+Z212)*'Data - P&amp;L'!$C$5</f>
        <v>0</v>
      </c>
      <c r="AA309" s="89">
        <f>(AA101+AA102+AA211+AA212)*'Data - P&amp;L'!$C$5</f>
        <v>0</v>
      </c>
      <c r="AB309" s="89">
        <f>(AB101+AB102+AB211+AB212)*'Data - P&amp;L'!$C$5</f>
        <v>0</v>
      </c>
      <c r="AC309" s="89">
        <f>(AC101+AC102+AC211+AC212)*'Data - P&amp;L'!$C$5</f>
        <v>0</v>
      </c>
      <c r="AD309" s="89">
        <f>(AD101+AD102+AD211+AD212)*'Data - P&amp;L'!$C$5</f>
        <v>0</v>
      </c>
      <c r="AE309" s="89">
        <f>(AE101+AE102+AE211+AE212)*'Data - P&amp;L'!$C$5</f>
        <v>0</v>
      </c>
      <c r="AF309" s="89">
        <f>(AF101+AF102+AF211+AF212)*'Data - P&amp;L'!$C$5</f>
        <v>0</v>
      </c>
      <c r="AG309" s="99">
        <f t="shared" si="74"/>
        <v>0</v>
      </c>
    </row>
    <row r="310" outlineLevel="1">
      <c r="A310" s="123" t="s">
        <v>777</v>
      </c>
      <c r="B310" s="89">
        <f>(B103+B104+B213+B214)*'Data - P&amp;L'!$C$10</f>
        <v>0</v>
      </c>
      <c r="C310" s="89">
        <f>(C103+C104+C213+C214)*'Data - P&amp;L'!$C$10</f>
        <v>0</v>
      </c>
      <c r="D310" s="89">
        <f>(D103+D104+D213+D214)*'Data - P&amp;L'!$C$10</f>
        <v>0</v>
      </c>
      <c r="E310" s="89">
        <f>(E103+E104+E213+E214)*'Data - P&amp;L'!$C$10</f>
        <v>0</v>
      </c>
      <c r="F310" s="89">
        <f>(F103+F104+F213+F214)*'Data - P&amp;L'!$C$10</f>
        <v>0</v>
      </c>
      <c r="G310" s="89">
        <f>(G103+G104+G213+G214)*'Data - P&amp;L'!$C$10</f>
        <v>0</v>
      </c>
      <c r="H310" s="89">
        <f>(H103+H104+H213+H214)*'Data - P&amp;L'!$C$10</f>
        <v>0</v>
      </c>
      <c r="I310" s="89">
        <f>(I103+I104+I213+I214)*'Data - P&amp;L'!$C$10</f>
        <v>0</v>
      </c>
      <c r="J310" s="89">
        <f>(J103+J104+J213+J214)*'Data - P&amp;L'!$C$10</f>
        <v>0</v>
      </c>
      <c r="K310" s="89">
        <f>(K103+K104+K213+K214)*'Data - P&amp;L'!$C$10</f>
        <v>0</v>
      </c>
      <c r="L310" s="89">
        <f>(L103+L104+L213+L214)*'Data - P&amp;L'!$C$10</f>
        <v>0</v>
      </c>
      <c r="M310" s="89">
        <f>(M103+M104+M213+M214)*'Data - P&amp;L'!$C$10</f>
        <v>0</v>
      </c>
      <c r="N310" s="89">
        <f>(N103+N104+N213+N214)*'Data - P&amp;L'!$C$10</f>
        <v>0</v>
      </c>
      <c r="O310" s="89">
        <f>(O103+O104+O213+O214)*'Data - P&amp;L'!$C$10</f>
        <v>0</v>
      </c>
      <c r="P310" s="89">
        <f>(P103+P104+P213+P214)*'Data - P&amp;L'!$C$10</f>
        <v>0</v>
      </c>
      <c r="Q310" s="89">
        <f>(Q103+Q104+Q213+Q214)*'Data - P&amp;L'!$C$10</f>
        <v>0</v>
      </c>
      <c r="R310" s="89">
        <f>(R103+R104+R213+R214)*'Data - P&amp;L'!$C$10</f>
        <v>0</v>
      </c>
      <c r="S310" s="89">
        <f>(S103+S104+S213+S214)*'Data - P&amp;L'!$C$10</f>
        <v>0</v>
      </c>
      <c r="T310" s="89">
        <f>(T103+T104+T213+T214)*'Data - P&amp;L'!$C$10</f>
        <v>0</v>
      </c>
      <c r="U310" s="89">
        <f>(U103+U104+U213+U214)*'Data - P&amp;L'!$C$10</f>
        <v>0</v>
      </c>
      <c r="V310" s="89">
        <f>(V103+V104+V213+V214)*'Data - P&amp;L'!$C$10</f>
        <v>0</v>
      </c>
      <c r="W310" s="89">
        <f>(W103+W104+W213+W214)*'Data - P&amp;L'!$C$10</f>
        <v>0</v>
      </c>
      <c r="X310" s="89">
        <f>(X103+X104+X213+X214)*'Data - P&amp;L'!$C$10</f>
        <v>0</v>
      </c>
      <c r="Y310" s="89">
        <f>(Y103+Y104+Y213+Y214)*'Data - P&amp;L'!$C$10</f>
        <v>0</v>
      </c>
      <c r="Z310" s="89">
        <f>(Z103+Z104+Z213+Z214)*'Data - P&amp;L'!$C$10</f>
        <v>0</v>
      </c>
      <c r="AA310" s="89">
        <f>(AA103+AA104+AA213+AA214)*'Data - P&amp;L'!$C$10</f>
        <v>0</v>
      </c>
      <c r="AB310" s="89">
        <f>(AB103+AB104+AB213+AB214)*'Data - P&amp;L'!$C$10</f>
        <v>0</v>
      </c>
      <c r="AC310" s="89">
        <f>(AC103+AC104+AC213+AC214)*'Data - P&amp;L'!$C$10</f>
        <v>0</v>
      </c>
      <c r="AD310" s="89">
        <f>(AD103+AD104+AD213+AD214)*'Data - P&amp;L'!$C$10</f>
        <v>0</v>
      </c>
      <c r="AE310" s="89">
        <f>(AE103+AE104+AE213+AE214)*'Data - P&amp;L'!$C$10</f>
        <v>0</v>
      </c>
      <c r="AF310" s="89">
        <f>(AF103+AF104+AF213+AF214)*'Data - P&amp;L'!$C$10</f>
        <v>0</v>
      </c>
      <c r="AG310" s="99">
        <f t="shared" si="74"/>
        <v>0</v>
      </c>
    </row>
    <row r="311" outlineLevel="1">
      <c r="A311" s="123" t="s">
        <v>779</v>
      </c>
      <c r="B311" s="89">
        <f>(B108+B109+B218+B219)*'Data - P&amp;L'!$C$13</f>
        <v>0</v>
      </c>
      <c r="C311" s="89">
        <f>(C163+C164+C176+C177)*'Data - P&amp;L'!$C$13</f>
        <v>0</v>
      </c>
      <c r="D311" s="89">
        <f>(D163+D164+D176+D177)*'Data - P&amp;L'!$C$13</f>
        <v>0</v>
      </c>
      <c r="E311" s="89">
        <f>(E163+E164+E176+E177)*'Data - P&amp;L'!$C$13</f>
        <v>0</v>
      </c>
      <c r="F311" s="89">
        <f>(F163+F164+F176+F177)*'Data - P&amp;L'!$C$13</f>
        <v>0</v>
      </c>
      <c r="G311" s="89">
        <f>(G163+G164+G176+G177)*'Data - P&amp;L'!$C$13</f>
        <v>0</v>
      </c>
      <c r="H311" s="89">
        <f>(H163+H164+H176+H177)*'Data - P&amp;L'!$C$13</f>
        <v>0</v>
      </c>
      <c r="I311" s="89">
        <f>(I163+I164+I176+I177)*'Data - P&amp;L'!$C$13</f>
        <v>0</v>
      </c>
      <c r="J311" s="89">
        <f>(J163+J164+J176+J177)*'Data - P&amp;L'!$C$13</f>
        <v>0</v>
      </c>
      <c r="K311" s="89">
        <f>(K163+K164+K176+K177)*'Data - P&amp;L'!$C$13</f>
        <v>0</v>
      </c>
      <c r="L311" s="89">
        <f>(L163+L164+L176+L177)*'Data - P&amp;L'!$C$13</f>
        <v>0</v>
      </c>
      <c r="M311" s="89">
        <f>(M163+M164+M176+M177)*'Data - P&amp;L'!$C$13</f>
        <v>0</v>
      </c>
      <c r="N311" s="89">
        <f>(N163+N164+N176+N177)*'Data - P&amp;L'!$C$13</f>
        <v>0</v>
      </c>
      <c r="O311" s="89">
        <f>(O163+O164+O176+O177)*'Data - P&amp;L'!$C$13</f>
        <v>0</v>
      </c>
      <c r="P311" s="89">
        <f>(P163+P164+P176+P177)*'Data - P&amp;L'!$C$13</f>
        <v>0</v>
      </c>
      <c r="Q311" s="89">
        <f>(Q163+Q164+Q176+Q177)*'Data - P&amp;L'!$C$13</f>
        <v>0</v>
      </c>
      <c r="R311" s="89">
        <f>(R163+R164+R176+R177)*'Data - P&amp;L'!$C$13</f>
        <v>0</v>
      </c>
      <c r="S311" s="89">
        <f>(S163+S164+S176+S177)*'Data - P&amp;L'!$C$13</f>
        <v>0</v>
      </c>
      <c r="T311" s="89">
        <f>(T163+T164+T176+T177)*'Data - P&amp;L'!$C$13</f>
        <v>0</v>
      </c>
      <c r="U311" s="89">
        <f>(U163+U164+U176+U177)*'Data - P&amp;L'!$C$13</f>
        <v>0</v>
      </c>
      <c r="V311" s="89">
        <f>(V163+V164+V176+V177)*'Data - P&amp;L'!$C$13</f>
        <v>0</v>
      </c>
      <c r="W311" s="89">
        <f>(W163+W164+W176+W177)*'Data - P&amp;L'!$C$13</f>
        <v>0</v>
      </c>
      <c r="X311" s="89">
        <f>(X163+X164+X176+X177)*'Data - P&amp;L'!$C$13</f>
        <v>0</v>
      </c>
      <c r="Y311" s="89">
        <f>(Y163+Y164+Y176+Y177)*'Data - P&amp;L'!$C$13</f>
        <v>0</v>
      </c>
      <c r="Z311" s="89">
        <f>(Z163+Z164+Z176+Z177)*'Data - P&amp;L'!$C$13</f>
        <v>0</v>
      </c>
      <c r="AA311" s="89">
        <f>(AA163+AA164+AA176+AA177)*'Data - P&amp;L'!$C$13</f>
        <v>0</v>
      </c>
      <c r="AB311" s="89">
        <f>(AB163+AB164+AB176+AB177)*'Data - P&amp;L'!$C$13</f>
        <v>0</v>
      </c>
      <c r="AC311" s="89">
        <f>(AC163+AC164+AC176+AC177)*'Data - P&amp;L'!$C$13</f>
        <v>0</v>
      </c>
      <c r="AD311" s="89">
        <f>(AD163+AD164+AD176+AD177)*'Data - P&amp;L'!$C$13</f>
        <v>0</v>
      </c>
      <c r="AE311" s="89">
        <f>(AE163+AE164+AE176+AE177)*'Data - P&amp;L'!$C$13</f>
        <v>0</v>
      </c>
      <c r="AF311" s="89">
        <f>(AF163+AF164+AF176+AF177)*'Data - P&amp;L'!$C$13</f>
        <v>0</v>
      </c>
      <c r="AG311" s="99">
        <f t="shared" si="74"/>
        <v>0</v>
      </c>
    </row>
    <row r="312" outlineLevel="1">
      <c r="A312" s="123" t="s">
        <v>781</v>
      </c>
      <c r="B312" s="89">
        <f>(B110+B220)*'Data - P&amp;L'!$C$14</f>
        <v>0</v>
      </c>
      <c r="C312" s="89">
        <f>(C165+C178)*'Data - P&amp;L'!$C$14</f>
        <v>0</v>
      </c>
      <c r="D312" s="89">
        <f>(D165+D178)*'Data - P&amp;L'!$C$14</f>
        <v>0</v>
      </c>
      <c r="E312" s="89">
        <f>(E165+E178)*'Data - P&amp;L'!$C$14</f>
        <v>0</v>
      </c>
      <c r="F312" s="89">
        <f>(F165+F178)*'Data - P&amp;L'!$C$14</f>
        <v>0</v>
      </c>
      <c r="G312" s="89">
        <f>(G165+G178)*'Data - P&amp;L'!$C$14</f>
        <v>0</v>
      </c>
      <c r="H312" s="89">
        <f>(H165+H178)*'Data - P&amp;L'!$C$14</f>
        <v>0</v>
      </c>
      <c r="I312" s="89">
        <f>(I165+I178)*'Data - P&amp;L'!$C$14</f>
        <v>0</v>
      </c>
      <c r="J312" s="89">
        <f>(J165+J178)*'Data - P&amp;L'!$C$14</f>
        <v>0</v>
      </c>
      <c r="K312" s="89">
        <f>(K165+K178)*'Data - P&amp;L'!$C$14</f>
        <v>0</v>
      </c>
      <c r="L312" s="89">
        <f>(L165+L178)*'Data - P&amp;L'!$C$14</f>
        <v>0</v>
      </c>
      <c r="M312" s="89">
        <f>(M165+M178)*'Data - P&amp;L'!$C$14</f>
        <v>0</v>
      </c>
      <c r="N312" s="89">
        <f>(N165+N178)*'Data - P&amp;L'!$C$14</f>
        <v>0</v>
      </c>
      <c r="O312" s="89">
        <f>(O165+O178)*'Data - P&amp;L'!$C$14</f>
        <v>0</v>
      </c>
      <c r="P312" s="89">
        <f>(P165+P178)*'Data - P&amp;L'!$C$14</f>
        <v>0</v>
      </c>
      <c r="Q312" s="89">
        <f>(Q165+Q178)*'Data - P&amp;L'!$C$14</f>
        <v>0</v>
      </c>
      <c r="R312" s="89">
        <f>(R165+R178)*'Data - P&amp;L'!$C$14</f>
        <v>0</v>
      </c>
      <c r="S312" s="89">
        <f>(S165+S178)*'Data - P&amp;L'!$C$14</f>
        <v>0</v>
      </c>
      <c r="T312" s="89">
        <f>(T165+T178)*'Data - P&amp;L'!$C$14</f>
        <v>0</v>
      </c>
      <c r="U312" s="89">
        <f>(U165+U178)*'Data - P&amp;L'!$C$14</f>
        <v>0</v>
      </c>
      <c r="V312" s="89">
        <f>(V165+V178)*'Data - P&amp;L'!$C$14</f>
        <v>0</v>
      </c>
      <c r="W312" s="89">
        <f>(W165+W178)*'Data - P&amp;L'!$C$14</f>
        <v>0</v>
      </c>
      <c r="X312" s="89">
        <f>(X165+X178)*'Data - P&amp;L'!$C$14</f>
        <v>0</v>
      </c>
      <c r="Y312" s="89">
        <f>(Y165+Y178)*'Data - P&amp;L'!$C$14</f>
        <v>0</v>
      </c>
      <c r="Z312" s="89">
        <f>(Z165+Z178)*'Data - P&amp;L'!$C$14</f>
        <v>0</v>
      </c>
      <c r="AA312" s="89">
        <f>(AA165+AA178)*'Data - P&amp;L'!$C$14</f>
        <v>0</v>
      </c>
      <c r="AB312" s="89">
        <f>(AB165+AB178)*'Data - P&amp;L'!$C$14</f>
        <v>0</v>
      </c>
      <c r="AC312" s="89">
        <f>(AC165+AC178)*'Data - P&amp;L'!$C$14</f>
        <v>0</v>
      </c>
      <c r="AD312" s="89">
        <f>(AD165+AD178)*'Data - P&amp;L'!$C$14</f>
        <v>0</v>
      </c>
      <c r="AE312" s="89">
        <f>(AE165+AE178)*'Data - P&amp;L'!$C$14</f>
        <v>0</v>
      </c>
      <c r="AF312" s="89">
        <f>(AF165+AF178)*'Data - P&amp;L'!$C$14</f>
        <v>0</v>
      </c>
      <c r="AG312" s="99">
        <f t="shared" si="74"/>
        <v>0</v>
      </c>
    </row>
    <row r="313" outlineLevel="1">
      <c r="A313" s="123" t="s">
        <v>783</v>
      </c>
      <c r="B313" s="89">
        <f>(((B94+B204)*'Data - P&amp;L'!$C$38)+((B95+B205)*'Data - P&amp;L'!$C$38))*'Data - P&amp;L'!$C$55</f>
        <v>0</v>
      </c>
      <c r="C313" s="89">
        <f>(((C94+C204)*'Data - P&amp;L'!$C$38)+((C95+C205)*'Data - P&amp;L'!$C$38))*'Data - P&amp;L'!$C$55</f>
        <v>0</v>
      </c>
      <c r="D313" s="89">
        <f>(((D94+D204)*'Data - P&amp;L'!$C$38)+((D95+D205)*'Data - P&amp;L'!$C$38))*'Data - P&amp;L'!$C$55</f>
        <v>0</v>
      </c>
      <c r="E313" s="89">
        <f>(((E94+E204)*'Data - P&amp;L'!$C$38)+((E95+E205)*'Data - P&amp;L'!$C$38))*'Data - P&amp;L'!$C$55</f>
        <v>0</v>
      </c>
      <c r="F313" s="89">
        <f>(((F94+F204)*'Data - P&amp;L'!$C$38)+((F95+F205)*'Data - P&amp;L'!$C$38))*'Data - P&amp;L'!$C$55</f>
        <v>1.194</v>
      </c>
      <c r="G313" s="89">
        <f>(((G94+G204)*'Data - P&amp;L'!$C$38)+((G95+G205)*'Data - P&amp;L'!$C$38))*'Data - P&amp;L'!$C$55</f>
        <v>0</v>
      </c>
      <c r="H313" s="89">
        <f>(((H94+H204)*'Data - P&amp;L'!$C$38)+((H95+H205)*'Data - P&amp;L'!$C$38))*'Data - P&amp;L'!$C$55</f>
        <v>0</v>
      </c>
      <c r="I313" s="89">
        <f>(((I94+I204)*'Data - P&amp;L'!$C$38)+((I95+I205)*'Data - P&amp;L'!$C$38))*'Data - P&amp;L'!$C$55</f>
        <v>0</v>
      </c>
      <c r="J313" s="89">
        <f>(((J94+J204)*'Data - P&amp;L'!$C$38)+((J95+J205)*'Data - P&amp;L'!$C$38))*'Data - P&amp;L'!$C$55</f>
        <v>0</v>
      </c>
      <c r="K313" s="89">
        <f>(((K94+K204)*'Data - P&amp;L'!$C$38)+((K95+K205)*'Data - P&amp;L'!$C$38))*'Data - P&amp;L'!$C$55</f>
        <v>0</v>
      </c>
      <c r="L313" s="89">
        <f>(((L94+L204)*'Data - P&amp;L'!$C$38)+((L95+L205)*'Data - P&amp;L'!$C$38))*'Data - P&amp;L'!$C$55</f>
        <v>0</v>
      </c>
      <c r="M313" s="89">
        <f>(((M94+M204)*'Data - P&amp;L'!$C$38)+((M95+M205)*'Data - P&amp;L'!$C$38))*'Data - P&amp;L'!$C$55</f>
        <v>0</v>
      </c>
      <c r="N313" s="89">
        <f>(((N94+N204)*'Data - P&amp;L'!$C$38)+((N95+N205)*'Data - P&amp;L'!$C$38))*'Data - P&amp;L'!$C$55</f>
        <v>0</v>
      </c>
      <c r="O313" s="89">
        <f>(((O94+O204)*'Data - P&amp;L'!$C$38)+((O95+O205)*'Data - P&amp;L'!$C$38))*'Data - P&amp;L'!$C$55</f>
        <v>0</v>
      </c>
      <c r="P313" s="89">
        <f>(((P94+P204)*'Data - P&amp;L'!$C$38)+((P95+P205)*'Data - P&amp;L'!$C$38))*'Data - P&amp;L'!$C$55</f>
        <v>0</v>
      </c>
      <c r="Q313" s="89">
        <f>(((Q94+Q204)*'Data - P&amp;L'!$C$38)+((Q95+Q205)*'Data - P&amp;L'!$C$38))*'Data - P&amp;L'!$C$55</f>
        <v>0</v>
      </c>
      <c r="R313" s="89">
        <f>(((R94+R204)*'Data - P&amp;L'!$C$38)+((R95+R205)*'Data - P&amp;L'!$C$38))*'Data - P&amp;L'!$C$55</f>
        <v>0</v>
      </c>
      <c r="S313" s="89">
        <f>(((S94+S204)*'Data - P&amp;L'!$C$38)+((S95+S205)*'Data - P&amp;L'!$C$38))*'Data - P&amp;L'!$C$55</f>
        <v>0</v>
      </c>
      <c r="T313" s="89">
        <f>(((T94+T204)*'Data - P&amp;L'!$C$38)+((T95+T205)*'Data - P&amp;L'!$C$38))*'Data - P&amp;L'!$C$55</f>
        <v>0</v>
      </c>
      <c r="U313" s="89">
        <f>(((U94+U204)*'Data - P&amp;L'!$C$38)+((U95+U205)*'Data - P&amp;L'!$C$38))*'Data - P&amp;L'!$C$55</f>
        <v>0</v>
      </c>
      <c r="V313" s="89">
        <f>(((V94+V204)*'Data - P&amp;L'!$C$38)+((V95+V205)*'Data - P&amp;L'!$C$38))*'Data - P&amp;L'!$C$55</f>
        <v>0</v>
      </c>
      <c r="W313" s="89">
        <f>(((W94+W204)*'Data - P&amp;L'!$C$38)+((W95+W205)*'Data - P&amp;L'!$C$38))*'Data - P&amp;L'!$C$55</f>
        <v>0</v>
      </c>
      <c r="X313" s="89">
        <f>(((X94+X204)*'Data - P&amp;L'!$C$38)+((X95+X205)*'Data - P&amp;L'!$C$38))*'Data - P&amp;L'!$C$55</f>
        <v>0</v>
      </c>
      <c r="Y313" s="89">
        <f>(((Y94+Y204)*'Data - P&amp;L'!$C$38)+((Y95+Y205)*'Data - P&amp;L'!$C$38))*'Data - P&amp;L'!$C$55</f>
        <v>0</v>
      </c>
      <c r="Z313" s="89">
        <f>(((Z94+Z204)*'Data - P&amp;L'!$C$38)+((Z95+Z205)*'Data - P&amp;L'!$C$38))*'Data - P&amp;L'!$C$55</f>
        <v>0</v>
      </c>
      <c r="AA313" s="89">
        <f>(((AA94+AA204)*'Data - P&amp;L'!$C$38)+((AA95+AA205)*'Data - P&amp;L'!$C$38))*'Data - P&amp;L'!$C$55</f>
        <v>0</v>
      </c>
      <c r="AB313" s="89">
        <f>(((AB94+AB204)*'Data - P&amp;L'!$C$38)+((AB95+AB205)*'Data - P&amp;L'!$C$38))*'Data - P&amp;L'!$C$55</f>
        <v>0</v>
      </c>
      <c r="AC313" s="89">
        <f>(((AC94+AC204)*'Data - P&amp;L'!$C$38)+((AC95+AC205)*'Data - P&amp;L'!$C$38))*'Data - P&amp;L'!$C$55</f>
        <v>0</v>
      </c>
      <c r="AD313" s="89">
        <f>(((AD94+AD204)*'Data - P&amp;L'!$C$38)+((AD95+AD205)*'Data - P&amp;L'!$C$38))*'Data - P&amp;L'!$C$55</f>
        <v>0</v>
      </c>
      <c r="AE313" s="89">
        <f>(((AE94+AE204)*'Data - P&amp;L'!$C$38)+((AE95+AE205)*'Data - P&amp;L'!$C$38))*'Data - P&amp;L'!$C$55</f>
        <v>0</v>
      </c>
      <c r="AF313" s="89">
        <f>(((AF94+AF204)*'Data - P&amp;L'!$C$38)+((AF95+AF205)*'Data - P&amp;L'!$C$38))*'Data - P&amp;L'!$C$55</f>
        <v>0</v>
      </c>
      <c r="AG313" s="99">
        <f t="shared" si="74"/>
        <v>1.194</v>
      </c>
    </row>
    <row r="314" outlineLevel="1">
      <c r="A314" s="123" t="s">
        <v>785</v>
      </c>
      <c r="B314" s="89">
        <f>((B90+B91+B92+B93)*'Data - P&amp;L'!$C$34)+((B200+B201+B202+B203)*'Data - P&amp;L'!$C$34)</f>
        <v>0</v>
      </c>
      <c r="C314" s="89">
        <f>((C90+C91+C92+C93)*'Data - P&amp;L'!$C$34)+((C200+C201+C202+C203)*'Data - P&amp;L'!$C$34)</f>
        <v>0</v>
      </c>
      <c r="D314" s="89">
        <f>((D90+D91+D92+D93)*'Data - P&amp;L'!$C$34)+((D200+D201+D202+D203)*'Data - P&amp;L'!$C$34)</f>
        <v>0</v>
      </c>
      <c r="E314" s="89">
        <f>((E90+E91+E92+E93)*'Data - P&amp;L'!$C$34)+((E200+E201+E202+E203)*'Data - P&amp;L'!$C$34)</f>
        <v>0</v>
      </c>
      <c r="F314" s="89">
        <f>((F90+F91+F92+F93)*'Data - P&amp;L'!$C$34)+((F200+F201+F202+F203)*'Data - P&amp;L'!$C$34)</f>
        <v>52.76</v>
      </c>
      <c r="G314" s="89">
        <f>((G90+G91+G92+G93)*'Data - P&amp;L'!$C$34)+((G200+G201+G202+G203)*'Data - P&amp;L'!$C$34)</f>
        <v>0</v>
      </c>
      <c r="H314" s="89">
        <f>((H90+H91+H92+H93)*'Data - P&amp;L'!$C$34)+((H200+H201+H202+H203)*'Data - P&amp;L'!$C$34)</f>
        <v>0</v>
      </c>
      <c r="I314" s="89">
        <f>((I90+I91+I92+I93)*'Data - P&amp;L'!$C$34)+((I200+I201+I202+I203)*'Data - P&amp;L'!$C$34)</f>
        <v>0</v>
      </c>
      <c r="J314" s="89">
        <f>((J90+J91+J92+J93)*'Data - P&amp;L'!$C$34)+((J200+J201+J202+J203)*'Data - P&amp;L'!$C$34)</f>
        <v>0</v>
      </c>
      <c r="K314" s="89">
        <f>((K90+K91+K92+K93)*'Data - P&amp;L'!$C$34)+((K200+K201+K202+K203)*'Data - P&amp;L'!$C$34)</f>
        <v>0</v>
      </c>
      <c r="L314" s="89">
        <f>((L90+L91+L92+L93)*'Data - P&amp;L'!$C$34)+((L200+L201+L202+L203)*'Data - P&amp;L'!$C$34)</f>
        <v>0</v>
      </c>
      <c r="M314" s="89">
        <f>((M90+M91+M92+M93)*'Data - P&amp;L'!$C$34)+((M200+M201+M202+M203)*'Data - P&amp;L'!$C$34)</f>
        <v>0</v>
      </c>
      <c r="N314" s="89">
        <f>((N90+N91+N92+N93)*'Data - P&amp;L'!$C$34)+((N200+N201+N202+N203)*'Data - P&amp;L'!$C$34)</f>
        <v>0</v>
      </c>
      <c r="O314" s="89">
        <f>((O90+O91+O92+O93)*'Data - P&amp;L'!$C$34)+((O200+O201+O202+O203)*'Data - P&amp;L'!$C$34)</f>
        <v>0</v>
      </c>
      <c r="P314" s="89">
        <f>((P90+P91+P92+P93)*'Data - P&amp;L'!$C$34)+((P200+P201+P202+P203)*'Data - P&amp;L'!$C$34)</f>
        <v>0</v>
      </c>
      <c r="Q314" s="89">
        <f>((Q90+Q91+Q92+Q93)*'Data - P&amp;L'!$C$34)+((Q200+Q201+Q202+Q203)*'Data - P&amp;L'!$C$34)</f>
        <v>0</v>
      </c>
      <c r="R314" s="89">
        <f>((R90+R91+R92+R93)*'Data - P&amp;L'!$C$34)+((R200+R201+R202+R203)*'Data - P&amp;L'!$C$34)</f>
        <v>0</v>
      </c>
      <c r="S314" s="89">
        <f>((S90+S91+S92+S93)*'Data - P&amp;L'!$C$34)+((S200+S201+S202+S203)*'Data - P&amp;L'!$C$34)</f>
        <v>0</v>
      </c>
      <c r="T314" s="89">
        <f>((T90+T91+T92+T93)*'Data - P&amp;L'!$C$34)+((T200+T201+T202+T203)*'Data - P&amp;L'!$C$34)</f>
        <v>0</v>
      </c>
      <c r="U314" s="89">
        <f>((U90+U91+U92+U93)*'Data - P&amp;L'!$C$34)+((U200+U201+U202+U203)*'Data - P&amp;L'!$C$34)</f>
        <v>0</v>
      </c>
      <c r="V314" s="89">
        <f>((V90+V91+V92+V93)*'Data - P&amp;L'!$C$34)+((V200+V201+V202+V203)*'Data - P&amp;L'!$C$34)</f>
        <v>0</v>
      </c>
      <c r="W314" s="89">
        <f>((W90+W91+W92+W93)*'Data - P&amp;L'!$C$34)+((W200+W201+W202+W203)*'Data - P&amp;L'!$C$34)</f>
        <v>0</v>
      </c>
      <c r="X314" s="89">
        <f>((X90+X91+X92+X93)*'Data - P&amp;L'!$C$34)+((X200+X201+X202+X203)*'Data - P&amp;L'!$C$34)</f>
        <v>0</v>
      </c>
      <c r="Y314" s="89">
        <f>((Y90+Y91+Y92+Y93)*'Data - P&amp;L'!$C$34)+((Y200+Y201+Y202+Y203)*'Data - P&amp;L'!$C$34)</f>
        <v>0</v>
      </c>
      <c r="Z314" s="89">
        <f>((Z90+Z91+Z92+Z93)*'Data - P&amp;L'!$C$34)+((Z200+Z201+Z202+Z203)*'Data - P&amp;L'!$C$34)</f>
        <v>0</v>
      </c>
      <c r="AA314" s="89">
        <f>((AA90+AA91+AA92+AA93)*'Data - P&amp;L'!$C$34)+((AA200+AA201+AA202+AA203)*'Data - P&amp;L'!$C$34)</f>
        <v>0</v>
      </c>
      <c r="AB314" s="89">
        <f>((AB90+AB91+AB92+AB93)*'Data - P&amp;L'!$C$34)+((AB200+AB201+AB202+AB203)*'Data - P&amp;L'!$C$34)</f>
        <v>0</v>
      </c>
      <c r="AC314" s="89">
        <f>((AC90+AC91+AC92+AC93)*'Data - P&amp;L'!$C$34)+((AC200+AC201+AC202+AC203)*'Data - P&amp;L'!$C$34)</f>
        <v>0</v>
      </c>
      <c r="AD314" s="89">
        <f>((AD90+AD91+AD92+AD93)*'Data - P&amp;L'!$C$34)+((AD200+AD201+AD202+AD203)*'Data - P&amp;L'!$C$34)</f>
        <v>0</v>
      </c>
      <c r="AE314" s="89">
        <f>((AE90+AE91+AE92+AE93)*'Data - P&amp;L'!$C$34)+((AE200+AE201+AE202+AE203)*'Data - P&amp;L'!$C$34)</f>
        <v>0</v>
      </c>
      <c r="AF314" s="89">
        <f>((AF90+AF91+AF92+AF93)*'Data - P&amp;L'!$C$34)+((AF200+AF201+AF202+AF203)*'Data - P&amp;L'!$C$34)</f>
        <v>0</v>
      </c>
      <c r="AG314" s="99">
        <f t="shared" si="74"/>
        <v>52.76</v>
      </c>
    </row>
    <row r="315" outlineLevel="1">
      <c r="A315" s="123" t="s">
        <v>788</v>
      </c>
      <c r="B315" s="89">
        <f>((B191*'Data - P&amp;L'!$D$38)+(B206*'Data - P&amp;L'!$D$39))*'Data - P&amp;L'!$C$55</f>
        <v>0</v>
      </c>
      <c r="C315" s="89">
        <f>((C191*'Data - P&amp;L'!$D$38)+(C206*'Data - P&amp;L'!$D$39))*'Data - P&amp;L'!$C$55</f>
        <v>0</v>
      </c>
      <c r="D315" s="89">
        <f>((D191*'Data - P&amp;L'!$D$38)+(D206*'Data - P&amp;L'!$D$39))*'Data - P&amp;L'!$C$55</f>
        <v>0</v>
      </c>
      <c r="E315" s="89">
        <f>((E191*'Data - P&amp;L'!$D$38)+(E206*'Data - P&amp;L'!$D$39))*'Data - P&amp;L'!$C$55</f>
        <v>0</v>
      </c>
      <c r="F315" s="89">
        <f>((F191*'Data - P&amp;L'!$D$38)+(F206*'Data - P&amp;L'!$D$39))*'Data - P&amp;L'!$C$55</f>
        <v>0</v>
      </c>
      <c r="G315" s="89">
        <f>((G191*'Data - P&amp;L'!$D$38)+(G206*'Data - P&amp;L'!$D$39))*'Data - P&amp;L'!$C$55</f>
        <v>0</v>
      </c>
      <c r="H315" s="89">
        <f>((H191*'Data - P&amp;L'!$D$38)+(H206*'Data - P&amp;L'!$D$39))*'Data - P&amp;L'!$C$55</f>
        <v>0</v>
      </c>
      <c r="I315" s="89">
        <f>((I191*'Data - P&amp;L'!$D$38)+(I206*'Data - P&amp;L'!$D$39))*'Data - P&amp;L'!$C$55</f>
        <v>0</v>
      </c>
      <c r="J315" s="89">
        <f>((J191*'Data - P&amp;L'!$D$38)+(J206*'Data - P&amp;L'!$D$39))*'Data - P&amp;L'!$C$55</f>
        <v>0</v>
      </c>
      <c r="K315" s="89">
        <f>((K191*'Data - P&amp;L'!$D$38)+(K206*'Data - P&amp;L'!$D$39))*'Data - P&amp;L'!$C$55</f>
        <v>0</v>
      </c>
      <c r="L315" s="89">
        <f>((L191*'Data - P&amp;L'!$D$38)+(L206*'Data - P&amp;L'!$D$39))*'Data - P&amp;L'!$C$55</f>
        <v>0</v>
      </c>
      <c r="M315" s="89">
        <f>((M191*'Data - P&amp;L'!$D$38)+(M206*'Data - P&amp;L'!$D$39))*'Data - P&amp;L'!$C$55</f>
        <v>0</v>
      </c>
      <c r="N315" s="89">
        <f>((N191*'Data - P&amp;L'!$D$38)+(N206*'Data - P&amp;L'!$D$39))*'Data - P&amp;L'!$C$55</f>
        <v>0</v>
      </c>
      <c r="O315" s="89">
        <f>((O191*'Data - P&amp;L'!$D$38)+(O206*'Data - P&amp;L'!$D$39))*'Data - P&amp;L'!$C$55</f>
        <v>0</v>
      </c>
      <c r="P315" s="89">
        <f>((P191*'Data - P&amp;L'!$D$38)+(P206*'Data - P&amp;L'!$D$39))*'Data - P&amp;L'!$C$55</f>
        <v>0</v>
      </c>
      <c r="Q315" s="89">
        <f>((Q191*'Data - P&amp;L'!$D$38)+(Q206*'Data - P&amp;L'!$D$39))*'Data - P&amp;L'!$C$55</f>
        <v>0</v>
      </c>
      <c r="R315" s="89">
        <f>((R191*'Data - P&amp;L'!$D$38)+(R206*'Data - P&amp;L'!$D$39))*'Data - P&amp;L'!$C$55</f>
        <v>0</v>
      </c>
      <c r="S315" s="89">
        <f>((S191*'Data - P&amp;L'!$D$38)+(S206*'Data - P&amp;L'!$D$39))*'Data - P&amp;L'!$C$55</f>
        <v>0</v>
      </c>
      <c r="T315" s="89">
        <f>((T191*'Data - P&amp;L'!$D$38)+(T206*'Data - P&amp;L'!$D$39))*'Data - P&amp;L'!$C$55</f>
        <v>0</v>
      </c>
      <c r="U315" s="89">
        <f>((U191*'Data - P&amp;L'!$D$38)+(U206*'Data - P&amp;L'!$D$39))*'Data - P&amp;L'!$C$55</f>
        <v>0</v>
      </c>
      <c r="V315" s="89">
        <f>((V191*'Data - P&amp;L'!$D$38)+(V206*'Data - P&amp;L'!$D$39))*'Data - P&amp;L'!$C$55</f>
        <v>0</v>
      </c>
      <c r="W315" s="89">
        <f>((W191*'Data - P&amp;L'!$D$38)+(W206*'Data - P&amp;L'!$D$39))*'Data - P&amp;L'!$C$55</f>
        <v>0</v>
      </c>
      <c r="X315" s="89">
        <f>((X191*'Data - P&amp;L'!$D$38)+(X206*'Data - P&amp;L'!$D$39))*'Data - P&amp;L'!$C$55</f>
        <v>0</v>
      </c>
      <c r="Y315" s="89">
        <f>((Y191*'Data - P&amp;L'!$D$38)+(Y206*'Data - P&amp;L'!$D$39))*'Data - P&amp;L'!$C$55</f>
        <v>0</v>
      </c>
      <c r="Z315" s="89">
        <f>((Z191*'Data - P&amp;L'!$D$38)+(Z206*'Data - P&amp;L'!$D$39))*'Data - P&amp;L'!$C$55</f>
        <v>0</v>
      </c>
      <c r="AA315" s="89">
        <f>((AA191*'Data - P&amp;L'!$D$38)+(AA206*'Data - P&amp;L'!$D$39))*'Data - P&amp;L'!$C$55</f>
        <v>0</v>
      </c>
      <c r="AB315" s="89">
        <f>((AB191*'Data - P&amp;L'!$D$38)+(AB206*'Data - P&amp;L'!$D$39))*'Data - P&amp;L'!$C$55</f>
        <v>0</v>
      </c>
      <c r="AC315" s="89">
        <f>((AC191*'Data - P&amp;L'!$D$38)+(AC206*'Data - P&amp;L'!$D$39))*'Data - P&amp;L'!$C$55</f>
        <v>0</v>
      </c>
      <c r="AD315" s="89">
        <f>((AD191*'Data - P&amp;L'!$D$38)+(AD206*'Data - P&amp;L'!$D$39))*'Data - P&amp;L'!$C$55</f>
        <v>0</v>
      </c>
      <c r="AE315" s="89">
        <f>((AE191*'Data - P&amp;L'!$D$38)+(AE206*'Data - P&amp;L'!$D$39))*'Data - P&amp;L'!$C$55</f>
        <v>0</v>
      </c>
      <c r="AF315" s="89">
        <f>((AF191*'Data - P&amp;L'!$D$38)+(AF206*'Data - P&amp;L'!$D$39))*'Data - P&amp;L'!$C$55</f>
        <v>0</v>
      </c>
      <c r="AG315" s="99">
        <f t="shared" si="74"/>
        <v>0</v>
      </c>
    </row>
    <row r="316" outlineLevel="1">
      <c r="A316" s="825" t="s">
        <v>789</v>
      </c>
      <c r="B316" s="612">
        <f>(B105*'Data - P&amp;L'!$D$34)+(B215*'Data - P&amp;L'!$D$34)</f>
        <v>0</v>
      </c>
      <c r="C316" s="612">
        <f>(C105*'Data - P&amp;L'!$D$34)+(C215*'Data - P&amp;L'!$D$34)</f>
        <v>0</v>
      </c>
      <c r="D316" s="612">
        <f>(D105*'Data - P&amp;L'!$D$34)+(D215*'Data - P&amp;L'!$D$34)</f>
        <v>0</v>
      </c>
      <c r="E316" s="612">
        <f>(E105*'Data - P&amp;L'!$D$34)+(E215*'Data - P&amp;L'!$D$34)</f>
        <v>0</v>
      </c>
      <c r="F316" s="612">
        <f>(F105*'Data - P&amp;L'!$D$34)+(F215*'Data - P&amp;L'!$D$34)</f>
        <v>0</v>
      </c>
      <c r="G316" s="612">
        <f>(G105*'Data - P&amp;L'!$D$34)+(G215*'Data - P&amp;L'!$D$34)</f>
        <v>0</v>
      </c>
      <c r="H316" s="612">
        <f>(H105*'Data - P&amp;L'!$D$34)+(H215*'Data - P&amp;L'!$D$34)</f>
        <v>0</v>
      </c>
      <c r="I316" s="612">
        <f>(I105*'Data - P&amp;L'!$D$34)+(I215*'Data - P&amp;L'!$D$34)</f>
        <v>0</v>
      </c>
      <c r="J316" s="612">
        <f>(J105*'Data - P&amp;L'!$D$34)+(J215*'Data - P&amp;L'!$D$34)</f>
        <v>0</v>
      </c>
      <c r="K316" s="612">
        <f>(K105*'Data - P&amp;L'!$D$34)+(K215*'Data - P&amp;L'!$D$34)</f>
        <v>0</v>
      </c>
      <c r="L316" s="612">
        <f>(L105*'Data - P&amp;L'!$D$34)+(L215*'Data - P&amp;L'!$D$34)</f>
        <v>0</v>
      </c>
      <c r="M316" s="612">
        <f>(M105*'Data - P&amp;L'!$D$34)+(M215*'Data - P&amp;L'!$D$34)</f>
        <v>0</v>
      </c>
      <c r="N316" s="612">
        <f>(N105*'Data - P&amp;L'!$D$34)+(N215*'Data - P&amp;L'!$D$34)</f>
        <v>0</v>
      </c>
      <c r="O316" s="612">
        <f>(O105*'Data - P&amp;L'!$D$34)+(O215*'Data - P&amp;L'!$D$34)</f>
        <v>0</v>
      </c>
      <c r="P316" s="612">
        <f>(P105*'Data - P&amp;L'!$D$34)+(P215*'Data - P&amp;L'!$D$34)</f>
        <v>0</v>
      </c>
      <c r="Q316" s="612">
        <f>(Q105*'Data - P&amp;L'!$D$34)+(Q215*'Data - P&amp;L'!$D$34)</f>
        <v>0</v>
      </c>
      <c r="R316" s="612">
        <f>(R105*'Data - P&amp;L'!$D$34)+(R215*'Data - P&amp;L'!$D$34)</f>
        <v>0</v>
      </c>
      <c r="S316" s="612">
        <f>(S105*'Data - P&amp;L'!$D$34)+(S215*'Data - P&amp;L'!$D$34)</f>
        <v>0</v>
      </c>
      <c r="T316" s="612">
        <f>(T105*'Data - P&amp;L'!$D$34)+(T215*'Data - P&amp;L'!$D$34)</f>
        <v>0</v>
      </c>
      <c r="U316" s="612">
        <f>(U105*'Data - P&amp;L'!$D$34)+(U215*'Data - P&amp;L'!$D$34)</f>
        <v>0</v>
      </c>
      <c r="V316" s="612">
        <f>(V105*'Data - P&amp;L'!$D$34)+(V215*'Data - P&amp;L'!$D$34)</f>
        <v>0</v>
      </c>
      <c r="W316" s="612">
        <f>(W105*'Data - P&amp;L'!$D$34)+(W215*'Data - P&amp;L'!$D$34)</f>
        <v>0</v>
      </c>
      <c r="X316" s="612">
        <f>(X105*'Data - P&amp;L'!$D$34)+(X215*'Data - P&amp;L'!$D$34)</f>
        <v>0</v>
      </c>
      <c r="Y316" s="612">
        <f>(Y105*'Data - P&amp;L'!$D$34)+(Y215*'Data - P&amp;L'!$D$34)</f>
        <v>0</v>
      </c>
      <c r="Z316" s="612">
        <f>(Z105*'Data - P&amp;L'!$D$34)+(Z215*'Data - P&amp;L'!$D$34)</f>
        <v>0</v>
      </c>
      <c r="AA316" s="612">
        <f>(AA105*'Data - P&amp;L'!$D$34)+(AA215*'Data - P&amp;L'!$D$34)</f>
        <v>0</v>
      </c>
      <c r="AB316" s="612">
        <f>(AB105*'Data - P&amp;L'!$D$34)+(AB215*'Data - P&amp;L'!$D$34)</f>
        <v>0</v>
      </c>
      <c r="AC316" s="612">
        <f>(AC105*'Data - P&amp;L'!$D$34)+(AC215*'Data - P&amp;L'!$D$34)</f>
        <v>0</v>
      </c>
      <c r="AD316" s="612">
        <f>(AD105*'Data - P&amp;L'!$D$34)+(AD215*'Data - P&amp;L'!$D$34)</f>
        <v>0</v>
      </c>
      <c r="AE316" s="612">
        <f>(AE105*'Data - P&amp;L'!$D$34)+(AE215*'Data - P&amp;L'!$D$34)</f>
        <v>0</v>
      </c>
      <c r="AF316" s="612">
        <f>(AF105*'Data - P&amp;L'!$D$34)+(AF215*'Data - P&amp;L'!$D$34)</f>
        <v>0</v>
      </c>
      <c r="AG316" s="99">
        <f t="shared" si="74"/>
        <v>0</v>
      </c>
    </row>
    <row r="317" outlineLevel="1">
      <c r="A317" s="123" t="s">
        <v>790</v>
      </c>
      <c r="B317" s="559"/>
      <c r="C317" s="559"/>
      <c r="D317" s="559"/>
      <c r="E317" s="559"/>
      <c r="F317" s="559"/>
      <c r="G317" s="559"/>
      <c r="H317" s="559"/>
      <c r="I317" s="559"/>
      <c r="J317" s="559"/>
      <c r="K317" s="559"/>
      <c r="L317" s="559"/>
      <c r="M317" s="559"/>
      <c r="N317" s="559"/>
      <c r="O317" s="559"/>
      <c r="P317" s="559"/>
      <c r="Q317" s="559"/>
      <c r="R317" s="559"/>
      <c r="S317" s="559"/>
      <c r="T317" s="559"/>
      <c r="U317" s="559"/>
      <c r="V317" s="559"/>
      <c r="W317" s="559"/>
      <c r="X317" s="559"/>
      <c r="Y317" s="559"/>
      <c r="Z317" s="559"/>
      <c r="AA317" s="559"/>
      <c r="AB317" s="559"/>
      <c r="AC317" s="559"/>
      <c r="AD317" s="559"/>
      <c r="AE317" s="559"/>
      <c r="AF317" s="559"/>
      <c r="AG317" s="821"/>
    </row>
    <row r="318" outlineLevel="1">
      <c r="A318" s="123" t="s">
        <v>791</v>
      </c>
      <c r="B318" s="559"/>
      <c r="C318" s="559"/>
      <c r="D318" s="559"/>
      <c r="E318" s="559"/>
      <c r="F318" s="559"/>
      <c r="G318" s="559"/>
      <c r="H318" s="559"/>
      <c r="I318" s="559"/>
      <c r="J318" s="559"/>
      <c r="K318" s="559"/>
      <c r="L318" s="559"/>
      <c r="M318" s="559"/>
      <c r="N318" s="559"/>
      <c r="O318" s="559"/>
      <c r="P318" s="559"/>
      <c r="Q318" s="559"/>
      <c r="R318" s="559"/>
      <c r="S318" s="559"/>
      <c r="T318" s="559"/>
      <c r="U318" s="559"/>
      <c r="V318" s="559"/>
      <c r="W318" s="559"/>
      <c r="X318" s="559"/>
      <c r="Y318" s="559"/>
      <c r="Z318" s="559"/>
      <c r="AA318" s="559"/>
      <c r="AB318" s="559"/>
      <c r="AC318" s="559"/>
      <c r="AD318" s="559"/>
      <c r="AE318" s="559"/>
      <c r="AF318" s="559"/>
      <c r="AG318" s="821"/>
    </row>
    <row r="319" outlineLevel="1">
      <c r="A319" s="123" t="s">
        <v>792</v>
      </c>
      <c r="B319" s="559"/>
      <c r="C319" s="559"/>
      <c r="D319" s="559"/>
      <c r="E319" s="559"/>
      <c r="F319" s="559"/>
      <c r="G319" s="559"/>
      <c r="H319" s="559"/>
      <c r="I319" s="559"/>
      <c r="J319" s="559"/>
      <c r="K319" s="559"/>
      <c r="L319" s="559"/>
      <c r="M319" s="559"/>
      <c r="N319" s="559"/>
      <c r="O319" s="559"/>
      <c r="P319" s="559"/>
      <c r="Q319" s="559"/>
      <c r="R319" s="559"/>
      <c r="S319" s="559"/>
      <c r="T319" s="559"/>
      <c r="U319" s="559"/>
      <c r="V319" s="559"/>
      <c r="W319" s="559"/>
      <c r="X319" s="559"/>
      <c r="Y319" s="559"/>
      <c r="Z319" s="559"/>
      <c r="AA319" s="559"/>
      <c r="AB319" s="559"/>
      <c r="AC319" s="559"/>
      <c r="AD319" s="559"/>
      <c r="AE319" s="559"/>
      <c r="AF319" s="559"/>
      <c r="AG319" s="821"/>
    </row>
    <row r="320" outlineLevel="1">
      <c r="A320" s="825" t="s">
        <v>793</v>
      </c>
      <c r="B320" s="919"/>
      <c r="C320" s="919"/>
      <c r="D320" s="91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919"/>
      <c r="AA320" s="919"/>
      <c r="AB320" s="919"/>
      <c r="AC320" s="919"/>
      <c r="AD320" s="919"/>
      <c r="AE320" s="919"/>
      <c r="AF320" s="919"/>
      <c r="AG320" s="821"/>
    </row>
    <row r="321">
      <c r="A321" s="18"/>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921"/>
      <c r="AG321" s="821"/>
    </row>
    <row r="322">
      <c r="A322" s="390" t="s">
        <v>826</v>
      </c>
      <c r="B322" s="922">
        <f t="shared" ref="B322:AF322" si="75">B265+B276</f>
        <v>0</v>
      </c>
      <c r="C322" s="922">
        <f t="shared" si="75"/>
        <v>0</v>
      </c>
      <c r="D322" s="922">
        <f t="shared" si="75"/>
        <v>0</v>
      </c>
      <c r="E322" s="922">
        <f t="shared" si="75"/>
        <v>0</v>
      </c>
      <c r="F322" s="922">
        <f t="shared" si="75"/>
        <v>12.15</v>
      </c>
      <c r="G322" s="922">
        <f t="shared" si="75"/>
        <v>-638.78125</v>
      </c>
      <c r="H322" s="922">
        <f t="shared" si="75"/>
        <v>0</v>
      </c>
      <c r="I322" s="922">
        <f t="shared" si="75"/>
        <v>0</v>
      </c>
      <c r="J322" s="922">
        <f t="shared" si="75"/>
        <v>0</v>
      </c>
      <c r="K322" s="922">
        <f t="shared" si="75"/>
        <v>0</v>
      </c>
      <c r="L322" s="922">
        <f t="shared" si="75"/>
        <v>0</v>
      </c>
      <c r="M322" s="922">
        <f t="shared" si="75"/>
        <v>-305.2275</v>
      </c>
      <c r="N322" s="922">
        <f t="shared" si="75"/>
        <v>0</v>
      </c>
      <c r="O322" s="922">
        <f t="shared" si="75"/>
        <v>3.71875</v>
      </c>
      <c r="P322" s="922">
        <f t="shared" si="75"/>
        <v>0</v>
      </c>
      <c r="Q322" s="922">
        <f t="shared" si="75"/>
        <v>0</v>
      </c>
      <c r="R322" s="922">
        <f t="shared" si="75"/>
        <v>0</v>
      </c>
      <c r="S322" s="922">
        <f t="shared" si="75"/>
        <v>0</v>
      </c>
      <c r="T322" s="922">
        <f t="shared" si="75"/>
        <v>-295.18375</v>
      </c>
      <c r="U322" s="922">
        <f t="shared" si="75"/>
        <v>0</v>
      </c>
      <c r="V322" s="922">
        <f t="shared" si="75"/>
        <v>-281.28125</v>
      </c>
      <c r="W322" s="922">
        <f t="shared" si="75"/>
        <v>0</v>
      </c>
      <c r="X322" s="922">
        <f t="shared" si="75"/>
        <v>0</v>
      </c>
      <c r="Y322" s="922">
        <f t="shared" si="75"/>
        <v>-312.11375</v>
      </c>
      <c r="Z322" s="922">
        <f t="shared" si="75"/>
        <v>0</v>
      </c>
      <c r="AA322" s="922">
        <f t="shared" si="75"/>
        <v>0</v>
      </c>
      <c r="AB322" s="922">
        <f t="shared" si="75"/>
        <v>0</v>
      </c>
      <c r="AC322" s="922">
        <f t="shared" si="75"/>
        <v>-388.08125</v>
      </c>
      <c r="AD322" s="922">
        <f t="shared" si="75"/>
        <v>0</v>
      </c>
      <c r="AE322" s="922">
        <f t="shared" si="75"/>
        <v>0</v>
      </c>
      <c r="AF322" s="574">
        <f t="shared" si="75"/>
        <v>0</v>
      </c>
      <c r="AG322" s="99">
        <f>SUM(B322:AF322)</f>
        <v>-2204.8</v>
      </c>
    </row>
    <row r="323">
      <c r="A323" s="18"/>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921"/>
      <c r="AG323" s="821"/>
    </row>
    <row r="324">
      <c r="A324" s="297" t="s">
        <v>509</v>
      </c>
      <c r="B324" s="926">
        <f t="shared" ref="B324:AF324" si="76">B265+B276+B288-B303</f>
        <v>0</v>
      </c>
      <c r="C324" s="926">
        <f t="shared" si="76"/>
        <v>0</v>
      </c>
      <c r="D324" s="926">
        <f t="shared" si="76"/>
        <v>0</v>
      </c>
      <c r="E324" s="926">
        <f t="shared" si="76"/>
        <v>0</v>
      </c>
      <c r="F324" s="926">
        <f t="shared" si="76"/>
        <v>-138.22</v>
      </c>
      <c r="G324" s="926">
        <f t="shared" si="76"/>
        <v>-638.78125</v>
      </c>
      <c r="H324" s="926">
        <f t="shared" si="76"/>
        <v>0</v>
      </c>
      <c r="I324" s="926">
        <f t="shared" si="76"/>
        <v>0</v>
      </c>
      <c r="J324" s="926">
        <f t="shared" si="76"/>
        <v>0</v>
      </c>
      <c r="K324" s="926">
        <f t="shared" si="76"/>
        <v>0</v>
      </c>
      <c r="L324" s="926">
        <f t="shared" si="76"/>
        <v>0</v>
      </c>
      <c r="M324" s="926">
        <f t="shared" si="76"/>
        <v>-305.2275</v>
      </c>
      <c r="N324" s="926">
        <f t="shared" si="76"/>
        <v>0</v>
      </c>
      <c r="O324" s="926">
        <f t="shared" si="76"/>
        <v>3.71875</v>
      </c>
      <c r="P324" s="926">
        <f t="shared" si="76"/>
        <v>0</v>
      </c>
      <c r="Q324" s="926">
        <f t="shared" si="76"/>
        <v>0</v>
      </c>
      <c r="R324" s="926">
        <f t="shared" si="76"/>
        <v>0</v>
      </c>
      <c r="S324" s="926">
        <f t="shared" si="76"/>
        <v>0</v>
      </c>
      <c r="T324" s="926">
        <f t="shared" si="76"/>
        <v>-295.18375</v>
      </c>
      <c r="U324" s="926">
        <f t="shared" si="76"/>
        <v>0</v>
      </c>
      <c r="V324" s="926">
        <f t="shared" si="76"/>
        <v>-281.28125</v>
      </c>
      <c r="W324" s="926">
        <f t="shared" si="76"/>
        <v>0</v>
      </c>
      <c r="X324" s="926">
        <f t="shared" si="76"/>
        <v>0</v>
      </c>
      <c r="Y324" s="926">
        <f t="shared" si="76"/>
        <v>-312.11375</v>
      </c>
      <c r="Z324" s="926">
        <f t="shared" si="76"/>
        <v>0</v>
      </c>
      <c r="AA324" s="926">
        <f t="shared" si="76"/>
        <v>0</v>
      </c>
      <c r="AB324" s="926">
        <f t="shared" si="76"/>
        <v>0</v>
      </c>
      <c r="AC324" s="926">
        <f t="shared" si="76"/>
        <v>-388.08125</v>
      </c>
      <c r="AD324" s="926">
        <f t="shared" si="76"/>
        <v>0</v>
      </c>
      <c r="AE324" s="926">
        <f t="shared" si="76"/>
        <v>0</v>
      </c>
      <c r="AF324" s="927">
        <f t="shared" si="76"/>
        <v>0</v>
      </c>
      <c r="AG324" s="99">
        <f>SUM(B324:AF324)</f>
        <v>-2355.17</v>
      </c>
    </row>
    <row r="325">
      <c r="A325" s="653"/>
      <c r="B325" s="654"/>
      <c r="C325" s="654"/>
      <c r="D325" s="654"/>
      <c r="E325" s="654"/>
      <c r="F325" s="654"/>
      <c r="G325" s="654"/>
      <c r="H325" s="654"/>
      <c r="I325" s="654"/>
      <c r="J325" s="654"/>
      <c r="K325" s="654"/>
      <c r="L325" s="654"/>
      <c r="M325" s="654"/>
      <c r="N325" s="654"/>
      <c r="O325" s="654"/>
      <c r="P325" s="654"/>
      <c r="Q325" s="654"/>
      <c r="R325" s="654"/>
      <c r="S325" s="654"/>
      <c r="T325" s="654"/>
      <c r="U325" s="654"/>
      <c r="V325" s="654"/>
      <c r="W325" s="654"/>
      <c r="X325" s="654"/>
      <c r="Y325" s="654"/>
      <c r="Z325" s="654"/>
      <c r="AA325" s="654"/>
      <c r="AB325" s="654"/>
      <c r="AC325" s="654"/>
      <c r="AD325" s="654"/>
      <c r="AE325" s="654"/>
      <c r="AF325" s="929"/>
      <c r="AG325" s="930"/>
    </row>
    <row r="326">
      <c r="A326" s="931" t="s">
        <v>828</v>
      </c>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921"/>
      <c r="AG326" s="821"/>
    </row>
    <row r="327">
      <c r="A327" s="933">
        <f>SUM(AG4+AG116)</f>
        <v>51124.05047</v>
      </c>
      <c r="B327" s="654"/>
      <c r="C327" s="654"/>
      <c r="D327" s="654"/>
      <c r="E327" s="654"/>
      <c r="F327" s="654"/>
      <c r="G327" s="654"/>
      <c r="H327" s="654"/>
      <c r="I327" s="654"/>
      <c r="J327" s="654"/>
      <c r="K327" s="654"/>
      <c r="L327" s="654"/>
      <c r="M327" s="654"/>
      <c r="N327" s="654"/>
      <c r="O327" s="654"/>
      <c r="P327" s="654"/>
      <c r="Q327" s="654"/>
      <c r="R327" s="654"/>
      <c r="S327" s="654"/>
      <c r="T327" s="654"/>
      <c r="U327" s="654"/>
      <c r="V327" s="654"/>
      <c r="W327" s="654"/>
      <c r="X327" s="654"/>
      <c r="Y327" s="654"/>
      <c r="Z327" s="654"/>
      <c r="AA327" s="654"/>
      <c r="AB327" s="654"/>
      <c r="AC327" s="654"/>
      <c r="AD327" s="654"/>
      <c r="AE327" s="654"/>
      <c r="AF327" s="929"/>
      <c r="AG327" s="930"/>
    </row>
    <row r="328">
      <c r="A328" s="931" t="s">
        <v>830</v>
      </c>
      <c r="B328" s="89">
        <f t="shared" ref="B328:AF328" si="77">(B4+B116)-B262</f>
        <v>-264.9356316</v>
      </c>
      <c r="C328" s="89">
        <f t="shared" si="77"/>
        <v>73.9981228</v>
      </c>
      <c r="D328" s="89">
        <f t="shared" si="77"/>
        <v>147.9962456</v>
      </c>
      <c r="E328" s="89">
        <f t="shared" si="77"/>
        <v>73.9981228</v>
      </c>
      <c r="F328" s="89">
        <f t="shared" si="77"/>
        <v>73.9981228</v>
      </c>
      <c r="G328" s="89">
        <f t="shared" si="77"/>
        <v>0</v>
      </c>
      <c r="H328" s="89">
        <f t="shared" si="77"/>
        <v>335.85085</v>
      </c>
      <c r="I328" s="89">
        <f t="shared" si="77"/>
        <v>1397.572128</v>
      </c>
      <c r="J328" s="89">
        <f t="shared" si="77"/>
        <v>185.4411684</v>
      </c>
      <c r="K328" s="89">
        <f t="shared" si="77"/>
        <v>238.8583784</v>
      </c>
      <c r="L328" s="89">
        <f t="shared" si="77"/>
        <v>349.4097012</v>
      </c>
      <c r="M328" s="89">
        <f t="shared" si="77"/>
        <v>5718.795442</v>
      </c>
      <c r="N328" s="89">
        <f t="shared" si="77"/>
        <v>1997.464823</v>
      </c>
      <c r="O328" s="89">
        <f t="shared" si="77"/>
        <v>0</v>
      </c>
      <c r="P328" s="89">
        <f t="shared" si="77"/>
        <v>0</v>
      </c>
      <c r="Q328" s="89">
        <f t="shared" si="77"/>
        <v>221.9943684</v>
      </c>
      <c r="R328" s="657">
        <f t="shared" si="77"/>
        <v>-11.9730672</v>
      </c>
      <c r="S328" s="89">
        <f t="shared" si="77"/>
        <v>147.9962456</v>
      </c>
      <c r="T328" s="657">
        <f t="shared" si="77"/>
        <v>147.9962456</v>
      </c>
      <c r="U328" s="89">
        <f t="shared" si="77"/>
        <v>0</v>
      </c>
      <c r="V328" s="89">
        <f t="shared" si="77"/>
        <v>0</v>
      </c>
      <c r="W328" s="89">
        <f t="shared" si="77"/>
        <v>0</v>
      </c>
      <c r="X328" s="89">
        <f t="shared" si="77"/>
        <v>0</v>
      </c>
      <c r="Y328" s="89">
        <f t="shared" si="77"/>
        <v>0</v>
      </c>
      <c r="Z328" s="89">
        <f t="shared" si="77"/>
        <v>0</v>
      </c>
      <c r="AA328" s="89">
        <f t="shared" si="77"/>
        <v>0</v>
      </c>
      <c r="AB328" s="89">
        <f t="shared" si="77"/>
        <v>0</v>
      </c>
      <c r="AC328" s="89">
        <f t="shared" si="77"/>
        <v>0</v>
      </c>
      <c r="AD328" s="89">
        <f t="shared" si="77"/>
        <v>0</v>
      </c>
      <c r="AE328" s="657">
        <f t="shared" si="77"/>
        <v>0</v>
      </c>
      <c r="AF328" s="936">
        <f t="shared" si="77"/>
        <v>0</v>
      </c>
      <c r="AG328" s="99">
        <f>SUM(B328:AF328)</f>
        <v>10834.46127</v>
      </c>
    </row>
    <row r="329">
      <c r="A329" s="938">
        <f>SUM(B328:AF328)</f>
        <v>10834.46127</v>
      </c>
      <c r="B329" s="939"/>
      <c r="C329" s="939"/>
      <c r="D329" s="939"/>
      <c r="E329" s="939"/>
      <c r="F329" s="939"/>
      <c r="G329" s="939"/>
      <c r="H329" s="939"/>
      <c r="I329" s="939"/>
      <c r="J329" s="939"/>
      <c r="K329" s="939"/>
      <c r="L329" s="939"/>
      <c r="M329" s="939"/>
      <c r="N329" s="939"/>
      <c r="O329" s="939"/>
      <c r="P329" s="939"/>
      <c r="Q329" s="939"/>
      <c r="R329" s="939"/>
      <c r="S329" s="939"/>
      <c r="T329" s="939"/>
      <c r="U329" s="939"/>
      <c r="V329" s="939"/>
      <c r="W329" s="939"/>
      <c r="X329" s="939"/>
      <c r="Y329" s="939"/>
      <c r="Z329" s="939"/>
      <c r="AA329" s="939"/>
      <c r="AB329" s="939"/>
      <c r="AC329" s="939"/>
      <c r="AD329" s="939"/>
      <c r="AE329" s="939"/>
      <c r="AF329" s="941"/>
      <c r="AG329" s="930"/>
    </row>
    <row r="330">
      <c r="A330" s="931" t="s">
        <v>832</v>
      </c>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921"/>
      <c r="AG330" s="821"/>
    </row>
    <row r="331">
      <c r="A331" s="942">
        <f>A329/A327</f>
        <v>0.2119249388</v>
      </c>
      <c r="B331" s="943"/>
      <c r="C331" s="943"/>
      <c r="D331" s="943"/>
      <c r="E331" s="943"/>
      <c r="F331" s="943"/>
      <c r="G331" s="943"/>
      <c r="H331" s="943"/>
      <c r="I331" s="943"/>
      <c r="J331" s="943"/>
      <c r="K331" s="943"/>
      <c r="L331" s="943"/>
      <c r="M331" s="943"/>
      <c r="N331" s="943"/>
      <c r="O331" s="943"/>
      <c r="P331" s="943"/>
      <c r="Q331" s="943"/>
      <c r="R331" s="943"/>
      <c r="S331" s="943"/>
      <c r="T331" s="943"/>
      <c r="U331" s="943"/>
      <c r="V331" s="943"/>
      <c r="W331" s="943"/>
      <c r="X331" s="943"/>
      <c r="Y331" s="943"/>
      <c r="Z331" s="943"/>
      <c r="AA331" s="943"/>
      <c r="AB331" s="943"/>
      <c r="AC331" s="943"/>
      <c r="AD331" s="943"/>
      <c r="AE331" s="943"/>
      <c r="AF331" s="944"/>
      <c r="AG331" s="930"/>
    </row>
    <row r="332">
      <c r="A332" s="491"/>
      <c r="B332" s="884"/>
      <c r="C332" s="884"/>
      <c r="D332" s="884"/>
      <c r="E332" s="884"/>
      <c r="F332" s="884"/>
      <c r="G332" s="884"/>
      <c r="H332" s="884"/>
      <c r="I332" s="884"/>
      <c r="J332" s="884"/>
      <c r="K332" s="884"/>
      <c r="L332" s="884"/>
      <c r="M332" s="884"/>
      <c r="N332" s="884"/>
      <c r="O332" s="884"/>
      <c r="P332" s="884"/>
      <c r="Q332" s="884"/>
      <c r="R332" s="884"/>
      <c r="S332" s="884"/>
      <c r="T332" s="884"/>
      <c r="U332" s="884"/>
      <c r="V332" s="884"/>
      <c r="W332" s="884"/>
      <c r="X332" s="884"/>
      <c r="Y332" s="884"/>
      <c r="Z332" s="884"/>
      <c r="AA332" s="884"/>
      <c r="AB332" s="884"/>
      <c r="AC332" s="884"/>
      <c r="AD332" s="884"/>
      <c r="AE332" s="884"/>
      <c r="AF332" s="884"/>
      <c r="AG332" s="821"/>
    </row>
    <row r="333">
      <c r="A333" s="491"/>
      <c r="B333" s="884"/>
      <c r="C333" s="884"/>
      <c r="D333" s="884"/>
      <c r="E333" s="884"/>
      <c r="F333" s="884"/>
      <c r="G333" s="884"/>
      <c r="H333" s="884"/>
      <c r="I333" s="884"/>
      <c r="J333" s="884"/>
      <c r="K333" s="884"/>
      <c r="L333" s="884"/>
      <c r="M333" s="884"/>
      <c r="N333" s="884"/>
      <c r="O333" s="884"/>
      <c r="P333" s="884"/>
      <c r="Q333" s="884"/>
      <c r="R333" s="884"/>
      <c r="S333" s="884"/>
      <c r="T333" s="884"/>
      <c r="U333" s="884"/>
      <c r="V333" s="884"/>
      <c r="W333" s="884"/>
      <c r="X333" s="884"/>
      <c r="Y333" s="884"/>
      <c r="Z333" s="884"/>
      <c r="AA333" s="884"/>
      <c r="AB333" s="884"/>
      <c r="AC333" s="884"/>
      <c r="AD333" s="884"/>
      <c r="AE333" s="884"/>
      <c r="AF333" s="884"/>
      <c r="AG333" s="821"/>
    </row>
    <row r="334">
      <c r="A334" s="946" t="s">
        <v>28</v>
      </c>
      <c r="B334" s="141"/>
      <c r="C334" s="884"/>
      <c r="D334" s="884"/>
      <c r="E334" s="884"/>
      <c r="F334" s="884"/>
      <c r="G334" s="884"/>
      <c r="H334" s="884"/>
      <c r="I334" s="884"/>
      <c r="J334" s="884"/>
      <c r="K334" s="884"/>
      <c r="L334" s="884"/>
      <c r="M334" s="884"/>
      <c r="N334" s="884"/>
      <c r="O334" s="884"/>
      <c r="P334" s="884"/>
      <c r="Q334" s="884"/>
      <c r="R334" s="884"/>
      <c r="S334" s="884"/>
      <c r="T334" s="884"/>
      <c r="U334" s="884"/>
      <c r="V334" s="884"/>
      <c r="W334" s="884"/>
      <c r="X334" s="884"/>
      <c r="Y334" s="884"/>
      <c r="Z334" s="884"/>
      <c r="AA334" s="884"/>
      <c r="AB334" s="884"/>
      <c r="AC334" s="884"/>
      <c r="AD334" s="884"/>
      <c r="AE334" s="884"/>
      <c r="AF334" s="884"/>
      <c r="AG334" s="821"/>
    </row>
    <row r="335">
      <c r="A335" s="933">
        <f>A327</f>
        <v>51124.05047</v>
      </c>
      <c r="B335" s="141"/>
      <c r="C335" s="884"/>
      <c r="D335" s="884"/>
      <c r="E335" s="884"/>
      <c r="F335" s="884"/>
      <c r="G335" s="884"/>
      <c r="H335" s="884"/>
      <c r="I335" s="884"/>
      <c r="J335" s="884"/>
      <c r="K335" s="884"/>
      <c r="L335" s="884"/>
      <c r="M335" s="884"/>
      <c r="N335" s="884"/>
      <c r="O335" s="884"/>
      <c r="P335" s="884"/>
      <c r="Q335" s="884"/>
      <c r="R335" s="884"/>
      <c r="S335" s="884"/>
      <c r="T335" s="884"/>
      <c r="U335" s="884"/>
      <c r="V335" s="884"/>
      <c r="W335" s="884"/>
      <c r="X335" s="884"/>
      <c r="Y335" s="884"/>
      <c r="Z335" s="884"/>
      <c r="AA335" s="884"/>
      <c r="AB335" s="884"/>
      <c r="AC335" s="884"/>
      <c r="AD335" s="884"/>
      <c r="AE335" s="884"/>
      <c r="AF335" s="884"/>
      <c r="AG335" s="821"/>
    </row>
    <row r="336">
      <c r="A336" s="948" t="s">
        <v>517</v>
      </c>
      <c r="B336" s="89">
        <f t="shared" ref="B336:AF336" si="78">B328+B324</f>
        <v>-264.9356316</v>
      </c>
      <c r="C336" s="89">
        <f t="shared" si="78"/>
        <v>73.9981228</v>
      </c>
      <c r="D336" s="89">
        <f t="shared" si="78"/>
        <v>147.9962456</v>
      </c>
      <c r="E336" s="89">
        <f t="shared" si="78"/>
        <v>73.9981228</v>
      </c>
      <c r="F336" s="89">
        <f t="shared" si="78"/>
        <v>-64.2218772</v>
      </c>
      <c r="G336" s="89">
        <f t="shared" si="78"/>
        <v>-638.78125</v>
      </c>
      <c r="H336" s="89">
        <f t="shared" si="78"/>
        <v>335.85085</v>
      </c>
      <c r="I336" s="89">
        <f t="shared" si="78"/>
        <v>1397.572128</v>
      </c>
      <c r="J336" s="89">
        <f t="shared" si="78"/>
        <v>185.4411684</v>
      </c>
      <c r="K336" s="89">
        <f t="shared" si="78"/>
        <v>238.8583784</v>
      </c>
      <c r="L336" s="89">
        <f t="shared" si="78"/>
        <v>349.4097012</v>
      </c>
      <c r="M336" s="89">
        <f t="shared" si="78"/>
        <v>5413.567942</v>
      </c>
      <c r="N336" s="89">
        <f t="shared" si="78"/>
        <v>1997.464823</v>
      </c>
      <c r="O336" s="89">
        <f t="shared" si="78"/>
        <v>3.71875</v>
      </c>
      <c r="P336" s="89">
        <f t="shared" si="78"/>
        <v>0</v>
      </c>
      <c r="Q336" s="89">
        <f t="shared" si="78"/>
        <v>221.9943684</v>
      </c>
      <c r="R336" s="89">
        <f t="shared" si="78"/>
        <v>-11.9730672</v>
      </c>
      <c r="S336" s="89">
        <f t="shared" si="78"/>
        <v>147.9962456</v>
      </c>
      <c r="T336" s="89">
        <f t="shared" si="78"/>
        <v>-147.1875044</v>
      </c>
      <c r="U336" s="89">
        <f t="shared" si="78"/>
        <v>0</v>
      </c>
      <c r="V336" s="89">
        <f t="shared" si="78"/>
        <v>-281.28125</v>
      </c>
      <c r="W336" s="89">
        <f t="shared" si="78"/>
        <v>0</v>
      </c>
      <c r="X336" s="89">
        <f t="shared" si="78"/>
        <v>0</v>
      </c>
      <c r="Y336" s="89">
        <f t="shared" si="78"/>
        <v>-312.11375</v>
      </c>
      <c r="Z336" s="89">
        <f t="shared" si="78"/>
        <v>0</v>
      </c>
      <c r="AA336" s="89">
        <f t="shared" si="78"/>
        <v>0</v>
      </c>
      <c r="AB336" s="89">
        <f t="shared" si="78"/>
        <v>0</v>
      </c>
      <c r="AC336" s="89">
        <f t="shared" si="78"/>
        <v>-388.08125</v>
      </c>
      <c r="AD336" s="89">
        <f t="shared" si="78"/>
        <v>0</v>
      </c>
      <c r="AE336" s="89">
        <f t="shared" si="78"/>
        <v>0</v>
      </c>
      <c r="AF336" s="89">
        <f t="shared" si="78"/>
        <v>0</v>
      </c>
      <c r="AG336" s="821"/>
    </row>
    <row r="337">
      <c r="A337" s="938">
        <f>sum(B336:AF336)</f>
        <v>8479.291266</v>
      </c>
      <c r="B337" s="141"/>
      <c r="C337" s="884"/>
      <c r="D337" s="884"/>
      <c r="E337" s="884"/>
      <c r="F337" s="884"/>
      <c r="G337" s="884"/>
      <c r="H337" s="884"/>
      <c r="I337" s="884"/>
      <c r="J337" s="884"/>
      <c r="K337" s="884"/>
      <c r="L337" s="884"/>
      <c r="M337" s="884"/>
      <c r="N337" s="884"/>
      <c r="O337" s="884"/>
      <c r="P337" s="884"/>
      <c r="Q337" s="884"/>
      <c r="R337" s="884"/>
      <c r="S337" s="884"/>
      <c r="T337" s="884"/>
      <c r="U337" s="884"/>
      <c r="V337" s="884"/>
      <c r="W337" s="884"/>
      <c r="X337" s="884"/>
      <c r="Y337" s="884"/>
      <c r="Z337" s="884"/>
      <c r="AA337" s="884"/>
      <c r="AB337" s="884"/>
      <c r="AC337" s="884"/>
      <c r="AD337" s="884"/>
      <c r="AE337" s="884"/>
      <c r="AF337" s="884"/>
      <c r="AG337" s="821"/>
    </row>
    <row r="338">
      <c r="A338" s="949" t="s">
        <v>523</v>
      </c>
      <c r="B338" s="602"/>
      <c r="C338" s="602"/>
      <c r="D338" s="602"/>
      <c r="E338" s="602"/>
      <c r="F338" s="602"/>
      <c r="G338" s="602"/>
      <c r="H338" s="602"/>
      <c r="I338" s="602"/>
      <c r="J338" s="602"/>
      <c r="K338" s="602"/>
      <c r="L338" s="602"/>
      <c r="M338" s="602"/>
      <c r="N338" s="602"/>
      <c r="O338" s="602"/>
      <c r="P338" s="602"/>
      <c r="Q338" s="602"/>
      <c r="R338" s="602"/>
      <c r="S338" s="602"/>
      <c r="T338" s="602"/>
      <c r="U338" s="602"/>
      <c r="V338" s="602"/>
      <c r="W338" s="602"/>
      <c r="X338" s="602"/>
      <c r="Y338" s="602"/>
      <c r="Z338" s="602"/>
      <c r="AA338" s="602"/>
      <c r="AB338" s="602"/>
      <c r="AC338" s="602"/>
      <c r="AD338" s="602"/>
      <c r="AE338" s="602"/>
      <c r="AF338" s="602"/>
      <c r="AG338" s="821"/>
    </row>
    <row r="339">
      <c r="A339" s="942">
        <f>A337/A335</f>
        <v>0.1658571883</v>
      </c>
      <c r="B339" s="141"/>
      <c r="C339" s="884"/>
      <c r="D339" s="884"/>
      <c r="E339" s="884"/>
      <c r="F339" s="884"/>
      <c r="G339" s="884"/>
      <c r="H339" s="884"/>
      <c r="I339" s="884"/>
      <c r="J339" s="884"/>
      <c r="K339" s="884"/>
      <c r="L339" s="884"/>
      <c r="M339" s="884"/>
      <c r="N339" s="884"/>
      <c r="O339" s="884"/>
      <c r="P339" s="884"/>
      <c r="Q339" s="884"/>
      <c r="R339" s="884"/>
      <c r="S339" s="884"/>
      <c r="T339" s="884"/>
      <c r="U339" s="884"/>
      <c r="V339" s="884"/>
      <c r="W339" s="884"/>
      <c r="X339" s="884"/>
      <c r="Y339" s="884"/>
      <c r="Z339" s="884"/>
      <c r="AA339" s="884"/>
      <c r="AB339" s="884"/>
      <c r="AC339" s="884"/>
      <c r="AD339" s="884"/>
      <c r="AE339" s="884"/>
      <c r="AF339" s="884"/>
      <c r="AG339" s="821"/>
    </row>
    <row r="340">
      <c r="A340" s="491"/>
      <c r="B340" s="884"/>
      <c r="C340" s="884"/>
      <c r="D340" s="884"/>
      <c r="E340" s="884"/>
      <c r="F340" s="884"/>
      <c r="G340" s="884"/>
      <c r="H340" s="884"/>
      <c r="I340" s="884"/>
      <c r="J340" s="884"/>
      <c r="K340" s="884"/>
      <c r="L340" s="884"/>
      <c r="M340" s="884"/>
      <c r="N340" s="884"/>
      <c r="O340" s="884"/>
      <c r="P340" s="884"/>
      <c r="Q340" s="884"/>
      <c r="R340" s="884"/>
      <c r="S340" s="884"/>
      <c r="T340" s="884"/>
      <c r="U340" s="884"/>
      <c r="V340" s="884"/>
      <c r="W340" s="884"/>
      <c r="X340" s="884"/>
      <c r="Y340" s="884"/>
      <c r="Z340" s="884"/>
      <c r="AA340" s="884"/>
      <c r="AB340" s="884"/>
      <c r="AC340" s="884"/>
      <c r="AD340" s="884"/>
      <c r="AE340" s="884"/>
      <c r="AF340" s="884"/>
      <c r="AG340" s="821"/>
    </row>
    <row r="341">
      <c r="A341" s="491"/>
      <c r="B341" s="884"/>
      <c r="C341" s="884"/>
      <c r="D341" s="884"/>
      <c r="E341" s="884"/>
      <c r="F341" s="884"/>
      <c r="G341" s="884"/>
      <c r="H341" s="884"/>
      <c r="I341" s="884"/>
      <c r="J341" s="884"/>
      <c r="K341" s="884"/>
      <c r="L341" s="884"/>
      <c r="M341" s="884"/>
      <c r="N341" s="884"/>
      <c r="O341" s="884"/>
      <c r="P341" s="884"/>
      <c r="Q341" s="884"/>
      <c r="R341" s="884"/>
      <c r="S341" s="884"/>
      <c r="T341" s="884"/>
      <c r="U341" s="884"/>
      <c r="V341" s="884"/>
      <c r="W341" s="884"/>
      <c r="X341" s="884"/>
      <c r="Y341" s="884"/>
      <c r="Z341" s="884"/>
      <c r="AA341" s="884"/>
      <c r="AB341" s="884"/>
      <c r="AC341" s="884"/>
      <c r="AD341" s="884"/>
      <c r="AE341" s="884"/>
      <c r="AF341" s="884"/>
      <c r="AG341" s="821"/>
    </row>
    <row r="342">
      <c r="A342" s="491"/>
      <c r="B342" s="884"/>
      <c r="C342" s="884"/>
      <c r="D342" s="884"/>
      <c r="E342" s="884"/>
      <c r="F342" s="884"/>
      <c r="G342" s="884"/>
      <c r="H342" s="884"/>
      <c r="I342" s="884"/>
      <c r="J342" s="884"/>
      <c r="K342" s="884"/>
      <c r="L342" s="884"/>
      <c r="M342" s="884"/>
      <c r="N342" s="884"/>
      <c r="O342" s="884"/>
      <c r="P342" s="884"/>
      <c r="Q342" s="884"/>
      <c r="R342" s="884"/>
      <c r="S342" s="884"/>
      <c r="T342" s="884"/>
      <c r="U342" s="884"/>
      <c r="V342" s="884"/>
      <c r="W342" s="884"/>
      <c r="X342" s="884"/>
      <c r="Y342" s="884"/>
      <c r="Z342" s="884"/>
      <c r="AA342" s="884"/>
      <c r="AB342" s="884"/>
      <c r="AC342" s="884"/>
      <c r="AD342" s="884"/>
      <c r="AE342" s="884"/>
      <c r="AF342" s="884"/>
      <c r="AG342" s="821"/>
    </row>
    <row r="343">
      <c r="A343" s="491"/>
      <c r="B343" s="884"/>
      <c r="C343" s="884"/>
      <c r="D343" s="884"/>
      <c r="E343" s="884"/>
      <c r="F343" s="884"/>
      <c r="G343" s="884"/>
      <c r="H343" s="884"/>
      <c r="I343" s="884"/>
      <c r="J343" s="884"/>
      <c r="K343" s="884"/>
      <c r="L343" s="884"/>
      <c r="M343" s="884"/>
      <c r="N343" s="884"/>
      <c r="O343" s="884"/>
      <c r="P343" s="884"/>
      <c r="Q343" s="884"/>
      <c r="R343" s="884"/>
      <c r="S343" s="884"/>
      <c r="T343" s="884"/>
      <c r="U343" s="884"/>
      <c r="V343" s="884"/>
      <c r="W343" s="884"/>
      <c r="X343" s="884"/>
      <c r="Y343" s="884"/>
      <c r="Z343" s="884"/>
      <c r="AA343" s="884"/>
      <c r="AB343" s="884"/>
      <c r="AC343" s="884"/>
      <c r="AD343" s="884"/>
      <c r="AE343" s="884"/>
      <c r="AF343" s="884"/>
      <c r="AG343" s="952"/>
    </row>
    <row r="344">
      <c r="A344" s="491"/>
      <c r="B344" s="884"/>
      <c r="C344" s="884"/>
      <c r="D344" s="884"/>
      <c r="E344" s="884"/>
      <c r="F344" s="884"/>
      <c r="G344" s="884"/>
      <c r="H344" s="884"/>
      <c r="I344" s="884"/>
      <c r="J344" s="884"/>
      <c r="K344" s="884"/>
      <c r="L344" s="884"/>
      <c r="M344" s="884"/>
      <c r="N344" s="884"/>
      <c r="O344" s="884"/>
      <c r="P344" s="884"/>
      <c r="Q344" s="884"/>
      <c r="R344" s="884"/>
      <c r="S344" s="884"/>
      <c r="T344" s="884"/>
      <c r="U344" s="884"/>
      <c r="V344" s="884"/>
      <c r="W344" s="884"/>
      <c r="X344" s="884"/>
      <c r="Y344" s="884"/>
      <c r="Z344" s="884"/>
      <c r="AA344" s="884"/>
      <c r="AB344" s="884"/>
      <c r="AC344" s="884"/>
      <c r="AD344" s="884"/>
      <c r="AE344" s="884"/>
      <c r="AF344" s="884"/>
      <c r="AG344" s="952"/>
    </row>
    <row r="345">
      <c r="A345" s="491"/>
      <c r="B345" s="884"/>
      <c r="C345" s="884"/>
      <c r="D345" s="884"/>
      <c r="E345" s="884"/>
      <c r="F345" s="884"/>
      <c r="G345" s="884"/>
      <c r="H345" s="884"/>
      <c r="I345" s="884"/>
      <c r="J345" s="884"/>
      <c r="K345" s="884"/>
      <c r="L345" s="884"/>
      <c r="M345" s="884"/>
      <c r="N345" s="884"/>
      <c r="O345" s="884"/>
      <c r="P345" s="884"/>
      <c r="Q345" s="884"/>
      <c r="R345" s="884"/>
      <c r="S345" s="884"/>
      <c r="T345" s="884"/>
      <c r="U345" s="884"/>
      <c r="V345" s="884"/>
      <c r="W345" s="884"/>
      <c r="X345" s="884"/>
      <c r="Y345" s="884"/>
      <c r="Z345" s="884"/>
      <c r="AA345" s="884"/>
      <c r="AB345" s="884"/>
      <c r="AC345" s="884"/>
      <c r="AD345" s="884"/>
      <c r="AE345" s="884"/>
      <c r="AF345" s="884"/>
      <c r="AG345" s="952"/>
    </row>
    <row r="346">
      <c r="A346" s="491"/>
      <c r="B346" s="884"/>
      <c r="C346" s="884"/>
      <c r="D346" s="884"/>
      <c r="E346" s="884"/>
      <c r="F346" s="884"/>
      <c r="G346" s="884"/>
      <c r="H346" s="884"/>
      <c r="I346" s="884"/>
      <c r="J346" s="884"/>
      <c r="K346" s="884"/>
      <c r="L346" s="884"/>
      <c r="M346" s="884"/>
      <c r="N346" s="884"/>
      <c r="O346" s="884"/>
      <c r="P346" s="884"/>
      <c r="Q346" s="884"/>
      <c r="R346" s="884"/>
      <c r="S346" s="884"/>
      <c r="T346" s="884"/>
      <c r="U346" s="884"/>
      <c r="V346" s="884"/>
      <c r="W346" s="884"/>
      <c r="X346" s="884"/>
      <c r="Y346" s="884"/>
      <c r="Z346" s="884"/>
      <c r="AA346" s="884"/>
      <c r="AB346" s="884"/>
      <c r="AC346" s="884"/>
      <c r="AD346" s="884"/>
      <c r="AE346" s="884"/>
      <c r="AF346" s="884"/>
      <c r="AG346" s="952"/>
    </row>
    <row r="347">
      <c r="A347" s="491"/>
      <c r="B347" s="884"/>
      <c r="C347" s="884"/>
      <c r="D347" s="884"/>
      <c r="E347" s="884"/>
      <c r="F347" s="884"/>
      <c r="G347" s="884"/>
      <c r="H347" s="884"/>
      <c r="I347" s="884"/>
      <c r="J347" s="884"/>
      <c r="K347" s="884"/>
      <c r="L347" s="884"/>
      <c r="M347" s="884"/>
      <c r="N347" s="884"/>
      <c r="O347" s="884"/>
      <c r="P347" s="884"/>
      <c r="Q347" s="884"/>
      <c r="R347" s="884"/>
      <c r="S347" s="884"/>
      <c r="T347" s="884"/>
      <c r="U347" s="884"/>
      <c r="V347" s="884"/>
      <c r="W347" s="884"/>
      <c r="X347" s="884"/>
      <c r="Y347" s="884"/>
      <c r="Z347" s="884"/>
      <c r="AA347" s="884"/>
      <c r="AB347" s="884"/>
      <c r="AC347" s="884"/>
      <c r="AD347" s="884"/>
      <c r="AE347" s="884"/>
      <c r="AF347" s="884"/>
      <c r="AG347" s="952"/>
    </row>
    <row r="348">
      <c r="A348" s="491"/>
      <c r="B348" s="884"/>
      <c r="C348" s="884"/>
      <c r="D348" s="884"/>
      <c r="E348" s="884"/>
      <c r="F348" s="884"/>
      <c r="G348" s="884"/>
      <c r="H348" s="884"/>
      <c r="I348" s="884"/>
      <c r="J348" s="884"/>
      <c r="K348" s="884"/>
      <c r="L348" s="884"/>
      <c r="M348" s="884"/>
      <c r="N348" s="884"/>
      <c r="O348" s="884"/>
      <c r="P348" s="884"/>
      <c r="Q348" s="884"/>
      <c r="R348" s="884"/>
      <c r="S348" s="884"/>
      <c r="T348" s="884"/>
      <c r="U348" s="884"/>
      <c r="V348" s="884"/>
      <c r="W348" s="884"/>
      <c r="X348" s="884"/>
      <c r="Y348" s="884"/>
      <c r="Z348" s="884"/>
      <c r="AA348" s="884"/>
      <c r="AB348" s="884"/>
      <c r="AC348" s="884"/>
      <c r="AD348" s="884"/>
      <c r="AE348" s="884"/>
      <c r="AF348" s="884"/>
      <c r="AG348" s="952"/>
    </row>
    <row r="349">
      <c r="A349" s="491"/>
      <c r="B349" s="884"/>
      <c r="C349" s="884"/>
      <c r="D349" s="884"/>
      <c r="E349" s="884"/>
      <c r="F349" s="884"/>
      <c r="G349" s="884"/>
      <c r="H349" s="884"/>
      <c r="I349" s="884"/>
      <c r="J349" s="884"/>
      <c r="K349" s="884"/>
      <c r="L349" s="884"/>
      <c r="M349" s="884"/>
      <c r="N349" s="884"/>
      <c r="O349" s="884"/>
      <c r="P349" s="884"/>
      <c r="Q349" s="884"/>
      <c r="R349" s="884"/>
      <c r="S349" s="884"/>
      <c r="T349" s="884"/>
      <c r="U349" s="884"/>
      <c r="V349" s="884"/>
      <c r="W349" s="884"/>
      <c r="X349" s="884"/>
      <c r="Y349" s="884"/>
      <c r="Z349" s="884"/>
      <c r="AA349" s="884"/>
      <c r="AB349" s="884"/>
      <c r="AC349" s="884"/>
      <c r="AD349" s="884"/>
      <c r="AE349" s="884"/>
      <c r="AF349" s="884"/>
      <c r="AG349" s="952"/>
    </row>
    <row r="350">
      <c r="A350" s="491"/>
      <c r="B350" s="884"/>
      <c r="C350" s="884"/>
      <c r="D350" s="884"/>
      <c r="E350" s="884"/>
      <c r="F350" s="884"/>
      <c r="G350" s="884"/>
      <c r="H350" s="884"/>
      <c r="I350" s="884"/>
      <c r="J350" s="884"/>
      <c r="K350" s="884"/>
      <c r="L350" s="884"/>
      <c r="M350" s="884"/>
      <c r="N350" s="884"/>
      <c r="O350" s="884"/>
      <c r="P350" s="884"/>
      <c r="Q350" s="884"/>
      <c r="R350" s="884"/>
      <c r="S350" s="884"/>
      <c r="T350" s="884"/>
      <c r="U350" s="884"/>
      <c r="V350" s="884"/>
      <c r="W350" s="884"/>
      <c r="X350" s="884"/>
      <c r="Y350" s="884"/>
      <c r="Z350" s="884"/>
      <c r="AA350" s="884"/>
      <c r="AB350" s="884"/>
      <c r="AC350" s="884"/>
      <c r="AD350" s="884"/>
      <c r="AE350" s="884"/>
      <c r="AF350" s="884"/>
      <c r="AG350" s="952"/>
    </row>
    <row r="351">
      <c r="A351" s="491"/>
      <c r="B351" s="884"/>
      <c r="C351" s="884"/>
      <c r="D351" s="884"/>
      <c r="E351" s="884"/>
      <c r="F351" s="884"/>
      <c r="G351" s="884"/>
      <c r="H351" s="884"/>
      <c r="I351" s="884"/>
      <c r="J351" s="884"/>
      <c r="K351" s="884"/>
      <c r="L351" s="884"/>
      <c r="M351" s="884"/>
      <c r="N351" s="884"/>
      <c r="O351" s="884"/>
      <c r="P351" s="884"/>
      <c r="Q351" s="884"/>
      <c r="R351" s="884"/>
      <c r="S351" s="884"/>
      <c r="T351" s="884"/>
      <c r="U351" s="884"/>
      <c r="V351" s="884"/>
      <c r="W351" s="884"/>
      <c r="X351" s="884"/>
      <c r="Y351" s="884"/>
      <c r="Z351" s="884"/>
      <c r="AA351" s="884"/>
      <c r="AB351" s="884"/>
      <c r="AC351" s="884"/>
      <c r="AD351" s="884"/>
      <c r="AE351" s="884"/>
      <c r="AF351" s="884"/>
      <c r="AG351" s="952"/>
    </row>
    <row r="352">
      <c r="A352" s="491"/>
      <c r="B352" s="884"/>
      <c r="C352" s="884"/>
      <c r="D352" s="884"/>
      <c r="E352" s="884"/>
      <c r="F352" s="884"/>
      <c r="G352" s="884"/>
      <c r="H352" s="884"/>
      <c r="I352" s="884"/>
      <c r="J352" s="884"/>
      <c r="K352" s="884"/>
      <c r="L352" s="884"/>
      <c r="M352" s="884"/>
      <c r="N352" s="884"/>
      <c r="O352" s="884"/>
      <c r="P352" s="884"/>
      <c r="Q352" s="884"/>
      <c r="R352" s="884"/>
      <c r="S352" s="884"/>
      <c r="T352" s="884"/>
      <c r="U352" s="884"/>
      <c r="V352" s="884"/>
      <c r="W352" s="884"/>
      <c r="X352" s="884"/>
      <c r="Y352" s="884"/>
      <c r="Z352" s="884"/>
      <c r="AA352" s="884"/>
      <c r="AB352" s="884"/>
      <c r="AC352" s="884"/>
      <c r="AD352" s="884"/>
      <c r="AE352" s="884"/>
      <c r="AF352" s="884"/>
      <c r="AG352" s="952"/>
    </row>
    <row r="353">
      <c r="A353" s="491"/>
      <c r="B353" s="884"/>
      <c r="C353" s="884"/>
      <c r="D353" s="884"/>
      <c r="E353" s="884"/>
      <c r="F353" s="884"/>
      <c r="G353" s="884"/>
      <c r="H353" s="884"/>
      <c r="I353" s="884"/>
      <c r="J353" s="884"/>
      <c r="K353" s="884"/>
      <c r="L353" s="884"/>
      <c r="M353" s="884"/>
      <c r="N353" s="884"/>
      <c r="O353" s="884"/>
      <c r="P353" s="884"/>
      <c r="Q353" s="884"/>
      <c r="R353" s="884"/>
      <c r="S353" s="884"/>
      <c r="T353" s="884"/>
      <c r="U353" s="884"/>
      <c r="V353" s="884"/>
      <c r="W353" s="884"/>
      <c r="X353" s="884"/>
      <c r="Y353" s="884"/>
      <c r="Z353" s="884"/>
      <c r="AA353" s="884"/>
      <c r="AB353" s="884"/>
      <c r="AC353" s="884"/>
      <c r="AD353" s="884"/>
      <c r="AE353" s="884"/>
      <c r="AF353" s="884"/>
      <c r="AG353" s="952"/>
    </row>
    <row r="354">
      <c r="A354" s="491"/>
      <c r="B354" s="884"/>
      <c r="C354" s="884"/>
      <c r="D354" s="884"/>
      <c r="E354" s="884"/>
      <c r="F354" s="884"/>
      <c r="G354" s="884"/>
      <c r="H354" s="884"/>
      <c r="I354" s="884"/>
      <c r="J354" s="884"/>
      <c r="K354" s="884"/>
      <c r="L354" s="884"/>
      <c r="M354" s="884"/>
      <c r="N354" s="884"/>
      <c r="O354" s="884"/>
      <c r="P354" s="884"/>
      <c r="Q354" s="884"/>
      <c r="R354" s="884"/>
      <c r="S354" s="884"/>
      <c r="T354" s="884"/>
      <c r="U354" s="884"/>
      <c r="V354" s="884"/>
      <c r="W354" s="884"/>
      <c r="X354" s="884"/>
      <c r="Y354" s="884"/>
      <c r="Z354" s="884"/>
      <c r="AA354" s="884"/>
      <c r="AB354" s="884"/>
      <c r="AC354" s="884"/>
      <c r="AD354" s="884"/>
      <c r="AE354" s="884"/>
      <c r="AF354" s="884"/>
      <c r="AG354" s="952"/>
    </row>
    <row r="355">
      <c r="A355" s="491"/>
      <c r="B355" s="884"/>
      <c r="C355" s="884"/>
      <c r="D355" s="884"/>
      <c r="E355" s="884"/>
      <c r="F355" s="884"/>
      <c r="G355" s="884"/>
      <c r="H355" s="884"/>
      <c r="I355" s="884"/>
      <c r="J355" s="884"/>
      <c r="K355" s="884"/>
      <c r="L355" s="884"/>
      <c r="M355" s="884"/>
      <c r="N355" s="884"/>
      <c r="O355" s="884"/>
      <c r="P355" s="884"/>
      <c r="Q355" s="884"/>
      <c r="R355" s="884"/>
      <c r="S355" s="884"/>
      <c r="T355" s="884"/>
      <c r="U355" s="884"/>
      <c r="V355" s="884"/>
      <c r="W355" s="884"/>
      <c r="X355" s="884"/>
      <c r="Y355" s="884"/>
      <c r="Z355" s="884"/>
      <c r="AA355" s="884"/>
      <c r="AB355" s="884"/>
      <c r="AC355" s="884"/>
      <c r="AD355" s="884"/>
      <c r="AE355" s="884"/>
      <c r="AF355" s="884"/>
      <c r="AG355" s="952"/>
    </row>
    <row r="356">
      <c r="A356" s="491"/>
      <c r="B356" s="884"/>
      <c r="C356" s="884"/>
      <c r="D356" s="884"/>
      <c r="E356" s="884"/>
      <c r="F356" s="884"/>
      <c r="G356" s="884"/>
      <c r="H356" s="884"/>
      <c r="I356" s="884"/>
      <c r="J356" s="884"/>
      <c r="K356" s="884"/>
      <c r="L356" s="884"/>
      <c r="M356" s="884"/>
      <c r="N356" s="884"/>
      <c r="O356" s="884"/>
      <c r="P356" s="884"/>
      <c r="Q356" s="884"/>
      <c r="R356" s="884"/>
      <c r="S356" s="884"/>
      <c r="T356" s="884"/>
      <c r="U356" s="884"/>
      <c r="V356" s="884"/>
      <c r="W356" s="884"/>
      <c r="X356" s="884"/>
      <c r="Y356" s="884"/>
      <c r="Z356" s="884"/>
      <c r="AA356" s="884"/>
      <c r="AB356" s="884"/>
      <c r="AC356" s="884"/>
      <c r="AD356" s="884"/>
      <c r="AE356" s="884"/>
      <c r="AF356" s="884"/>
      <c r="AG356" s="952"/>
    </row>
    <row r="357">
      <c r="A357" s="491"/>
      <c r="B357" s="884"/>
      <c r="C357" s="884"/>
      <c r="D357" s="884"/>
      <c r="E357" s="884"/>
      <c r="F357" s="884"/>
      <c r="G357" s="884"/>
      <c r="H357" s="884"/>
      <c r="I357" s="884"/>
      <c r="J357" s="884"/>
      <c r="K357" s="884"/>
      <c r="L357" s="884"/>
      <c r="M357" s="884"/>
      <c r="N357" s="884"/>
      <c r="O357" s="884"/>
      <c r="P357" s="884"/>
      <c r="Q357" s="884"/>
      <c r="R357" s="884"/>
      <c r="S357" s="884"/>
      <c r="T357" s="884"/>
      <c r="U357" s="884"/>
      <c r="V357" s="884"/>
      <c r="W357" s="884"/>
      <c r="X357" s="884"/>
      <c r="Y357" s="884"/>
      <c r="Z357" s="884"/>
      <c r="AA357" s="884"/>
      <c r="AB357" s="884"/>
      <c r="AC357" s="884"/>
      <c r="AD357" s="884"/>
      <c r="AE357" s="884"/>
      <c r="AF357" s="884"/>
      <c r="AG357" s="952"/>
    </row>
    <row r="358">
      <c r="A358" s="491"/>
      <c r="B358" s="884"/>
      <c r="C358" s="884"/>
      <c r="D358" s="884"/>
      <c r="E358" s="884"/>
      <c r="F358" s="884"/>
      <c r="G358" s="884"/>
      <c r="H358" s="884"/>
      <c r="I358" s="884"/>
      <c r="J358" s="884"/>
      <c r="K358" s="884"/>
      <c r="L358" s="884"/>
      <c r="M358" s="884"/>
      <c r="N358" s="884"/>
      <c r="O358" s="884"/>
      <c r="P358" s="884"/>
      <c r="Q358" s="884"/>
      <c r="R358" s="884"/>
      <c r="S358" s="884"/>
      <c r="T358" s="884"/>
      <c r="U358" s="884"/>
      <c r="V358" s="884"/>
      <c r="W358" s="884"/>
      <c r="X358" s="884"/>
      <c r="Y358" s="884"/>
      <c r="Z358" s="884"/>
      <c r="AA358" s="884"/>
      <c r="AB358" s="884"/>
      <c r="AC358" s="884"/>
      <c r="AD358" s="884"/>
      <c r="AE358" s="884"/>
      <c r="AF358" s="884"/>
      <c r="AG358" s="952"/>
    </row>
    <row r="359">
      <c r="A359" s="491"/>
      <c r="B359" s="884"/>
      <c r="C359" s="884"/>
      <c r="D359" s="884"/>
      <c r="E359" s="884"/>
      <c r="F359" s="884"/>
      <c r="G359" s="884"/>
      <c r="H359" s="884"/>
      <c r="I359" s="884"/>
      <c r="J359" s="884"/>
      <c r="K359" s="884"/>
      <c r="L359" s="884"/>
      <c r="M359" s="884"/>
      <c r="N359" s="884"/>
      <c r="O359" s="884"/>
      <c r="P359" s="884"/>
      <c r="Q359" s="884"/>
      <c r="R359" s="884"/>
      <c r="S359" s="884"/>
      <c r="T359" s="884"/>
      <c r="U359" s="884"/>
      <c r="V359" s="884"/>
      <c r="W359" s="884"/>
      <c r="X359" s="884"/>
      <c r="Y359" s="884"/>
      <c r="Z359" s="884"/>
      <c r="AA359" s="884"/>
      <c r="AB359" s="884"/>
      <c r="AC359" s="884"/>
      <c r="AD359" s="884"/>
      <c r="AE359" s="884"/>
      <c r="AF359" s="884"/>
      <c r="AG359" s="952"/>
    </row>
    <row r="360">
      <c r="A360" s="491"/>
      <c r="B360" s="884"/>
      <c r="C360" s="884"/>
      <c r="D360" s="884"/>
      <c r="E360" s="884"/>
      <c r="F360" s="884"/>
      <c r="G360" s="884"/>
      <c r="H360" s="884"/>
      <c r="I360" s="884"/>
      <c r="J360" s="884"/>
      <c r="K360" s="884"/>
      <c r="L360" s="884"/>
      <c r="M360" s="884"/>
      <c r="N360" s="884"/>
      <c r="O360" s="884"/>
      <c r="P360" s="884"/>
      <c r="Q360" s="884"/>
      <c r="R360" s="884"/>
      <c r="S360" s="884"/>
      <c r="T360" s="884"/>
      <c r="U360" s="884"/>
      <c r="V360" s="884"/>
      <c r="W360" s="884"/>
      <c r="X360" s="884"/>
      <c r="Y360" s="884"/>
      <c r="Z360" s="884"/>
      <c r="AA360" s="884"/>
      <c r="AB360" s="884"/>
      <c r="AC360" s="884"/>
      <c r="AD360" s="884"/>
      <c r="AE360" s="884"/>
      <c r="AF360" s="884"/>
      <c r="AG360" s="952"/>
    </row>
    <row r="361">
      <c r="A361" s="491"/>
      <c r="B361" s="884"/>
      <c r="C361" s="884"/>
      <c r="D361" s="884"/>
      <c r="E361" s="884"/>
      <c r="F361" s="884"/>
      <c r="G361" s="884"/>
      <c r="H361" s="884"/>
      <c r="I361" s="884"/>
      <c r="J361" s="884"/>
      <c r="K361" s="884"/>
      <c r="L361" s="884"/>
      <c r="M361" s="884"/>
      <c r="N361" s="884"/>
      <c r="O361" s="884"/>
      <c r="P361" s="884"/>
      <c r="Q361" s="884"/>
      <c r="R361" s="884"/>
      <c r="S361" s="884"/>
      <c r="T361" s="884"/>
      <c r="U361" s="884"/>
      <c r="V361" s="884"/>
      <c r="W361" s="884"/>
      <c r="X361" s="884"/>
      <c r="Y361" s="884"/>
      <c r="Z361" s="884"/>
      <c r="AA361" s="884"/>
      <c r="AB361" s="884"/>
      <c r="AC361" s="884"/>
      <c r="AD361" s="884"/>
      <c r="AE361" s="884"/>
      <c r="AF361" s="884"/>
      <c r="AG361" s="952"/>
    </row>
    <row r="362">
      <c r="A362" s="491"/>
      <c r="B362" s="884"/>
      <c r="C362" s="884"/>
      <c r="D362" s="884"/>
      <c r="E362" s="884"/>
      <c r="F362" s="884"/>
      <c r="G362" s="884"/>
      <c r="H362" s="884"/>
      <c r="I362" s="884"/>
      <c r="J362" s="884"/>
      <c r="K362" s="884"/>
      <c r="L362" s="884"/>
      <c r="M362" s="884"/>
      <c r="N362" s="884"/>
      <c r="O362" s="884"/>
      <c r="P362" s="884"/>
      <c r="Q362" s="884"/>
      <c r="R362" s="884"/>
      <c r="S362" s="884"/>
      <c r="T362" s="884"/>
      <c r="U362" s="884"/>
      <c r="V362" s="884"/>
      <c r="W362" s="884"/>
      <c r="X362" s="884"/>
      <c r="Y362" s="884"/>
      <c r="Z362" s="884"/>
      <c r="AA362" s="884"/>
      <c r="AB362" s="884"/>
      <c r="AC362" s="884"/>
      <c r="AD362" s="884"/>
      <c r="AE362" s="884"/>
      <c r="AF362" s="884"/>
      <c r="AG362" s="952"/>
    </row>
    <row r="363">
      <c r="A363" s="491"/>
      <c r="B363" s="884"/>
      <c r="C363" s="884"/>
      <c r="D363" s="884"/>
      <c r="E363" s="884"/>
      <c r="F363" s="884"/>
      <c r="G363" s="884"/>
      <c r="H363" s="884"/>
      <c r="I363" s="884"/>
      <c r="J363" s="884"/>
      <c r="K363" s="884"/>
      <c r="L363" s="884"/>
      <c r="M363" s="884"/>
      <c r="N363" s="884"/>
      <c r="O363" s="884"/>
      <c r="P363" s="884"/>
      <c r="Q363" s="884"/>
      <c r="R363" s="884"/>
      <c r="S363" s="884"/>
      <c r="T363" s="884"/>
      <c r="U363" s="884"/>
      <c r="V363" s="884"/>
      <c r="W363" s="884"/>
      <c r="X363" s="884"/>
      <c r="Y363" s="884"/>
      <c r="Z363" s="884"/>
      <c r="AA363" s="884"/>
      <c r="AB363" s="884"/>
      <c r="AC363" s="884"/>
      <c r="AD363" s="884"/>
      <c r="AE363" s="884"/>
      <c r="AF363" s="884"/>
      <c r="AG363" s="952"/>
    </row>
    <row r="364">
      <c r="A364" s="491"/>
      <c r="B364" s="884"/>
      <c r="C364" s="884"/>
      <c r="D364" s="884"/>
      <c r="E364" s="884"/>
      <c r="F364" s="884"/>
      <c r="G364" s="884"/>
      <c r="H364" s="884"/>
      <c r="I364" s="884"/>
      <c r="J364" s="884"/>
      <c r="K364" s="884"/>
      <c r="L364" s="884"/>
      <c r="M364" s="884"/>
      <c r="N364" s="884"/>
      <c r="O364" s="884"/>
      <c r="P364" s="884"/>
      <c r="Q364" s="884"/>
      <c r="R364" s="884"/>
      <c r="S364" s="884"/>
      <c r="T364" s="884"/>
      <c r="U364" s="884"/>
      <c r="V364" s="884"/>
      <c r="W364" s="884"/>
      <c r="X364" s="884"/>
      <c r="Y364" s="884"/>
      <c r="Z364" s="884"/>
      <c r="AA364" s="884"/>
      <c r="AB364" s="884"/>
      <c r="AC364" s="884"/>
      <c r="AD364" s="884"/>
      <c r="AE364" s="884"/>
      <c r="AF364" s="884"/>
      <c r="AG364" s="952"/>
    </row>
    <row r="365">
      <c r="A365" s="491"/>
      <c r="B365" s="884"/>
      <c r="C365" s="884"/>
      <c r="D365" s="884"/>
      <c r="E365" s="884"/>
      <c r="F365" s="884"/>
      <c r="G365" s="884"/>
      <c r="H365" s="884"/>
      <c r="I365" s="884"/>
      <c r="J365" s="884"/>
      <c r="K365" s="884"/>
      <c r="L365" s="884"/>
      <c r="M365" s="884"/>
      <c r="N365" s="884"/>
      <c r="O365" s="884"/>
      <c r="P365" s="884"/>
      <c r="Q365" s="884"/>
      <c r="R365" s="884"/>
      <c r="S365" s="884"/>
      <c r="T365" s="884"/>
      <c r="U365" s="884"/>
      <c r="V365" s="884"/>
      <c r="W365" s="884"/>
      <c r="X365" s="884"/>
      <c r="Y365" s="884"/>
      <c r="Z365" s="884"/>
      <c r="AA365" s="884"/>
      <c r="AB365" s="884"/>
      <c r="AC365" s="884"/>
      <c r="AD365" s="884"/>
      <c r="AE365" s="884"/>
      <c r="AF365" s="884"/>
      <c r="AG365" s="952"/>
    </row>
    <row r="366">
      <c r="A366" s="491"/>
      <c r="B366" s="884"/>
      <c r="C366" s="884"/>
      <c r="D366" s="884"/>
      <c r="E366" s="884"/>
      <c r="F366" s="884"/>
      <c r="G366" s="884"/>
      <c r="H366" s="884"/>
      <c r="I366" s="884"/>
      <c r="J366" s="884"/>
      <c r="K366" s="884"/>
      <c r="L366" s="884"/>
      <c r="M366" s="884"/>
      <c r="N366" s="884"/>
      <c r="O366" s="884"/>
      <c r="P366" s="884"/>
      <c r="Q366" s="884"/>
      <c r="R366" s="884"/>
      <c r="S366" s="884"/>
      <c r="T366" s="884"/>
      <c r="U366" s="884"/>
      <c r="V366" s="884"/>
      <c r="W366" s="884"/>
      <c r="X366" s="884"/>
      <c r="Y366" s="884"/>
      <c r="Z366" s="884"/>
      <c r="AA366" s="884"/>
      <c r="AB366" s="884"/>
      <c r="AC366" s="884"/>
      <c r="AD366" s="884"/>
      <c r="AE366" s="884"/>
      <c r="AF366" s="884"/>
      <c r="AG366" s="952"/>
    </row>
    <row r="367">
      <c r="A367" s="491"/>
      <c r="B367" s="884"/>
      <c r="C367" s="884"/>
      <c r="D367" s="884"/>
      <c r="E367" s="884"/>
      <c r="F367" s="884"/>
      <c r="G367" s="884"/>
      <c r="H367" s="884"/>
      <c r="I367" s="884"/>
      <c r="J367" s="884"/>
      <c r="K367" s="884"/>
      <c r="L367" s="884"/>
      <c r="M367" s="884"/>
      <c r="N367" s="884"/>
      <c r="O367" s="884"/>
      <c r="P367" s="884"/>
      <c r="Q367" s="884"/>
      <c r="R367" s="884"/>
      <c r="S367" s="884"/>
      <c r="T367" s="884"/>
      <c r="U367" s="884"/>
      <c r="V367" s="884"/>
      <c r="W367" s="884"/>
      <c r="X367" s="884"/>
      <c r="Y367" s="884"/>
      <c r="Z367" s="884"/>
      <c r="AA367" s="884"/>
      <c r="AB367" s="884"/>
      <c r="AC367" s="884"/>
      <c r="AD367" s="884"/>
      <c r="AE367" s="884"/>
      <c r="AF367" s="884"/>
      <c r="AG367" s="952"/>
    </row>
    <row r="368">
      <c r="A368" s="491"/>
      <c r="B368" s="884"/>
      <c r="C368" s="884"/>
      <c r="D368" s="884"/>
      <c r="E368" s="884"/>
      <c r="F368" s="884"/>
      <c r="G368" s="884"/>
      <c r="H368" s="884"/>
      <c r="I368" s="884"/>
      <c r="J368" s="884"/>
      <c r="K368" s="884"/>
      <c r="L368" s="884"/>
      <c r="M368" s="884"/>
      <c r="N368" s="884"/>
      <c r="O368" s="884"/>
      <c r="P368" s="884"/>
      <c r="Q368" s="884"/>
      <c r="R368" s="884"/>
      <c r="S368" s="884"/>
      <c r="T368" s="884"/>
      <c r="U368" s="884"/>
      <c r="V368" s="884"/>
      <c r="W368" s="884"/>
      <c r="X368" s="884"/>
      <c r="Y368" s="884"/>
      <c r="Z368" s="884"/>
      <c r="AA368" s="884"/>
      <c r="AB368" s="884"/>
      <c r="AC368" s="884"/>
      <c r="AD368" s="884"/>
      <c r="AE368" s="884"/>
      <c r="AF368" s="884"/>
      <c r="AG368" s="952"/>
    </row>
    <row r="369">
      <c r="A369" s="491"/>
      <c r="B369" s="884"/>
      <c r="C369" s="884"/>
      <c r="D369" s="884"/>
      <c r="E369" s="884"/>
      <c r="F369" s="884"/>
      <c r="G369" s="884"/>
      <c r="H369" s="884"/>
      <c r="I369" s="884"/>
      <c r="J369" s="884"/>
      <c r="K369" s="884"/>
      <c r="L369" s="884"/>
      <c r="M369" s="884"/>
      <c r="N369" s="884"/>
      <c r="O369" s="884"/>
      <c r="P369" s="884"/>
      <c r="Q369" s="884"/>
      <c r="R369" s="884"/>
      <c r="S369" s="884"/>
      <c r="T369" s="884"/>
      <c r="U369" s="884"/>
      <c r="V369" s="884"/>
      <c r="W369" s="884"/>
      <c r="X369" s="884"/>
      <c r="Y369" s="884"/>
      <c r="Z369" s="884"/>
      <c r="AA369" s="884"/>
      <c r="AB369" s="884"/>
      <c r="AC369" s="884"/>
      <c r="AD369" s="884"/>
      <c r="AE369" s="884"/>
      <c r="AF369" s="884"/>
      <c r="AG369" s="952"/>
    </row>
    <row r="370">
      <c r="A370" s="491"/>
      <c r="B370" s="884"/>
      <c r="C370" s="884"/>
      <c r="D370" s="884"/>
      <c r="E370" s="884"/>
      <c r="F370" s="884"/>
      <c r="G370" s="884"/>
      <c r="H370" s="884"/>
      <c r="I370" s="884"/>
      <c r="J370" s="884"/>
      <c r="K370" s="884"/>
      <c r="L370" s="884"/>
      <c r="M370" s="884"/>
      <c r="N370" s="884"/>
      <c r="O370" s="884"/>
      <c r="P370" s="884"/>
      <c r="Q370" s="884"/>
      <c r="R370" s="884"/>
      <c r="S370" s="884"/>
      <c r="T370" s="884"/>
      <c r="U370" s="884"/>
      <c r="V370" s="884"/>
      <c r="W370" s="884"/>
      <c r="X370" s="884"/>
      <c r="Y370" s="884"/>
      <c r="Z370" s="884"/>
      <c r="AA370" s="884"/>
      <c r="AB370" s="884"/>
      <c r="AC370" s="884"/>
      <c r="AD370" s="884"/>
      <c r="AE370" s="884"/>
      <c r="AF370" s="884"/>
      <c r="AG370" s="952"/>
    </row>
    <row r="371">
      <c r="A371" s="491"/>
      <c r="B371" s="884"/>
      <c r="C371" s="884"/>
      <c r="D371" s="884"/>
      <c r="E371" s="884"/>
      <c r="F371" s="884"/>
      <c r="G371" s="884"/>
      <c r="H371" s="884"/>
      <c r="I371" s="884"/>
      <c r="J371" s="884"/>
      <c r="K371" s="884"/>
      <c r="L371" s="884"/>
      <c r="M371" s="884"/>
      <c r="N371" s="884"/>
      <c r="O371" s="884"/>
      <c r="P371" s="884"/>
      <c r="Q371" s="884"/>
      <c r="R371" s="884"/>
      <c r="S371" s="884"/>
      <c r="T371" s="884"/>
      <c r="U371" s="884"/>
      <c r="V371" s="884"/>
      <c r="W371" s="884"/>
      <c r="X371" s="884"/>
      <c r="Y371" s="884"/>
      <c r="Z371" s="884"/>
      <c r="AA371" s="884"/>
      <c r="AB371" s="884"/>
      <c r="AC371" s="884"/>
      <c r="AD371" s="884"/>
      <c r="AE371" s="884"/>
      <c r="AF371" s="884"/>
      <c r="AG371" s="952"/>
    </row>
    <row r="372">
      <c r="A372" s="491"/>
      <c r="B372" s="884"/>
      <c r="C372" s="884"/>
      <c r="D372" s="884"/>
      <c r="E372" s="884"/>
      <c r="F372" s="884"/>
      <c r="G372" s="884"/>
      <c r="H372" s="884"/>
      <c r="I372" s="884"/>
      <c r="J372" s="884"/>
      <c r="K372" s="884"/>
      <c r="L372" s="884"/>
      <c r="M372" s="884"/>
      <c r="N372" s="884"/>
      <c r="O372" s="884"/>
      <c r="P372" s="884"/>
      <c r="Q372" s="884"/>
      <c r="R372" s="884"/>
      <c r="S372" s="884"/>
      <c r="T372" s="884"/>
      <c r="U372" s="884"/>
      <c r="V372" s="884"/>
      <c r="W372" s="884"/>
      <c r="X372" s="884"/>
      <c r="Y372" s="884"/>
      <c r="Z372" s="884"/>
      <c r="AA372" s="884"/>
      <c r="AB372" s="884"/>
      <c r="AC372" s="884"/>
      <c r="AD372" s="884"/>
      <c r="AE372" s="884"/>
      <c r="AF372" s="884"/>
      <c r="AG372" s="952"/>
    </row>
    <row r="373">
      <c r="A373" s="491"/>
      <c r="B373" s="884"/>
      <c r="C373" s="884"/>
      <c r="D373" s="884"/>
      <c r="E373" s="884"/>
      <c r="F373" s="884"/>
      <c r="G373" s="884"/>
      <c r="H373" s="884"/>
      <c r="I373" s="884"/>
      <c r="J373" s="884"/>
      <c r="K373" s="884"/>
      <c r="L373" s="884"/>
      <c r="M373" s="884"/>
      <c r="N373" s="884"/>
      <c r="O373" s="884"/>
      <c r="P373" s="884"/>
      <c r="Q373" s="884"/>
      <c r="R373" s="884"/>
      <c r="S373" s="884"/>
      <c r="T373" s="884"/>
      <c r="U373" s="884"/>
      <c r="V373" s="884"/>
      <c r="W373" s="884"/>
      <c r="X373" s="884"/>
      <c r="Y373" s="884"/>
      <c r="Z373" s="884"/>
      <c r="AA373" s="884"/>
      <c r="AB373" s="884"/>
      <c r="AC373" s="884"/>
      <c r="AD373" s="884"/>
      <c r="AE373" s="884"/>
      <c r="AF373" s="884"/>
      <c r="AG373" s="952"/>
    </row>
    <row r="374">
      <c r="A374" s="491"/>
      <c r="B374" s="884"/>
      <c r="C374" s="884"/>
      <c r="D374" s="884"/>
      <c r="E374" s="884"/>
      <c r="F374" s="884"/>
      <c r="G374" s="884"/>
      <c r="H374" s="884"/>
      <c r="I374" s="884"/>
      <c r="J374" s="884"/>
      <c r="K374" s="884"/>
      <c r="L374" s="884"/>
      <c r="M374" s="884"/>
      <c r="N374" s="884"/>
      <c r="O374" s="884"/>
      <c r="P374" s="884"/>
      <c r="Q374" s="884"/>
      <c r="R374" s="884"/>
      <c r="S374" s="884"/>
      <c r="T374" s="884"/>
      <c r="U374" s="884"/>
      <c r="V374" s="884"/>
      <c r="W374" s="884"/>
      <c r="X374" s="884"/>
      <c r="Y374" s="884"/>
      <c r="Z374" s="884"/>
      <c r="AA374" s="884"/>
      <c r="AB374" s="884"/>
      <c r="AC374" s="884"/>
      <c r="AD374" s="884"/>
      <c r="AE374" s="884"/>
      <c r="AF374" s="884"/>
      <c r="AG374" s="952"/>
    </row>
    <row r="375">
      <c r="A375" s="491"/>
      <c r="B375" s="884"/>
      <c r="C375" s="884"/>
      <c r="D375" s="884"/>
      <c r="E375" s="884"/>
      <c r="F375" s="884"/>
      <c r="G375" s="884"/>
      <c r="H375" s="884"/>
      <c r="I375" s="884"/>
      <c r="J375" s="884"/>
      <c r="K375" s="884"/>
      <c r="L375" s="884"/>
      <c r="M375" s="884"/>
      <c r="N375" s="884"/>
      <c r="O375" s="884"/>
      <c r="P375" s="884"/>
      <c r="Q375" s="884"/>
      <c r="R375" s="884"/>
      <c r="S375" s="884"/>
      <c r="T375" s="884"/>
      <c r="U375" s="884"/>
      <c r="V375" s="884"/>
      <c r="W375" s="884"/>
      <c r="X375" s="884"/>
      <c r="Y375" s="884"/>
      <c r="Z375" s="884"/>
      <c r="AA375" s="884"/>
      <c r="AB375" s="884"/>
      <c r="AC375" s="884"/>
      <c r="AD375" s="884"/>
      <c r="AE375" s="884"/>
      <c r="AF375" s="884"/>
      <c r="AG375" s="952"/>
    </row>
    <row r="376">
      <c r="A376" s="491"/>
      <c r="B376" s="884"/>
      <c r="C376" s="884"/>
      <c r="D376" s="884"/>
      <c r="E376" s="884"/>
      <c r="F376" s="884"/>
      <c r="G376" s="884"/>
      <c r="H376" s="884"/>
      <c r="I376" s="884"/>
      <c r="J376" s="884"/>
      <c r="K376" s="884"/>
      <c r="L376" s="884"/>
      <c r="M376" s="884"/>
      <c r="N376" s="884"/>
      <c r="O376" s="884"/>
      <c r="P376" s="884"/>
      <c r="Q376" s="884"/>
      <c r="R376" s="884"/>
      <c r="S376" s="884"/>
      <c r="T376" s="884"/>
      <c r="U376" s="884"/>
      <c r="V376" s="884"/>
      <c r="W376" s="884"/>
      <c r="X376" s="884"/>
      <c r="Y376" s="884"/>
      <c r="Z376" s="884"/>
      <c r="AA376" s="884"/>
      <c r="AB376" s="884"/>
      <c r="AC376" s="884"/>
      <c r="AD376" s="884"/>
      <c r="AE376" s="884"/>
      <c r="AF376" s="884"/>
      <c r="AG376" s="952"/>
    </row>
    <row r="377">
      <c r="A377" s="491"/>
      <c r="B377" s="884"/>
      <c r="C377" s="884"/>
      <c r="D377" s="884"/>
      <c r="E377" s="884"/>
      <c r="F377" s="884"/>
      <c r="G377" s="884"/>
      <c r="H377" s="884"/>
      <c r="I377" s="884"/>
      <c r="J377" s="884"/>
      <c r="K377" s="884"/>
      <c r="L377" s="884"/>
      <c r="M377" s="884"/>
      <c r="N377" s="884"/>
      <c r="O377" s="884"/>
      <c r="P377" s="884"/>
      <c r="Q377" s="884"/>
      <c r="R377" s="884"/>
      <c r="S377" s="884"/>
      <c r="T377" s="884"/>
      <c r="U377" s="884"/>
      <c r="V377" s="884"/>
      <c r="W377" s="884"/>
      <c r="X377" s="884"/>
      <c r="Y377" s="884"/>
      <c r="Z377" s="884"/>
      <c r="AA377" s="884"/>
      <c r="AB377" s="884"/>
      <c r="AC377" s="884"/>
      <c r="AD377" s="884"/>
      <c r="AE377" s="884"/>
      <c r="AF377" s="884"/>
      <c r="AG377" s="952"/>
    </row>
    <row r="378">
      <c r="A378" s="491"/>
      <c r="B378" s="884"/>
      <c r="C378" s="884"/>
      <c r="D378" s="884"/>
      <c r="E378" s="884"/>
      <c r="F378" s="884"/>
      <c r="G378" s="884"/>
      <c r="H378" s="884"/>
      <c r="I378" s="884"/>
      <c r="J378" s="884"/>
      <c r="K378" s="884"/>
      <c r="L378" s="884"/>
      <c r="M378" s="884"/>
      <c r="N378" s="884"/>
      <c r="O378" s="884"/>
      <c r="P378" s="884"/>
      <c r="Q378" s="884"/>
      <c r="R378" s="884"/>
      <c r="S378" s="884"/>
      <c r="T378" s="884"/>
      <c r="U378" s="884"/>
      <c r="V378" s="884"/>
      <c r="W378" s="884"/>
      <c r="X378" s="884"/>
      <c r="Y378" s="884"/>
      <c r="Z378" s="884"/>
      <c r="AA378" s="884"/>
      <c r="AB378" s="884"/>
      <c r="AC378" s="884"/>
      <c r="AD378" s="884"/>
      <c r="AE378" s="884"/>
      <c r="AF378" s="884"/>
      <c r="AG378" s="952"/>
    </row>
    <row r="379">
      <c r="A379" s="491"/>
      <c r="B379" s="884"/>
      <c r="C379" s="884"/>
      <c r="D379" s="884"/>
      <c r="E379" s="884"/>
      <c r="F379" s="884"/>
      <c r="G379" s="884"/>
      <c r="H379" s="884"/>
      <c r="I379" s="884"/>
      <c r="J379" s="884"/>
      <c r="K379" s="884"/>
      <c r="L379" s="884"/>
      <c r="M379" s="884"/>
      <c r="N379" s="884"/>
      <c r="O379" s="884"/>
      <c r="P379" s="884"/>
      <c r="Q379" s="884"/>
      <c r="R379" s="884"/>
      <c r="S379" s="884"/>
      <c r="T379" s="884"/>
      <c r="U379" s="884"/>
      <c r="V379" s="884"/>
      <c r="W379" s="884"/>
      <c r="X379" s="884"/>
      <c r="Y379" s="884"/>
      <c r="Z379" s="884"/>
      <c r="AA379" s="884"/>
      <c r="AB379" s="884"/>
      <c r="AC379" s="884"/>
      <c r="AD379" s="884"/>
      <c r="AE379" s="884"/>
      <c r="AF379" s="884"/>
      <c r="AG379" s="952"/>
    </row>
    <row r="380">
      <c r="A380" s="491"/>
      <c r="B380" s="884"/>
      <c r="C380" s="884"/>
      <c r="D380" s="884"/>
      <c r="E380" s="884"/>
      <c r="F380" s="884"/>
      <c r="G380" s="884"/>
      <c r="H380" s="884"/>
      <c r="I380" s="884"/>
      <c r="J380" s="884"/>
      <c r="K380" s="884"/>
      <c r="L380" s="884"/>
      <c r="M380" s="884"/>
      <c r="N380" s="884"/>
      <c r="O380" s="884"/>
      <c r="P380" s="884"/>
      <c r="Q380" s="884"/>
      <c r="R380" s="884"/>
      <c r="S380" s="884"/>
      <c r="T380" s="884"/>
      <c r="U380" s="884"/>
      <c r="V380" s="884"/>
      <c r="W380" s="884"/>
      <c r="X380" s="884"/>
      <c r="Y380" s="884"/>
      <c r="Z380" s="884"/>
      <c r="AA380" s="884"/>
      <c r="AB380" s="884"/>
      <c r="AC380" s="884"/>
      <c r="AD380" s="884"/>
      <c r="AE380" s="884"/>
      <c r="AF380" s="884"/>
      <c r="AG380" s="952"/>
    </row>
    <row r="381">
      <c r="A381" s="491"/>
      <c r="B381" s="884"/>
      <c r="C381" s="884"/>
      <c r="D381" s="884"/>
      <c r="E381" s="884"/>
      <c r="F381" s="884"/>
      <c r="G381" s="884"/>
      <c r="H381" s="884"/>
      <c r="I381" s="884"/>
      <c r="J381" s="884"/>
      <c r="K381" s="884"/>
      <c r="L381" s="884"/>
      <c r="M381" s="884"/>
      <c r="N381" s="884"/>
      <c r="O381" s="884"/>
      <c r="P381" s="884"/>
      <c r="Q381" s="884"/>
      <c r="R381" s="884"/>
      <c r="S381" s="884"/>
      <c r="T381" s="884"/>
      <c r="U381" s="884"/>
      <c r="V381" s="884"/>
      <c r="W381" s="884"/>
      <c r="X381" s="884"/>
      <c r="Y381" s="884"/>
      <c r="Z381" s="884"/>
      <c r="AA381" s="884"/>
      <c r="AB381" s="884"/>
      <c r="AC381" s="884"/>
      <c r="AD381" s="884"/>
      <c r="AE381" s="884"/>
      <c r="AF381" s="884"/>
      <c r="AG381" s="952"/>
    </row>
    <row r="382">
      <c r="A382" s="491"/>
      <c r="B382" s="884"/>
      <c r="C382" s="884"/>
      <c r="D382" s="884"/>
      <c r="E382" s="884"/>
      <c r="F382" s="884"/>
      <c r="G382" s="884"/>
      <c r="H382" s="884"/>
      <c r="I382" s="884"/>
      <c r="J382" s="884"/>
      <c r="K382" s="884"/>
      <c r="L382" s="884"/>
      <c r="M382" s="884"/>
      <c r="N382" s="884"/>
      <c r="O382" s="884"/>
      <c r="P382" s="884"/>
      <c r="Q382" s="884"/>
      <c r="R382" s="884"/>
      <c r="S382" s="884"/>
      <c r="T382" s="884"/>
      <c r="U382" s="884"/>
      <c r="V382" s="884"/>
      <c r="W382" s="884"/>
      <c r="X382" s="884"/>
      <c r="Y382" s="884"/>
      <c r="Z382" s="884"/>
      <c r="AA382" s="884"/>
      <c r="AB382" s="884"/>
      <c r="AC382" s="884"/>
      <c r="AD382" s="884"/>
      <c r="AE382" s="884"/>
      <c r="AF382" s="884"/>
      <c r="AG382" s="952"/>
    </row>
    <row r="383">
      <c r="A383" s="491"/>
      <c r="B383" s="884"/>
      <c r="C383" s="884"/>
      <c r="D383" s="884"/>
      <c r="E383" s="884"/>
      <c r="F383" s="884"/>
      <c r="G383" s="884"/>
      <c r="H383" s="884"/>
      <c r="I383" s="884"/>
      <c r="J383" s="884"/>
      <c r="K383" s="884"/>
      <c r="L383" s="884"/>
      <c r="M383" s="884"/>
      <c r="N383" s="884"/>
      <c r="O383" s="884"/>
      <c r="P383" s="884"/>
      <c r="Q383" s="884"/>
      <c r="R383" s="884"/>
      <c r="S383" s="884"/>
      <c r="T383" s="884"/>
      <c r="U383" s="884"/>
      <c r="V383" s="884"/>
      <c r="W383" s="884"/>
      <c r="X383" s="884"/>
      <c r="Y383" s="884"/>
      <c r="Z383" s="884"/>
      <c r="AA383" s="884"/>
      <c r="AB383" s="884"/>
      <c r="AC383" s="884"/>
      <c r="AD383" s="884"/>
      <c r="AE383" s="884"/>
      <c r="AF383" s="884"/>
      <c r="AG383" s="952"/>
    </row>
    <row r="384">
      <c r="A384" s="491"/>
      <c r="B384" s="884"/>
      <c r="C384" s="884"/>
      <c r="D384" s="884"/>
      <c r="E384" s="884"/>
      <c r="F384" s="884"/>
      <c r="G384" s="884"/>
      <c r="H384" s="884"/>
      <c r="I384" s="884"/>
      <c r="J384" s="884"/>
      <c r="K384" s="884"/>
      <c r="L384" s="884"/>
      <c r="M384" s="884"/>
      <c r="N384" s="884"/>
      <c r="O384" s="884"/>
      <c r="P384" s="884"/>
      <c r="Q384" s="884"/>
      <c r="R384" s="884"/>
      <c r="S384" s="884"/>
      <c r="T384" s="884"/>
      <c r="U384" s="884"/>
      <c r="V384" s="884"/>
      <c r="W384" s="884"/>
      <c r="X384" s="884"/>
      <c r="Y384" s="884"/>
      <c r="Z384" s="884"/>
      <c r="AA384" s="884"/>
      <c r="AB384" s="884"/>
      <c r="AC384" s="884"/>
      <c r="AD384" s="884"/>
      <c r="AE384" s="884"/>
      <c r="AF384" s="884"/>
      <c r="AG384" s="952"/>
    </row>
    <row r="385">
      <c r="A385" s="491"/>
      <c r="B385" s="884"/>
      <c r="C385" s="884"/>
      <c r="D385" s="884"/>
      <c r="E385" s="884"/>
      <c r="F385" s="884"/>
      <c r="G385" s="884"/>
      <c r="H385" s="884"/>
      <c r="I385" s="884"/>
      <c r="J385" s="884"/>
      <c r="K385" s="884"/>
      <c r="L385" s="884"/>
      <c r="M385" s="884"/>
      <c r="N385" s="884"/>
      <c r="O385" s="884"/>
      <c r="P385" s="884"/>
      <c r="Q385" s="884"/>
      <c r="R385" s="884"/>
      <c r="S385" s="884"/>
      <c r="T385" s="884"/>
      <c r="U385" s="884"/>
      <c r="V385" s="884"/>
      <c r="W385" s="884"/>
      <c r="X385" s="884"/>
      <c r="Y385" s="884"/>
      <c r="Z385" s="884"/>
      <c r="AA385" s="884"/>
      <c r="AB385" s="884"/>
      <c r="AC385" s="884"/>
      <c r="AD385" s="884"/>
      <c r="AE385" s="884"/>
      <c r="AF385" s="884"/>
      <c r="AG385" s="952"/>
    </row>
    <row r="386">
      <c r="A386" s="491"/>
      <c r="B386" s="884"/>
      <c r="C386" s="884"/>
      <c r="D386" s="884"/>
      <c r="E386" s="884"/>
      <c r="F386" s="884"/>
      <c r="G386" s="884"/>
      <c r="H386" s="884"/>
      <c r="I386" s="884"/>
      <c r="J386" s="884"/>
      <c r="K386" s="884"/>
      <c r="L386" s="884"/>
      <c r="M386" s="884"/>
      <c r="N386" s="884"/>
      <c r="O386" s="884"/>
      <c r="P386" s="884"/>
      <c r="Q386" s="884"/>
      <c r="R386" s="884"/>
      <c r="S386" s="884"/>
      <c r="T386" s="884"/>
      <c r="U386" s="884"/>
      <c r="V386" s="884"/>
      <c r="W386" s="884"/>
      <c r="X386" s="884"/>
      <c r="Y386" s="884"/>
      <c r="Z386" s="884"/>
      <c r="AA386" s="884"/>
      <c r="AB386" s="884"/>
      <c r="AC386" s="884"/>
      <c r="AD386" s="884"/>
      <c r="AE386" s="884"/>
      <c r="AF386" s="884"/>
      <c r="AG386" s="952"/>
    </row>
    <row r="387">
      <c r="A387" s="491"/>
      <c r="B387" s="884"/>
      <c r="C387" s="884"/>
      <c r="D387" s="884"/>
      <c r="E387" s="884"/>
      <c r="F387" s="884"/>
      <c r="G387" s="884"/>
      <c r="H387" s="884"/>
      <c r="I387" s="884"/>
      <c r="J387" s="884"/>
      <c r="K387" s="884"/>
      <c r="L387" s="884"/>
      <c r="M387" s="884"/>
      <c r="N387" s="884"/>
      <c r="O387" s="884"/>
      <c r="P387" s="884"/>
      <c r="Q387" s="884"/>
      <c r="R387" s="884"/>
      <c r="S387" s="884"/>
      <c r="T387" s="884"/>
      <c r="U387" s="884"/>
      <c r="V387" s="884"/>
      <c r="W387" s="884"/>
      <c r="X387" s="884"/>
      <c r="Y387" s="884"/>
      <c r="Z387" s="884"/>
      <c r="AA387" s="884"/>
      <c r="AB387" s="884"/>
      <c r="AC387" s="884"/>
      <c r="AD387" s="884"/>
      <c r="AE387" s="884"/>
      <c r="AF387" s="884"/>
      <c r="AG387" s="952"/>
    </row>
    <row r="388">
      <c r="A388" s="491"/>
      <c r="B388" s="884"/>
      <c r="C388" s="884"/>
      <c r="D388" s="884"/>
      <c r="E388" s="884"/>
      <c r="F388" s="884"/>
      <c r="G388" s="884"/>
      <c r="H388" s="884"/>
      <c r="I388" s="884"/>
      <c r="J388" s="884"/>
      <c r="K388" s="884"/>
      <c r="L388" s="884"/>
      <c r="M388" s="884"/>
      <c r="N388" s="884"/>
      <c r="O388" s="884"/>
      <c r="P388" s="884"/>
      <c r="Q388" s="884"/>
      <c r="R388" s="884"/>
      <c r="S388" s="884"/>
      <c r="T388" s="884"/>
      <c r="U388" s="884"/>
      <c r="V388" s="884"/>
      <c r="W388" s="884"/>
      <c r="X388" s="884"/>
      <c r="Y388" s="884"/>
      <c r="Z388" s="884"/>
      <c r="AA388" s="884"/>
      <c r="AB388" s="884"/>
      <c r="AC388" s="884"/>
      <c r="AD388" s="884"/>
      <c r="AE388" s="884"/>
      <c r="AF388" s="884"/>
      <c r="AG388" s="952"/>
    </row>
    <row r="389">
      <c r="A389" s="491"/>
      <c r="B389" s="884"/>
      <c r="C389" s="884"/>
      <c r="D389" s="884"/>
      <c r="E389" s="884"/>
      <c r="F389" s="884"/>
      <c r="G389" s="884"/>
      <c r="H389" s="884"/>
      <c r="I389" s="884"/>
      <c r="J389" s="884"/>
      <c r="K389" s="884"/>
      <c r="L389" s="884"/>
      <c r="M389" s="884"/>
      <c r="N389" s="884"/>
      <c r="O389" s="884"/>
      <c r="P389" s="884"/>
      <c r="Q389" s="884"/>
      <c r="R389" s="884"/>
      <c r="S389" s="884"/>
      <c r="T389" s="884"/>
      <c r="U389" s="884"/>
      <c r="V389" s="884"/>
      <c r="W389" s="884"/>
      <c r="X389" s="884"/>
      <c r="Y389" s="884"/>
      <c r="Z389" s="884"/>
      <c r="AA389" s="884"/>
      <c r="AB389" s="884"/>
      <c r="AC389" s="884"/>
      <c r="AD389" s="884"/>
      <c r="AE389" s="884"/>
      <c r="AF389" s="884"/>
      <c r="AG389" s="952"/>
    </row>
    <row r="390">
      <c r="A390" s="491"/>
      <c r="B390" s="884"/>
      <c r="C390" s="884"/>
      <c r="D390" s="884"/>
      <c r="E390" s="884"/>
      <c r="F390" s="884"/>
      <c r="G390" s="884"/>
      <c r="H390" s="884"/>
      <c r="I390" s="884"/>
      <c r="J390" s="884"/>
      <c r="K390" s="884"/>
      <c r="L390" s="884"/>
      <c r="M390" s="884"/>
      <c r="N390" s="884"/>
      <c r="O390" s="884"/>
      <c r="P390" s="884"/>
      <c r="Q390" s="884"/>
      <c r="R390" s="884"/>
      <c r="S390" s="884"/>
      <c r="T390" s="884"/>
      <c r="U390" s="884"/>
      <c r="V390" s="884"/>
      <c r="W390" s="884"/>
      <c r="X390" s="884"/>
      <c r="Y390" s="884"/>
      <c r="Z390" s="884"/>
      <c r="AA390" s="884"/>
      <c r="AB390" s="884"/>
      <c r="AC390" s="884"/>
      <c r="AD390" s="884"/>
      <c r="AE390" s="884"/>
      <c r="AF390" s="884"/>
      <c r="AG390" s="952"/>
    </row>
    <row r="391">
      <c r="A391" s="491"/>
      <c r="B391" s="884"/>
      <c r="C391" s="884"/>
      <c r="D391" s="884"/>
      <c r="E391" s="884"/>
      <c r="F391" s="884"/>
      <c r="G391" s="884"/>
      <c r="H391" s="884"/>
      <c r="I391" s="884"/>
      <c r="J391" s="884"/>
      <c r="K391" s="884"/>
      <c r="L391" s="884"/>
      <c r="M391" s="884"/>
      <c r="N391" s="884"/>
      <c r="O391" s="884"/>
      <c r="P391" s="884"/>
      <c r="Q391" s="884"/>
      <c r="R391" s="884"/>
      <c r="S391" s="884"/>
      <c r="T391" s="884"/>
      <c r="U391" s="884"/>
      <c r="V391" s="884"/>
      <c r="W391" s="884"/>
      <c r="X391" s="884"/>
      <c r="Y391" s="884"/>
      <c r="Z391" s="884"/>
      <c r="AA391" s="884"/>
      <c r="AB391" s="884"/>
      <c r="AC391" s="884"/>
      <c r="AD391" s="884"/>
      <c r="AE391" s="884"/>
      <c r="AF391" s="884"/>
      <c r="AG391" s="952"/>
    </row>
    <row r="392">
      <c r="A392" s="491"/>
      <c r="B392" s="884"/>
      <c r="C392" s="884"/>
      <c r="D392" s="884"/>
      <c r="E392" s="884"/>
      <c r="F392" s="884"/>
      <c r="G392" s="884"/>
      <c r="H392" s="884"/>
      <c r="I392" s="884"/>
      <c r="J392" s="884"/>
      <c r="K392" s="884"/>
      <c r="L392" s="884"/>
      <c r="M392" s="884"/>
      <c r="N392" s="884"/>
      <c r="O392" s="884"/>
      <c r="P392" s="884"/>
      <c r="Q392" s="884"/>
      <c r="R392" s="884"/>
      <c r="S392" s="884"/>
      <c r="T392" s="884"/>
      <c r="U392" s="884"/>
      <c r="V392" s="884"/>
      <c r="W392" s="884"/>
      <c r="X392" s="884"/>
      <c r="Y392" s="884"/>
      <c r="Z392" s="884"/>
      <c r="AA392" s="884"/>
      <c r="AB392" s="884"/>
      <c r="AC392" s="884"/>
      <c r="AD392" s="884"/>
      <c r="AE392" s="884"/>
      <c r="AF392" s="884"/>
      <c r="AG392" s="952"/>
    </row>
    <row r="393">
      <c r="A393" s="491"/>
      <c r="B393" s="884"/>
      <c r="C393" s="884"/>
      <c r="D393" s="884"/>
      <c r="E393" s="884"/>
      <c r="F393" s="884"/>
      <c r="G393" s="884"/>
      <c r="H393" s="884"/>
      <c r="I393" s="884"/>
      <c r="J393" s="884"/>
      <c r="K393" s="884"/>
      <c r="L393" s="884"/>
      <c r="M393" s="884"/>
      <c r="N393" s="884"/>
      <c r="O393" s="884"/>
      <c r="P393" s="884"/>
      <c r="Q393" s="884"/>
      <c r="R393" s="884"/>
      <c r="S393" s="884"/>
      <c r="T393" s="884"/>
      <c r="U393" s="884"/>
      <c r="V393" s="884"/>
      <c r="W393" s="884"/>
      <c r="X393" s="884"/>
      <c r="Y393" s="884"/>
      <c r="Z393" s="884"/>
      <c r="AA393" s="884"/>
      <c r="AB393" s="884"/>
      <c r="AC393" s="884"/>
      <c r="AD393" s="884"/>
      <c r="AE393" s="884"/>
      <c r="AF393" s="884"/>
      <c r="AG393" s="952"/>
    </row>
    <row r="394">
      <c r="A394" s="491"/>
      <c r="B394" s="884"/>
      <c r="C394" s="884"/>
      <c r="D394" s="884"/>
      <c r="E394" s="884"/>
      <c r="F394" s="884"/>
      <c r="G394" s="884"/>
      <c r="H394" s="884"/>
      <c r="I394" s="884"/>
      <c r="J394" s="884"/>
      <c r="K394" s="884"/>
      <c r="L394" s="884"/>
      <c r="M394" s="884"/>
      <c r="N394" s="884"/>
      <c r="O394" s="884"/>
      <c r="P394" s="884"/>
      <c r="Q394" s="884"/>
      <c r="R394" s="884"/>
      <c r="S394" s="884"/>
      <c r="T394" s="884"/>
      <c r="U394" s="884"/>
      <c r="V394" s="884"/>
      <c r="W394" s="884"/>
      <c r="X394" s="884"/>
      <c r="Y394" s="884"/>
      <c r="Z394" s="884"/>
      <c r="AA394" s="884"/>
      <c r="AB394" s="884"/>
      <c r="AC394" s="884"/>
      <c r="AD394" s="884"/>
      <c r="AE394" s="884"/>
      <c r="AF394" s="884"/>
      <c r="AG394" s="952"/>
    </row>
    <row r="395">
      <c r="A395" s="491"/>
      <c r="B395" s="884"/>
      <c r="C395" s="884"/>
      <c r="D395" s="884"/>
      <c r="E395" s="884"/>
      <c r="F395" s="884"/>
      <c r="G395" s="884"/>
      <c r="H395" s="884"/>
      <c r="I395" s="884"/>
      <c r="J395" s="884"/>
      <c r="K395" s="884"/>
      <c r="L395" s="884"/>
      <c r="M395" s="884"/>
      <c r="N395" s="884"/>
      <c r="O395" s="884"/>
      <c r="P395" s="884"/>
      <c r="Q395" s="884"/>
      <c r="R395" s="884"/>
      <c r="S395" s="884"/>
      <c r="T395" s="884"/>
      <c r="U395" s="884"/>
      <c r="V395" s="884"/>
      <c r="W395" s="884"/>
      <c r="X395" s="884"/>
      <c r="Y395" s="884"/>
      <c r="Z395" s="884"/>
      <c r="AA395" s="884"/>
      <c r="AB395" s="884"/>
      <c r="AC395" s="884"/>
      <c r="AD395" s="884"/>
      <c r="AE395" s="884"/>
      <c r="AF395" s="884"/>
      <c r="AG395" s="952"/>
    </row>
    <row r="396">
      <c r="A396" s="491"/>
      <c r="B396" s="884"/>
      <c r="C396" s="884"/>
      <c r="D396" s="884"/>
      <c r="E396" s="884"/>
      <c r="F396" s="884"/>
      <c r="G396" s="884"/>
      <c r="H396" s="884"/>
      <c r="I396" s="884"/>
      <c r="J396" s="884"/>
      <c r="K396" s="884"/>
      <c r="L396" s="884"/>
      <c r="M396" s="884"/>
      <c r="N396" s="884"/>
      <c r="O396" s="884"/>
      <c r="P396" s="884"/>
      <c r="Q396" s="884"/>
      <c r="R396" s="884"/>
      <c r="S396" s="884"/>
      <c r="T396" s="884"/>
      <c r="U396" s="884"/>
      <c r="V396" s="884"/>
      <c r="W396" s="884"/>
      <c r="X396" s="884"/>
      <c r="Y396" s="884"/>
      <c r="Z396" s="884"/>
      <c r="AA396" s="884"/>
      <c r="AB396" s="884"/>
      <c r="AC396" s="884"/>
      <c r="AD396" s="884"/>
      <c r="AE396" s="884"/>
      <c r="AF396" s="884"/>
      <c r="AG396" s="952"/>
    </row>
    <row r="397">
      <c r="A397" s="491"/>
      <c r="B397" s="884"/>
      <c r="C397" s="884"/>
      <c r="D397" s="884"/>
      <c r="E397" s="884"/>
      <c r="F397" s="884"/>
      <c r="G397" s="884"/>
      <c r="H397" s="884"/>
      <c r="I397" s="884"/>
      <c r="J397" s="884"/>
      <c r="K397" s="884"/>
      <c r="L397" s="884"/>
      <c r="M397" s="884"/>
      <c r="N397" s="884"/>
      <c r="O397" s="884"/>
      <c r="P397" s="884"/>
      <c r="Q397" s="884"/>
      <c r="R397" s="884"/>
      <c r="S397" s="884"/>
      <c r="T397" s="884"/>
      <c r="U397" s="884"/>
      <c r="V397" s="884"/>
      <c r="W397" s="884"/>
      <c r="X397" s="884"/>
      <c r="Y397" s="884"/>
      <c r="Z397" s="884"/>
      <c r="AA397" s="884"/>
      <c r="AB397" s="884"/>
      <c r="AC397" s="884"/>
      <c r="AD397" s="884"/>
      <c r="AE397" s="884"/>
      <c r="AF397" s="884"/>
      <c r="AG397" s="952"/>
    </row>
    <row r="398">
      <c r="A398" s="491"/>
      <c r="B398" s="884"/>
      <c r="C398" s="884"/>
      <c r="D398" s="884"/>
      <c r="E398" s="884"/>
      <c r="F398" s="884"/>
      <c r="G398" s="884"/>
      <c r="H398" s="884"/>
      <c r="I398" s="884"/>
      <c r="J398" s="884"/>
      <c r="K398" s="884"/>
      <c r="L398" s="884"/>
      <c r="M398" s="884"/>
      <c r="N398" s="884"/>
      <c r="O398" s="884"/>
      <c r="P398" s="884"/>
      <c r="Q398" s="884"/>
      <c r="R398" s="884"/>
      <c r="S398" s="884"/>
      <c r="T398" s="884"/>
      <c r="U398" s="884"/>
      <c r="V398" s="884"/>
      <c r="W398" s="884"/>
      <c r="X398" s="884"/>
      <c r="Y398" s="884"/>
      <c r="Z398" s="884"/>
      <c r="AA398" s="884"/>
      <c r="AB398" s="884"/>
      <c r="AC398" s="884"/>
      <c r="AD398" s="884"/>
      <c r="AE398" s="884"/>
      <c r="AF398" s="884"/>
      <c r="AG398" s="952"/>
    </row>
    <row r="399">
      <c r="A399" s="491"/>
      <c r="B399" s="884"/>
      <c r="C399" s="884"/>
      <c r="D399" s="884"/>
      <c r="E399" s="884"/>
      <c r="F399" s="884"/>
      <c r="G399" s="884"/>
      <c r="H399" s="884"/>
      <c r="I399" s="884"/>
      <c r="J399" s="884"/>
      <c r="K399" s="884"/>
      <c r="L399" s="884"/>
      <c r="M399" s="884"/>
      <c r="N399" s="884"/>
      <c r="O399" s="884"/>
      <c r="P399" s="884"/>
      <c r="Q399" s="884"/>
      <c r="R399" s="884"/>
      <c r="S399" s="884"/>
      <c r="T399" s="884"/>
      <c r="U399" s="884"/>
      <c r="V399" s="884"/>
      <c r="W399" s="884"/>
      <c r="X399" s="884"/>
      <c r="Y399" s="884"/>
      <c r="Z399" s="884"/>
      <c r="AA399" s="884"/>
      <c r="AB399" s="884"/>
      <c r="AC399" s="884"/>
      <c r="AD399" s="884"/>
      <c r="AE399" s="884"/>
      <c r="AF399" s="884"/>
      <c r="AG399" s="952"/>
    </row>
    <row r="400">
      <c r="A400" s="491"/>
      <c r="B400" s="884"/>
      <c r="C400" s="884"/>
      <c r="D400" s="884"/>
      <c r="E400" s="884"/>
      <c r="F400" s="884"/>
      <c r="G400" s="884"/>
      <c r="H400" s="884"/>
      <c r="I400" s="884"/>
      <c r="J400" s="884"/>
      <c r="K400" s="884"/>
      <c r="L400" s="884"/>
      <c r="M400" s="884"/>
      <c r="N400" s="884"/>
      <c r="O400" s="884"/>
      <c r="P400" s="884"/>
      <c r="Q400" s="884"/>
      <c r="R400" s="884"/>
      <c r="S400" s="884"/>
      <c r="T400" s="884"/>
      <c r="U400" s="884"/>
      <c r="V400" s="884"/>
      <c r="W400" s="884"/>
      <c r="X400" s="884"/>
      <c r="Y400" s="884"/>
      <c r="Z400" s="884"/>
      <c r="AA400" s="884"/>
      <c r="AB400" s="884"/>
      <c r="AC400" s="884"/>
      <c r="AD400" s="884"/>
      <c r="AE400" s="884"/>
      <c r="AF400" s="884"/>
      <c r="AG400" s="952"/>
    </row>
    <row r="401">
      <c r="A401" s="491"/>
      <c r="B401" s="884"/>
      <c r="C401" s="884"/>
      <c r="D401" s="884"/>
      <c r="E401" s="884"/>
      <c r="F401" s="884"/>
      <c r="G401" s="884"/>
      <c r="H401" s="884"/>
      <c r="I401" s="884"/>
      <c r="J401" s="884"/>
      <c r="K401" s="884"/>
      <c r="L401" s="884"/>
      <c r="M401" s="884"/>
      <c r="N401" s="884"/>
      <c r="O401" s="884"/>
      <c r="P401" s="884"/>
      <c r="Q401" s="884"/>
      <c r="R401" s="884"/>
      <c r="S401" s="884"/>
      <c r="T401" s="884"/>
      <c r="U401" s="884"/>
      <c r="V401" s="884"/>
      <c r="W401" s="884"/>
      <c r="X401" s="884"/>
      <c r="Y401" s="884"/>
      <c r="Z401" s="884"/>
      <c r="AA401" s="884"/>
      <c r="AB401" s="884"/>
      <c r="AC401" s="884"/>
      <c r="AD401" s="884"/>
      <c r="AE401" s="884"/>
      <c r="AF401" s="884"/>
      <c r="AG401" s="952"/>
    </row>
    <row r="402">
      <c r="A402" s="491"/>
      <c r="B402" s="884"/>
      <c r="C402" s="884"/>
      <c r="D402" s="884"/>
      <c r="E402" s="884"/>
      <c r="F402" s="884"/>
      <c r="G402" s="884"/>
      <c r="H402" s="884"/>
      <c r="I402" s="884"/>
      <c r="J402" s="884"/>
      <c r="K402" s="884"/>
      <c r="L402" s="884"/>
      <c r="M402" s="884"/>
      <c r="N402" s="884"/>
      <c r="O402" s="884"/>
      <c r="P402" s="884"/>
      <c r="Q402" s="884"/>
      <c r="R402" s="884"/>
      <c r="S402" s="884"/>
      <c r="T402" s="884"/>
      <c r="U402" s="884"/>
      <c r="V402" s="884"/>
      <c r="W402" s="884"/>
      <c r="X402" s="884"/>
      <c r="Y402" s="884"/>
      <c r="Z402" s="884"/>
      <c r="AA402" s="884"/>
      <c r="AB402" s="884"/>
      <c r="AC402" s="884"/>
      <c r="AD402" s="884"/>
      <c r="AE402" s="884"/>
      <c r="AF402" s="884"/>
      <c r="AG402" s="952"/>
    </row>
    <row r="403">
      <c r="A403" s="491"/>
      <c r="B403" s="884"/>
      <c r="C403" s="884"/>
      <c r="D403" s="884"/>
      <c r="E403" s="884"/>
      <c r="F403" s="884"/>
      <c r="G403" s="884"/>
      <c r="H403" s="884"/>
      <c r="I403" s="884"/>
      <c r="J403" s="884"/>
      <c r="K403" s="884"/>
      <c r="L403" s="884"/>
      <c r="M403" s="884"/>
      <c r="N403" s="884"/>
      <c r="O403" s="884"/>
      <c r="P403" s="884"/>
      <c r="Q403" s="884"/>
      <c r="R403" s="884"/>
      <c r="S403" s="884"/>
      <c r="T403" s="884"/>
      <c r="U403" s="884"/>
      <c r="V403" s="884"/>
      <c r="W403" s="884"/>
      <c r="X403" s="884"/>
      <c r="Y403" s="884"/>
      <c r="Z403" s="884"/>
      <c r="AA403" s="884"/>
      <c r="AB403" s="884"/>
      <c r="AC403" s="884"/>
      <c r="AD403" s="884"/>
      <c r="AE403" s="884"/>
      <c r="AF403" s="884"/>
      <c r="AG403" s="952"/>
    </row>
    <row r="404">
      <c r="A404" s="491"/>
      <c r="B404" s="884"/>
      <c r="C404" s="884"/>
      <c r="D404" s="884"/>
      <c r="E404" s="884"/>
      <c r="F404" s="884"/>
      <c r="G404" s="884"/>
      <c r="H404" s="884"/>
      <c r="I404" s="884"/>
      <c r="J404" s="884"/>
      <c r="K404" s="884"/>
      <c r="L404" s="884"/>
      <c r="M404" s="884"/>
      <c r="N404" s="884"/>
      <c r="O404" s="884"/>
      <c r="P404" s="884"/>
      <c r="Q404" s="884"/>
      <c r="R404" s="884"/>
      <c r="S404" s="884"/>
      <c r="T404" s="884"/>
      <c r="U404" s="884"/>
      <c r="V404" s="884"/>
      <c r="W404" s="884"/>
      <c r="X404" s="884"/>
      <c r="Y404" s="884"/>
      <c r="Z404" s="884"/>
      <c r="AA404" s="884"/>
      <c r="AB404" s="884"/>
      <c r="AC404" s="884"/>
      <c r="AD404" s="884"/>
      <c r="AE404" s="884"/>
      <c r="AF404" s="884"/>
      <c r="AG404" s="952"/>
    </row>
    <row r="405">
      <c r="A405" s="491"/>
      <c r="B405" s="884"/>
      <c r="C405" s="884"/>
      <c r="D405" s="884"/>
      <c r="E405" s="884"/>
      <c r="F405" s="884"/>
      <c r="G405" s="884"/>
      <c r="H405" s="884"/>
      <c r="I405" s="884"/>
      <c r="J405" s="884"/>
      <c r="K405" s="884"/>
      <c r="L405" s="884"/>
      <c r="M405" s="884"/>
      <c r="N405" s="884"/>
      <c r="O405" s="884"/>
      <c r="P405" s="884"/>
      <c r="Q405" s="884"/>
      <c r="R405" s="884"/>
      <c r="S405" s="884"/>
      <c r="T405" s="884"/>
      <c r="U405" s="884"/>
      <c r="V405" s="884"/>
      <c r="W405" s="884"/>
      <c r="X405" s="884"/>
      <c r="Y405" s="884"/>
      <c r="Z405" s="884"/>
      <c r="AA405" s="884"/>
      <c r="AB405" s="884"/>
      <c r="AC405" s="884"/>
      <c r="AD405" s="884"/>
      <c r="AE405" s="884"/>
      <c r="AF405" s="884"/>
      <c r="AG405" s="952"/>
    </row>
    <row r="406">
      <c r="A406" s="491"/>
      <c r="B406" s="884"/>
      <c r="C406" s="884"/>
      <c r="D406" s="884"/>
      <c r="E406" s="884"/>
      <c r="F406" s="884"/>
      <c r="G406" s="884"/>
      <c r="H406" s="884"/>
      <c r="I406" s="884"/>
      <c r="J406" s="884"/>
      <c r="K406" s="884"/>
      <c r="L406" s="884"/>
      <c r="M406" s="884"/>
      <c r="N406" s="884"/>
      <c r="O406" s="884"/>
      <c r="P406" s="884"/>
      <c r="Q406" s="884"/>
      <c r="R406" s="884"/>
      <c r="S406" s="884"/>
      <c r="T406" s="884"/>
      <c r="U406" s="884"/>
      <c r="V406" s="884"/>
      <c r="W406" s="884"/>
      <c r="X406" s="884"/>
      <c r="Y406" s="884"/>
      <c r="Z406" s="884"/>
      <c r="AA406" s="884"/>
      <c r="AB406" s="884"/>
      <c r="AC406" s="884"/>
      <c r="AD406" s="884"/>
      <c r="AE406" s="884"/>
      <c r="AF406" s="884"/>
      <c r="AG406" s="952"/>
    </row>
    <row r="407">
      <c r="A407" s="491"/>
      <c r="B407" s="884"/>
      <c r="C407" s="884"/>
      <c r="D407" s="884"/>
      <c r="E407" s="884"/>
      <c r="F407" s="884"/>
      <c r="G407" s="884"/>
      <c r="H407" s="884"/>
      <c r="I407" s="884"/>
      <c r="J407" s="884"/>
      <c r="K407" s="884"/>
      <c r="L407" s="884"/>
      <c r="M407" s="884"/>
      <c r="N407" s="884"/>
      <c r="O407" s="884"/>
      <c r="P407" s="884"/>
      <c r="Q407" s="884"/>
      <c r="R407" s="884"/>
      <c r="S407" s="884"/>
      <c r="T407" s="884"/>
      <c r="U407" s="884"/>
      <c r="V407" s="884"/>
      <c r="W407" s="884"/>
      <c r="X407" s="884"/>
      <c r="Y407" s="884"/>
      <c r="Z407" s="884"/>
      <c r="AA407" s="884"/>
      <c r="AB407" s="884"/>
      <c r="AC407" s="884"/>
      <c r="AD407" s="884"/>
      <c r="AE407" s="884"/>
      <c r="AF407" s="884"/>
      <c r="AG407" s="952"/>
    </row>
    <row r="408">
      <c r="A408" s="491"/>
      <c r="B408" s="884"/>
      <c r="C408" s="884"/>
      <c r="D408" s="884"/>
      <c r="E408" s="884"/>
      <c r="F408" s="884"/>
      <c r="G408" s="884"/>
      <c r="H408" s="884"/>
      <c r="I408" s="884"/>
      <c r="J408" s="884"/>
      <c r="K408" s="884"/>
      <c r="L408" s="884"/>
      <c r="M408" s="884"/>
      <c r="N408" s="884"/>
      <c r="O408" s="884"/>
      <c r="P408" s="884"/>
      <c r="Q408" s="884"/>
      <c r="R408" s="884"/>
      <c r="S408" s="884"/>
      <c r="T408" s="884"/>
      <c r="U408" s="884"/>
      <c r="V408" s="884"/>
      <c r="W408" s="884"/>
      <c r="X408" s="884"/>
      <c r="Y408" s="884"/>
      <c r="Z408" s="884"/>
      <c r="AA408" s="884"/>
      <c r="AB408" s="884"/>
      <c r="AC408" s="884"/>
      <c r="AD408" s="884"/>
      <c r="AE408" s="884"/>
      <c r="AF408" s="884"/>
      <c r="AG408" s="952"/>
    </row>
    <row r="409">
      <c r="A409" s="491"/>
      <c r="B409" s="884"/>
      <c r="C409" s="884"/>
      <c r="D409" s="884"/>
      <c r="E409" s="884"/>
      <c r="F409" s="884"/>
      <c r="G409" s="884"/>
      <c r="H409" s="884"/>
      <c r="I409" s="884"/>
      <c r="J409" s="884"/>
      <c r="K409" s="884"/>
      <c r="L409" s="884"/>
      <c r="M409" s="884"/>
      <c r="N409" s="884"/>
      <c r="O409" s="884"/>
      <c r="P409" s="884"/>
      <c r="Q409" s="884"/>
      <c r="R409" s="884"/>
      <c r="S409" s="884"/>
      <c r="T409" s="884"/>
      <c r="U409" s="884"/>
      <c r="V409" s="884"/>
      <c r="W409" s="884"/>
      <c r="X409" s="884"/>
      <c r="Y409" s="884"/>
      <c r="Z409" s="884"/>
      <c r="AA409" s="884"/>
      <c r="AB409" s="884"/>
      <c r="AC409" s="884"/>
      <c r="AD409" s="884"/>
      <c r="AE409" s="884"/>
      <c r="AF409" s="884"/>
      <c r="AG409" s="952"/>
    </row>
    <row r="410">
      <c r="A410" s="491"/>
      <c r="B410" s="884"/>
      <c r="C410" s="884"/>
      <c r="D410" s="884"/>
      <c r="E410" s="884"/>
      <c r="F410" s="884"/>
      <c r="G410" s="884"/>
      <c r="H410" s="884"/>
      <c r="I410" s="884"/>
      <c r="J410" s="884"/>
      <c r="K410" s="884"/>
      <c r="L410" s="884"/>
      <c r="M410" s="884"/>
      <c r="N410" s="884"/>
      <c r="O410" s="884"/>
      <c r="P410" s="884"/>
      <c r="Q410" s="884"/>
      <c r="R410" s="884"/>
      <c r="S410" s="884"/>
      <c r="T410" s="884"/>
      <c r="U410" s="884"/>
      <c r="V410" s="884"/>
      <c r="W410" s="884"/>
      <c r="X410" s="884"/>
      <c r="Y410" s="884"/>
      <c r="Z410" s="884"/>
      <c r="AA410" s="884"/>
      <c r="AB410" s="884"/>
      <c r="AC410" s="884"/>
      <c r="AD410" s="884"/>
      <c r="AE410" s="884"/>
      <c r="AF410" s="884"/>
      <c r="AG410" s="952"/>
    </row>
    <row r="411">
      <c r="A411" s="491"/>
      <c r="B411" s="884"/>
      <c r="C411" s="884"/>
      <c r="D411" s="884"/>
      <c r="E411" s="884"/>
      <c r="F411" s="884"/>
      <c r="G411" s="884"/>
      <c r="H411" s="884"/>
      <c r="I411" s="884"/>
      <c r="J411" s="884"/>
      <c r="K411" s="884"/>
      <c r="L411" s="884"/>
      <c r="M411" s="884"/>
      <c r="N411" s="884"/>
      <c r="O411" s="884"/>
      <c r="P411" s="884"/>
      <c r="Q411" s="884"/>
      <c r="R411" s="884"/>
      <c r="S411" s="884"/>
      <c r="T411" s="884"/>
      <c r="U411" s="884"/>
      <c r="V411" s="884"/>
      <c r="W411" s="884"/>
      <c r="X411" s="884"/>
      <c r="Y411" s="884"/>
      <c r="Z411" s="884"/>
      <c r="AA411" s="884"/>
      <c r="AB411" s="884"/>
      <c r="AC411" s="884"/>
      <c r="AD411" s="884"/>
      <c r="AE411" s="884"/>
      <c r="AF411" s="884"/>
      <c r="AG411" s="952"/>
    </row>
    <row r="412">
      <c r="A412" s="491"/>
      <c r="B412" s="884"/>
      <c r="C412" s="884"/>
      <c r="D412" s="884"/>
      <c r="E412" s="884"/>
      <c r="F412" s="884"/>
      <c r="G412" s="884"/>
      <c r="H412" s="884"/>
      <c r="I412" s="884"/>
      <c r="J412" s="884"/>
      <c r="K412" s="884"/>
      <c r="L412" s="884"/>
      <c r="M412" s="884"/>
      <c r="N412" s="884"/>
      <c r="O412" s="884"/>
      <c r="P412" s="884"/>
      <c r="Q412" s="884"/>
      <c r="R412" s="884"/>
      <c r="S412" s="884"/>
      <c r="T412" s="884"/>
      <c r="U412" s="884"/>
      <c r="V412" s="884"/>
      <c r="W412" s="884"/>
      <c r="X412" s="884"/>
      <c r="Y412" s="884"/>
      <c r="Z412" s="884"/>
      <c r="AA412" s="884"/>
      <c r="AB412" s="884"/>
      <c r="AC412" s="884"/>
      <c r="AD412" s="884"/>
      <c r="AE412" s="884"/>
      <c r="AF412" s="884"/>
      <c r="AG412" s="952"/>
    </row>
    <row r="413">
      <c r="A413" s="491"/>
      <c r="B413" s="884"/>
      <c r="C413" s="884"/>
      <c r="D413" s="884"/>
      <c r="E413" s="884"/>
      <c r="F413" s="884"/>
      <c r="G413" s="884"/>
      <c r="H413" s="884"/>
      <c r="I413" s="884"/>
      <c r="J413" s="884"/>
      <c r="K413" s="884"/>
      <c r="L413" s="884"/>
      <c r="M413" s="884"/>
      <c r="N413" s="884"/>
      <c r="O413" s="884"/>
      <c r="P413" s="884"/>
      <c r="Q413" s="884"/>
      <c r="R413" s="884"/>
      <c r="S413" s="884"/>
      <c r="T413" s="884"/>
      <c r="U413" s="884"/>
      <c r="V413" s="884"/>
      <c r="W413" s="884"/>
      <c r="X413" s="884"/>
      <c r="Y413" s="884"/>
      <c r="Z413" s="884"/>
      <c r="AA413" s="884"/>
      <c r="AB413" s="884"/>
      <c r="AC413" s="884"/>
      <c r="AD413" s="884"/>
      <c r="AE413" s="884"/>
      <c r="AF413" s="884"/>
      <c r="AG413" s="952"/>
    </row>
    <row r="414">
      <c r="A414" s="491"/>
      <c r="B414" s="884"/>
      <c r="C414" s="884"/>
      <c r="D414" s="884"/>
      <c r="E414" s="884"/>
      <c r="F414" s="884"/>
      <c r="G414" s="884"/>
      <c r="H414" s="884"/>
      <c r="I414" s="884"/>
      <c r="J414" s="884"/>
      <c r="K414" s="884"/>
      <c r="L414" s="884"/>
      <c r="M414" s="884"/>
      <c r="N414" s="884"/>
      <c r="O414" s="884"/>
      <c r="P414" s="884"/>
      <c r="Q414" s="884"/>
      <c r="R414" s="884"/>
      <c r="S414" s="884"/>
      <c r="T414" s="884"/>
      <c r="U414" s="884"/>
      <c r="V414" s="884"/>
      <c r="W414" s="884"/>
      <c r="X414" s="884"/>
      <c r="Y414" s="884"/>
      <c r="Z414" s="884"/>
      <c r="AA414" s="884"/>
      <c r="AB414" s="884"/>
      <c r="AC414" s="884"/>
      <c r="AD414" s="884"/>
      <c r="AE414" s="884"/>
      <c r="AF414" s="884"/>
      <c r="AG414" s="952"/>
    </row>
    <row r="415">
      <c r="A415" s="491"/>
      <c r="B415" s="884"/>
      <c r="C415" s="884"/>
      <c r="D415" s="884"/>
      <c r="E415" s="884"/>
      <c r="F415" s="884"/>
      <c r="G415" s="884"/>
      <c r="H415" s="884"/>
      <c r="I415" s="884"/>
      <c r="J415" s="884"/>
      <c r="K415" s="884"/>
      <c r="L415" s="884"/>
      <c r="M415" s="884"/>
      <c r="N415" s="884"/>
      <c r="O415" s="884"/>
      <c r="P415" s="884"/>
      <c r="Q415" s="884"/>
      <c r="R415" s="884"/>
      <c r="S415" s="884"/>
      <c r="T415" s="884"/>
      <c r="U415" s="884"/>
      <c r="V415" s="884"/>
      <c r="W415" s="884"/>
      <c r="X415" s="884"/>
      <c r="Y415" s="884"/>
      <c r="Z415" s="884"/>
      <c r="AA415" s="884"/>
      <c r="AB415" s="884"/>
      <c r="AC415" s="884"/>
      <c r="AD415" s="884"/>
      <c r="AE415" s="884"/>
      <c r="AF415" s="884"/>
      <c r="AG415" s="952"/>
    </row>
    <row r="416">
      <c r="A416" s="491"/>
      <c r="B416" s="884"/>
      <c r="C416" s="884"/>
      <c r="D416" s="884"/>
      <c r="E416" s="884"/>
      <c r="F416" s="884"/>
      <c r="G416" s="884"/>
      <c r="H416" s="884"/>
      <c r="I416" s="884"/>
      <c r="J416" s="884"/>
      <c r="K416" s="884"/>
      <c r="L416" s="884"/>
      <c r="M416" s="884"/>
      <c r="N416" s="884"/>
      <c r="O416" s="884"/>
      <c r="P416" s="884"/>
      <c r="Q416" s="884"/>
      <c r="R416" s="884"/>
      <c r="S416" s="884"/>
      <c r="T416" s="884"/>
      <c r="U416" s="884"/>
      <c r="V416" s="884"/>
      <c r="W416" s="884"/>
      <c r="X416" s="884"/>
      <c r="Y416" s="884"/>
      <c r="Z416" s="884"/>
      <c r="AA416" s="884"/>
      <c r="AB416" s="884"/>
      <c r="AC416" s="884"/>
      <c r="AD416" s="884"/>
      <c r="AE416" s="884"/>
      <c r="AF416" s="884"/>
      <c r="AG416" s="952"/>
    </row>
    <row r="417">
      <c r="A417" s="491"/>
      <c r="B417" s="884"/>
      <c r="C417" s="884"/>
      <c r="D417" s="884"/>
      <c r="E417" s="884"/>
      <c r="F417" s="884"/>
      <c r="G417" s="884"/>
      <c r="H417" s="884"/>
      <c r="I417" s="884"/>
      <c r="J417" s="884"/>
      <c r="K417" s="884"/>
      <c r="L417" s="884"/>
      <c r="M417" s="884"/>
      <c r="N417" s="884"/>
      <c r="O417" s="884"/>
      <c r="P417" s="884"/>
      <c r="Q417" s="884"/>
      <c r="R417" s="884"/>
      <c r="S417" s="884"/>
      <c r="T417" s="884"/>
      <c r="U417" s="884"/>
      <c r="V417" s="884"/>
      <c r="W417" s="884"/>
      <c r="X417" s="884"/>
      <c r="Y417" s="884"/>
      <c r="Z417" s="884"/>
      <c r="AA417" s="884"/>
      <c r="AB417" s="884"/>
      <c r="AC417" s="884"/>
      <c r="AD417" s="884"/>
      <c r="AE417" s="884"/>
      <c r="AF417" s="884"/>
      <c r="AG417" s="952"/>
    </row>
    <row r="418">
      <c r="A418" s="491"/>
      <c r="B418" s="884"/>
      <c r="C418" s="884"/>
      <c r="D418" s="884"/>
      <c r="E418" s="884"/>
      <c r="F418" s="884"/>
      <c r="G418" s="884"/>
      <c r="H418" s="884"/>
      <c r="I418" s="884"/>
      <c r="J418" s="884"/>
      <c r="K418" s="884"/>
      <c r="L418" s="884"/>
      <c r="M418" s="884"/>
      <c r="N418" s="884"/>
      <c r="O418" s="884"/>
      <c r="P418" s="884"/>
      <c r="Q418" s="884"/>
      <c r="R418" s="884"/>
      <c r="S418" s="884"/>
      <c r="T418" s="884"/>
      <c r="U418" s="884"/>
      <c r="V418" s="884"/>
      <c r="W418" s="884"/>
      <c r="X418" s="884"/>
      <c r="Y418" s="884"/>
      <c r="Z418" s="884"/>
      <c r="AA418" s="884"/>
      <c r="AB418" s="884"/>
      <c r="AC418" s="884"/>
      <c r="AD418" s="884"/>
      <c r="AE418" s="884"/>
      <c r="AF418" s="884"/>
      <c r="AG418" s="952"/>
    </row>
    <row r="419">
      <c r="A419" s="491"/>
      <c r="B419" s="884"/>
      <c r="C419" s="884"/>
      <c r="D419" s="884"/>
      <c r="E419" s="884"/>
      <c r="F419" s="884"/>
      <c r="G419" s="884"/>
      <c r="H419" s="884"/>
      <c r="I419" s="884"/>
      <c r="J419" s="884"/>
      <c r="K419" s="884"/>
      <c r="L419" s="884"/>
      <c r="M419" s="884"/>
      <c r="N419" s="884"/>
      <c r="O419" s="884"/>
      <c r="P419" s="884"/>
      <c r="Q419" s="884"/>
      <c r="R419" s="884"/>
      <c r="S419" s="884"/>
      <c r="T419" s="884"/>
      <c r="U419" s="884"/>
      <c r="V419" s="884"/>
      <c r="W419" s="884"/>
      <c r="X419" s="884"/>
      <c r="Y419" s="884"/>
      <c r="Z419" s="884"/>
      <c r="AA419" s="884"/>
      <c r="AB419" s="884"/>
      <c r="AC419" s="884"/>
      <c r="AD419" s="884"/>
      <c r="AE419" s="884"/>
      <c r="AF419" s="884"/>
      <c r="AG419" s="952"/>
    </row>
    <row r="420">
      <c r="A420" s="491"/>
      <c r="B420" s="884"/>
      <c r="C420" s="884"/>
      <c r="D420" s="884"/>
      <c r="E420" s="884"/>
      <c r="F420" s="884"/>
      <c r="G420" s="884"/>
      <c r="H420" s="884"/>
      <c r="I420" s="884"/>
      <c r="J420" s="884"/>
      <c r="K420" s="884"/>
      <c r="L420" s="884"/>
      <c r="M420" s="884"/>
      <c r="N420" s="884"/>
      <c r="O420" s="884"/>
      <c r="P420" s="884"/>
      <c r="Q420" s="884"/>
      <c r="R420" s="884"/>
      <c r="S420" s="884"/>
      <c r="T420" s="884"/>
      <c r="U420" s="884"/>
      <c r="V420" s="884"/>
      <c r="W420" s="884"/>
      <c r="X420" s="884"/>
      <c r="Y420" s="884"/>
      <c r="Z420" s="884"/>
      <c r="AA420" s="884"/>
      <c r="AB420" s="884"/>
      <c r="AC420" s="884"/>
      <c r="AD420" s="884"/>
      <c r="AE420" s="884"/>
      <c r="AF420" s="884"/>
      <c r="AG420" s="952"/>
    </row>
    <row r="421">
      <c r="A421" s="491"/>
      <c r="B421" s="884"/>
      <c r="C421" s="884"/>
      <c r="D421" s="884"/>
      <c r="E421" s="884"/>
      <c r="F421" s="884"/>
      <c r="G421" s="884"/>
      <c r="H421" s="884"/>
      <c r="I421" s="884"/>
      <c r="J421" s="884"/>
      <c r="K421" s="884"/>
      <c r="L421" s="884"/>
      <c r="M421" s="884"/>
      <c r="N421" s="884"/>
      <c r="O421" s="884"/>
      <c r="P421" s="884"/>
      <c r="Q421" s="884"/>
      <c r="R421" s="884"/>
      <c r="S421" s="884"/>
      <c r="T421" s="884"/>
      <c r="U421" s="884"/>
      <c r="V421" s="884"/>
      <c r="W421" s="884"/>
      <c r="X421" s="884"/>
      <c r="Y421" s="884"/>
      <c r="Z421" s="884"/>
      <c r="AA421" s="884"/>
      <c r="AB421" s="884"/>
      <c r="AC421" s="884"/>
      <c r="AD421" s="884"/>
      <c r="AE421" s="884"/>
      <c r="AF421" s="884"/>
      <c r="AG421" s="952"/>
    </row>
    <row r="422">
      <c r="A422" s="491"/>
      <c r="B422" s="884"/>
      <c r="C422" s="884"/>
      <c r="D422" s="884"/>
      <c r="E422" s="884"/>
      <c r="F422" s="884"/>
      <c r="G422" s="884"/>
      <c r="H422" s="884"/>
      <c r="I422" s="884"/>
      <c r="J422" s="884"/>
      <c r="K422" s="884"/>
      <c r="L422" s="884"/>
      <c r="M422" s="884"/>
      <c r="N422" s="884"/>
      <c r="O422" s="884"/>
      <c r="P422" s="884"/>
      <c r="Q422" s="884"/>
      <c r="R422" s="884"/>
      <c r="S422" s="884"/>
      <c r="T422" s="884"/>
      <c r="U422" s="884"/>
      <c r="V422" s="884"/>
      <c r="W422" s="884"/>
      <c r="X422" s="884"/>
      <c r="Y422" s="884"/>
      <c r="Z422" s="884"/>
      <c r="AA422" s="884"/>
      <c r="AB422" s="884"/>
      <c r="AC422" s="884"/>
      <c r="AD422" s="884"/>
      <c r="AE422" s="884"/>
      <c r="AF422" s="884"/>
      <c r="AG422" s="952"/>
    </row>
    <row r="423">
      <c r="A423" s="491"/>
      <c r="B423" s="884"/>
      <c r="C423" s="884"/>
      <c r="D423" s="884"/>
      <c r="E423" s="884"/>
      <c r="F423" s="884"/>
      <c r="G423" s="884"/>
      <c r="H423" s="884"/>
      <c r="I423" s="884"/>
      <c r="J423" s="884"/>
      <c r="K423" s="884"/>
      <c r="L423" s="884"/>
      <c r="M423" s="884"/>
      <c r="N423" s="884"/>
      <c r="O423" s="884"/>
      <c r="P423" s="884"/>
      <c r="Q423" s="884"/>
      <c r="R423" s="884"/>
      <c r="S423" s="884"/>
      <c r="T423" s="884"/>
      <c r="U423" s="884"/>
      <c r="V423" s="884"/>
      <c r="W423" s="884"/>
      <c r="X423" s="884"/>
      <c r="Y423" s="884"/>
      <c r="Z423" s="884"/>
      <c r="AA423" s="884"/>
      <c r="AB423" s="884"/>
      <c r="AC423" s="884"/>
      <c r="AD423" s="884"/>
      <c r="AE423" s="884"/>
      <c r="AF423" s="884"/>
      <c r="AG423" s="952"/>
    </row>
    <row r="424">
      <c r="A424" s="491"/>
      <c r="B424" s="884"/>
      <c r="C424" s="884"/>
      <c r="D424" s="884"/>
      <c r="E424" s="884"/>
      <c r="F424" s="884"/>
      <c r="G424" s="884"/>
      <c r="H424" s="884"/>
      <c r="I424" s="884"/>
      <c r="J424" s="884"/>
      <c r="K424" s="884"/>
      <c r="L424" s="884"/>
      <c r="M424" s="884"/>
      <c r="N424" s="884"/>
      <c r="O424" s="884"/>
      <c r="P424" s="884"/>
      <c r="Q424" s="884"/>
      <c r="R424" s="884"/>
      <c r="S424" s="884"/>
      <c r="T424" s="884"/>
      <c r="U424" s="884"/>
      <c r="V424" s="884"/>
      <c r="W424" s="884"/>
      <c r="X424" s="884"/>
      <c r="Y424" s="884"/>
      <c r="Z424" s="884"/>
      <c r="AA424" s="884"/>
      <c r="AB424" s="884"/>
      <c r="AC424" s="884"/>
      <c r="AD424" s="884"/>
      <c r="AE424" s="884"/>
      <c r="AF424" s="884"/>
      <c r="AG424" s="952"/>
    </row>
    <row r="425">
      <c r="A425" s="491"/>
      <c r="B425" s="884"/>
      <c r="C425" s="884"/>
      <c r="D425" s="884"/>
      <c r="E425" s="884"/>
      <c r="F425" s="884"/>
      <c r="G425" s="884"/>
      <c r="H425" s="884"/>
      <c r="I425" s="884"/>
      <c r="J425" s="884"/>
      <c r="K425" s="884"/>
      <c r="L425" s="884"/>
      <c r="M425" s="884"/>
      <c r="N425" s="884"/>
      <c r="O425" s="884"/>
      <c r="P425" s="884"/>
      <c r="Q425" s="884"/>
      <c r="R425" s="884"/>
      <c r="S425" s="884"/>
      <c r="T425" s="884"/>
      <c r="U425" s="884"/>
      <c r="V425" s="884"/>
      <c r="W425" s="884"/>
      <c r="X425" s="884"/>
      <c r="Y425" s="884"/>
      <c r="Z425" s="884"/>
      <c r="AA425" s="884"/>
      <c r="AB425" s="884"/>
      <c r="AC425" s="884"/>
      <c r="AD425" s="884"/>
      <c r="AE425" s="884"/>
      <c r="AF425" s="884"/>
      <c r="AG425" s="952"/>
    </row>
    <row r="426">
      <c r="A426" s="491"/>
      <c r="B426" s="884"/>
      <c r="C426" s="884"/>
      <c r="D426" s="884"/>
      <c r="E426" s="884"/>
      <c r="F426" s="884"/>
      <c r="G426" s="884"/>
      <c r="H426" s="884"/>
      <c r="I426" s="884"/>
      <c r="J426" s="884"/>
      <c r="K426" s="884"/>
      <c r="L426" s="884"/>
      <c r="M426" s="884"/>
      <c r="N426" s="884"/>
      <c r="O426" s="884"/>
      <c r="P426" s="884"/>
      <c r="Q426" s="884"/>
      <c r="R426" s="884"/>
      <c r="S426" s="884"/>
      <c r="T426" s="884"/>
      <c r="U426" s="884"/>
      <c r="V426" s="884"/>
      <c r="W426" s="884"/>
      <c r="X426" s="884"/>
      <c r="Y426" s="884"/>
      <c r="Z426" s="884"/>
      <c r="AA426" s="884"/>
      <c r="AB426" s="884"/>
      <c r="AC426" s="884"/>
      <c r="AD426" s="884"/>
      <c r="AE426" s="884"/>
      <c r="AF426" s="884"/>
      <c r="AG426" s="952"/>
    </row>
    <row r="427">
      <c r="A427" s="491"/>
      <c r="B427" s="884"/>
      <c r="C427" s="884"/>
      <c r="D427" s="884"/>
      <c r="E427" s="884"/>
      <c r="F427" s="884"/>
      <c r="G427" s="884"/>
      <c r="H427" s="884"/>
      <c r="I427" s="884"/>
      <c r="J427" s="884"/>
      <c r="K427" s="884"/>
      <c r="L427" s="884"/>
      <c r="M427" s="884"/>
      <c r="N427" s="884"/>
      <c r="O427" s="884"/>
      <c r="P427" s="884"/>
      <c r="Q427" s="884"/>
      <c r="R427" s="884"/>
      <c r="S427" s="884"/>
      <c r="T427" s="884"/>
      <c r="U427" s="884"/>
      <c r="V427" s="884"/>
      <c r="W427" s="884"/>
      <c r="X427" s="884"/>
      <c r="Y427" s="884"/>
      <c r="Z427" s="884"/>
      <c r="AA427" s="884"/>
      <c r="AB427" s="884"/>
      <c r="AC427" s="884"/>
      <c r="AD427" s="884"/>
      <c r="AE427" s="884"/>
      <c r="AF427" s="884"/>
      <c r="AG427" s="952"/>
    </row>
    <row r="428">
      <c r="A428" s="491"/>
      <c r="B428" s="884"/>
      <c r="C428" s="884"/>
      <c r="D428" s="884"/>
      <c r="E428" s="884"/>
      <c r="F428" s="884"/>
      <c r="G428" s="884"/>
      <c r="H428" s="884"/>
      <c r="I428" s="884"/>
      <c r="J428" s="884"/>
      <c r="K428" s="884"/>
      <c r="L428" s="884"/>
      <c r="M428" s="884"/>
      <c r="N428" s="884"/>
      <c r="O428" s="884"/>
      <c r="P428" s="884"/>
      <c r="Q428" s="884"/>
      <c r="R428" s="884"/>
      <c r="S428" s="884"/>
      <c r="T428" s="884"/>
      <c r="U428" s="884"/>
      <c r="V428" s="884"/>
      <c r="W428" s="884"/>
      <c r="X428" s="884"/>
      <c r="Y428" s="884"/>
      <c r="Z428" s="884"/>
      <c r="AA428" s="884"/>
      <c r="AB428" s="884"/>
      <c r="AC428" s="884"/>
      <c r="AD428" s="884"/>
      <c r="AE428" s="884"/>
      <c r="AF428" s="884"/>
      <c r="AG428" s="952"/>
    </row>
    <row r="429">
      <c r="A429" s="491"/>
      <c r="B429" s="884"/>
      <c r="C429" s="884"/>
      <c r="D429" s="884"/>
      <c r="E429" s="884"/>
      <c r="F429" s="884"/>
      <c r="G429" s="884"/>
      <c r="H429" s="884"/>
      <c r="I429" s="884"/>
      <c r="J429" s="884"/>
      <c r="K429" s="884"/>
      <c r="L429" s="884"/>
      <c r="M429" s="884"/>
      <c r="N429" s="884"/>
      <c r="O429" s="884"/>
      <c r="P429" s="884"/>
      <c r="Q429" s="884"/>
      <c r="R429" s="884"/>
      <c r="S429" s="884"/>
      <c r="T429" s="884"/>
      <c r="U429" s="884"/>
      <c r="V429" s="884"/>
      <c r="W429" s="884"/>
      <c r="X429" s="884"/>
      <c r="Y429" s="884"/>
      <c r="Z429" s="884"/>
      <c r="AA429" s="884"/>
      <c r="AB429" s="884"/>
      <c r="AC429" s="884"/>
      <c r="AD429" s="884"/>
      <c r="AE429" s="884"/>
      <c r="AF429" s="884"/>
      <c r="AG429" s="952"/>
    </row>
    <row r="430">
      <c r="A430" s="491"/>
      <c r="B430" s="884"/>
      <c r="C430" s="884"/>
      <c r="D430" s="884"/>
      <c r="E430" s="884"/>
      <c r="F430" s="884"/>
      <c r="G430" s="884"/>
      <c r="H430" s="884"/>
      <c r="I430" s="884"/>
      <c r="J430" s="884"/>
      <c r="K430" s="884"/>
      <c r="L430" s="884"/>
      <c r="M430" s="884"/>
      <c r="N430" s="884"/>
      <c r="O430" s="884"/>
      <c r="P430" s="884"/>
      <c r="Q430" s="884"/>
      <c r="R430" s="884"/>
      <c r="S430" s="884"/>
      <c r="T430" s="884"/>
      <c r="U430" s="884"/>
      <c r="V430" s="884"/>
      <c r="W430" s="884"/>
      <c r="X430" s="884"/>
      <c r="Y430" s="884"/>
      <c r="Z430" s="884"/>
      <c r="AA430" s="884"/>
      <c r="AB430" s="884"/>
      <c r="AC430" s="884"/>
      <c r="AD430" s="884"/>
      <c r="AE430" s="884"/>
      <c r="AF430" s="884"/>
      <c r="AG430" s="952"/>
    </row>
    <row r="431">
      <c r="A431" s="491"/>
      <c r="B431" s="884"/>
      <c r="C431" s="884"/>
      <c r="D431" s="884"/>
      <c r="E431" s="884"/>
      <c r="F431" s="884"/>
      <c r="G431" s="884"/>
      <c r="H431" s="884"/>
      <c r="I431" s="884"/>
      <c r="J431" s="884"/>
      <c r="K431" s="884"/>
      <c r="L431" s="884"/>
      <c r="M431" s="884"/>
      <c r="N431" s="884"/>
      <c r="O431" s="884"/>
      <c r="P431" s="884"/>
      <c r="Q431" s="884"/>
      <c r="R431" s="884"/>
      <c r="S431" s="884"/>
      <c r="T431" s="884"/>
      <c r="U431" s="884"/>
      <c r="V431" s="884"/>
      <c r="W431" s="884"/>
      <c r="X431" s="884"/>
      <c r="Y431" s="884"/>
      <c r="Z431" s="884"/>
      <c r="AA431" s="884"/>
      <c r="AB431" s="884"/>
      <c r="AC431" s="884"/>
      <c r="AD431" s="884"/>
      <c r="AE431" s="884"/>
      <c r="AF431" s="884"/>
      <c r="AG431" s="952"/>
    </row>
    <row r="432">
      <c r="A432" s="491"/>
      <c r="B432" s="884"/>
      <c r="C432" s="884"/>
      <c r="D432" s="884"/>
      <c r="E432" s="884"/>
      <c r="F432" s="884"/>
      <c r="G432" s="884"/>
      <c r="H432" s="884"/>
      <c r="I432" s="884"/>
      <c r="J432" s="884"/>
      <c r="K432" s="884"/>
      <c r="L432" s="884"/>
      <c r="M432" s="884"/>
      <c r="N432" s="884"/>
      <c r="O432" s="884"/>
      <c r="P432" s="884"/>
      <c r="Q432" s="884"/>
      <c r="R432" s="884"/>
      <c r="S432" s="884"/>
      <c r="T432" s="884"/>
      <c r="U432" s="884"/>
      <c r="V432" s="884"/>
      <c r="W432" s="884"/>
      <c r="X432" s="884"/>
      <c r="Y432" s="884"/>
      <c r="Z432" s="884"/>
      <c r="AA432" s="884"/>
      <c r="AB432" s="884"/>
      <c r="AC432" s="884"/>
      <c r="AD432" s="884"/>
      <c r="AE432" s="884"/>
      <c r="AF432" s="884"/>
      <c r="AG432" s="952"/>
    </row>
    <row r="433">
      <c r="A433" s="491"/>
      <c r="B433" s="884"/>
      <c r="C433" s="884"/>
      <c r="D433" s="884"/>
      <c r="E433" s="884"/>
      <c r="F433" s="884"/>
      <c r="G433" s="884"/>
      <c r="H433" s="884"/>
      <c r="I433" s="884"/>
      <c r="J433" s="884"/>
      <c r="K433" s="884"/>
      <c r="L433" s="884"/>
      <c r="M433" s="884"/>
      <c r="N433" s="884"/>
      <c r="O433" s="884"/>
      <c r="P433" s="884"/>
      <c r="Q433" s="884"/>
      <c r="R433" s="884"/>
      <c r="S433" s="884"/>
      <c r="T433" s="884"/>
      <c r="U433" s="884"/>
      <c r="V433" s="884"/>
      <c r="W433" s="884"/>
      <c r="X433" s="884"/>
      <c r="Y433" s="884"/>
      <c r="Z433" s="884"/>
      <c r="AA433" s="884"/>
      <c r="AB433" s="884"/>
      <c r="AC433" s="884"/>
      <c r="AD433" s="884"/>
      <c r="AE433" s="884"/>
      <c r="AF433" s="884"/>
      <c r="AG433" s="952"/>
    </row>
    <row r="434">
      <c r="A434" s="491"/>
      <c r="B434" s="884"/>
      <c r="C434" s="884"/>
      <c r="D434" s="884"/>
      <c r="E434" s="884"/>
      <c r="F434" s="884"/>
      <c r="G434" s="884"/>
      <c r="H434" s="884"/>
      <c r="I434" s="884"/>
      <c r="J434" s="884"/>
      <c r="K434" s="884"/>
      <c r="L434" s="884"/>
      <c r="M434" s="884"/>
      <c r="N434" s="884"/>
      <c r="O434" s="884"/>
      <c r="P434" s="884"/>
      <c r="Q434" s="884"/>
      <c r="R434" s="884"/>
      <c r="S434" s="884"/>
      <c r="T434" s="884"/>
      <c r="U434" s="884"/>
      <c r="V434" s="884"/>
      <c r="W434" s="884"/>
      <c r="X434" s="884"/>
      <c r="Y434" s="884"/>
      <c r="Z434" s="884"/>
      <c r="AA434" s="884"/>
      <c r="AB434" s="884"/>
      <c r="AC434" s="884"/>
      <c r="AD434" s="884"/>
      <c r="AE434" s="884"/>
      <c r="AF434" s="884"/>
      <c r="AG434" s="952"/>
    </row>
    <row r="435">
      <c r="A435" s="491"/>
      <c r="B435" s="884"/>
      <c r="C435" s="884"/>
      <c r="D435" s="884"/>
      <c r="E435" s="884"/>
      <c r="F435" s="884"/>
      <c r="G435" s="884"/>
      <c r="H435" s="884"/>
      <c r="I435" s="884"/>
      <c r="J435" s="884"/>
      <c r="K435" s="884"/>
      <c r="L435" s="884"/>
      <c r="M435" s="884"/>
      <c r="N435" s="884"/>
      <c r="O435" s="884"/>
      <c r="P435" s="884"/>
      <c r="Q435" s="884"/>
      <c r="R435" s="884"/>
      <c r="S435" s="884"/>
      <c r="T435" s="884"/>
      <c r="U435" s="884"/>
      <c r="V435" s="884"/>
      <c r="W435" s="884"/>
      <c r="X435" s="884"/>
      <c r="Y435" s="884"/>
      <c r="Z435" s="884"/>
      <c r="AA435" s="884"/>
      <c r="AB435" s="884"/>
      <c r="AC435" s="884"/>
      <c r="AD435" s="884"/>
      <c r="AE435" s="884"/>
      <c r="AF435" s="884"/>
      <c r="AG435" s="952"/>
    </row>
    <row r="436">
      <c r="A436" s="491"/>
      <c r="B436" s="884"/>
      <c r="C436" s="884"/>
      <c r="D436" s="884"/>
      <c r="E436" s="884"/>
      <c r="F436" s="884"/>
      <c r="G436" s="884"/>
      <c r="H436" s="884"/>
      <c r="I436" s="884"/>
      <c r="J436" s="884"/>
      <c r="K436" s="884"/>
      <c r="L436" s="884"/>
      <c r="M436" s="884"/>
      <c r="N436" s="884"/>
      <c r="O436" s="884"/>
      <c r="P436" s="884"/>
      <c r="Q436" s="884"/>
      <c r="R436" s="884"/>
      <c r="S436" s="884"/>
      <c r="T436" s="884"/>
      <c r="U436" s="884"/>
      <c r="V436" s="884"/>
      <c r="W436" s="884"/>
      <c r="X436" s="884"/>
      <c r="Y436" s="884"/>
      <c r="Z436" s="884"/>
      <c r="AA436" s="884"/>
      <c r="AB436" s="884"/>
      <c r="AC436" s="884"/>
      <c r="AD436" s="884"/>
      <c r="AE436" s="884"/>
      <c r="AF436" s="884"/>
      <c r="AG436" s="952"/>
    </row>
    <row r="437">
      <c r="A437" s="491"/>
      <c r="B437" s="884"/>
      <c r="C437" s="884"/>
      <c r="D437" s="884"/>
      <c r="E437" s="884"/>
      <c r="F437" s="884"/>
      <c r="G437" s="884"/>
      <c r="H437" s="884"/>
      <c r="I437" s="884"/>
      <c r="J437" s="884"/>
      <c r="K437" s="884"/>
      <c r="L437" s="884"/>
      <c r="M437" s="884"/>
      <c r="N437" s="884"/>
      <c r="O437" s="884"/>
      <c r="P437" s="884"/>
      <c r="Q437" s="884"/>
      <c r="R437" s="884"/>
      <c r="S437" s="884"/>
      <c r="T437" s="884"/>
      <c r="U437" s="884"/>
      <c r="V437" s="884"/>
      <c r="W437" s="884"/>
      <c r="X437" s="884"/>
      <c r="Y437" s="884"/>
      <c r="Z437" s="884"/>
      <c r="AA437" s="884"/>
      <c r="AB437" s="884"/>
      <c r="AC437" s="884"/>
      <c r="AD437" s="884"/>
      <c r="AE437" s="884"/>
      <c r="AF437" s="884"/>
      <c r="AG437" s="952"/>
    </row>
    <row r="438">
      <c r="A438" s="491"/>
      <c r="B438" s="884"/>
      <c r="C438" s="884"/>
      <c r="D438" s="884"/>
      <c r="E438" s="884"/>
      <c r="F438" s="884"/>
      <c r="G438" s="884"/>
      <c r="H438" s="884"/>
      <c r="I438" s="884"/>
      <c r="J438" s="884"/>
      <c r="K438" s="884"/>
      <c r="L438" s="884"/>
      <c r="M438" s="884"/>
      <c r="N438" s="884"/>
      <c r="O438" s="884"/>
      <c r="P438" s="884"/>
      <c r="Q438" s="884"/>
      <c r="R438" s="884"/>
      <c r="S438" s="884"/>
      <c r="T438" s="884"/>
      <c r="U438" s="884"/>
      <c r="V438" s="884"/>
      <c r="W438" s="884"/>
      <c r="X438" s="884"/>
      <c r="Y438" s="884"/>
      <c r="Z438" s="884"/>
      <c r="AA438" s="884"/>
      <c r="AB438" s="884"/>
      <c r="AC438" s="884"/>
      <c r="AD438" s="884"/>
      <c r="AE438" s="884"/>
      <c r="AF438" s="884"/>
      <c r="AG438" s="952"/>
    </row>
    <row r="439">
      <c r="A439" s="491"/>
      <c r="B439" s="884"/>
      <c r="C439" s="884"/>
      <c r="D439" s="884"/>
      <c r="E439" s="884"/>
      <c r="F439" s="884"/>
      <c r="G439" s="884"/>
      <c r="H439" s="884"/>
      <c r="I439" s="884"/>
      <c r="J439" s="884"/>
      <c r="K439" s="884"/>
      <c r="L439" s="884"/>
      <c r="M439" s="884"/>
      <c r="N439" s="884"/>
      <c r="O439" s="884"/>
      <c r="P439" s="884"/>
      <c r="Q439" s="884"/>
      <c r="R439" s="884"/>
      <c r="S439" s="884"/>
      <c r="T439" s="884"/>
      <c r="U439" s="884"/>
      <c r="V439" s="884"/>
      <c r="W439" s="884"/>
      <c r="X439" s="884"/>
      <c r="Y439" s="884"/>
      <c r="Z439" s="884"/>
      <c r="AA439" s="884"/>
      <c r="AB439" s="884"/>
      <c r="AC439" s="884"/>
      <c r="AD439" s="884"/>
      <c r="AE439" s="884"/>
      <c r="AF439" s="884"/>
      <c r="AG439" s="952"/>
    </row>
    <row r="440">
      <c r="A440" s="491"/>
      <c r="B440" s="884"/>
      <c r="C440" s="884"/>
      <c r="D440" s="884"/>
      <c r="E440" s="884"/>
      <c r="F440" s="884"/>
      <c r="G440" s="884"/>
      <c r="H440" s="884"/>
      <c r="I440" s="884"/>
      <c r="J440" s="884"/>
      <c r="K440" s="884"/>
      <c r="L440" s="884"/>
      <c r="M440" s="884"/>
      <c r="N440" s="884"/>
      <c r="O440" s="884"/>
      <c r="P440" s="884"/>
      <c r="Q440" s="884"/>
      <c r="R440" s="884"/>
      <c r="S440" s="884"/>
      <c r="T440" s="884"/>
      <c r="U440" s="884"/>
      <c r="V440" s="884"/>
      <c r="W440" s="884"/>
      <c r="X440" s="884"/>
      <c r="Y440" s="884"/>
      <c r="Z440" s="884"/>
      <c r="AA440" s="884"/>
      <c r="AB440" s="884"/>
      <c r="AC440" s="884"/>
      <c r="AD440" s="884"/>
      <c r="AE440" s="884"/>
      <c r="AF440" s="884"/>
      <c r="AG440" s="952"/>
    </row>
    <row r="441">
      <c r="A441" s="491"/>
      <c r="B441" s="884"/>
      <c r="C441" s="884"/>
      <c r="D441" s="884"/>
      <c r="E441" s="884"/>
      <c r="F441" s="884"/>
      <c r="G441" s="884"/>
      <c r="H441" s="884"/>
      <c r="I441" s="884"/>
      <c r="J441" s="884"/>
      <c r="K441" s="884"/>
      <c r="L441" s="884"/>
      <c r="M441" s="884"/>
      <c r="N441" s="884"/>
      <c r="O441" s="884"/>
      <c r="P441" s="884"/>
      <c r="Q441" s="884"/>
      <c r="R441" s="884"/>
      <c r="S441" s="884"/>
      <c r="T441" s="884"/>
      <c r="U441" s="884"/>
      <c r="V441" s="884"/>
      <c r="W441" s="884"/>
      <c r="X441" s="884"/>
      <c r="Y441" s="884"/>
      <c r="Z441" s="884"/>
      <c r="AA441" s="884"/>
      <c r="AB441" s="884"/>
      <c r="AC441" s="884"/>
      <c r="AD441" s="884"/>
      <c r="AE441" s="884"/>
      <c r="AF441" s="884"/>
      <c r="AG441" s="952"/>
    </row>
    <row r="442">
      <c r="A442" s="491"/>
      <c r="B442" s="884"/>
      <c r="C442" s="884"/>
      <c r="D442" s="884"/>
      <c r="E442" s="884"/>
      <c r="F442" s="884"/>
      <c r="G442" s="884"/>
      <c r="H442" s="884"/>
      <c r="I442" s="884"/>
      <c r="J442" s="884"/>
      <c r="K442" s="884"/>
      <c r="L442" s="884"/>
      <c r="M442" s="884"/>
      <c r="N442" s="884"/>
      <c r="O442" s="884"/>
      <c r="P442" s="884"/>
      <c r="Q442" s="884"/>
      <c r="R442" s="884"/>
      <c r="S442" s="884"/>
      <c r="T442" s="884"/>
      <c r="U442" s="884"/>
      <c r="V442" s="884"/>
      <c r="W442" s="884"/>
      <c r="X442" s="884"/>
      <c r="Y442" s="884"/>
      <c r="Z442" s="884"/>
      <c r="AA442" s="884"/>
      <c r="AB442" s="884"/>
      <c r="AC442" s="884"/>
      <c r="AD442" s="884"/>
      <c r="AE442" s="884"/>
      <c r="AF442" s="884"/>
      <c r="AG442" s="952"/>
    </row>
    <row r="443">
      <c r="A443" s="491"/>
      <c r="B443" s="884"/>
      <c r="C443" s="884"/>
      <c r="D443" s="884"/>
      <c r="E443" s="884"/>
      <c r="F443" s="884"/>
      <c r="G443" s="884"/>
      <c r="H443" s="884"/>
      <c r="I443" s="884"/>
      <c r="J443" s="884"/>
      <c r="K443" s="884"/>
      <c r="L443" s="884"/>
      <c r="M443" s="884"/>
      <c r="N443" s="884"/>
      <c r="O443" s="884"/>
      <c r="P443" s="884"/>
      <c r="Q443" s="884"/>
      <c r="R443" s="884"/>
      <c r="S443" s="884"/>
      <c r="T443" s="884"/>
      <c r="U443" s="884"/>
      <c r="V443" s="884"/>
      <c r="W443" s="884"/>
      <c r="X443" s="884"/>
      <c r="Y443" s="884"/>
      <c r="Z443" s="884"/>
      <c r="AA443" s="884"/>
      <c r="AB443" s="884"/>
      <c r="AC443" s="884"/>
      <c r="AD443" s="884"/>
      <c r="AE443" s="884"/>
      <c r="AF443" s="884"/>
      <c r="AG443" s="952"/>
    </row>
    <row r="444">
      <c r="A444" s="491"/>
      <c r="B444" s="884"/>
      <c r="C444" s="884"/>
      <c r="D444" s="884"/>
      <c r="E444" s="884"/>
      <c r="F444" s="884"/>
      <c r="G444" s="884"/>
      <c r="H444" s="884"/>
      <c r="I444" s="884"/>
      <c r="J444" s="884"/>
      <c r="K444" s="884"/>
      <c r="L444" s="884"/>
      <c r="M444" s="884"/>
      <c r="N444" s="884"/>
      <c r="O444" s="884"/>
      <c r="P444" s="884"/>
      <c r="Q444" s="884"/>
      <c r="R444" s="884"/>
      <c r="S444" s="884"/>
      <c r="T444" s="884"/>
      <c r="U444" s="884"/>
      <c r="V444" s="884"/>
      <c r="W444" s="884"/>
      <c r="X444" s="884"/>
      <c r="Y444" s="884"/>
      <c r="Z444" s="884"/>
      <c r="AA444" s="884"/>
      <c r="AB444" s="884"/>
      <c r="AC444" s="884"/>
      <c r="AD444" s="884"/>
      <c r="AE444" s="884"/>
      <c r="AF444" s="884"/>
      <c r="AG444" s="952"/>
    </row>
    <row r="445">
      <c r="A445" s="491"/>
      <c r="B445" s="884"/>
      <c r="C445" s="884"/>
      <c r="D445" s="884"/>
      <c r="E445" s="884"/>
      <c r="F445" s="884"/>
      <c r="G445" s="884"/>
      <c r="H445" s="884"/>
      <c r="I445" s="884"/>
      <c r="J445" s="884"/>
      <c r="K445" s="884"/>
      <c r="L445" s="884"/>
      <c r="M445" s="884"/>
      <c r="N445" s="884"/>
      <c r="O445" s="884"/>
      <c r="P445" s="884"/>
      <c r="Q445" s="884"/>
      <c r="R445" s="884"/>
      <c r="S445" s="884"/>
      <c r="T445" s="884"/>
      <c r="U445" s="884"/>
      <c r="V445" s="884"/>
      <c r="W445" s="884"/>
      <c r="X445" s="884"/>
      <c r="Y445" s="884"/>
      <c r="Z445" s="884"/>
      <c r="AA445" s="884"/>
      <c r="AB445" s="884"/>
      <c r="AC445" s="884"/>
      <c r="AD445" s="884"/>
      <c r="AE445" s="884"/>
      <c r="AF445" s="884"/>
      <c r="AG445" s="952"/>
    </row>
    <row r="446">
      <c r="A446" s="491"/>
      <c r="B446" s="884"/>
      <c r="C446" s="884"/>
      <c r="D446" s="884"/>
      <c r="E446" s="884"/>
      <c r="F446" s="884"/>
      <c r="G446" s="884"/>
      <c r="H446" s="884"/>
      <c r="I446" s="884"/>
      <c r="J446" s="884"/>
      <c r="K446" s="884"/>
      <c r="L446" s="884"/>
      <c r="M446" s="884"/>
      <c r="N446" s="884"/>
      <c r="O446" s="884"/>
      <c r="P446" s="884"/>
      <c r="Q446" s="884"/>
      <c r="R446" s="884"/>
      <c r="S446" s="884"/>
      <c r="T446" s="884"/>
      <c r="U446" s="884"/>
      <c r="V446" s="884"/>
      <c r="W446" s="884"/>
      <c r="X446" s="884"/>
      <c r="Y446" s="884"/>
      <c r="Z446" s="884"/>
      <c r="AA446" s="884"/>
      <c r="AB446" s="884"/>
      <c r="AC446" s="884"/>
      <c r="AD446" s="884"/>
      <c r="AE446" s="884"/>
      <c r="AF446" s="884"/>
      <c r="AG446" s="952"/>
    </row>
    <row r="447">
      <c r="A447" s="491"/>
      <c r="B447" s="884"/>
      <c r="C447" s="884"/>
      <c r="D447" s="884"/>
      <c r="E447" s="884"/>
      <c r="F447" s="884"/>
      <c r="G447" s="884"/>
      <c r="H447" s="884"/>
      <c r="I447" s="884"/>
      <c r="J447" s="884"/>
      <c r="K447" s="884"/>
      <c r="L447" s="884"/>
      <c r="M447" s="884"/>
      <c r="N447" s="884"/>
      <c r="O447" s="884"/>
      <c r="P447" s="884"/>
      <c r="Q447" s="884"/>
      <c r="R447" s="884"/>
      <c r="S447" s="884"/>
      <c r="T447" s="884"/>
      <c r="U447" s="884"/>
      <c r="V447" s="884"/>
      <c r="W447" s="884"/>
      <c r="X447" s="884"/>
      <c r="Y447" s="884"/>
      <c r="Z447" s="884"/>
      <c r="AA447" s="884"/>
      <c r="AB447" s="884"/>
      <c r="AC447" s="884"/>
      <c r="AD447" s="884"/>
      <c r="AE447" s="884"/>
      <c r="AF447" s="884"/>
      <c r="AG447" s="952"/>
    </row>
    <row r="448">
      <c r="A448" s="491"/>
      <c r="B448" s="884"/>
      <c r="C448" s="884"/>
      <c r="D448" s="884"/>
      <c r="E448" s="884"/>
      <c r="F448" s="884"/>
      <c r="G448" s="884"/>
      <c r="H448" s="884"/>
      <c r="I448" s="884"/>
      <c r="J448" s="884"/>
      <c r="K448" s="884"/>
      <c r="L448" s="884"/>
      <c r="M448" s="884"/>
      <c r="N448" s="884"/>
      <c r="O448" s="884"/>
      <c r="P448" s="884"/>
      <c r="Q448" s="884"/>
      <c r="R448" s="884"/>
      <c r="S448" s="884"/>
      <c r="T448" s="884"/>
      <c r="U448" s="884"/>
      <c r="V448" s="884"/>
      <c r="W448" s="884"/>
      <c r="X448" s="884"/>
      <c r="Y448" s="884"/>
      <c r="Z448" s="884"/>
      <c r="AA448" s="884"/>
      <c r="AB448" s="884"/>
      <c r="AC448" s="884"/>
      <c r="AD448" s="884"/>
      <c r="AE448" s="884"/>
      <c r="AF448" s="884"/>
      <c r="AG448" s="952"/>
    </row>
    <row r="449">
      <c r="A449" s="491"/>
      <c r="B449" s="884"/>
      <c r="C449" s="884"/>
      <c r="D449" s="884"/>
      <c r="E449" s="884"/>
      <c r="F449" s="884"/>
      <c r="G449" s="884"/>
      <c r="H449" s="884"/>
      <c r="I449" s="884"/>
      <c r="J449" s="884"/>
      <c r="K449" s="884"/>
      <c r="L449" s="884"/>
      <c r="M449" s="884"/>
      <c r="N449" s="884"/>
      <c r="O449" s="884"/>
      <c r="P449" s="884"/>
      <c r="Q449" s="884"/>
      <c r="R449" s="884"/>
      <c r="S449" s="884"/>
      <c r="T449" s="884"/>
      <c r="U449" s="884"/>
      <c r="V449" s="884"/>
      <c r="W449" s="884"/>
      <c r="X449" s="884"/>
      <c r="Y449" s="884"/>
      <c r="Z449" s="884"/>
      <c r="AA449" s="884"/>
      <c r="AB449" s="884"/>
      <c r="AC449" s="884"/>
      <c r="AD449" s="884"/>
      <c r="AE449" s="884"/>
      <c r="AF449" s="884"/>
      <c r="AG449" s="952"/>
    </row>
    <row r="450">
      <c r="A450" s="491"/>
      <c r="B450" s="884"/>
      <c r="C450" s="884"/>
      <c r="D450" s="884"/>
      <c r="E450" s="884"/>
      <c r="F450" s="884"/>
      <c r="G450" s="884"/>
      <c r="H450" s="884"/>
      <c r="I450" s="884"/>
      <c r="J450" s="884"/>
      <c r="K450" s="884"/>
      <c r="L450" s="884"/>
      <c r="M450" s="884"/>
      <c r="N450" s="884"/>
      <c r="O450" s="884"/>
      <c r="P450" s="884"/>
      <c r="Q450" s="884"/>
      <c r="R450" s="884"/>
      <c r="S450" s="884"/>
      <c r="T450" s="884"/>
      <c r="U450" s="884"/>
      <c r="V450" s="884"/>
      <c r="W450" s="884"/>
      <c r="X450" s="884"/>
      <c r="Y450" s="884"/>
      <c r="Z450" s="884"/>
      <c r="AA450" s="884"/>
      <c r="AB450" s="884"/>
      <c r="AC450" s="884"/>
      <c r="AD450" s="884"/>
      <c r="AE450" s="884"/>
      <c r="AF450" s="884"/>
      <c r="AG450" s="952"/>
    </row>
    <row r="451">
      <c r="A451" s="491"/>
      <c r="B451" s="884"/>
      <c r="C451" s="884"/>
      <c r="D451" s="884"/>
      <c r="E451" s="884"/>
      <c r="F451" s="884"/>
      <c r="G451" s="884"/>
      <c r="H451" s="884"/>
      <c r="I451" s="884"/>
      <c r="J451" s="884"/>
      <c r="K451" s="884"/>
      <c r="L451" s="884"/>
      <c r="M451" s="884"/>
      <c r="N451" s="884"/>
      <c r="O451" s="884"/>
      <c r="P451" s="884"/>
      <c r="Q451" s="884"/>
      <c r="R451" s="884"/>
      <c r="S451" s="884"/>
      <c r="T451" s="884"/>
      <c r="U451" s="884"/>
      <c r="V451" s="884"/>
      <c r="W451" s="884"/>
      <c r="X451" s="884"/>
      <c r="Y451" s="884"/>
      <c r="Z451" s="884"/>
      <c r="AA451" s="884"/>
      <c r="AB451" s="884"/>
      <c r="AC451" s="884"/>
      <c r="AD451" s="884"/>
      <c r="AE451" s="884"/>
      <c r="AF451" s="884"/>
      <c r="AG451" s="952"/>
    </row>
    <row r="452">
      <c r="A452" s="491"/>
      <c r="B452" s="884"/>
      <c r="C452" s="884"/>
      <c r="D452" s="884"/>
      <c r="E452" s="884"/>
      <c r="F452" s="884"/>
      <c r="G452" s="884"/>
      <c r="H452" s="884"/>
      <c r="I452" s="884"/>
      <c r="J452" s="884"/>
      <c r="K452" s="884"/>
      <c r="L452" s="884"/>
      <c r="M452" s="884"/>
      <c r="N452" s="884"/>
      <c r="O452" s="884"/>
      <c r="P452" s="884"/>
      <c r="Q452" s="884"/>
      <c r="R452" s="884"/>
      <c r="S452" s="884"/>
      <c r="T452" s="884"/>
      <c r="U452" s="884"/>
      <c r="V452" s="884"/>
      <c r="W452" s="884"/>
      <c r="X452" s="884"/>
      <c r="Y452" s="884"/>
      <c r="Z452" s="884"/>
      <c r="AA452" s="884"/>
      <c r="AB452" s="884"/>
      <c r="AC452" s="884"/>
      <c r="AD452" s="884"/>
      <c r="AE452" s="884"/>
      <c r="AF452" s="884"/>
      <c r="AG452" s="952"/>
    </row>
    <row r="453">
      <c r="A453" s="491"/>
      <c r="B453" s="884"/>
      <c r="C453" s="884"/>
      <c r="D453" s="884"/>
      <c r="E453" s="884"/>
      <c r="F453" s="884"/>
      <c r="G453" s="884"/>
      <c r="H453" s="884"/>
      <c r="I453" s="884"/>
      <c r="J453" s="884"/>
      <c r="K453" s="884"/>
      <c r="L453" s="884"/>
      <c r="M453" s="884"/>
      <c r="N453" s="884"/>
      <c r="O453" s="884"/>
      <c r="P453" s="884"/>
      <c r="Q453" s="884"/>
      <c r="R453" s="884"/>
      <c r="S453" s="884"/>
      <c r="T453" s="884"/>
      <c r="U453" s="884"/>
      <c r="V453" s="884"/>
      <c r="W453" s="884"/>
      <c r="X453" s="884"/>
      <c r="Y453" s="884"/>
      <c r="Z453" s="884"/>
      <c r="AA453" s="884"/>
      <c r="AB453" s="884"/>
      <c r="AC453" s="884"/>
      <c r="AD453" s="884"/>
      <c r="AE453" s="884"/>
      <c r="AF453" s="884"/>
      <c r="AG453" s="952"/>
    </row>
    <row r="454">
      <c r="A454" s="491"/>
      <c r="B454" s="884"/>
      <c r="C454" s="884"/>
      <c r="D454" s="884"/>
      <c r="E454" s="884"/>
      <c r="F454" s="884"/>
      <c r="G454" s="884"/>
      <c r="H454" s="884"/>
      <c r="I454" s="884"/>
      <c r="J454" s="884"/>
      <c r="K454" s="884"/>
      <c r="L454" s="884"/>
      <c r="M454" s="884"/>
      <c r="N454" s="884"/>
      <c r="O454" s="884"/>
      <c r="P454" s="884"/>
      <c r="Q454" s="884"/>
      <c r="R454" s="884"/>
      <c r="S454" s="884"/>
      <c r="T454" s="884"/>
      <c r="U454" s="884"/>
      <c r="V454" s="884"/>
      <c r="W454" s="884"/>
      <c r="X454" s="884"/>
      <c r="Y454" s="884"/>
      <c r="Z454" s="884"/>
      <c r="AA454" s="884"/>
      <c r="AB454" s="884"/>
      <c r="AC454" s="884"/>
      <c r="AD454" s="884"/>
      <c r="AE454" s="884"/>
      <c r="AF454" s="884"/>
      <c r="AG454" s="952"/>
    </row>
    <row r="455">
      <c r="A455" s="491"/>
      <c r="B455" s="884"/>
      <c r="C455" s="884"/>
      <c r="D455" s="884"/>
      <c r="E455" s="884"/>
      <c r="F455" s="884"/>
      <c r="G455" s="884"/>
      <c r="H455" s="884"/>
      <c r="I455" s="884"/>
      <c r="J455" s="884"/>
      <c r="K455" s="884"/>
      <c r="L455" s="884"/>
      <c r="M455" s="884"/>
      <c r="N455" s="884"/>
      <c r="O455" s="884"/>
      <c r="P455" s="884"/>
      <c r="Q455" s="884"/>
      <c r="R455" s="884"/>
      <c r="S455" s="884"/>
      <c r="T455" s="884"/>
      <c r="U455" s="884"/>
      <c r="V455" s="884"/>
      <c r="W455" s="884"/>
      <c r="X455" s="884"/>
      <c r="Y455" s="884"/>
      <c r="Z455" s="884"/>
      <c r="AA455" s="884"/>
      <c r="AB455" s="884"/>
      <c r="AC455" s="884"/>
      <c r="AD455" s="884"/>
      <c r="AE455" s="884"/>
      <c r="AF455" s="884"/>
      <c r="AG455" s="952"/>
    </row>
    <row r="456">
      <c r="A456" s="491"/>
      <c r="B456" s="884"/>
      <c r="C456" s="884"/>
      <c r="D456" s="884"/>
      <c r="E456" s="884"/>
      <c r="F456" s="884"/>
      <c r="G456" s="884"/>
      <c r="H456" s="884"/>
      <c r="I456" s="884"/>
      <c r="J456" s="884"/>
      <c r="K456" s="884"/>
      <c r="L456" s="884"/>
      <c r="M456" s="884"/>
      <c r="N456" s="884"/>
      <c r="O456" s="884"/>
      <c r="P456" s="884"/>
      <c r="Q456" s="884"/>
      <c r="R456" s="884"/>
      <c r="S456" s="884"/>
      <c r="T456" s="884"/>
      <c r="U456" s="884"/>
      <c r="V456" s="884"/>
      <c r="W456" s="884"/>
      <c r="X456" s="884"/>
      <c r="Y456" s="884"/>
      <c r="Z456" s="884"/>
      <c r="AA456" s="884"/>
      <c r="AB456" s="884"/>
      <c r="AC456" s="884"/>
      <c r="AD456" s="884"/>
      <c r="AE456" s="884"/>
      <c r="AF456" s="884"/>
      <c r="AG456" s="952"/>
    </row>
    <row r="457">
      <c r="A457" s="491"/>
      <c r="B457" s="884"/>
      <c r="C457" s="884"/>
      <c r="D457" s="884"/>
      <c r="E457" s="884"/>
      <c r="F457" s="884"/>
      <c r="G457" s="884"/>
      <c r="H457" s="884"/>
      <c r="I457" s="884"/>
      <c r="J457" s="884"/>
      <c r="K457" s="884"/>
      <c r="L457" s="884"/>
      <c r="M457" s="884"/>
      <c r="N457" s="884"/>
      <c r="O457" s="884"/>
      <c r="P457" s="884"/>
      <c r="Q457" s="884"/>
      <c r="R457" s="884"/>
      <c r="S457" s="884"/>
      <c r="T457" s="884"/>
      <c r="U457" s="884"/>
      <c r="V457" s="884"/>
      <c r="W457" s="884"/>
      <c r="X457" s="884"/>
      <c r="Y457" s="884"/>
      <c r="Z457" s="884"/>
      <c r="AA457" s="884"/>
      <c r="AB457" s="884"/>
      <c r="AC457" s="884"/>
      <c r="AD457" s="884"/>
      <c r="AE457" s="884"/>
      <c r="AF457" s="884"/>
      <c r="AG457" s="952"/>
    </row>
    <row r="458">
      <c r="A458" s="491"/>
      <c r="B458" s="884"/>
      <c r="C458" s="884"/>
      <c r="D458" s="884"/>
      <c r="E458" s="884"/>
      <c r="F458" s="884"/>
      <c r="G458" s="884"/>
      <c r="H458" s="884"/>
      <c r="I458" s="884"/>
      <c r="J458" s="884"/>
      <c r="K458" s="884"/>
      <c r="L458" s="884"/>
      <c r="M458" s="884"/>
      <c r="N458" s="884"/>
      <c r="O458" s="884"/>
      <c r="P458" s="884"/>
      <c r="Q458" s="884"/>
      <c r="R458" s="884"/>
      <c r="S458" s="884"/>
      <c r="T458" s="884"/>
      <c r="U458" s="884"/>
      <c r="V458" s="884"/>
      <c r="W458" s="884"/>
      <c r="X458" s="884"/>
      <c r="Y458" s="884"/>
      <c r="Z458" s="884"/>
      <c r="AA458" s="884"/>
      <c r="AB458" s="884"/>
      <c r="AC458" s="884"/>
      <c r="AD458" s="884"/>
      <c r="AE458" s="884"/>
      <c r="AF458" s="884"/>
      <c r="AG458" s="952"/>
    </row>
    <row r="459">
      <c r="A459" s="491"/>
      <c r="B459" s="884"/>
      <c r="C459" s="884"/>
      <c r="D459" s="884"/>
      <c r="E459" s="884"/>
      <c r="F459" s="884"/>
      <c r="G459" s="884"/>
      <c r="H459" s="884"/>
      <c r="I459" s="884"/>
      <c r="J459" s="884"/>
      <c r="K459" s="884"/>
      <c r="L459" s="884"/>
      <c r="M459" s="884"/>
      <c r="N459" s="884"/>
      <c r="O459" s="884"/>
      <c r="P459" s="884"/>
      <c r="Q459" s="884"/>
      <c r="R459" s="884"/>
      <c r="S459" s="884"/>
      <c r="T459" s="884"/>
      <c r="U459" s="884"/>
      <c r="V459" s="884"/>
      <c r="W459" s="884"/>
      <c r="X459" s="884"/>
      <c r="Y459" s="884"/>
      <c r="Z459" s="884"/>
      <c r="AA459" s="884"/>
      <c r="AB459" s="884"/>
      <c r="AC459" s="884"/>
      <c r="AD459" s="884"/>
      <c r="AE459" s="884"/>
      <c r="AF459" s="884"/>
      <c r="AG459" s="952"/>
    </row>
    <row r="460">
      <c r="A460" s="491"/>
      <c r="B460" s="884"/>
      <c r="C460" s="884"/>
      <c r="D460" s="884"/>
      <c r="E460" s="884"/>
      <c r="F460" s="884"/>
      <c r="G460" s="884"/>
      <c r="H460" s="884"/>
      <c r="I460" s="884"/>
      <c r="J460" s="884"/>
      <c r="K460" s="884"/>
      <c r="L460" s="884"/>
      <c r="M460" s="884"/>
      <c r="N460" s="884"/>
      <c r="O460" s="884"/>
      <c r="P460" s="884"/>
      <c r="Q460" s="884"/>
      <c r="R460" s="884"/>
      <c r="S460" s="884"/>
      <c r="T460" s="884"/>
      <c r="U460" s="884"/>
      <c r="V460" s="884"/>
      <c r="W460" s="884"/>
      <c r="X460" s="884"/>
      <c r="Y460" s="884"/>
      <c r="Z460" s="884"/>
      <c r="AA460" s="884"/>
      <c r="AB460" s="884"/>
      <c r="AC460" s="884"/>
      <c r="AD460" s="884"/>
      <c r="AE460" s="884"/>
      <c r="AF460" s="884"/>
      <c r="AG460" s="952"/>
    </row>
    <row r="461">
      <c r="A461" s="491"/>
      <c r="B461" s="884"/>
      <c r="C461" s="884"/>
      <c r="D461" s="884"/>
      <c r="E461" s="884"/>
      <c r="F461" s="884"/>
      <c r="G461" s="884"/>
      <c r="H461" s="884"/>
      <c r="I461" s="884"/>
      <c r="J461" s="884"/>
      <c r="K461" s="884"/>
      <c r="L461" s="884"/>
      <c r="M461" s="884"/>
      <c r="N461" s="884"/>
      <c r="O461" s="884"/>
      <c r="P461" s="884"/>
      <c r="Q461" s="884"/>
      <c r="R461" s="884"/>
      <c r="S461" s="884"/>
      <c r="T461" s="884"/>
      <c r="U461" s="884"/>
      <c r="V461" s="884"/>
      <c r="W461" s="884"/>
      <c r="X461" s="884"/>
      <c r="Y461" s="884"/>
      <c r="Z461" s="884"/>
      <c r="AA461" s="884"/>
      <c r="AB461" s="884"/>
      <c r="AC461" s="884"/>
      <c r="AD461" s="884"/>
      <c r="AE461" s="884"/>
      <c r="AF461" s="884"/>
      <c r="AG461" s="952"/>
    </row>
    <row r="462">
      <c r="A462" s="491"/>
      <c r="B462" s="884"/>
      <c r="C462" s="884"/>
      <c r="D462" s="884"/>
      <c r="E462" s="884"/>
      <c r="F462" s="884"/>
      <c r="G462" s="884"/>
      <c r="H462" s="884"/>
      <c r="I462" s="884"/>
      <c r="J462" s="884"/>
      <c r="K462" s="884"/>
      <c r="L462" s="884"/>
      <c r="M462" s="884"/>
      <c r="N462" s="884"/>
      <c r="O462" s="884"/>
      <c r="P462" s="884"/>
      <c r="Q462" s="884"/>
      <c r="R462" s="884"/>
      <c r="S462" s="884"/>
      <c r="T462" s="884"/>
      <c r="U462" s="884"/>
      <c r="V462" s="884"/>
      <c r="W462" s="884"/>
      <c r="X462" s="884"/>
      <c r="Y462" s="884"/>
      <c r="Z462" s="884"/>
      <c r="AA462" s="884"/>
      <c r="AB462" s="884"/>
      <c r="AC462" s="884"/>
      <c r="AD462" s="884"/>
      <c r="AE462" s="884"/>
      <c r="AF462" s="884"/>
      <c r="AG462" s="952"/>
    </row>
    <row r="463">
      <c r="A463" s="491"/>
      <c r="B463" s="884"/>
      <c r="C463" s="884"/>
      <c r="D463" s="884"/>
      <c r="E463" s="884"/>
      <c r="F463" s="884"/>
      <c r="G463" s="884"/>
      <c r="H463" s="884"/>
      <c r="I463" s="884"/>
      <c r="J463" s="884"/>
      <c r="K463" s="884"/>
      <c r="L463" s="884"/>
      <c r="M463" s="884"/>
      <c r="N463" s="884"/>
      <c r="O463" s="884"/>
      <c r="P463" s="884"/>
      <c r="Q463" s="884"/>
      <c r="R463" s="884"/>
      <c r="S463" s="884"/>
      <c r="T463" s="884"/>
      <c r="U463" s="884"/>
      <c r="V463" s="884"/>
      <c r="W463" s="884"/>
      <c r="X463" s="884"/>
      <c r="Y463" s="884"/>
      <c r="Z463" s="884"/>
      <c r="AA463" s="884"/>
      <c r="AB463" s="884"/>
      <c r="AC463" s="884"/>
      <c r="AD463" s="884"/>
      <c r="AE463" s="884"/>
      <c r="AF463" s="884"/>
      <c r="AG463" s="952"/>
    </row>
    <row r="464">
      <c r="A464" s="491"/>
      <c r="B464" s="884"/>
      <c r="C464" s="884"/>
      <c r="D464" s="884"/>
      <c r="E464" s="884"/>
      <c r="F464" s="884"/>
      <c r="G464" s="884"/>
      <c r="H464" s="884"/>
      <c r="I464" s="884"/>
      <c r="J464" s="884"/>
      <c r="K464" s="884"/>
      <c r="L464" s="884"/>
      <c r="M464" s="884"/>
      <c r="N464" s="884"/>
      <c r="O464" s="884"/>
      <c r="P464" s="884"/>
      <c r="Q464" s="884"/>
      <c r="R464" s="884"/>
      <c r="S464" s="884"/>
      <c r="T464" s="884"/>
      <c r="U464" s="884"/>
      <c r="V464" s="884"/>
      <c r="W464" s="884"/>
      <c r="X464" s="884"/>
      <c r="Y464" s="884"/>
      <c r="Z464" s="884"/>
      <c r="AA464" s="884"/>
      <c r="AB464" s="884"/>
      <c r="AC464" s="884"/>
      <c r="AD464" s="884"/>
      <c r="AE464" s="884"/>
      <c r="AF464" s="884"/>
      <c r="AG464" s="952"/>
    </row>
    <row r="465">
      <c r="A465" s="491"/>
      <c r="B465" s="884"/>
      <c r="C465" s="884"/>
      <c r="D465" s="884"/>
      <c r="E465" s="884"/>
      <c r="F465" s="884"/>
      <c r="G465" s="884"/>
      <c r="H465" s="884"/>
      <c r="I465" s="884"/>
      <c r="J465" s="884"/>
      <c r="K465" s="884"/>
      <c r="L465" s="884"/>
      <c r="M465" s="884"/>
      <c r="N465" s="884"/>
      <c r="O465" s="884"/>
      <c r="P465" s="884"/>
      <c r="Q465" s="884"/>
      <c r="R465" s="884"/>
      <c r="S465" s="884"/>
      <c r="T465" s="884"/>
      <c r="U465" s="884"/>
      <c r="V465" s="884"/>
      <c r="W465" s="884"/>
      <c r="X465" s="884"/>
      <c r="Y465" s="884"/>
      <c r="Z465" s="884"/>
      <c r="AA465" s="884"/>
      <c r="AB465" s="884"/>
      <c r="AC465" s="884"/>
      <c r="AD465" s="884"/>
      <c r="AE465" s="884"/>
      <c r="AF465" s="884"/>
      <c r="AG465" s="952"/>
    </row>
    <row r="466">
      <c r="A466" s="491"/>
      <c r="B466" s="884"/>
      <c r="C466" s="884"/>
      <c r="D466" s="884"/>
      <c r="E466" s="884"/>
      <c r="F466" s="884"/>
      <c r="G466" s="884"/>
      <c r="H466" s="884"/>
      <c r="I466" s="884"/>
      <c r="J466" s="884"/>
      <c r="K466" s="884"/>
      <c r="L466" s="884"/>
      <c r="M466" s="884"/>
      <c r="N466" s="884"/>
      <c r="O466" s="884"/>
      <c r="P466" s="884"/>
      <c r="Q466" s="884"/>
      <c r="R466" s="884"/>
      <c r="S466" s="884"/>
      <c r="T466" s="884"/>
      <c r="U466" s="884"/>
      <c r="V466" s="884"/>
      <c r="W466" s="884"/>
      <c r="X466" s="884"/>
      <c r="Y466" s="884"/>
      <c r="Z466" s="884"/>
      <c r="AA466" s="884"/>
      <c r="AB466" s="884"/>
      <c r="AC466" s="884"/>
      <c r="AD466" s="884"/>
      <c r="AE466" s="884"/>
      <c r="AF466" s="884"/>
      <c r="AG466" s="952"/>
    </row>
    <row r="467">
      <c r="A467" s="491"/>
      <c r="B467" s="884"/>
      <c r="C467" s="884"/>
      <c r="D467" s="884"/>
      <c r="E467" s="884"/>
      <c r="F467" s="884"/>
      <c r="G467" s="884"/>
      <c r="H467" s="884"/>
      <c r="I467" s="884"/>
      <c r="J467" s="884"/>
      <c r="K467" s="884"/>
      <c r="L467" s="884"/>
      <c r="M467" s="884"/>
      <c r="N467" s="884"/>
      <c r="O467" s="884"/>
      <c r="P467" s="884"/>
      <c r="Q467" s="884"/>
      <c r="R467" s="884"/>
      <c r="S467" s="884"/>
      <c r="T467" s="884"/>
      <c r="U467" s="884"/>
      <c r="V467" s="884"/>
      <c r="W467" s="884"/>
      <c r="X467" s="884"/>
      <c r="Y467" s="884"/>
      <c r="Z467" s="884"/>
      <c r="AA467" s="884"/>
      <c r="AB467" s="884"/>
      <c r="AC467" s="884"/>
      <c r="AD467" s="884"/>
      <c r="AE467" s="884"/>
      <c r="AF467" s="884"/>
      <c r="AG467" s="952"/>
    </row>
    <row r="468">
      <c r="A468" s="491"/>
      <c r="B468" s="884"/>
      <c r="C468" s="884"/>
      <c r="D468" s="884"/>
      <c r="E468" s="884"/>
      <c r="F468" s="884"/>
      <c r="G468" s="884"/>
      <c r="H468" s="884"/>
      <c r="I468" s="884"/>
      <c r="J468" s="884"/>
      <c r="K468" s="884"/>
      <c r="L468" s="884"/>
      <c r="M468" s="884"/>
      <c r="N468" s="884"/>
      <c r="O468" s="884"/>
      <c r="P468" s="884"/>
      <c r="Q468" s="884"/>
      <c r="R468" s="884"/>
      <c r="S468" s="884"/>
      <c r="T468" s="884"/>
      <c r="U468" s="884"/>
      <c r="V468" s="884"/>
      <c r="W468" s="884"/>
      <c r="X468" s="884"/>
      <c r="Y468" s="884"/>
      <c r="Z468" s="884"/>
      <c r="AA468" s="884"/>
      <c r="AB468" s="884"/>
      <c r="AC468" s="884"/>
      <c r="AD468" s="884"/>
      <c r="AE468" s="884"/>
      <c r="AF468" s="884"/>
      <c r="AG468" s="952"/>
    </row>
    <row r="469">
      <c r="A469" s="491"/>
      <c r="B469" s="884"/>
      <c r="C469" s="884"/>
      <c r="D469" s="884"/>
      <c r="E469" s="884"/>
      <c r="F469" s="884"/>
      <c r="G469" s="884"/>
      <c r="H469" s="884"/>
      <c r="I469" s="884"/>
      <c r="J469" s="884"/>
      <c r="K469" s="884"/>
      <c r="L469" s="884"/>
      <c r="M469" s="884"/>
      <c r="N469" s="884"/>
      <c r="O469" s="884"/>
      <c r="P469" s="884"/>
      <c r="Q469" s="884"/>
      <c r="R469" s="884"/>
      <c r="S469" s="884"/>
      <c r="T469" s="884"/>
      <c r="U469" s="884"/>
      <c r="V469" s="884"/>
      <c r="W469" s="884"/>
      <c r="X469" s="884"/>
      <c r="Y469" s="884"/>
      <c r="Z469" s="884"/>
      <c r="AA469" s="884"/>
      <c r="AB469" s="884"/>
      <c r="AC469" s="884"/>
      <c r="AD469" s="884"/>
      <c r="AE469" s="884"/>
      <c r="AF469" s="884"/>
      <c r="AG469" s="952"/>
    </row>
    <row r="470">
      <c r="A470" s="491"/>
      <c r="B470" s="884"/>
      <c r="C470" s="884"/>
      <c r="D470" s="884"/>
      <c r="E470" s="884"/>
      <c r="F470" s="884"/>
      <c r="G470" s="884"/>
      <c r="H470" s="884"/>
      <c r="I470" s="884"/>
      <c r="J470" s="884"/>
      <c r="K470" s="884"/>
      <c r="L470" s="884"/>
      <c r="M470" s="884"/>
      <c r="N470" s="884"/>
      <c r="O470" s="884"/>
      <c r="P470" s="884"/>
      <c r="Q470" s="884"/>
      <c r="R470" s="884"/>
      <c r="S470" s="884"/>
      <c r="T470" s="884"/>
      <c r="U470" s="884"/>
      <c r="V470" s="884"/>
      <c r="W470" s="884"/>
      <c r="X470" s="884"/>
      <c r="Y470" s="884"/>
      <c r="Z470" s="884"/>
      <c r="AA470" s="884"/>
      <c r="AB470" s="884"/>
      <c r="AC470" s="884"/>
      <c r="AD470" s="884"/>
      <c r="AE470" s="884"/>
      <c r="AF470" s="884"/>
      <c r="AG470" s="952"/>
    </row>
    <row r="471">
      <c r="A471" s="491"/>
      <c r="B471" s="884"/>
      <c r="C471" s="884"/>
      <c r="D471" s="884"/>
      <c r="E471" s="884"/>
      <c r="F471" s="884"/>
      <c r="G471" s="884"/>
      <c r="H471" s="884"/>
      <c r="I471" s="884"/>
      <c r="J471" s="884"/>
      <c r="K471" s="884"/>
      <c r="L471" s="884"/>
      <c r="M471" s="884"/>
      <c r="N471" s="884"/>
      <c r="O471" s="884"/>
      <c r="P471" s="884"/>
      <c r="Q471" s="884"/>
      <c r="R471" s="884"/>
      <c r="S471" s="884"/>
      <c r="T471" s="884"/>
      <c r="U471" s="884"/>
      <c r="V471" s="884"/>
      <c r="W471" s="884"/>
      <c r="X471" s="884"/>
      <c r="Y471" s="884"/>
      <c r="Z471" s="884"/>
      <c r="AA471" s="884"/>
      <c r="AB471" s="884"/>
      <c r="AC471" s="884"/>
      <c r="AD471" s="884"/>
      <c r="AE471" s="884"/>
      <c r="AF471" s="884"/>
      <c r="AG471" s="952"/>
    </row>
    <row r="472">
      <c r="A472" s="491"/>
      <c r="B472" s="884"/>
      <c r="C472" s="884"/>
      <c r="D472" s="884"/>
      <c r="E472" s="884"/>
      <c r="F472" s="884"/>
      <c r="G472" s="884"/>
      <c r="H472" s="884"/>
      <c r="I472" s="884"/>
      <c r="J472" s="884"/>
      <c r="K472" s="884"/>
      <c r="L472" s="884"/>
      <c r="M472" s="884"/>
      <c r="N472" s="884"/>
      <c r="O472" s="884"/>
      <c r="P472" s="884"/>
      <c r="Q472" s="884"/>
      <c r="R472" s="884"/>
      <c r="S472" s="884"/>
      <c r="T472" s="884"/>
      <c r="U472" s="884"/>
      <c r="V472" s="884"/>
      <c r="W472" s="884"/>
      <c r="X472" s="884"/>
      <c r="Y472" s="884"/>
      <c r="Z472" s="884"/>
      <c r="AA472" s="884"/>
      <c r="AB472" s="884"/>
      <c r="AC472" s="884"/>
      <c r="AD472" s="884"/>
      <c r="AE472" s="884"/>
      <c r="AF472" s="884"/>
      <c r="AG472" s="952"/>
    </row>
    <row r="473">
      <c r="A473" s="491"/>
      <c r="B473" s="884"/>
      <c r="C473" s="884"/>
      <c r="D473" s="884"/>
      <c r="E473" s="884"/>
      <c r="F473" s="884"/>
      <c r="G473" s="884"/>
      <c r="H473" s="884"/>
      <c r="I473" s="884"/>
      <c r="J473" s="884"/>
      <c r="K473" s="884"/>
      <c r="L473" s="884"/>
      <c r="M473" s="884"/>
      <c r="N473" s="884"/>
      <c r="O473" s="884"/>
      <c r="P473" s="884"/>
      <c r="Q473" s="884"/>
      <c r="R473" s="884"/>
      <c r="S473" s="884"/>
      <c r="T473" s="884"/>
      <c r="U473" s="884"/>
      <c r="V473" s="884"/>
      <c r="W473" s="884"/>
      <c r="X473" s="884"/>
      <c r="Y473" s="884"/>
      <c r="Z473" s="884"/>
      <c r="AA473" s="884"/>
      <c r="AB473" s="884"/>
      <c r="AC473" s="884"/>
      <c r="AD473" s="884"/>
      <c r="AE473" s="884"/>
      <c r="AF473" s="884"/>
      <c r="AG473" s="952"/>
    </row>
    <row r="474">
      <c r="A474" s="491"/>
      <c r="B474" s="884"/>
      <c r="C474" s="884"/>
      <c r="D474" s="884"/>
      <c r="E474" s="884"/>
      <c r="F474" s="884"/>
      <c r="G474" s="884"/>
      <c r="H474" s="884"/>
      <c r="I474" s="884"/>
      <c r="J474" s="884"/>
      <c r="K474" s="884"/>
      <c r="L474" s="884"/>
      <c r="M474" s="884"/>
      <c r="N474" s="884"/>
      <c r="O474" s="884"/>
      <c r="P474" s="884"/>
      <c r="Q474" s="884"/>
      <c r="R474" s="884"/>
      <c r="S474" s="884"/>
      <c r="T474" s="884"/>
      <c r="U474" s="884"/>
      <c r="V474" s="884"/>
      <c r="W474" s="884"/>
      <c r="X474" s="884"/>
      <c r="Y474" s="884"/>
      <c r="Z474" s="884"/>
      <c r="AA474" s="884"/>
      <c r="AB474" s="884"/>
      <c r="AC474" s="884"/>
      <c r="AD474" s="884"/>
      <c r="AE474" s="884"/>
      <c r="AF474" s="884"/>
      <c r="AG474" s="952"/>
    </row>
    <row r="475">
      <c r="A475" s="491"/>
      <c r="B475" s="884"/>
      <c r="C475" s="884"/>
      <c r="D475" s="884"/>
      <c r="E475" s="884"/>
      <c r="F475" s="884"/>
      <c r="G475" s="884"/>
      <c r="H475" s="884"/>
      <c r="I475" s="884"/>
      <c r="J475" s="884"/>
      <c r="K475" s="884"/>
      <c r="L475" s="884"/>
      <c r="M475" s="884"/>
      <c r="N475" s="884"/>
      <c r="O475" s="884"/>
      <c r="P475" s="884"/>
      <c r="Q475" s="884"/>
      <c r="R475" s="884"/>
      <c r="S475" s="884"/>
      <c r="T475" s="884"/>
      <c r="U475" s="884"/>
      <c r="V475" s="884"/>
      <c r="W475" s="884"/>
      <c r="X475" s="884"/>
      <c r="Y475" s="884"/>
      <c r="Z475" s="884"/>
      <c r="AA475" s="884"/>
      <c r="AB475" s="884"/>
      <c r="AC475" s="884"/>
      <c r="AD475" s="884"/>
      <c r="AE475" s="884"/>
      <c r="AF475" s="884"/>
      <c r="AG475" s="952"/>
    </row>
    <row r="476">
      <c r="A476" s="491"/>
      <c r="B476" s="884"/>
      <c r="C476" s="884"/>
      <c r="D476" s="884"/>
      <c r="E476" s="884"/>
      <c r="F476" s="884"/>
      <c r="G476" s="884"/>
      <c r="H476" s="884"/>
      <c r="I476" s="884"/>
      <c r="J476" s="884"/>
      <c r="K476" s="884"/>
      <c r="L476" s="884"/>
      <c r="M476" s="884"/>
      <c r="N476" s="884"/>
      <c r="O476" s="884"/>
      <c r="P476" s="884"/>
      <c r="Q476" s="884"/>
      <c r="R476" s="884"/>
      <c r="S476" s="884"/>
      <c r="T476" s="884"/>
      <c r="U476" s="884"/>
      <c r="V476" s="884"/>
      <c r="W476" s="884"/>
      <c r="X476" s="884"/>
      <c r="Y476" s="884"/>
      <c r="Z476" s="884"/>
      <c r="AA476" s="884"/>
      <c r="AB476" s="884"/>
      <c r="AC476" s="884"/>
      <c r="AD476" s="884"/>
      <c r="AE476" s="884"/>
      <c r="AF476" s="884"/>
      <c r="AG476" s="952"/>
    </row>
    <row r="477">
      <c r="A477" s="491"/>
      <c r="B477" s="884"/>
      <c r="C477" s="884"/>
      <c r="D477" s="884"/>
      <c r="E477" s="884"/>
      <c r="F477" s="884"/>
      <c r="G477" s="884"/>
      <c r="H477" s="884"/>
      <c r="I477" s="884"/>
      <c r="J477" s="884"/>
      <c r="K477" s="884"/>
      <c r="L477" s="884"/>
      <c r="M477" s="884"/>
      <c r="N477" s="884"/>
      <c r="O477" s="884"/>
      <c r="P477" s="884"/>
      <c r="Q477" s="884"/>
      <c r="R477" s="884"/>
      <c r="S477" s="884"/>
      <c r="T477" s="884"/>
      <c r="U477" s="884"/>
      <c r="V477" s="884"/>
      <c r="W477" s="884"/>
      <c r="X477" s="884"/>
      <c r="Y477" s="884"/>
      <c r="Z477" s="884"/>
      <c r="AA477" s="884"/>
      <c r="AB477" s="884"/>
      <c r="AC477" s="884"/>
      <c r="AD477" s="884"/>
      <c r="AE477" s="884"/>
      <c r="AF477" s="884"/>
      <c r="AG477" s="952"/>
    </row>
    <row r="478">
      <c r="A478" s="491"/>
      <c r="B478" s="884"/>
      <c r="C478" s="884"/>
      <c r="D478" s="884"/>
      <c r="E478" s="884"/>
      <c r="F478" s="884"/>
      <c r="G478" s="884"/>
      <c r="H478" s="884"/>
      <c r="I478" s="884"/>
      <c r="J478" s="884"/>
      <c r="K478" s="884"/>
      <c r="L478" s="884"/>
      <c r="M478" s="884"/>
      <c r="N478" s="884"/>
      <c r="O478" s="884"/>
      <c r="P478" s="884"/>
      <c r="Q478" s="884"/>
      <c r="R478" s="884"/>
      <c r="S478" s="884"/>
      <c r="T478" s="884"/>
      <c r="U478" s="884"/>
      <c r="V478" s="884"/>
      <c r="W478" s="884"/>
      <c r="X478" s="884"/>
      <c r="Y478" s="884"/>
      <c r="Z478" s="884"/>
      <c r="AA478" s="884"/>
      <c r="AB478" s="884"/>
      <c r="AC478" s="884"/>
      <c r="AD478" s="884"/>
      <c r="AE478" s="884"/>
      <c r="AF478" s="884"/>
      <c r="AG478" s="952"/>
    </row>
    <row r="479">
      <c r="A479" s="491"/>
      <c r="B479" s="884"/>
      <c r="C479" s="884"/>
      <c r="D479" s="884"/>
      <c r="E479" s="884"/>
      <c r="F479" s="884"/>
      <c r="G479" s="884"/>
      <c r="H479" s="884"/>
      <c r="I479" s="884"/>
      <c r="J479" s="884"/>
      <c r="K479" s="884"/>
      <c r="L479" s="884"/>
      <c r="M479" s="884"/>
      <c r="N479" s="884"/>
      <c r="O479" s="884"/>
      <c r="P479" s="884"/>
      <c r="Q479" s="884"/>
      <c r="R479" s="884"/>
      <c r="S479" s="884"/>
      <c r="T479" s="884"/>
      <c r="U479" s="884"/>
      <c r="V479" s="884"/>
      <c r="W479" s="884"/>
      <c r="X479" s="884"/>
      <c r="Y479" s="884"/>
      <c r="Z479" s="884"/>
      <c r="AA479" s="884"/>
      <c r="AB479" s="884"/>
      <c r="AC479" s="884"/>
      <c r="AD479" s="884"/>
      <c r="AE479" s="884"/>
      <c r="AF479" s="884"/>
      <c r="AG479" s="952"/>
    </row>
    <row r="480">
      <c r="A480" s="491"/>
      <c r="B480" s="884"/>
      <c r="C480" s="884"/>
      <c r="D480" s="884"/>
      <c r="E480" s="884"/>
      <c r="F480" s="884"/>
      <c r="G480" s="884"/>
      <c r="H480" s="884"/>
      <c r="I480" s="884"/>
      <c r="J480" s="884"/>
      <c r="K480" s="884"/>
      <c r="L480" s="884"/>
      <c r="M480" s="884"/>
      <c r="N480" s="884"/>
      <c r="O480" s="884"/>
      <c r="P480" s="884"/>
      <c r="Q480" s="884"/>
      <c r="R480" s="884"/>
      <c r="S480" s="884"/>
      <c r="T480" s="884"/>
      <c r="U480" s="884"/>
      <c r="V480" s="884"/>
      <c r="W480" s="884"/>
      <c r="X480" s="884"/>
      <c r="Y480" s="884"/>
      <c r="Z480" s="884"/>
      <c r="AA480" s="884"/>
      <c r="AB480" s="884"/>
      <c r="AC480" s="884"/>
      <c r="AD480" s="884"/>
      <c r="AE480" s="884"/>
      <c r="AF480" s="884"/>
      <c r="AG480" s="952"/>
    </row>
    <row r="481">
      <c r="A481" s="491"/>
      <c r="B481" s="884"/>
      <c r="C481" s="884"/>
      <c r="D481" s="884"/>
      <c r="E481" s="884"/>
      <c r="F481" s="884"/>
      <c r="G481" s="884"/>
      <c r="H481" s="884"/>
      <c r="I481" s="884"/>
      <c r="J481" s="884"/>
      <c r="K481" s="884"/>
      <c r="L481" s="884"/>
      <c r="M481" s="884"/>
      <c r="N481" s="884"/>
      <c r="O481" s="884"/>
      <c r="P481" s="884"/>
      <c r="Q481" s="884"/>
      <c r="R481" s="884"/>
      <c r="S481" s="884"/>
      <c r="T481" s="884"/>
      <c r="U481" s="884"/>
      <c r="V481" s="884"/>
      <c r="W481" s="884"/>
      <c r="X481" s="884"/>
      <c r="Y481" s="884"/>
      <c r="Z481" s="884"/>
      <c r="AA481" s="884"/>
      <c r="AB481" s="884"/>
      <c r="AC481" s="884"/>
      <c r="AD481" s="884"/>
      <c r="AE481" s="884"/>
      <c r="AF481" s="884"/>
      <c r="AG481" s="952"/>
    </row>
    <row r="482">
      <c r="A482" s="491"/>
      <c r="B482" s="884"/>
      <c r="C482" s="884"/>
      <c r="D482" s="884"/>
      <c r="E482" s="884"/>
      <c r="F482" s="884"/>
      <c r="G482" s="884"/>
      <c r="H482" s="884"/>
      <c r="I482" s="884"/>
      <c r="J482" s="884"/>
      <c r="K482" s="884"/>
      <c r="L482" s="884"/>
      <c r="M482" s="884"/>
      <c r="N482" s="884"/>
      <c r="O482" s="884"/>
      <c r="P482" s="884"/>
      <c r="Q482" s="884"/>
      <c r="R482" s="884"/>
      <c r="S482" s="884"/>
      <c r="T482" s="884"/>
      <c r="U482" s="884"/>
      <c r="V482" s="884"/>
      <c r="W482" s="884"/>
      <c r="X482" s="884"/>
      <c r="Y482" s="884"/>
      <c r="Z482" s="884"/>
      <c r="AA482" s="884"/>
      <c r="AB482" s="884"/>
      <c r="AC482" s="884"/>
      <c r="AD482" s="884"/>
      <c r="AE482" s="884"/>
      <c r="AF482" s="884"/>
      <c r="AG482" s="952"/>
    </row>
    <row r="483">
      <c r="A483" s="491"/>
      <c r="B483" s="884"/>
      <c r="C483" s="884"/>
      <c r="D483" s="884"/>
      <c r="E483" s="884"/>
      <c r="F483" s="884"/>
      <c r="G483" s="884"/>
      <c r="H483" s="884"/>
      <c r="I483" s="884"/>
      <c r="J483" s="884"/>
      <c r="K483" s="884"/>
      <c r="L483" s="884"/>
      <c r="M483" s="884"/>
      <c r="N483" s="884"/>
      <c r="O483" s="884"/>
      <c r="P483" s="884"/>
      <c r="Q483" s="884"/>
      <c r="R483" s="884"/>
      <c r="S483" s="884"/>
      <c r="T483" s="884"/>
      <c r="U483" s="884"/>
      <c r="V483" s="884"/>
      <c r="W483" s="884"/>
      <c r="X483" s="884"/>
      <c r="Y483" s="884"/>
      <c r="Z483" s="884"/>
      <c r="AA483" s="884"/>
      <c r="AB483" s="884"/>
      <c r="AC483" s="884"/>
      <c r="AD483" s="884"/>
      <c r="AE483" s="884"/>
      <c r="AF483" s="884"/>
      <c r="AG483" s="952"/>
    </row>
    <row r="484">
      <c r="A484" s="491"/>
      <c r="B484" s="884"/>
      <c r="C484" s="884"/>
      <c r="D484" s="884"/>
      <c r="E484" s="884"/>
      <c r="F484" s="884"/>
      <c r="G484" s="884"/>
      <c r="H484" s="884"/>
      <c r="I484" s="884"/>
      <c r="J484" s="884"/>
      <c r="K484" s="884"/>
      <c r="L484" s="884"/>
      <c r="M484" s="884"/>
      <c r="N484" s="884"/>
      <c r="O484" s="884"/>
      <c r="P484" s="884"/>
      <c r="Q484" s="884"/>
      <c r="R484" s="884"/>
      <c r="S484" s="884"/>
      <c r="T484" s="884"/>
      <c r="U484" s="884"/>
      <c r="V484" s="884"/>
      <c r="W484" s="884"/>
      <c r="X484" s="884"/>
      <c r="Y484" s="884"/>
      <c r="Z484" s="884"/>
      <c r="AA484" s="884"/>
      <c r="AB484" s="884"/>
      <c r="AC484" s="884"/>
      <c r="AD484" s="884"/>
      <c r="AE484" s="884"/>
      <c r="AF484" s="884"/>
      <c r="AG484" s="952"/>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1.5"/>
    <col customWidth="1" min="8" max="8" width="21.25"/>
    <col customWidth="1" min="11" max="11" width="17.63"/>
  </cols>
  <sheetData>
    <row r="1">
      <c r="A1" s="732"/>
      <c r="B1" s="733" t="s">
        <v>591</v>
      </c>
      <c r="C1" s="734"/>
      <c r="D1" s="734"/>
      <c r="E1" s="734"/>
      <c r="F1" s="734"/>
      <c r="G1" s="734"/>
      <c r="H1" s="734"/>
      <c r="I1" s="734"/>
      <c r="J1" s="734"/>
      <c r="K1" s="734"/>
      <c r="L1" s="734"/>
      <c r="M1" s="734"/>
      <c r="N1" s="734"/>
      <c r="O1" s="734"/>
      <c r="P1" s="734"/>
      <c r="Q1" s="734"/>
      <c r="R1" s="734"/>
    </row>
    <row r="2">
      <c r="A2" s="735" t="s">
        <v>593</v>
      </c>
      <c r="B2" s="736" t="s">
        <v>594</v>
      </c>
      <c r="C2" s="737"/>
      <c r="D2" s="18"/>
      <c r="E2" s="736" t="s">
        <v>596</v>
      </c>
      <c r="F2" s="737"/>
      <c r="G2" s="738"/>
      <c r="H2" s="736" t="s">
        <v>597</v>
      </c>
      <c r="I2" s="737"/>
      <c r="J2" s="738"/>
      <c r="K2" s="736" t="s">
        <v>598</v>
      </c>
      <c r="L2" s="737"/>
      <c r="M2" s="18"/>
      <c r="N2" s="736" t="s">
        <v>599</v>
      </c>
      <c r="O2" s="737"/>
      <c r="P2" s="18"/>
      <c r="Q2" s="736" t="s">
        <v>600</v>
      </c>
      <c r="R2" s="737"/>
      <c r="T2" s="739" t="s">
        <v>601</v>
      </c>
      <c r="U2" s="740"/>
    </row>
    <row r="3">
      <c r="A3" s="741"/>
      <c r="B3" s="742" t="s">
        <v>602</v>
      </c>
      <c r="C3" s="743">
        <v>86.9</v>
      </c>
      <c r="D3" s="744">
        <v>86.9</v>
      </c>
      <c r="E3" s="630" t="s">
        <v>603</v>
      </c>
      <c r="F3" s="745">
        <f>(('DTC - P&amp;L'!AG83+'DTC - P&amp;L'!AG84)/'DTC - P&amp;L'!AG77)</f>
        <v>0.09397743369</v>
      </c>
      <c r="G3" s="741"/>
      <c r="H3" s="630" t="s">
        <v>594</v>
      </c>
      <c r="I3" s="743">
        <f>(C3*F9)+(C4*F8)+(C5*F3)+(C6*F4)+(C7*F5)+(C8*F6)+(C9*F7)+(C10*F10)</f>
        <v>98.74750745</v>
      </c>
      <c r="J3" s="746">
        <f>(D3*F9)+(D4*F8)+(D5*F3)+(D6*F4)+(D7*F5)+(D8*F6)+(D9*F7)</f>
        <v>97.49639623</v>
      </c>
      <c r="K3" s="742" t="s">
        <v>604</v>
      </c>
      <c r="L3" s="747">
        <v>0.029</v>
      </c>
      <c r="M3" s="18"/>
      <c r="N3" s="742" t="s">
        <v>605</v>
      </c>
      <c r="O3" s="745">
        <v>0.22</v>
      </c>
      <c r="P3" s="18"/>
      <c r="Q3" s="630" t="s">
        <v>606</v>
      </c>
      <c r="R3" s="748">
        <v>15.0</v>
      </c>
      <c r="T3" s="749" t="s">
        <v>607</v>
      </c>
      <c r="U3" s="750">
        <v>0.0614</v>
      </c>
    </row>
    <row r="4">
      <c r="A4" s="741"/>
      <c r="B4" s="742" t="s">
        <v>608</v>
      </c>
      <c r="C4" s="743">
        <v>97.61</v>
      </c>
      <c r="D4" s="744">
        <v>97.61</v>
      </c>
      <c r="E4" s="630" t="s">
        <v>98</v>
      </c>
      <c r="F4" s="745">
        <f>('DTC - P&amp;L'!AG79/'DTC - P&amp;L'!AG77)</f>
        <v>0.253993064</v>
      </c>
      <c r="G4" s="741"/>
      <c r="H4" s="630" t="s">
        <v>609</v>
      </c>
      <c r="I4" s="743">
        <f>C38+('DTC - P&amp;L'!AG87/'DTC - P&amp;L'!AG77)*D38</f>
        <v>12.99951546</v>
      </c>
      <c r="J4" s="738"/>
      <c r="K4" s="630" t="s">
        <v>610</v>
      </c>
      <c r="L4" s="745">
        <v>0.034</v>
      </c>
      <c r="M4" s="18"/>
      <c r="N4" s="742" t="s">
        <v>611</v>
      </c>
      <c r="O4" s="745">
        <v>0.13</v>
      </c>
      <c r="P4" s="18"/>
      <c r="Q4" s="630" t="s">
        <v>612</v>
      </c>
      <c r="R4" s="748">
        <v>40.0</v>
      </c>
    </row>
    <row r="5">
      <c r="A5" s="741"/>
      <c r="B5" s="742" t="s">
        <v>613</v>
      </c>
      <c r="C5" s="743">
        <v>13.44</v>
      </c>
      <c r="D5" s="744">
        <v>13.44</v>
      </c>
      <c r="E5" s="751" t="s">
        <v>614</v>
      </c>
      <c r="F5" s="752">
        <v>0.0</v>
      </c>
      <c r="G5" s="741"/>
      <c r="H5" s="742" t="s">
        <v>615</v>
      </c>
      <c r="I5" s="743">
        <f>C34+('DTC - P&amp;L'!AG87/'DTC - P&amp;L'!AG77)*D34</f>
        <v>60.18768329</v>
      </c>
      <c r="J5" s="18"/>
      <c r="K5" s="630" t="s">
        <v>616</v>
      </c>
      <c r="L5" s="745">
        <v>0.075</v>
      </c>
      <c r="M5" s="18"/>
      <c r="N5" s="742" t="s">
        <v>617</v>
      </c>
      <c r="O5" s="753"/>
      <c r="P5" s="18"/>
      <c r="Q5" s="630" t="s">
        <v>618</v>
      </c>
      <c r="R5" s="748">
        <v>20.0</v>
      </c>
    </row>
    <row r="6">
      <c r="A6" s="741"/>
      <c r="B6" s="742" t="s">
        <v>98</v>
      </c>
      <c r="C6" s="743">
        <v>5.49</v>
      </c>
      <c r="D6" s="744">
        <v>5.49</v>
      </c>
      <c r="E6" s="630" t="s">
        <v>99</v>
      </c>
      <c r="F6" s="745">
        <f>('DTC - P&amp;L'!AG80)/'DTC - P&amp;L'!AG77</f>
        <v>0.02403165144</v>
      </c>
      <c r="G6" s="741"/>
      <c r="H6" s="742" t="s">
        <v>620</v>
      </c>
      <c r="I6" s="743">
        <v>16.81</v>
      </c>
      <c r="J6" s="18"/>
      <c r="K6" s="630" t="s">
        <v>621</v>
      </c>
      <c r="L6" s="754">
        <v>0.00125</v>
      </c>
      <c r="M6" s="6"/>
      <c r="N6" s="6"/>
      <c r="O6" s="6"/>
      <c r="P6" s="18"/>
      <c r="Q6" s="630" t="s">
        <v>622</v>
      </c>
      <c r="R6" s="755">
        <v>1.0</v>
      </c>
    </row>
    <row r="7">
      <c r="A7" s="741"/>
      <c r="B7" s="751" t="s">
        <v>614</v>
      </c>
      <c r="C7" s="756">
        <v>6.37</v>
      </c>
      <c r="D7" s="18"/>
      <c r="E7" s="630" t="s">
        <v>624</v>
      </c>
      <c r="F7" s="745">
        <f>('DTC - P&amp;L'!AG81+'DTC - P&amp;L'!AG82)/'DTC - P&amp;L'!AG77</f>
        <v>0.1578176134</v>
      </c>
      <c r="G7" s="741"/>
      <c r="H7" s="630" t="s">
        <v>625</v>
      </c>
      <c r="I7" s="743">
        <v>0.0</v>
      </c>
      <c r="J7" s="18"/>
      <c r="K7" s="630" t="s">
        <v>626</v>
      </c>
      <c r="L7" s="757">
        <v>0.003464</v>
      </c>
      <c r="M7" s="6"/>
      <c r="N7" s="230"/>
      <c r="O7" s="758"/>
      <c r="P7" s="6"/>
      <c r="Q7" s="6"/>
      <c r="R7" s="6"/>
    </row>
    <row r="8">
      <c r="A8" s="741"/>
      <c r="B8" s="742" t="s">
        <v>99</v>
      </c>
      <c r="C8" s="743">
        <v>1.19</v>
      </c>
      <c r="D8" s="744">
        <v>1.19</v>
      </c>
      <c r="E8" s="630" t="s">
        <v>628</v>
      </c>
      <c r="F8" s="745">
        <f>('DTC - P&amp;L'!AG75+'DTC - P&amp;L'!AG76)/'DTC - P&amp;L'!AG77</f>
        <v>0.6404532799</v>
      </c>
      <c r="G8" s="741"/>
      <c r="H8" s="630" t="s">
        <v>629</v>
      </c>
      <c r="I8" s="743">
        <v>0.0</v>
      </c>
      <c r="J8" s="18"/>
      <c r="K8" s="630" t="s">
        <v>630</v>
      </c>
      <c r="L8" s="745">
        <v>0.075</v>
      </c>
      <c r="M8" s="6"/>
      <c r="N8" s="230"/>
      <c r="O8" s="758"/>
      <c r="P8" s="6"/>
      <c r="Q8" s="6"/>
      <c r="R8" s="6"/>
    </row>
    <row r="9">
      <c r="A9" s="741"/>
      <c r="B9" s="742" t="s">
        <v>632</v>
      </c>
      <c r="C9" s="743">
        <v>6.66</v>
      </c>
      <c r="D9" s="744">
        <v>6.66</v>
      </c>
      <c r="E9" s="630" t="s">
        <v>602</v>
      </c>
      <c r="F9" s="745">
        <f>1-F8</f>
        <v>0.3595467201</v>
      </c>
      <c r="G9" s="741"/>
      <c r="H9" s="742" t="s">
        <v>633</v>
      </c>
      <c r="I9" s="743">
        <f>Summary!B117*L3</f>
        <v>8.186851118</v>
      </c>
      <c r="J9" s="18"/>
      <c r="K9" s="630" t="s">
        <v>635</v>
      </c>
      <c r="L9" s="745">
        <v>0.025</v>
      </c>
      <c r="M9" s="6"/>
      <c r="N9" s="6"/>
      <c r="O9" s="6"/>
      <c r="P9" s="6"/>
      <c r="Q9" s="6"/>
      <c r="R9" s="6"/>
    </row>
    <row r="10">
      <c r="A10" s="759"/>
      <c r="B10" s="760" t="s">
        <v>636</v>
      </c>
      <c r="C10" s="761">
        <v>6.0</v>
      </c>
      <c r="D10" s="18"/>
      <c r="E10" s="630" t="s">
        <v>636</v>
      </c>
      <c r="F10" s="745">
        <f>('DTC - P&amp;L'!AG85+'DTC - P&amp;L'!AG86)/'DTC - P&amp;L'!AG77</f>
        <v>0.2085185366</v>
      </c>
      <c r="G10" s="18"/>
      <c r="H10" s="630" t="s">
        <v>638</v>
      </c>
      <c r="I10" s="743">
        <f>0.3</f>
        <v>0.3</v>
      </c>
      <c r="J10" s="18"/>
      <c r="K10" s="630" t="s">
        <v>639</v>
      </c>
      <c r="L10" s="743">
        <v>15.0</v>
      </c>
      <c r="M10" s="6"/>
      <c r="N10" s="6"/>
      <c r="O10" s="6"/>
      <c r="P10" s="6"/>
      <c r="Q10" s="6"/>
      <c r="R10" s="6"/>
    </row>
    <row r="11">
      <c r="A11" s="18"/>
      <c r="B11" s="630" t="s">
        <v>640</v>
      </c>
      <c r="C11" s="743">
        <v>3.94</v>
      </c>
      <c r="D11" s="738"/>
      <c r="E11" s="630" t="s">
        <v>641</v>
      </c>
      <c r="F11" s="753"/>
      <c r="G11" s="18"/>
      <c r="H11" s="630" t="s">
        <v>642</v>
      </c>
      <c r="I11" s="753"/>
      <c r="J11" s="6"/>
      <c r="K11" s="629"/>
      <c r="L11" s="629"/>
      <c r="M11" s="6"/>
      <c r="N11" s="6"/>
      <c r="O11" s="230"/>
      <c r="P11" s="762"/>
      <c r="Q11" s="6"/>
      <c r="R11" s="6"/>
    </row>
    <row r="12">
      <c r="A12" s="759"/>
      <c r="B12" s="630" t="s">
        <v>643</v>
      </c>
      <c r="C12" s="763">
        <v>14.79</v>
      </c>
      <c r="D12" s="741"/>
      <c r="E12" s="630" t="s">
        <v>644</v>
      </c>
      <c r="F12" s="753"/>
      <c r="G12" s="18"/>
      <c r="H12" s="630" t="s">
        <v>641</v>
      </c>
      <c r="I12" s="753"/>
      <c r="J12" s="18"/>
      <c r="K12" s="764" t="s">
        <v>645</v>
      </c>
      <c r="L12" s="745">
        <v>0.95</v>
      </c>
      <c r="M12" s="6"/>
      <c r="N12" s="6"/>
      <c r="O12" s="765"/>
      <c r="Q12" s="766"/>
      <c r="R12" s="6"/>
    </row>
    <row r="13">
      <c r="A13" s="759"/>
      <c r="B13" s="630" t="s">
        <v>646</v>
      </c>
      <c r="C13" s="753"/>
      <c r="D13" s="741"/>
      <c r="E13" s="630" t="s">
        <v>647</v>
      </c>
      <c r="F13" s="753"/>
      <c r="G13" s="18"/>
      <c r="H13" s="630" t="s">
        <v>644</v>
      </c>
      <c r="I13" s="753"/>
      <c r="J13" s="18"/>
      <c r="K13" s="764" t="s">
        <v>648</v>
      </c>
      <c r="L13" s="745">
        <v>0.05</v>
      </c>
      <c r="M13" s="6"/>
      <c r="N13" s="6"/>
      <c r="O13" s="230"/>
      <c r="Q13" s="6"/>
      <c r="R13" s="6"/>
    </row>
    <row r="14">
      <c r="A14" s="18"/>
      <c r="B14" s="630" t="s">
        <v>649</v>
      </c>
      <c r="C14" s="753"/>
      <c r="D14" s="741"/>
      <c r="E14" s="630" t="s">
        <v>650</v>
      </c>
      <c r="F14" s="753"/>
      <c r="G14" s="18"/>
      <c r="H14" s="630" t="s">
        <v>647</v>
      </c>
      <c r="I14" s="753"/>
      <c r="J14" s="18"/>
      <c r="K14" s="630" t="s">
        <v>651</v>
      </c>
      <c r="L14" s="745">
        <v>0.0579</v>
      </c>
      <c r="M14" s="6"/>
      <c r="N14" s="6"/>
      <c r="O14" s="6"/>
      <c r="P14" s="6"/>
      <c r="Q14" s="6"/>
      <c r="R14" s="6"/>
    </row>
    <row r="15">
      <c r="A15" s="6"/>
      <c r="B15" s="536"/>
      <c r="C15" s="536"/>
      <c r="D15" s="536"/>
      <c r="E15" s="536"/>
      <c r="F15" s="765"/>
      <c r="G15" s="18"/>
      <c r="H15" s="630" t="s">
        <v>44</v>
      </c>
      <c r="I15" s="767">
        <f>SUM(I3:I14)</f>
        <v>197.2315573</v>
      </c>
      <c r="J15" s="18"/>
      <c r="K15" s="630" t="s">
        <v>653</v>
      </c>
      <c r="L15" s="743">
        <v>0.3</v>
      </c>
      <c r="M15" s="6"/>
      <c r="N15" s="6"/>
      <c r="O15" s="6"/>
      <c r="P15" s="6"/>
      <c r="Q15" s="6"/>
      <c r="R15" s="6"/>
    </row>
    <row r="16">
      <c r="A16" s="6"/>
      <c r="B16" s="536"/>
      <c r="C16" s="536"/>
      <c r="D16" s="536"/>
      <c r="E16" s="536"/>
      <c r="F16" s="765"/>
      <c r="G16" s="6"/>
      <c r="H16" s="6"/>
      <c r="I16" s="6"/>
      <c r="J16" s="6"/>
      <c r="K16" s="6"/>
      <c r="L16" s="230"/>
      <c r="M16" s="6"/>
      <c r="N16" s="6"/>
      <c r="O16" s="6"/>
      <c r="P16" s="6"/>
      <c r="Q16" s="6"/>
      <c r="R16" s="6"/>
    </row>
    <row r="17">
      <c r="A17" s="6"/>
      <c r="B17" s="536"/>
      <c r="C17" s="536"/>
      <c r="D17" s="536"/>
      <c r="E17" s="536"/>
      <c r="F17" s="765"/>
      <c r="G17" s="6"/>
      <c r="H17" s="6"/>
      <c r="I17" s="6"/>
      <c r="J17" s="6"/>
      <c r="K17" s="6"/>
      <c r="L17" s="230"/>
      <c r="M17" s="6"/>
      <c r="N17" s="6"/>
      <c r="O17" s="6"/>
      <c r="P17" s="6"/>
      <c r="Q17" s="6"/>
      <c r="R17" s="6"/>
    </row>
    <row r="18">
      <c r="A18" s="6"/>
      <c r="B18" s="536"/>
      <c r="C18" s="536"/>
      <c r="D18" s="536"/>
      <c r="E18" s="536"/>
      <c r="F18" s="765"/>
      <c r="G18" s="6"/>
      <c r="H18" s="6"/>
      <c r="I18" s="6"/>
      <c r="J18" s="6"/>
      <c r="K18" s="6"/>
      <c r="L18" s="230"/>
      <c r="M18" s="6"/>
      <c r="N18" s="6"/>
      <c r="O18" s="6"/>
      <c r="P18" s="6"/>
      <c r="Q18" s="6"/>
      <c r="R18" s="6"/>
    </row>
    <row r="19">
      <c r="A19" s="6"/>
      <c r="B19" s="536"/>
      <c r="C19" s="536"/>
      <c r="D19" s="536"/>
      <c r="E19" s="536"/>
      <c r="F19" s="765"/>
      <c r="G19" s="6"/>
      <c r="H19" s="6"/>
      <c r="I19" s="6"/>
      <c r="J19" s="6"/>
      <c r="K19" s="6"/>
      <c r="L19" s="230"/>
      <c r="M19" s="6"/>
      <c r="N19" s="6"/>
      <c r="O19" s="6"/>
      <c r="P19" s="6"/>
      <c r="Q19" s="6"/>
      <c r="R19" s="6"/>
    </row>
    <row r="20">
      <c r="A20" s="6"/>
      <c r="B20" s="536"/>
      <c r="C20" s="536"/>
      <c r="D20" s="536"/>
      <c r="E20" s="536"/>
      <c r="F20" s="765"/>
      <c r="G20" s="6"/>
      <c r="H20" s="6"/>
      <c r="I20" s="6"/>
      <c r="J20" s="6"/>
      <c r="K20" s="6"/>
      <c r="L20" s="230"/>
      <c r="M20" s="6"/>
      <c r="N20" s="6"/>
      <c r="O20" s="6"/>
      <c r="P20" s="6"/>
      <c r="Q20" s="6"/>
      <c r="R20" s="6"/>
    </row>
    <row r="21">
      <c r="A21" s="6"/>
      <c r="B21" s="768"/>
      <c r="C21" s="768"/>
      <c r="D21" s="768"/>
      <c r="E21" s="768"/>
      <c r="F21" s="765"/>
      <c r="G21" s="6"/>
      <c r="H21" s="6"/>
      <c r="I21" s="6"/>
      <c r="J21" s="6"/>
      <c r="K21" s="6"/>
      <c r="L21" s="230"/>
      <c r="M21" s="6"/>
      <c r="N21" s="6"/>
      <c r="O21" s="6"/>
      <c r="P21" s="6"/>
      <c r="Q21" s="6"/>
      <c r="R21" s="6"/>
    </row>
    <row r="22">
      <c r="A22" s="18"/>
      <c r="B22" s="769" t="s">
        <v>654</v>
      </c>
      <c r="C22" s="771" t="s">
        <v>655</v>
      </c>
      <c r="D22" s="771" t="s">
        <v>656</v>
      </c>
      <c r="E22" s="771" t="s">
        <v>657</v>
      </c>
      <c r="F22" s="765"/>
      <c r="G22" s="6"/>
      <c r="H22" s="629"/>
      <c r="I22" s="629"/>
      <c r="J22" s="6"/>
      <c r="K22" s="6"/>
      <c r="L22" s="6"/>
      <c r="M22" s="6"/>
      <c r="N22" s="6"/>
      <c r="O22" s="6"/>
      <c r="P22" s="6"/>
      <c r="Q22" s="6"/>
      <c r="R22" s="6"/>
    </row>
    <row r="23">
      <c r="A23" s="18" t="s">
        <v>658</v>
      </c>
      <c r="B23" s="630" t="s">
        <v>659</v>
      </c>
      <c r="C23" s="772">
        <v>52.76</v>
      </c>
      <c r="D23" s="772">
        <v>10.06</v>
      </c>
      <c r="E23" s="743">
        <v>5.4</v>
      </c>
      <c r="F23" s="765"/>
      <c r="G23" s="18"/>
      <c r="H23" s="736" t="s">
        <v>660</v>
      </c>
      <c r="I23" s="737"/>
      <c r="J23" s="6"/>
      <c r="K23" s="6"/>
      <c r="L23" s="6"/>
      <c r="M23" s="6"/>
      <c r="N23" s="230"/>
      <c r="O23" s="6"/>
      <c r="P23" s="6"/>
      <c r="Q23" s="6"/>
      <c r="R23" s="6"/>
    </row>
    <row r="24">
      <c r="A24" s="18"/>
      <c r="B24" s="630" t="s">
        <v>661</v>
      </c>
      <c r="C24" s="763">
        <v>11.94</v>
      </c>
      <c r="D24" s="763">
        <v>6.16</v>
      </c>
      <c r="E24" s="536"/>
      <c r="F24" s="765"/>
      <c r="G24" s="18"/>
      <c r="H24" s="742" t="s">
        <v>662</v>
      </c>
      <c r="I24" s="774">
        <v>0.8</v>
      </c>
      <c r="J24" s="6"/>
      <c r="K24" s="6"/>
      <c r="L24" s="775"/>
      <c r="M24" s="6"/>
      <c r="N24" s="6"/>
      <c r="O24" s="6"/>
      <c r="P24" s="6"/>
      <c r="Q24" s="6"/>
      <c r="R24" s="6"/>
    </row>
    <row r="25">
      <c r="A25" s="18"/>
      <c r="B25" s="630" t="s">
        <v>663</v>
      </c>
      <c r="C25" s="763">
        <v>11.94</v>
      </c>
      <c r="D25" s="763">
        <v>6.16</v>
      </c>
      <c r="E25" s="536"/>
      <c r="F25" s="765"/>
      <c r="G25" s="18"/>
      <c r="H25" s="742" t="s">
        <v>664</v>
      </c>
      <c r="I25" s="774">
        <v>0.2</v>
      </c>
      <c r="J25" s="6"/>
      <c r="K25" s="6"/>
      <c r="L25" s="6"/>
      <c r="M25" s="6"/>
      <c r="N25" s="6"/>
      <c r="O25" s="6"/>
      <c r="P25" s="6"/>
      <c r="Q25" s="6"/>
      <c r="R25" s="6"/>
    </row>
    <row r="26">
      <c r="A26" s="735" t="s">
        <v>593</v>
      </c>
      <c r="B26" s="630" t="s">
        <v>665</v>
      </c>
      <c r="C26" s="777">
        <v>0.0</v>
      </c>
      <c r="D26" s="777">
        <v>0.0</v>
      </c>
      <c r="E26" s="6"/>
      <c r="F26" s="6"/>
      <c r="G26" s="6"/>
      <c r="H26" s="6"/>
      <c r="I26" s="6"/>
      <c r="J26" s="6"/>
      <c r="K26" s="6"/>
      <c r="L26" s="6"/>
      <c r="M26" s="6"/>
      <c r="N26" s="6"/>
      <c r="O26" s="6"/>
      <c r="P26" s="6"/>
      <c r="Q26" s="6"/>
      <c r="R26" s="6"/>
    </row>
    <row r="27">
      <c r="A27" s="18"/>
      <c r="B27" s="630" t="s">
        <v>666</v>
      </c>
      <c r="C27" s="778"/>
      <c r="D27" s="778"/>
      <c r="E27" s="536"/>
      <c r="F27" s="765"/>
      <c r="G27" s="6"/>
      <c r="H27" s="6"/>
      <c r="I27" s="6"/>
      <c r="J27" s="6"/>
      <c r="K27" s="6"/>
      <c r="L27" s="6"/>
      <c r="M27" s="6"/>
      <c r="N27" s="6"/>
      <c r="O27" s="6"/>
      <c r="P27" s="6"/>
      <c r="Q27" s="6"/>
      <c r="R27" s="6"/>
    </row>
    <row r="28">
      <c r="A28" s="18"/>
      <c r="B28" s="630" t="s">
        <v>667</v>
      </c>
      <c r="C28" s="743">
        <v>0.1</v>
      </c>
      <c r="D28" s="743">
        <v>0.0</v>
      </c>
      <c r="E28" s="536"/>
      <c r="F28" s="765"/>
      <c r="G28" s="6"/>
      <c r="H28" s="6"/>
      <c r="I28" s="6"/>
      <c r="J28" s="6"/>
      <c r="K28" s="6"/>
      <c r="L28" s="6"/>
      <c r="M28" s="6"/>
      <c r="N28" s="6"/>
      <c r="O28" s="6"/>
      <c r="P28" s="6"/>
      <c r="Q28" s="6"/>
      <c r="R28" s="6"/>
    </row>
    <row r="29">
      <c r="A29" s="18"/>
      <c r="B29" s="630" t="s">
        <v>668</v>
      </c>
      <c r="C29" s="743">
        <v>0.31</v>
      </c>
      <c r="D29" s="743">
        <v>0.31</v>
      </c>
      <c r="E29" s="536"/>
      <c r="F29" s="765"/>
      <c r="G29" s="6"/>
      <c r="H29" s="6"/>
      <c r="I29" s="6"/>
      <c r="J29" s="6"/>
      <c r="K29" s="6"/>
      <c r="L29" s="6"/>
      <c r="M29" s="6"/>
      <c r="N29" s="6"/>
      <c r="O29" s="6"/>
      <c r="P29" s="6"/>
      <c r="Q29" s="6"/>
      <c r="R29" s="6"/>
    </row>
    <row r="30">
      <c r="A30" s="18"/>
      <c r="B30" s="630" t="s">
        <v>669</v>
      </c>
      <c r="C30" s="743">
        <v>0.0</v>
      </c>
      <c r="D30" s="743">
        <v>0.0</v>
      </c>
      <c r="E30" s="536"/>
      <c r="F30" s="765"/>
      <c r="G30" s="6"/>
      <c r="H30" s="6"/>
      <c r="I30" s="6"/>
      <c r="J30" s="6"/>
      <c r="K30" s="6"/>
      <c r="L30" s="6"/>
      <c r="M30" s="6"/>
      <c r="N30" s="6"/>
      <c r="O30" s="6"/>
      <c r="P30" s="6"/>
      <c r="Q30" s="6"/>
      <c r="R30" s="6"/>
    </row>
    <row r="31">
      <c r="A31" s="18"/>
      <c r="B31" s="630" t="s">
        <v>670</v>
      </c>
      <c r="C31" s="743">
        <v>0.35</v>
      </c>
      <c r="D31" s="743">
        <v>0.35</v>
      </c>
      <c r="E31" s="536"/>
      <c r="F31" s="765"/>
      <c r="G31" s="6"/>
      <c r="H31" s="6"/>
      <c r="I31" s="6"/>
      <c r="J31" s="6"/>
      <c r="K31" s="6"/>
      <c r="L31" s="6"/>
      <c r="M31" s="6"/>
      <c r="N31" s="6"/>
      <c r="O31" s="6"/>
      <c r="P31" s="6"/>
      <c r="Q31" s="6"/>
      <c r="R31" s="6"/>
    </row>
    <row r="32">
      <c r="A32" s="18"/>
      <c r="B32" s="630" t="s">
        <v>671</v>
      </c>
      <c r="C32" s="743">
        <v>0.0</v>
      </c>
      <c r="D32" s="743">
        <v>0.0</v>
      </c>
      <c r="E32" s="536"/>
      <c r="F32" s="765"/>
      <c r="G32" s="6"/>
      <c r="H32" s="6"/>
      <c r="I32" s="6"/>
      <c r="J32" s="6"/>
      <c r="K32" s="6"/>
      <c r="L32" s="6"/>
      <c r="M32" s="6"/>
      <c r="N32" s="6"/>
      <c r="O32" s="6"/>
      <c r="P32" s="6"/>
      <c r="Q32" s="6"/>
      <c r="R32" s="6"/>
    </row>
    <row r="33">
      <c r="A33" s="18"/>
      <c r="B33" s="630" t="s">
        <v>673</v>
      </c>
      <c r="C33" s="743">
        <v>1.65</v>
      </c>
      <c r="D33" s="743">
        <v>0.71</v>
      </c>
      <c r="E33" s="536"/>
      <c r="F33" s="765"/>
      <c r="G33" s="6"/>
      <c r="H33" s="6"/>
      <c r="I33" s="6"/>
      <c r="J33" s="6"/>
      <c r="K33" s="6"/>
      <c r="L33" s="6"/>
      <c r="M33" s="6"/>
      <c r="N33" s="6"/>
      <c r="O33" s="6"/>
      <c r="P33" s="6"/>
      <c r="Q33" s="6"/>
      <c r="R33" s="6"/>
    </row>
    <row r="34">
      <c r="A34" s="18"/>
      <c r="B34" s="779" t="s">
        <v>674</v>
      </c>
      <c r="C34" s="781">
        <f t="shared" ref="C34:D34" si="1">C26+C23-C27</f>
        <v>52.76</v>
      </c>
      <c r="D34" s="781">
        <f t="shared" si="1"/>
        <v>10.06</v>
      </c>
      <c r="E34" s="6"/>
      <c r="F34" s="6"/>
      <c r="G34" s="6"/>
      <c r="H34" s="6"/>
      <c r="I34" s="6"/>
      <c r="J34" s="6"/>
      <c r="K34" s="6"/>
      <c r="L34" s="6"/>
      <c r="M34" s="6"/>
      <c r="N34" s="6"/>
      <c r="O34" s="6"/>
      <c r="P34" s="6"/>
      <c r="Q34" s="6"/>
      <c r="R34" s="6"/>
    </row>
    <row r="35">
      <c r="A35" s="18"/>
      <c r="B35" s="779" t="s">
        <v>676</v>
      </c>
      <c r="C35" s="763">
        <v>15.06</v>
      </c>
      <c r="D35" s="761">
        <f>D27+D24-D28</f>
        <v>6.16</v>
      </c>
      <c r="E35" s="536"/>
      <c r="F35" s="765"/>
      <c r="G35" s="6"/>
      <c r="H35" s="6"/>
      <c r="I35" s="6"/>
      <c r="J35" s="6"/>
      <c r="K35" s="6"/>
      <c r="L35" s="6"/>
      <c r="M35" s="6"/>
      <c r="N35" s="6"/>
      <c r="O35" s="6"/>
      <c r="P35" s="6"/>
      <c r="Q35" s="6"/>
      <c r="R35" s="6"/>
    </row>
    <row r="36">
      <c r="A36" s="18"/>
      <c r="B36" s="782" t="s">
        <v>678</v>
      </c>
      <c r="C36" s="756">
        <v>20.0</v>
      </c>
      <c r="D36" s="783"/>
      <c r="E36" s="536"/>
      <c r="F36" s="765"/>
      <c r="G36" s="6"/>
      <c r="H36" s="6"/>
      <c r="I36" s="6"/>
      <c r="J36" s="6"/>
      <c r="K36" s="6"/>
      <c r="L36" s="6"/>
      <c r="M36" s="6"/>
      <c r="N36" s="6"/>
      <c r="O36" s="6"/>
      <c r="P36" s="6"/>
      <c r="Q36" s="6"/>
      <c r="R36" s="6"/>
    </row>
    <row r="37">
      <c r="A37" s="784" t="s">
        <v>593</v>
      </c>
      <c r="B37" s="769" t="s">
        <v>681</v>
      </c>
      <c r="C37" s="771" t="s">
        <v>655</v>
      </c>
      <c r="D37" s="771" t="s">
        <v>656</v>
      </c>
      <c r="E37" s="6"/>
      <c r="F37" s="6"/>
      <c r="G37" s="6"/>
      <c r="H37" s="6"/>
      <c r="I37" s="6"/>
      <c r="J37" s="6"/>
      <c r="K37" s="6"/>
      <c r="L37" s="6"/>
      <c r="M37" s="6"/>
      <c r="N37" s="6"/>
      <c r="O37" s="6"/>
      <c r="P37" s="6"/>
      <c r="Q37" s="6"/>
      <c r="R37" s="6"/>
    </row>
    <row r="38">
      <c r="A38" s="18"/>
      <c r="B38" s="742" t="s">
        <v>682</v>
      </c>
      <c r="C38" s="743">
        <v>11.94</v>
      </c>
      <c r="D38" s="743">
        <v>1.435</v>
      </c>
      <c r="E38" s="6"/>
      <c r="F38" s="6"/>
      <c r="G38" s="6"/>
      <c r="H38" s="6"/>
      <c r="I38" s="6"/>
      <c r="J38" s="6"/>
      <c r="K38" s="6"/>
      <c r="L38" s="6"/>
      <c r="M38" s="6"/>
      <c r="N38" s="6"/>
      <c r="O38" s="6"/>
      <c r="P38" s="6"/>
      <c r="Q38" s="6"/>
      <c r="R38" s="6"/>
    </row>
    <row r="39">
      <c r="A39" s="18"/>
      <c r="B39" s="742" t="s">
        <v>684</v>
      </c>
      <c r="C39" s="743">
        <v>11.94</v>
      </c>
      <c r="D39" s="743">
        <v>1.44</v>
      </c>
      <c r="E39" s="536"/>
      <c r="F39" s="536"/>
      <c r="G39" s="6"/>
      <c r="H39" s="6"/>
      <c r="I39" s="6"/>
      <c r="J39" s="6"/>
      <c r="K39" s="6"/>
      <c r="L39" s="6"/>
      <c r="M39" s="6"/>
      <c r="N39" s="6"/>
      <c r="O39" s="6"/>
      <c r="P39" s="6"/>
      <c r="Q39" s="6"/>
      <c r="R39" s="6"/>
    </row>
    <row r="40">
      <c r="A40" s="18"/>
      <c r="B40" s="751" t="s">
        <v>685</v>
      </c>
      <c r="C40" s="756">
        <v>11.94</v>
      </c>
      <c r="D40" s="756">
        <v>1.44</v>
      </c>
      <c r="E40" s="536"/>
      <c r="F40" s="785"/>
      <c r="G40" s="6"/>
      <c r="H40" s="6"/>
      <c r="I40" s="6"/>
      <c r="J40" s="6"/>
      <c r="K40" s="6"/>
      <c r="L40" s="6"/>
      <c r="M40" s="6"/>
      <c r="N40" s="6"/>
      <c r="O40" s="6"/>
      <c r="P40" s="6"/>
      <c r="Q40" s="6"/>
      <c r="R40" s="6"/>
    </row>
    <row r="41">
      <c r="A41" s="6"/>
      <c r="B41" s="768"/>
      <c r="C41" s="786"/>
      <c r="D41" s="629"/>
      <c r="E41" s="536"/>
      <c r="F41" s="785"/>
      <c r="G41" s="6"/>
      <c r="H41" s="6"/>
      <c r="I41" s="6"/>
      <c r="J41" s="6"/>
      <c r="K41" s="6"/>
      <c r="L41" s="6"/>
      <c r="M41" s="6"/>
      <c r="N41" s="6"/>
      <c r="O41" s="6"/>
      <c r="P41" s="6"/>
      <c r="Q41" s="6"/>
      <c r="R41" s="6"/>
    </row>
    <row r="42">
      <c r="A42" s="18"/>
      <c r="B42" s="769" t="s">
        <v>686</v>
      </c>
      <c r="C42" s="771" t="s">
        <v>655</v>
      </c>
      <c r="D42" s="736" t="s">
        <v>656</v>
      </c>
      <c r="E42" s="536"/>
      <c r="F42" s="785"/>
      <c r="G42" s="6"/>
      <c r="H42" s="6"/>
      <c r="I42" s="6"/>
      <c r="J42" s="6"/>
      <c r="K42" s="6"/>
      <c r="L42" s="6"/>
      <c r="M42" s="6"/>
      <c r="N42" s="6"/>
      <c r="O42" s="6"/>
      <c r="P42" s="6"/>
      <c r="Q42" s="6"/>
      <c r="R42" s="6"/>
    </row>
    <row r="43">
      <c r="A43" s="784" t="s">
        <v>687</v>
      </c>
      <c r="B43" s="742" t="s">
        <v>688</v>
      </c>
      <c r="C43" s="787">
        <v>11.94</v>
      </c>
      <c r="D43" s="788">
        <v>1.435</v>
      </c>
      <c r="E43" s="536"/>
      <c r="F43" s="789"/>
      <c r="G43" s="6"/>
      <c r="H43" s="6"/>
      <c r="I43" s="6"/>
      <c r="J43" s="6"/>
      <c r="K43" s="6"/>
      <c r="L43" s="6"/>
      <c r="M43" s="6"/>
      <c r="N43" s="6"/>
      <c r="O43" s="6"/>
      <c r="P43" s="6"/>
      <c r="Q43" s="6"/>
      <c r="R43" s="6"/>
    </row>
    <row r="44">
      <c r="A44" s="744">
        <f>sum(C43:C44)</f>
        <v>12.18</v>
      </c>
      <c r="B44" s="742" t="s">
        <v>689</v>
      </c>
      <c r="C44" s="787">
        <v>0.24</v>
      </c>
      <c r="D44" s="790">
        <v>0.24</v>
      </c>
      <c r="E44" s="536"/>
      <c r="F44" s="789"/>
      <c r="G44" s="6"/>
      <c r="H44" s="6"/>
      <c r="I44" s="6"/>
      <c r="J44" s="6"/>
      <c r="K44" s="6"/>
      <c r="L44" s="6"/>
      <c r="M44" s="6"/>
      <c r="N44" s="6"/>
      <c r="O44" s="6"/>
      <c r="P44" s="6"/>
      <c r="Q44" s="6"/>
      <c r="R44" s="6"/>
    </row>
    <row r="45">
      <c r="A45" s="791">
        <f>C46</f>
        <v>12.94</v>
      </c>
      <c r="B45" s="769" t="s">
        <v>690</v>
      </c>
      <c r="C45" s="771" t="s">
        <v>655</v>
      </c>
      <c r="D45" s="6"/>
      <c r="E45" s="536"/>
      <c r="F45" s="789"/>
      <c r="G45" s="6"/>
      <c r="H45" s="6"/>
      <c r="I45" s="6"/>
      <c r="J45" s="6"/>
      <c r="K45" s="6"/>
      <c r="L45" s="6"/>
      <c r="M45" s="6"/>
      <c r="N45" s="6"/>
      <c r="O45" s="6"/>
      <c r="P45" s="6"/>
      <c r="Q45" s="6"/>
      <c r="R45" s="6"/>
    </row>
    <row r="46">
      <c r="A46" s="744">
        <f>sum(F43:F45)</f>
        <v>0</v>
      </c>
      <c r="B46" s="742" t="s">
        <v>691</v>
      </c>
      <c r="C46" s="792">
        <v>12.94</v>
      </c>
      <c r="D46" s="6"/>
      <c r="E46" s="536"/>
      <c r="F46" s="762"/>
      <c r="G46" s="6"/>
      <c r="H46" s="6"/>
      <c r="I46" s="6"/>
      <c r="J46" s="6"/>
      <c r="K46" s="502"/>
      <c r="L46" s="6"/>
      <c r="M46" s="6"/>
      <c r="N46" s="6"/>
      <c r="O46" s="6"/>
      <c r="P46" s="6"/>
      <c r="Q46" s="6"/>
      <c r="R46" s="6"/>
    </row>
    <row r="47">
      <c r="A47" s="18"/>
      <c r="B47" s="630" t="s">
        <v>693</v>
      </c>
      <c r="C47" s="792">
        <v>5.7</v>
      </c>
      <c r="D47" s="6"/>
      <c r="E47" s="536"/>
      <c r="F47" s="762"/>
      <c r="G47" s="6"/>
      <c r="H47" s="6"/>
      <c r="I47" s="6"/>
      <c r="J47" s="6"/>
      <c r="K47" s="502"/>
      <c r="L47" s="6"/>
      <c r="M47" s="793"/>
      <c r="N47" s="6"/>
      <c r="O47" s="502"/>
      <c r="P47" s="6"/>
      <c r="Q47" s="6"/>
      <c r="R47" s="6"/>
    </row>
    <row r="48">
      <c r="A48" s="794">
        <f>C38</f>
        <v>11.94</v>
      </c>
      <c r="B48" s="630" t="s">
        <v>694</v>
      </c>
      <c r="C48" s="795">
        <v>0.15</v>
      </c>
      <c r="D48" s="6"/>
      <c r="E48" s="536"/>
      <c r="F48" s="762"/>
      <c r="G48" s="6"/>
      <c r="H48" s="6"/>
      <c r="I48" s="6"/>
      <c r="J48" s="6"/>
      <c r="K48" s="502"/>
      <c r="L48" s="456"/>
      <c r="M48" s="793"/>
      <c r="N48" s="6"/>
      <c r="O48" s="502"/>
      <c r="P48" s="6"/>
      <c r="Q48" s="6"/>
      <c r="R48" s="6"/>
    </row>
    <row r="49">
      <c r="A49" s="18"/>
      <c r="B49" s="769" t="s">
        <v>696</v>
      </c>
      <c r="C49" s="771" t="s">
        <v>655</v>
      </c>
      <c r="D49" s="6"/>
      <c r="E49" s="536"/>
      <c r="F49" s="762"/>
      <c r="G49" s="6"/>
      <c r="H49" s="6"/>
      <c r="I49" s="6"/>
      <c r="J49" s="6"/>
      <c r="K49" s="502"/>
      <c r="L49" s="456"/>
      <c r="M49" s="793"/>
      <c r="N49" s="6"/>
      <c r="O49" s="502"/>
      <c r="P49" s="6"/>
      <c r="Q49" s="6"/>
      <c r="R49" s="6"/>
    </row>
    <row r="50">
      <c r="A50" s="796">
        <f>sum(A43:A48)</f>
        <v>37.06</v>
      </c>
      <c r="B50" s="630" t="s">
        <v>698</v>
      </c>
      <c r="C50" s="797">
        <v>11.0</v>
      </c>
      <c r="D50" s="6"/>
      <c r="E50" s="536"/>
      <c r="F50" s="762"/>
      <c r="G50" s="6"/>
      <c r="H50" s="6"/>
      <c r="I50" s="6"/>
      <c r="J50" s="6"/>
      <c r="K50" s="502"/>
      <c r="L50" s="456"/>
      <c r="M50" s="793"/>
      <c r="N50" s="6"/>
      <c r="O50" s="502"/>
      <c r="P50" s="6"/>
      <c r="Q50" s="6"/>
      <c r="R50" s="6"/>
    </row>
    <row r="51">
      <c r="A51" s="18"/>
      <c r="B51" s="630" t="s">
        <v>699</v>
      </c>
      <c r="C51" s="798">
        <v>6.155</v>
      </c>
      <c r="D51" s="6"/>
      <c r="E51" s="6"/>
      <c r="F51" s="6"/>
      <c r="G51" s="6"/>
      <c r="H51" s="6"/>
      <c r="I51" s="6"/>
      <c r="J51" s="6"/>
      <c r="K51" s="502"/>
      <c r="L51" s="456"/>
      <c r="M51" s="793"/>
      <c r="N51" s="6"/>
      <c r="O51" s="502"/>
      <c r="P51" s="6"/>
      <c r="Q51" s="6"/>
      <c r="R51" s="6"/>
    </row>
    <row r="52">
      <c r="A52" s="6"/>
      <c r="B52" s="629"/>
      <c r="C52" s="629"/>
      <c r="D52" s="6"/>
      <c r="E52" s="6"/>
      <c r="F52" s="6"/>
      <c r="G52" s="6"/>
      <c r="H52" s="6"/>
      <c r="I52" s="6"/>
      <c r="J52" s="6"/>
      <c r="K52" s="502"/>
      <c r="L52" s="456"/>
      <c r="M52" s="793"/>
      <c r="N52" s="6"/>
      <c r="O52" s="502"/>
      <c r="P52" s="6"/>
      <c r="Q52" s="6"/>
      <c r="R52" s="6"/>
    </row>
    <row r="53">
      <c r="A53" s="799"/>
      <c r="B53" s="769" t="s">
        <v>701</v>
      </c>
      <c r="C53" s="630"/>
      <c r="D53" s="6"/>
      <c r="E53" s="6"/>
      <c r="F53" s="6"/>
      <c r="G53" s="6"/>
      <c r="H53" s="6"/>
      <c r="I53" s="6"/>
      <c r="J53" s="6"/>
      <c r="K53" s="502"/>
      <c r="L53" s="456"/>
      <c r="M53" s="793"/>
      <c r="N53" s="6"/>
      <c r="O53" s="502"/>
      <c r="P53" s="6"/>
      <c r="Q53" s="6"/>
      <c r="R53" s="6"/>
    </row>
    <row r="54">
      <c r="A54" s="18"/>
      <c r="B54" s="630" t="s">
        <v>703</v>
      </c>
      <c r="C54" s="800">
        <v>0.25</v>
      </c>
      <c r="D54" s="6"/>
      <c r="E54" s="6"/>
      <c r="F54" s="6"/>
      <c r="G54" s="6"/>
      <c r="H54" s="6"/>
      <c r="I54" s="6"/>
      <c r="J54" s="6"/>
      <c r="K54" s="502"/>
      <c r="L54" s="456"/>
      <c r="M54" s="793"/>
      <c r="N54" s="6"/>
      <c r="O54" s="502"/>
      <c r="P54" s="6"/>
      <c r="Q54" s="6"/>
      <c r="R54" s="6"/>
    </row>
    <row r="55">
      <c r="A55" s="18"/>
      <c r="B55" s="630" t="s">
        <v>704</v>
      </c>
      <c r="C55" s="800">
        <v>0.1</v>
      </c>
      <c r="D55" s="6"/>
      <c r="E55" s="6"/>
      <c r="F55" s="6"/>
      <c r="G55" s="6"/>
      <c r="H55" s="6"/>
      <c r="I55" s="6"/>
      <c r="J55" s="6"/>
      <c r="K55" s="6"/>
      <c r="L55" s="6"/>
      <c r="M55" s="6"/>
      <c r="N55" s="6"/>
      <c r="O55" s="6"/>
      <c r="P55" s="6"/>
      <c r="Q55" s="6"/>
      <c r="R55" s="6"/>
    </row>
    <row r="56">
      <c r="A56" s="6"/>
      <c r="B56" s="629"/>
      <c r="C56" s="629"/>
      <c r="D56" s="6"/>
      <c r="E56" s="6"/>
      <c r="F56" s="6"/>
      <c r="G56" s="6"/>
      <c r="H56" s="6"/>
      <c r="I56" s="6"/>
      <c r="J56" s="6"/>
      <c r="K56" s="6"/>
      <c r="L56" s="6"/>
      <c r="M56" s="6"/>
      <c r="N56" s="6"/>
      <c r="O56" s="6"/>
      <c r="P56" s="6"/>
      <c r="Q56" s="6"/>
      <c r="R56" s="6"/>
    </row>
    <row r="57">
      <c r="A57" s="18"/>
      <c r="B57" s="769" t="s">
        <v>706</v>
      </c>
      <c r="C57" s="630"/>
      <c r="D57" s="6"/>
      <c r="E57" s="6"/>
      <c r="F57" s="6"/>
      <c r="G57" s="6"/>
      <c r="H57" s="6"/>
      <c r="I57" s="6"/>
      <c r="J57" s="6"/>
      <c r="K57" s="6"/>
      <c r="L57" s="6"/>
      <c r="M57" s="6"/>
      <c r="N57" s="6"/>
      <c r="O57" s="6"/>
      <c r="P57" s="6"/>
      <c r="Q57" s="6"/>
      <c r="R57" s="6"/>
    </row>
    <row r="58">
      <c r="A58" s="18"/>
      <c r="B58" s="630" t="s">
        <v>703</v>
      </c>
      <c r="C58" s="800">
        <v>0.5644</v>
      </c>
      <c r="D58" s="6"/>
      <c r="E58" s="6"/>
      <c r="F58" s="6"/>
      <c r="G58" s="6"/>
      <c r="H58" s="6"/>
      <c r="I58" s="6"/>
      <c r="J58" s="6"/>
      <c r="K58" s="6"/>
      <c r="L58" s="6"/>
      <c r="M58" s="6"/>
      <c r="N58" s="6"/>
      <c r="O58" s="6"/>
      <c r="P58" s="6"/>
      <c r="Q58" s="6"/>
      <c r="R58" s="6"/>
    </row>
    <row r="59">
      <c r="A59" s="18"/>
      <c r="B59" s="630" t="s">
        <v>704</v>
      </c>
      <c r="C59" s="800">
        <v>0.4603</v>
      </c>
      <c r="D59" s="6"/>
      <c r="E59" s="6"/>
      <c r="F59" s="6"/>
      <c r="G59" s="6"/>
      <c r="H59" s="6"/>
      <c r="I59" s="6"/>
      <c r="J59" s="6"/>
      <c r="K59" s="6"/>
      <c r="L59" s="6"/>
      <c r="M59" s="6"/>
      <c r="N59" s="6"/>
      <c r="O59" s="6"/>
      <c r="P59" s="6"/>
      <c r="Q59" s="6"/>
      <c r="R59" s="6"/>
    </row>
    <row r="60">
      <c r="A60" s="6"/>
      <c r="B60" s="629"/>
      <c r="C60" s="629"/>
      <c r="D60" s="6"/>
      <c r="E60" s="6"/>
      <c r="F60" s="6"/>
      <c r="G60" s="6"/>
      <c r="H60" s="6"/>
      <c r="I60" s="6"/>
      <c r="J60" s="6"/>
      <c r="K60" s="6"/>
      <c r="L60" s="6"/>
      <c r="M60" s="6"/>
      <c r="N60" s="6"/>
      <c r="O60" s="6"/>
      <c r="P60" s="6"/>
      <c r="Q60" s="6"/>
      <c r="R60" s="6"/>
    </row>
    <row r="61">
      <c r="A61" s="18"/>
      <c r="B61" s="769" t="s">
        <v>708</v>
      </c>
      <c r="C61" s="630"/>
      <c r="D61" s="6"/>
      <c r="E61" s="6"/>
      <c r="F61" s="6"/>
      <c r="G61" s="6"/>
      <c r="H61" s="6"/>
      <c r="I61" s="6"/>
      <c r="J61" s="6"/>
      <c r="K61" s="6"/>
      <c r="L61" s="6"/>
      <c r="M61" s="6"/>
      <c r="N61" s="6"/>
      <c r="O61" s="6"/>
      <c r="P61" s="6"/>
      <c r="Q61" s="6"/>
      <c r="R61" s="6"/>
    </row>
    <row r="62">
      <c r="A62" s="18"/>
      <c r="B62" s="630" t="s">
        <v>709</v>
      </c>
      <c r="C62" s="797">
        <v>5.56</v>
      </c>
      <c r="D62" s="6"/>
      <c r="E62" s="6"/>
      <c r="F62" s="6"/>
      <c r="G62" s="6"/>
      <c r="H62" s="6"/>
      <c r="I62" s="6"/>
      <c r="J62" s="6"/>
      <c r="K62" s="6"/>
      <c r="L62" s="6"/>
      <c r="M62" s="6"/>
      <c r="N62" s="6"/>
      <c r="O62" s="6"/>
      <c r="P62" s="6"/>
      <c r="Q62" s="6"/>
      <c r="R62" s="6"/>
    </row>
    <row r="63">
      <c r="A63" s="18"/>
      <c r="B63" s="630" t="s">
        <v>656</v>
      </c>
      <c r="C63" s="797">
        <v>2.2</v>
      </c>
      <c r="D63" s="6"/>
      <c r="E63" s="6"/>
      <c r="F63" s="6"/>
      <c r="G63" s="6"/>
      <c r="H63" s="6"/>
      <c r="I63" s="6"/>
      <c r="J63" s="6"/>
      <c r="K63" s="6"/>
      <c r="L63" s="6"/>
      <c r="M63" s="6"/>
      <c r="N63" s="6"/>
      <c r="O63" s="6"/>
      <c r="P63" s="6"/>
      <c r="Q63" s="6"/>
      <c r="R63" s="6"/>
    </row>
    <row r="64">
      <c r="A64" s="6"/>
      <c r="B64" s="6"/>
      <c r="C64" s="6"/>
      <c r="D64" s="6"/>
      <c r="E64" s="6"/>
      <c r="F64" s="6"/>
      <c r="G64" s="6"/>
      <c r="H64" s="6"/>
      <c r="I64" s="6"/>
      <c r="J64" s="6"/>
      <c r="K64" s="6"/>
      <c r="L64" s="6"/>
      <c r="M64" s="6"/>
      <c r="N64" s="6"/>
      <c r="O64" s="6"/>
      <c r="P64" s="6"/>
      <c r="Q64" s="6"/>
      <c r="R64" s="6"/>
    </row>
    <row r="65">
      <c r="A65" s="6"/>
      <c r="B65" s="6"/>
      <c r="C65" s="6"/>
      <c r="D65" s="6"/>
      <c r="E65" s="6"/>
      <c r="F65" s="6"/>
      <c r="G65" s="6"/>
      <c r="H65" s="6"/>
      <c r="I65" s="6"/>
      <c r="J65" s="6"/>
      <c r="K65" s="6"/>
      <c r="L65" s="6"/>
      <c r="M65" s="6"/>
      <c r="N65" s="6"/>
      <c r="O65" s="6"/>
      <c r="P65" s="6"/>
      <c r="Q65" s="6"/>
      <c r="R65" s="6"/>
    </row>
    <row r="66">
      <c r="A66" s="801" t="s">
        <v>711</v>
      </c>
      <c r="B66" s="802" t="s">
        <v>712</v>
      </c>
      <c r="C66" s="6"/>
      <c r="D66" s="6"/>
      <c r="E66" s="6"/>
      <c r="F66" s="6"/>
      <c r="G66" s="6"/>
      <c r="H66" s="6"/>
      <c r="I66" s="6"/>
      <c r="J66" s="6"/>
      <c r="K66" s="6"/>
      <c r="L66" s="6"/>
      <c r="M66" s="6"/>
      <c r="N66" s="6"/>
      <c r="O66" s="6"/>
      <c r="P66" s="6"/>
      <c r="Q66" s="6"/>
      <c r="R66" s="6"/>
    </row>
    <row r="67">
      <c r="A67" s="6"/>
      <c r="B67" s="6"/>
      <c r="C67" s="6"/>
      <c r="D67" s="6"/>
      <c r="E67" s="6"/>
      <c r="F67" s="6"/>
      <c r="G67" s="6"/>
      <c r="H67" s="6"/>
      <c r="I67" s="6"/>
      <c r="J67" s="6"/>
      <c r="K67" s="6"/>
      <c r="L67" s="6"/>
      <c r="M67" s="6"/>
      <c r="N67" s="6"/>
      <c r="O67" s="6"/>
      <c r="P67" s="6"/>
      <c r="Q67" s="6"/>
      <c r="R67" s="6"/>
    </row>
    <row r="68">
      <c r="A68" s="801" t="s">
        <v>713</v>
      </c>
      <c r="B68" s="803" t="s">
        <v>714</v>
      </c>
      <c r="C68" s="6"/>
      <c r="D68" s="6"/>
      <c r="E68" s="6"/>
      <c r="F68" s="6"/>
      <c r="G68" s="6"/>
      <c r="H68" s="6"/>
      <c r="I68" s="6"/>
      <c r="J68" s="6"/>
      <c r="K68" s="6"/>
      <c r="L68" s="6"/>
      <c r="M68" s="6"/>
      <c r="N68" s="6"/>
      <c r="O68" s="6"/>
      <c r="P68" s="6"/>
      <c r="Q68" s="6"/>
      <c r="R68" s="6"/>
    </row>
    <row r="69">
      <c r="A69" s="6"/>
      <c r="B69" s="804" t="s">
        <v>715</v>
      </c>
      <c r="C69" s="6"/>
      <c r="D69" s="6"/>
      <c r="E69" s="6"/>
      <c r="F69" s="6"/>
      <c r="G69" s="6"/>
      <c r="H69" s="6"/>
      <c r="I69" s="382"/>
      <c r="J69" s="6"/>
      <c r="K69" s="6"/>
      <c r="L69" s="6"/>
      <c r="M69" s="6"/>
      <c r="N69" s="6"/>
      <c r="O69" s="6"/>
      <c r="P69" s="6"/>
      <c r="Q69" s="6"/>
      <c r="R69" s="6"/>
    </row>
    <row r="70">
      <c r="A70" s="6"/>
      <c r="B70" s="6" t="s">
        <v>716</v>
      </c>
      <c r="C70" s="805">
        <v>17.58</v>
      </c>
      <c r="D70" s="6"/>
      <c r="E70" s="6"/>
      <c r="F70" s="6"/>
      <c r="G70" s="345"/>
      <c r="H70" s="6"/>
      <c r="I70" s="6"/>
      <c r="J70" s="382"/>
      <c r="K70" s="6"/>
      <c r="L70" s="6"/>
      <c r="M70" s="6"/>
      <c r="N70" s="6"/>
      <c r="O70" s="6"/>
      <c r="P70" s="6"/>
      <c r="Q70" s="6"/>
      <c r="R70" s="6"/>
    </row>
    <row r="71">
      <c r="A71" s="6"/>
      <c r="B71" s="6" t="s">
        <v>717</v>
      </c>
      <c r="C71" s="805">
        <v>0.29</v>
      </c>
      <c r="D71" s="6"/>
      <c r="E71" s="6"/>
      <c r="F71" s="6"/>
      <c r="G71" s="345"/>
      <c r="H71" s="6"/>
      <c r="I71" s="6"/>
      <c r="J71" s="382"/>
      <c r="K71" s="6"/>
      <c r="L71" s="6"/>
      <c r="M71" s="6"/>
      <c r="N71" s="6"/>
      <c r="O71" s="6"/>
      <c r="P71" s="6"/>
      <c r="Q71" s="6"/>
      <c r="R71" s="6"/>
    </row>
    <row r="72">
      <c r="A72" s="6"/>
      <c r="B72" s="6" t="s">
        <v>718</v>
      </c>
      <c r="C72" s="805">
        <v>0.0</v>
      </c>
      <c r="D72" s="6"/>
      <c r="E72" s="6"/>
      <c r="F72" s="6"/>
      <c r="G72" s="345"/>
      <c r="H72" s="6"/>
      <c r="I72" s="6"/>
      <c r="J72" s="6"/>
      <c r="K72" s="6"/>
      <c r="L72" s="6"/>
      <c r="M72" s="6"/>
      <c r="N72" s="6"/>
      <c r="O72" s="6"/>
      <c r="P72" s="6"/>
      <c r="Q72" s="6"/>
      <c r="R72" s="6"/>
    </row>
    <row r="73">
      <c r="A73" s="6"/>
      <c r="B73" s="6" t="s">
        <v>719</v>
      </c>
      <c r="C73" s="805">
        <v>0.17</v>
      </c>
      <c r="D73" s="6"/>
      <c r="E73" s="6"/>
      <c r="F73" s="6"/>
      <c r="G73" s="345"/>
      <c r="H73" s="6"/>
      <c r="I73" s="6"/>
      <c r="J73" s="6"/>
      <c r="K73" s="6"/>
      <c r="L73" s="6"/>
      <c r="M73" s="6"/>
      <c r="N73" s="6"/>
      <c r="O73" s="6"/>
      <c r="P73" s="6"/>
      <c r="Q73" s="6"/>
      <c r="R73" s="6"/>
    </row>
    <row r="74">
      <c r="A74" s="6"/>
      <c r="B74" s="6" t="s">
        <v>720</v>
      </c>
      <c r="C74" s="805">
        <v>0.01</v>
      </c>
      <c r="D74" s="6"/>
      <c r="E74" s="6"/>
      <c r="F74" s="6"/>
      <c r="G74" s="345"/>
      <c r="H74" s="6"/>
      <c r="I74" s="6"/>
      <c r="J74" s="6"/>
      <c r="K74" s="6"/>
      <c r="L74" s="6"/>
      <c r="M74" s="6"/>
      <c r="N74" s="6"/>
      <c r="O74" s="6"/>
      <c r="P74" s="6"/>
      <c r="Q74" s="6"/>
      <c r="R74" s="6"/>
    </row>
    <row r="75">
      <c r="A75" s="6"/>
      <c r="B75" s="6" t="s">
        <v>721</v>
      </c>
      <c r="C75" s="805">
        <v>2.44</v>
      </c>
      <c r="D75" s="6"/>
      <c r="E75" s="6"/>
      <c r="F75" s="6"/>
      <c r="G75" s="345"/>
      <c r="H75" s="6"/>
      <c r="I75" s="6"/>
      <c r="J75" s="6"/>
      <c r="K75" s="6"/>
      <c r="L75" s="6"/>
      <c r="M75" s="6"/>
      <c r="N75" s="6"/>
      <c r="O75" s="6"/>
      <c r="P75" s="6"/>
      <c r="Q75" s="6"/>
      <c r="R75" s="6"/>
    </row>
    <row r="76">
      <c r="A76" s="6"/>
      <c r="B76" s="6" t="s">
        <v>722</v>
      </c>
      <c r="C76" s="805">
        <v>0.21</v>
      </c>
      <c r="D76" s="6"/>
      <c r="E76" s="6"/>
      <c r="F76" s="6"/>
      <c r="G76" s="345"/>
      <c r="H76" s="6"/>
      <c r="I76" s="6"/>
      <c r="J76" s="6"/>
      <c r="K76" s="6"/>
      <c r="L76" s="6"/>
      <c r="M76" s="6"/>
      <c r="N76" s="6"/>
      <c r="O76" s="6"/>
      <c r="P76" s="6"/>
      <c r="Q76" s="6"/>
      <c r="R76" s="6"/>
    </row>
    <row r="77">
      <c r="A77" s="6"/>
      <c r="B77" s="6"/>
      <c r="C77" s="6"/>
      <c r="D77" s="6"/>
      <c r="E77" s="6"/>
      <c r="F77" s="6"/>
      <c r="G77" s="6"/>
      <c r="H77" s="6"/>
      <c r="I77" s="6"/>
      <c r="J77" s="6"/>
      <c r="K77" s="6"/>
      <c r="L77" s="6"/>
      <c r="M77" s="6"/>
      <c r="N77" s="6"/>
      <c r="O77" s="6"/>
      <c r="P77" s="6"/>
      <c r="Q77" s="6"/>
      <c r="R77" s="6"/>
    </row>
    <row r="78">
      <c r="A78" s="6"/>
      <c r="B78" s="6"/>
      <c r="C78" s="6"/>
      <c r="D78" s="6"/>
      <c r="E78" s="6"/>
      <c r="F78" s="6"/>
      <c r="G78" s="6"/>
      <c r="H78" s="6"/>
      <c r="I78" s="6"/>
      <c r="J78" s="6"/>
      <c r="K78" s="6"/>
      <c r="L78" s="6"/>
      <c r="M78" s="6"/>
      <c r="N78" s="6"/>
      <c r="O78" s="6"/>
      <c r="P78" s="6"/>
      <c r="Q78" s="6"/>
      <c r="R78" s="6"/>
    </row>
    <row r="79">
      <c r="A79" s="6"/>
      <c r="B79" s="6"/>
      <c r="C79" s="6"/>
      <c r="D79" s="6"/>
      <c r="E79" s="6"/>
      <c r="F79" s="6"/>
      <c r="G79" s="6"/>
      <c r="H79" s="6"/>
      <c r="I79" s="6"/>
      <c r="J79" s="6"/>
      <c r="K79" s="6"/>
      <c r="L79" s="6"/>
      <c r="M79" s="6"/>
      <c r="N79" s="6"/>
      <c r="O79" s="6"/>
      <c r="P79" s="6"/>
      <c r="Q79" s="6"/>
      <c r="R79" s="6"/>
    </row>
    <row r="80">
      <c r="A80" s="6"/>
      <c r="B80" s="6"/>
      <c r="C80" s="6"/>
      <c r="D80" s="6"/>
      <c r="E80" s="6"/>
      <c r="F80" s="6"/>
      <c r="G80" s="6"/>
      <c r="H80" s="6"/>
      <c r="I80" s="6"/>
      <c r="J80" s="6"/>
      <c r="K80" s="6"/>
      <c r="L80" s="6"/>
      <c r="M80" s="6"/>
      <c r="N80" s="6"/>
      <c r="O80" s="6"/>
      <c r="P80" s="6"/>
      <c r="Q80" s="6"/>
      <c r="R80" s="6"/>
    </row>
    <row r="81">
      <c r="A81" s="6"/>
      <c r="B81" s="6"/>
      <c r="C81" s="6"/>
      <c r="D81" s="6"/>
      <c r="E81" s="6"/>
      <c r="F81" s="6"/>
      <c r="G81" s="6"/>
      <c r="H81" s="6"/>
      <c r="I81" s="6"/>
      <c r="J81" s="6"/>
      <c r="K81" s="6"/>
      <c r="L81" s="6"/>
      <c r="M81" s="6"/>
      <c r="N81" s="6"/>
      <c r="O81" s="6"/>
      <c r="P81" s="6"/>
      <c r="Q81" s="6"/>
      <c r="R81" s="6"/>
    </row>
    <row r="82">
      <c r="A82" s="6"/>
      <c r="B82" s="6"/>
      <c r="C82" s="6"/>
      <c r="D82" s="6"/>
      <c r="E82" s="6"/>
      <c r="F82" s="6"/>
      <c r="G82" s="6"/>
      <c r="H82" s="6"/>
      <c r="I82" s="6"/>
      <c r="J82" s="6"/>
      <c r="K82" s="6"/>
      <c r="L82" s="6"/>
      <c r="M82" s="6"/>
      <c r="N82" s="6"/>
      <c r="O82" s="6"/>
      <c r="P82" s="6"/>
      <c r="Q82" s="6"/>
      <c r="R82" s="6"/>
    </row>
    <row r="83">
      <c r="A83" s="6"/>
      <c r="B83" s="6"/>
      <c r="C83" s="6"/>
      <c r="D83" s="6"/>
      <c r="E83" s="6"/>
      <c r="F83" s="6"/>
      <c r="G83" s="6"/>
      <c r="H83" s="6"/>
      <c r="I83" s="6"/>
      <c r="J83" s="6"/>
      <c r="K83" s="6"/>
      <c r="L83" s="6"/>
      <c r="M83" s="6"/>
      <c r="N83" s="6"/>
      <c r="O83" s="6"/>
      <c r="P83" s="6"/>
      <c r="Q83" s="6"/>
      <c r="R83" s="6"/>
    </row>
    <row r="84">
      <c r="A84" s="6"/>
      <c r="B84" s="6"/>
      <c r="C84" s="6"/>
      <c r="D84" s="6"/>
      <c r="E84" s="6"/>
      <c r="F84" s="6"/>
      <c r="G84" s="6"/>
      <c r="H84" s="6"/>
      <c r="I84" s="6"/>
      <c r="J84" s="6"/>
      <c r="K84" s="6"/>
      <c r="L84" s="6"/>
      <c r="M84" s="6"/>
      <c r="N84" s="6"/>
      <c r="O84" s="6"/>
      <c r="P84" s="6"/>
      <c r="Q84" s="6"/>
      <c r="R84" s="6"/>
    </row>
    <row r="85">
      <c r="A85" s="6"/>
      <c r="B85" s="6"/>
      <c r="C85" s="6"/>
      <c r="D85" s="6"/>
      <c r="E85" s="6"/>
      <c r="F85" s="6"/>
      <c r="G85" s="6"/>
      <c r="H85" s="6"/>
      <c r="I85" s="6"/>
      <c r="J85" s="6"/>
      <c r="K85" s="6"/>
      <c r="L85" s="6"/>
      <c r="M85" s="6"/>
      <c r="N85" s="6"/>
      <c r="O85" s="6"/>
      <c r="P85" s="6"/>
      <c r="Q85" s="6"/>
      <c r="R85" s="6"/>
    </row>
    <row r="86">
      <c r="A86" s="6"/>
      <c r="B86" s="6"/>
      <c r="C86" s="6"/>
      <c r="D86" s="6"/>
      <c r="E86" s="6"/>
      <c r="F86" s="6"/>
      <c r="G86" s="6"/>
      <c r="H86" s="6"/>
      <c r="I86" s="6"/>
      <c r="J86" s="6"/>
      <c r="K86" s="6"/>
      <c r="L86" s="6"/>
      <c r="M86" s="6"/>
      <c r="N86" s="6"/>
      <c r="O86" s="6"/>
      <c r="P86" s="6"/>
      <c r="Q86" s="6"/>
      <c r="R86" s="6"/>
    </row>
    <row r="87">
      <c r="A87" s="6"/>
      <c r="B87" s="6"/>
      <c r="C87" s="6"/>
      <c r="D87" s="6"/>
      <c r="E87" s="6"/>
      <c r="F87" s="6"/>
      <c r="G87" s="6"/>
      <c r="H87" s="6"/>
      <c r="I87" s="6"/>
      <c r="J87" s="6"/>
      <c r="K87" s="6"/>
      <c r="L87" s="6"/>
      <c r="M87" s="6"/>
      <c r="N87" s="6"/>
      <c r="O87" s="6"/>
      <c r="P87" s="6"/>
      <c r="Q87" s="6"/>
      <c r="R87" s="6"/>
    </row>
    <row r="88">
      <c r="A88" s="6"/>
      <c r="B88" s="6"/>
      <c r="C88" s="6"/>
      <c r="D88" s="6"/>
      <c r="E88" s="6"/>
      <c r="F88" s="6"/>
      <c r="G88" s="6"/>
      <c r="H88" s="6"/>
      <c r="I88" s="6"/>
      <c r="J88" s="6"/>
      <c r="K88" s="6"/>
      <c r="L88" s="6"/>
      <c r="M88" s="6"/>
      <c r="N88" s="6"/>
      <c r="O88" s="6"/>
      <c r="P88" s="6"/>
      <c r="Q88" s="6"/>
      <c r="R88" s="6"/>
    </row>
    <row r="89">
      <c r="A89" s="6"/>
      <c r="B89" s="6"/>
      <c r="C89" s="6"/>
      <c r="D89" s="6"/>
      <c r="E89" s="6"/>
      <c r="F89" s="6"/>
      <c r="G89" s="6"/>
      <c r="H89" s="6"/>
      <c r="I89" s="6"/>
      <c r="J89" s="6"/>
      <c r="K89" s="6"/>
      <c r="L89" s="6"/>
      <c r="M89" s="6"/>
      <c r="N89" s="6"/>
      <c r="O89" s="6"/>
      <c r="P89" s="6"/>
      <c r="Q89" s="6"/>
      <c r="R89" s="6"/>
    </row>
    <row r="90">
      <c r="A90" s="6"/>
      <c r="B90" s="6"/>
      <c r="C90" s="6"/>
      <c r="D90" s="6"/>
      <c r="E90" s="6"/>
      <c r="F90" s="6"/>
      <c r="G90" s="6"/>
      <c r="H90" s="6"/>
      <c r="I90" s="6"/>
      <c r="J90" s="6"/>
      <c r="K90" s="6"/>
      <c r="L90" s="6"/>
      <c r="M90" s="6"/>
      <c r="N90" s="6"/>
      <c r="O90" s="6"/>
      <c r="P90" s="6"/>
      <c r="Q90" s="6"/>
      <c r="R90" s="6"/>
    </row>
    <row r="91">
      <c r="A91" s="6"/>
      <c r="B91" s="6"/>
      <c r="C91" s="6"/>
      <c r="D91" s="6"/>
      <c r="E91" s="6"/>
      <c r="F91" s="6"/>
      <c r="G91" s="6"/>
      <c r="H91" s="6"/>
      <c r="I91" s="6"/>
      <c r="J91" s="6"/>
      <c r="K91" s="6"/>
      <c r="L91" s="6"/>
      <c r="M91" s="6"/>
      <c r="N91" s="6"/>
      <c r="O91" s="6"/>
      <c r="P91" s="6"/>
      <c r="Q91" s="6"/>
      <c r="R91" s="6"/>
    </row>
    <row r="92">
      <c r="A92" s="6"/>
      <c r="B92" s="6"/>
      <c r="C92" s="6"/>
      <c r="D92" s="6"/>
      <c r="E92" s="6"/>
      <c r="F92" s="6"/>
      <c r="G92" s="6"/>
      <c r="H92" s="6"/>
      <c r="I92" s="6"/>
      <c r="J92" s="6"/>
      <c r="K92" s="6"/>
      <c r="L92" s="6"/>
      <c r="M92" s="6"/>
      <c r="N92" s="6"/>
      <c r="O92" s="6"/>
      <c r="P92" s="6"/>
      <c r="Q92" s="6"/>
      <c r="R92" s="6"/>
    </row>
    <row r="93">
      <c r="A93" s="6"/>
      <c r="B93" s="6"/>
      <c r="C93" s="6"/>
      <c r="D93" s="6"/>
      <c r="E93" s="6"/>
      <c r="F93" s="6"/>
      <c r="G93" s="6"/>
      <c r="H93" s="6"/>
      <c r="I93" s="6"/>
      <c r="J93" s="6"/>
      <c r="K93" s="6"/>
      <c r="L93" s="6"/>
      <c r="M93" s="6"/>
      <c r="N93" s="6"/>
      <c r="O93" s="6"/>
      <c r="P93" s="6"/>
      <c r="Q93" s="6"/>
      <c r="R93" s="6"/>
    </row>
    <row r="94">
      <c r="A94" s="6"/>
      <c r="B94" s="6"/>
      <c r="C94" s="6"/>
      <c r="D94" s="6"/>
      <c r="E94" s="6"/>
      <c r="F94" s="6"/>
      <c r="G94" s="6"/>
      <c r="H94" s="6"/>
      <c r="I94" s="6"/>
      <c r="J94" s="6"/>
      <c r="K94" s="6"/>
      <c r="L94" s="6"/>
      <c r="M94" s="6"/>
      <c r="N94" s="6"/>
      <c r="O94" s="6"/>
      <c r="P94" s="6"/>
      <c r="Q94" s="6"/>
      <c r="R94" s="6"/>
    </row>
    <row r="95">
      <c r="A95" s="6"/>
      <c r="B95" s="6"/>
      <c r="C95" s="6"/>
      <c r="D95" s="6"/>
      <c r="E95" s="6"/>
      <c r="F95" s="6"/>
      <c r="G95" s="6"/>
      <c r="H95" s="6"/>
      <c r="I95" s="6"/>
      <c r="J95" s="6"/>
      <c r="K95" s="6"/>
      <c r="L95" s="6"/>
      <c r="M95" s="6"/>
      <c r="N95" s="6"/>
      <c r="O95" s="6"/>
      <c r="P95" s="6"/>
      <c r="Q95" s="6"/>
      <c r="R95" s="6"/>
    </row>
    <row r="96">
      <c r="A96" s="6"/>
      <c r="B96" s="6"/>
      <c r="C96" s="6"/>
      <c r="D96" s="6"/>
      <c r="E96" s="6"/>
      <c r="F96" s="6"/>
      <c r="G96" s="6"/>
      <c r="H96" s="6"/>
      <c r="I96" s="6"/>
      <c r="J96" s="6"/>
      <c r="K96" s="6"/>
      <c r="L96" s="6"/>
      <c r="M96" s="6"/>
      <c r="N96" s="6"/>
      <c r="O96" s="6"/>
      <c r="P96" s="6"/>
      <c r="Q96" s="6"/>
      <c r="R96" s="6"/>
    </row>
    <row r="97">
      <c r="A97" s="6"/>
      <c r="B97" s="6"/>
      <c r="C97" s="6"/>
      <c r="D97" s="6"/>
      <c r="E97" s="6"/>
      <c r="F97" s="6"/>
      <c r="G97" s="6"/>
      <c r="H97" s="6"/>
      <c r="I97" s="6"/>
      <c r="J97" s="6"/>
      <c r="K97" s="6"/>
      <c r="L97" s="6"/>
      <c r="M97" s="6"/>
      <c r="N97" s="6"/>
      <c r="O97" s="6"/>
      <c r="P97" s="6"/>
      <c r="Q97" s="6"/>
      <c r="R97" s="6"/>
    </row>
    <row r="98">
      <c r="A98" s="6"/>
      <c r="B98" s="6"/>
      <c r="C98" s="6"/>
      <c r="D98" s="6"/>
      <c r="E98" s="6"/>
      <c r="F98" s="6"/>
      <c r="G98" s="6"/>
      <c r="H98" s="6"/>
      <c r="I98" s="6"/>
      <c r="J98" s="6"/>
      <c r="K98" s="6"/>
      <c r="L98" s="6"/>
      <c r="M98" s="6"/>
      <c r="N98" s="6"/>
      <c r="O98" s="6"/>
      <c r="P98" s="6"/>
      <c r="Q98" s="6"/>
      <c r="R98" s="6"/>
    </row>
    <row r="99">
      <c r="A99" s="6"/>
      <c r="B99" s="6"/>
      <c r="C99" s="6"/>
      <c r="D99" s="6"/>
      <c r="E99" s="6"/>
      <c r="F99" s="6"/>
      <c r="G99" s="6"/>
      <c r="H99" s="6"/>
      <c r="I99" s="6"/>
      <c r="J99" s="6"/>
      <c r="K99" s="6"/>
      <c r="L99" s="6"/>
      <c r="M99" s="6"/>
      <c r="N99" s="6"/>
      <c r="O99" s="6"/>
      <c r="P99" s="6"/>
      <c r="Q99" s="6"/>
      <c r="R99" s="6"/>
    </row>
    <row r="100">
      <c r="A100" s="6"/>
      <c r="B100" s="6"/>
      <c r="C100" s="6"/>
      <c r="D100" s="6"/>
      <c r="E100" s="6"/>
      <c r="F100" s="6"/>
      <c r="G100" s="6"/>
      <c r="H100" s="6"/>
      <c r="I100" s="6"/>
      <c r="J100" s="6"/>
      <c r="K100" s="6"/>
      <c r="L100" s="6"/>
      <c r="M100" s="6"/>
      <c r="N100" s="6"/>
      <c r="O100" s="6"/>
      <c r="P100" s="6"/>
      <c r="Q100" s="6"/>
      <c r="R100" s="6"/>
    </row>
    <row r="101">
      <c r="A101" s="6"/>
      <c r="B101" s="6"/>
      <c r="C101" s="6"/>
      <c r="D101" s="6"/>
      <c r="E101" s="6"/>
      <c r="F101" s="6"/>
      <c r="G101" s="6"/>
      <c r="H101" s="6"/>
      <c r="I101" s="6"/>
      <c r="J101" s="6"/>
      <c r="K101" s="6"/>
      <c r="L101" s="6"/>
      <c r="M101" s="6"/>
      <c r="N101" s="6"/>
      <c r="O101" s="6"/>
      <c r="P101" s="6"/>
      <c r="Q101" s="6"/>
      <c r="R101" s="6"/>
    </row>
    <row r="102">
      <c r="A102" s="6"/>
      <c r="B102" s="6"/>
      <c r="C102" s="6"/>
      <c r="D102" s="6"/>
      <c r="E102" s="6"/>
      <c r="F102" s="6"/>
      <c r="G102" s="6"/>
      <c r="H102" s="6"/>
      <c r="I102" s="6"/>
      <c r="J102" s="6"/>
      <c r="K102" s="6"/>
      <c r="L102" s="6"/>
      <c r="M102" s="6"/>
      <c r="N102" s="6"/>
      <c r="O102" s="6"/>
      <c r="P102" s="6"/>
      <c r="Q102" s="6"/>
      <c r="R102" s="6"/>
    </row>
    <row r="103">
      <c r="A103" s="6"/>
      <c r="B103" s="6"/>
      <c r="C103" s="6"/>
      <c r="D103" s="6"/>
      <c r="E103" s="6"/>
      <c r="F103" s="6"/>
      <c r="G103" s="6"/>
      <c r="H103" s="6"/>
      <c r="I103" s="6"/>
      <c r="J103" s="6"/>
      <c r="K103" s="6"/>
      <c r="L103" s="6"/>
      <c r="M103" s="6"/>
      <c r="N103" s="6"/>
      <c r="O103" s="6"/>
      <c r="P103" s="6"/>
      <c r="Q103" s="6"/>
      <c r="R103" s="6"/>
    </row>
    <row r="104">
      <c r="A104" s="6"/>
      <c r="B104" s="6"/>
      <c r="C104" s="6"/>
      <c r="D104" s="6"/>
      <c r="E104" s="6"/>
      <c r="F104" s="6"/>
      <c r="G104" s="6"/>
      <c r="H104" s="6"/>
      <c r="I104" s="6"/>
      <c r="J104" s="6"/>
      <c r="K104" s="6"/>
      <c r="L104" s="6"/>
      <c r="M104" s="6"/>
      <c r="N104" s="6"/>
      <c r="O104" s="6"/>
      <c r="P104" s="6"/>
      <c r="Q104" s="6"/>
      <c r="R104" s="6"/>
    </row>
    <row r="105">
      <c r="A105" s="6"/>
      <c r="B105" s="6"/>
      <c r="C105" s="6"/>
      <c r="D105" s="6"/>
      <c r="E105" s="6"/>
      <c r="F105" s="6"/>
      <c r="G105" s="6"/>
      <c r="H105" s="6"/>
      <c r="I105" s="6"/>
      <c r="J105" s="6"/>
      <c r="K105" s="6"/>
      <c r="L105" s="6"/>
      <c r="M105" s="6"/>
      <c r="N105" s="6"/>
      <c r="O105" s="6"/>
      <c r="P105" s="6"/>
      <c r="Q105" s="6"/>
      <c r="R105" s="6"/>
    </row>
    <row r="106">
      <c r="A106" s="6"/>
      <c r="B106" s="6"/>
      <c r="C106" s="6"/>
      <c r="D106" s="6"/>
      <c r="E106" s="6"/>
      <c r="F106" s="6"/>
      <c r="G106" s="6"/>
      <c r="H106" s="6"/>
      <c r="I106" s="6"/>
      <c r="J106" s="6"/>
      <c r="K106" s="6"/>
      <c r="L106" s="6"/>
      <c r="M106" s="6"/>
      <c r="N106" s="6"/>
      <c r="O106" s="6"/>
      <c r="P106" s="6"/>
      <c r="Q106" s="6"/>
      <c r="R106" s="6"/>
    </row>
    <row r="107">
      <c r="A107" s="6"/>
      <c r="B107" s="6"/>
      <c r="C107" s="6"/>
      <c r="D107" s="6"/>
      <c r="E107" s="6"/>
      <c r="F107" s="6"/>
      <c r="G107" s="6"/>
      <c r="H107" s="6"/>
      <c r="I107" s="6"/>
      <c r="J107" s="6"/>
      <c r="K107" s="6"/>
      <c r="L107" s="6"/>
      <c r="M107" s="6"/>
      <c r="N107" s="6"/>
      <c r="O107" s="6"/>
      <c r="P107" s="6"/>
      <c r="Q107" s="6"/>
      <c r="R107" s="6"/>
    </row>
    <row r="108">
      <c r="A108" s="6"/>
      <c r="B108" s="6"/>
      <c r="C108" s="6"/>
      <c r="D108" s="6"/>
      <c r="E108" s="6"/>
      <c r="F108" s="6"/>
      <c r="G108" s="6"/>
      <c r="H108" s="6"/>
      <c r="I108" s="6"/>
      <c r="J108" s="6"/>
      <c r="K108" s="6"/>
      <c r="L108" s="6"/>
      <c r="M108" s="6"/>
      <c r="N108" s="6"/>
      <c r="O108" s="6"/>
      <c r="P108" s="6"/>
      <c r="Q108" s="6"/>
      <c r="R108" s="6"/>
    </row>
    <row r="109">
      <c r="A109" s="6"/>
      <c r="B109" s="6"/>
      <c r="C109" s="6"/>
      <c r="D109" s="6"/>
      <c r="E109" s="6"/>
      <c r="F109" s="6"/>
      <c r="G109" s="6"/>
      <c r="H109" s="6"/>
      <c r="I109" s="6"/>
      <c r="J109" s="6"/>
      <c r="K109" s="6"/>
      <c r="L109" s="6"/>
      <c r="M109" s="6"/>
      <c r="N109" s="6"/>
      <c r="O109" s="6"/>
      <c r="P109" s="6"/>
      <c r="Q109" s="6"/>
      <c r="R109" s="6"/>
    </row>
    <row r="110">
      <c r="A110" s="6"/>
      <c r="B110" s="6"/>
      <c r="C110" s="6"/>
      <c r="D110" s="6"/>
      <c r="E110" s="6"/>
      <c r="F110" s="6"/>
      <c r="G110" s="6"/>
      <c r="H110" s="6"/>
      <c r="I110" s="6"/>
      <c r="J110" s="6"/>
      <c r="K110" s="6"/>
      <c r="L110" s="6"/>
      <c r="M110" s="6"/>
      <c r="N110" s="6"/>
      <c r="O110" s="6"/>
      <c r="P110" s="6"/>
      <c r="Q110" s="6"/>
      <c r="R110" s="6"/>
    </row>
    <row r="111">
      <c r="A111" s="6"/>
      <c r="B111" s="6"/>
      <c r="C111" s="6"/>
      <c r="D111" s="6"/>
      <c r="E111" s="6"/>
      <c r="F111" s="6"/>
      <c r="G111" s="6"/>
      <c r="H111" s="6"/>
      <c r="I111" s="6"/>
      <c r="J111" s="6"/>
      <c r="K111" s="6"/>
      <c r="L111" s="6"/>
      <c r="M111" s="6"/>
      <c r="N111" s="6"/>
      <c r="O111" s="6"/>
      <c r="P111" s="6"/>
      <c r="Q111" s="6"/>
      <c r="R111" s="6"/>
    </row>
    <row r="112">
      <c r="A112" s="6"/>
      <c r="B112" s="6"/>
      <c r="C112" s="6"/>
      <c r="D112" s="6"/>
      <c r="E112" s="6"/>
      <c r="F112" s="6"/>
      <c r="G112" s="6"/>
      <c r="H112" s="6"/>
      <c r="I112" s="6"/>
      <c r="J112" s="6"/>
      <c r="K112" s="6"/>
      <c r="L112" s="6"/>
      <c r="M112" s="6"/>
      <c r="N112" s="6"/>
      <c r="O112" s="6"/>
      <c r="P112" s="6"/>
      <c r="Q112" s="6"/>
      <c r="R112" s="6"/>
    </row>
    <row r="113">
      <c r="A113" s="6"/>
      <c r="B113" s="6"/>
      <c r="C113" s="6"/>
      <c r="D113" s="6"/>
      <c r="E113" s="6"/>
      <c r="F113" s="6"/>
      <c r="G113" s="6"/>
      <c r="H113" s="6"/>
      <c r="I113" s="6"/>
      <c r="J113" s="6"/>
      <c r="K113" s="6"/>
      <c r="L113" s="6"/>
      <c r="M113" s="6"/>
      <c r="N113" s="6"/>
      <c r="O113" s="6"/>
      <c r="P113" s="6"/>
      <c r="Q113" s="6"/>
      <c r="R113" s="6"/>
    </row>
    <row r="114">
      <c r="A114" s="6"/>
      <c r="B114" s="6"/>
      <c r="C114" s="6"/>
      <c r="D114" s="6"/>
      <c r="E114" s="6"/>
      <c r="F114" s="6"/>
      <c r="G114" s="6"/>
      <c r="H114" s="6"/>
      <c r="I114" s="6"/>
      <c r="J114" s="6"/>
      <c r="K114" s="6"/>
      <c r="L114" s="6"/>
      <c r="M114" s="6"/>
      <c r="N114" s="6"/>
      <c r="O114" s="6"/>
      <c r="P114" s="6"/>
      <c r="Q114" s="6"/>
      <c r="R114" s="6"/>
    </row>
    <row r="115">
      <c r="A115" s="6"/>
      <c r="B115" s="6"/>
      <c r="C115" s="6"/>
      <c r="D115" s="6"/>
      <c r="E115" s="6"/>
      <c r="F115" s="6"/>
      <c r="G115" s="6"/>
      <c r="H115" s="6"/>
      <c r="I115" s="6"/>
      <c r="J115" s="6"/>
      <c r="K115" s="6"/>
      <c r="L115" s="6"/>
      <c r="M115" s="6"/>
      <c r="N115" s="6"/>
      <c r="O115" s="6"/>
      <c r="P115" s="6"/>
      <c r="Q115" s="6"/>
      <c r="R115" s="6"/>
    </row>
    <row r="116">
      <c r="A116" s="6"/>
      <c r="B116" s="6"/>
      <c r="C116" s="6"/>
      <c r="D116" s="6"/>
      <c r="E116" s="6"/>
      <c r="F116" s="6"/>
      <c r="G116" s="6"/>
      <c r="H116" s="6"/>
      <c r="I116" s="6"/>
      <c r="J116" s="6"/>
      <c r="K116" s="6"/>
      <c r="L116" s="6"/>
      <c r="M116" s="6"/>
      <c r="N116" s="6"/>
      <c r="O116" s="6"/>
      <c r="P116" s="6"/>
      <c r="Q116" s="6"/>
      <c r="R116" s="6"/>
    </row>
    <row r="117">
      <c r="A117" s="6"/>
      <c r="B117" s="6"/>
      <c r="C117" s="6"/>
      <c r="D117" s="6"/>
      <c r="E117" s="6"/>
      <c r="F117" s="6"/>
      <c r="G117" s="6"/>
      <c r="H117" s="6"/>
      <c r="I117" s="6"/>
      <c r="J117" s="6"/>
      <c r="K117" s="6"/>
      <c r="L117" s="6"/>
      <c r="M117" s="6"/>
      <c r="N117" s="6"/>
      <c r="O117" s="6"/>
      <c r="P117" s="6"/>
      <c r="Q117" s="6"/>
      <c r="R117" s="6"/>
    </row>
    <row r="118">
      <c r="A118" s="6"/>
      <c r="B118" s="6"/>
      <c r="C118" s="6"/>
      <c r="D118" s="6"/>
      <c r="E118" s="6"/>
      <c r="F118" s="6"/>
      <c r="G118" s="6"/>
      <c r="H118" s="6"/>
      <c r="I118" s="6"/>
      <c r="J118" s="6"/>
      <c r="K118" s="6"/>
      <c r="L118" s="6"/>
      <c r="M118" s="6"/>
      <c r="N118" s="6"/>
      <c r="O118" s="6"/>
      <c r="P118" s="6"/>
      <c r="Q118" s="6"/>
      <c r="R118" s="6"/>
    </row>
    <row r="119">
      <c r="A119" s="6"/>
      <c r="B119" s="6"/>
      <c r="C119" s="6"/>
      <c r="D119" s="6"/>
      <c r="E119" s="6"/>
      <c r="F119" s="6"/>
      <c r="G119" s="6"/>
      <c r="H119" s="6"/>
      <c r="I119" s="6"/>
      <c r="J119" s="6"/>
      <c r="K119" s="6"/>
      <c r="L119" s="6"/>
      <c r="M119" s="6"/>
      <c r="N119" s="6"/>
      <c r="O119" s="6"/>
      <c r="P119" s="6"/>
      <c r="Q119" s="6"/>
      <c r="R119" s="6"/>
    </row>
    <row r="120">
      <c r="A120" s="6"/>
      <c r="B120" s="6"/>
      <c r="C120" s="6"/>
      <c r="D120" s="6"/>
      <c r="E120" s="6"/>
      <c r="F120" s="6"/>
      <c r="G120" s="6"/>
      <c r="H120" s="6"/>
      <c r="I120" s="6"/>
      <c r="J120" s="6"/>
      <c r="K120" s="6"/>
      <c r="L120" s="6"/>
      <c r="M120" s="6"/>
      <c r="N120" s="6"/>
      <c r="O120" s="6"/>
      <c r="P120" s="6"/>
      <c r="Q120" s="6"/>
      <c r="R120" s="6"/>
    </row>
    <row r="121">
      <c r="A121" s="6"/>
      <c r="B121" s="6"/>
      <c r="C121" s="6"/>
      <c r="D121" s="6"/>
      <c r="E121" s="6"/>
      <c r="F121" s="6"/>
      <c r="G121" s="6"/>
      <c r="H121" s="6"/>
      <c r="I121" s="6"/>
      <c r="J121" s="6"/>
      <c r="K121" s="6"/>
      <c r="L121" s="6"/>
      <c r="M121" s="6"/>
      <c r="N121" s="6"/>
      <c r="O121" s="6"/>
      <c r="P121" s="6"/>
      <c r="Q121" s="6"/>
      <c r="R121" s="6"/>
    </row>
    <row r="122">
      <c r="A122" s="6"/>
      <c r="B122" s="6"/>
      <c r="C122" s="6"/>
      <c r="D122" s="6"/>
      <c r="E122" s="6"/>
      <c r="F122" s="6"/>
      <c r="G122" s="6"/>
      <c r="H122" s="6"/>
      <c r="I122" s="6"/>
      <c r="J122" s="6"/>
      <c r="K122" s="6"/>
      <c r="L122" s="6"/>
      <c r="M122" s="6"/>
      <c r="N122" s="6"/>
      <c r="O122" s="6"/>
      <c r="P122" s="6"/>
      <c r="Q122" s="6"/>
      <c r="R122" s="6"/>
    </row>
    <row r="123">
      <c r="A123" s="6"/>
      <c r="B123" s="6"/>
      <c r="C123" s="6"/>
      <c r="D123" s="6"/>
      <c r="E123" s="6"/>
      <c r="F123" s="6"/>
      <c r="G123" s="6"/>
      <c r="H123" s="6"/>
      <c r="I123" s="6"/>
      <c r="J123" s="6"/>
      <c r="K123" s="6"/>
      <c r="L123" s="6"/>
      <c r="M123" s="6"/>
      <c r="N123" s="6"/>
      <c r="O123" s="6"/>
      <c r="P123" s="6"/>
      <c r="Q123" s="6"/>
      <c r="R123" s="6"/>
    </row>
    <row r="124">
      <c r="A124" s="6"/>
      <c r="B124" s="6"/>
      <c r="C124" s="6"/>
      <c r="D124" s="6"/>
      <c r="E124" s="6"/>
      <c r="F124" s="6"/>
      <c r="G124" s="6"/>
      <c r="H124" s="6"/>
      <c r="I124" s="6"/>
      <c r="J124" s="6"/>
      <c r="K124" s="6"/>
      <c r="L124" s="6"/>
      <c r="M124" s="6"/>
      <c r="N124" s="6"/>
      <c r="O124" s="6"/>
      <c r="P124" s="6"/>
      <c r="Q124" s="6"/>
      <c r="R124" s="6"/>
    </row>
    <row r="125">
      <c r="A125" s="6"/>
      <c r="B125" s="6"/>
      <c r="C125" s="6"/>
      <c r="D125" s="6"/>
      <c r="E125" s="6"/>
      <c r="F125" s="6"/>
      <c r="G125" s="6"/>
      <c r="H125" s="6"/>
      <c r="I125" s="6"/>
      <c r="J125" s="6"/>
      <c r="K125" s="6"/>
      <c r="L125" s="6"/>
      <c r="M125" s="6"/>
      <c r="N125" s="6"/>
      <c r="O125" s="6"/>
      <c r="P125" s="6"/>
      <c r="Q125" s="6"/>
      <c r="R125" s="6"/>
    </row>
    <row r="126">
      <c r="A126" s="6"/>
      <c r="B126" s="6"/>
      <c r="C126" s="6"/>
      <c r="D126" s="6"/>
      <c r="E126" s="6"/>
      <c r="F126" s="6"/>
      <c r="G126" s="6"/>
      <c r="H126" s="6"/>
      <c r="I126" s="6"/>
      <c r="J126" s="6"/>
      <c r="K126" s="6"/>
      <c r="L126" s="6"/>
      <c r="M126" s="6"/>
      <c r="N126" s="6"/>
      <c r="O126" s="6"/>
      <c r="P126" s="6"/>
      <c r="Q126" s="6"/>
      <c r="R126" s="6"/>
    </row>
    <row r="127">
      <c r="A127" s="6"/>
      <c r="B127" s="6"/>
      <c r="C127" s="6"/>
      <c r="D127" s="6"/>
      <c r="E127" s="6"/>
      <c r="F127" s="6"/>
      <c r="G127" s="6"/>
      <c r="H127" s="6"/>
      <c r="I127" s="6"/>
      <c r="J127" s="6"/>
      <c r="K127" s="6"/>
      <c r="L127" s="6"/>
      <c r="M127" s="6"/>
      <c r="N127" s="6"/>
      <c r="O127" s="6"/>
      <c r="P127" s="6"/>
      <c r="Q127" s="6"/>
      <c r="R127" s="6"/>
    </row>
    <row r="128">
      <c r="A128" s="6"/>
      <c r="B128" s="6"/>
      <c r="C128" s="6"/>
      <c r="D128" s="6"/>
      <c r="E128" s="6"/>
      <c r="F128" s="6"/>
      <c r="G128" s="6"/>
      <c r="H128" s="6"/>
      <c r="I128" s="6"/>
      <c r="J128" s="6"/>
      <c r="K128" s="6"/>
      <c r="L128" s="6"/>
      <c r="M128" s="6"/>
      <c r="N128" s="6"/>
      <c r="O128" s="6"/>
      <c r="P128" s="6"/>
      <c r="Q128" s="6"/>
      <c r="R128" s="6"/>
    </row>
    <row r="129">
      <c r="A129" s="6"/>
      <c r="B129" s="6"/>
      <c r="C129" s="6"/>
      <c r="D129" s="6"/>
      <c r="E129" s="6"/>
      <c r="F129" s="6"/>
      <c r="G129" s="6"/>
      <c r="H129" s="6"/>
      <c r="I129" s="6"/>
      <c r="J129" s="6"/>
      <c r="K129" s="6"/>
      <c r="L129" s="6"/>
      <c r="M129" s="6"/>
      <c r="N129" s="6"/>
      <c r="O129" s="6"/>
      <c r="P129" s="6"/>
      <c r="Q129" s="6"/>
      <c r="R129" s="6"/>
    </row>
    <row r="130">
      <c r="A130" s="6"/>
      <c r="B130" s="6"/>
      <c r="C130" s="6"/>
      <c r="D130" s="6"/>
      <c r="E130" s="6"/>
      <c r="F130" s="6"/>
      <c r="G130" s="6"/>
      <c r="H130" s="6"/>
      <c r="I130" s="6"/>
      <c r="J130" s="6"/>
      <c r="K130" s="6"/>
      <c r="L130" s="6"/>
      <c r="M130" s="6"/>
      <c r="N130" s="6"/>
      <c r="O130" s="6"/>
      <c r="P130" s="6"/>
      <c r="Q130" s="6"/>
      <c r="R130" s="6"/>
    </row>
    <row r="131">
      <c r="A131" s="6"/>
      <c r="B131" s="6"/>
      <c r="C131" s="6"/>
      <c r="D131" s="6"/>
      <c r="E131" s="6"/>
      <c r="F131" s="6"/>
      <c r="G131" s="6"/>
      <c r="H131" s="6"/>
      <c r="I131" s="6"/>
      <c r="J131" s="6"/>
      <c r="K131" s="6"/>
      <c r="L131" s="6"/>
      <c r="M131" s="6"/>
      <c r="N131" s="6"/>
      <c r="O131" s="6"/>
      <c r="P131" s="6"/>
      <c r="Q131" s="6"/>
      <c r="R131" s="6"/>
    </row>
    <row r="132">
      <c r="A132" s="6"/>
      <c r="B132" s="6"/>
      <c r="C132" s="6"/>
      <c r="D132" s="6"/>
      <c r="E132" s="6"/>
      <c r="F132" s="6"/>
      <c r="G132" s="6"/>
      <c r="H132" s="6"/>
      <c r="I132" s="6"/>
      <c r="J132" s="6"/>
      <c r="K132" s="6"/>
      <c r="L132" s="6"/>
      <c r="M132" s="6"/>
      <c r="N132" s="6"/>
      <c r="O132" s="6"/>
      <c r="P132" s="6"/>
      <c r="Q132" s="6"/>
      <c r="R132" s="6"/>
    </row>
    <row r="133">
      <c r="A133" s="6"/>
      <c r="B133" s="6"/>
      <c r="C133" s="6"/>
      <c r="D133" s="6"/>
      <c r="E133" s="6"/>
      <c r="F133" s="6"/>
      <c r="G133" s="6"/>
      <c r="H133" s="6"/>
      <c r="I133" s="6"/>
      <c r="J133" s="6"/>
      <c r="K133" s="6"/>
      <c r="L133" s="6"/>
      <c r="M133" s="6"/>
      <c r="N133" s="6"/>
      <c r="O133" s="6"/>
      <c r="P133" s="6"/>
      <c r="Q133" s="6"/>
      <c r="R133" s="6"/>
    </row>
    <row r="134">
      <c r="A134" s="6"/>
      <c r="B134" s="6"/>
      <c r="C134" s="6"/>
      <c r="D134" s="6"/>
      <c r="E134" s="6"/>
      <c r="F134" s="6"/>
      <c r="G134" s="6"/>
      <c r="H134" s="6"/>
      <c r="I134" s="6"/>
      <c r="J134" s="6"/>
      <c r="K134" s="6"/>
      <c r="L134" s="6"/>
      <c r="M134" s="6"/>
      <c r="N134" s="6"/>
      <c r="O134" s="6"/>
      <c r="P134" s="6"/>
      <c r="Q134" s="6"/>
      <c r="R134" s="6"/>
    </row>
    <row r="135">
      <c r="A135" s="6"/>
      <c r="B135" s="6"/>
      <c r="C135" s="6"/>
      <c r="D135" s="6"/>
      <c r="E135" s="6"/>
      <c r="F135" s="6"/>
      <c r="G135" s="6"/>
      <c r="H135" s="6"/>
      <c r="I135" s="6"/>
      <c r="J135" s="6"/>
      <c r="K135" s="6"/>
      <c r="L135" s="6"/>
      <c r="M135" s="6"/>
      <c r="N135" s="6"/>
      <c r="O135" s="6"/>
      <c r="P135" s="6"/>
      <c r="Q135" s="6"/>
      <c r="R135" s="6"/>
    </row>
    <row r="136">
      <c r="A136" s="6"/>
      <c r="B136" s="6"/>
      <c r="C136" s="6"/>
      <c r="D136" s="6"/>
      <c r="E136" s="6"/>
      <c r="F136" s="6"/>
      <c r="G136" s="6"/>
      <c r="H136" s="6"/>
      <c r="I136" s="6"/>
      <c r="J136" s="6"/>
      <c r="K136" s="6"/>
      <c r="L136" s="6"/>
      <c r="M136" s="6"/>
      <c r="N136" s="6"/>
      <c r="O136" s="6"/>
      <c r="P136" s="6"/>
      <c r="Q136" s="6"/>
      <c r="R136" s="6"/>
    </row>
    <row r="137">
      <c r="A137" s="6"/>
      <c r="B137" s="6"/>
      <c r="C137" s="6"/>
      <c r="D137" s="6"/>
      <c r="E137" s="6"/>
      <c r="F137" s="6"/>
      <c r="G137" s="6"/>
      <c r="H137" s="6"/>
      <c r="I137" s="6"/>
      <c r="J137" s="6"/>
      <c r="K137" s="6"/>
      <c r="L137" s="6"/>
      <c r="M137" s="6"/>
      <c r="N137" s="6"/>
      <c r="O137" s="6"/>
      <c r="P137" s="6"/>
      <c r="Q137" s="6"/>
      <c r="R137" s="6"/>
    </row>
    <row r="138">
      <c r="A138" s="6"/>
      <c r="B138" s="6"/>
      <c r="C138" s="6"/>
      <c r="D138" s="6"/>
      <c r="E138" s="6"/>
      <c r="F138" s="6"/>
      <c r="G138" s="6"/>
      <c r="H138" s="6"/>
      <c r="I138" s="6"/>
      <c r="J138" s="6"/>
      <c r="K138" s="6"/>
      <c r="L138" s="6"/>
      <c r="M138" s="6"/>
      <c r="N138" s="6"/>
      <c r="O138" s="6"/>
      <c r="P138" s="6"/>
      <c r="Q138" s="6"/>
      <c r="R138" s="6"/>
    </row>
    <row r="139">
      <c r="A139" s="6"/>
      <c r="B139" s="6"/>
      <c r="C139" s="6"/>
      <c r="D139" s="6"/>
      <c r="E139" s="6"/>
      <c r="F139" s="6"/>
      <c r="G139" s="6"/>
      <c r="H139" s="6"/>
      <c r="I139" s="6"/>
      <c r="J139" s="6"/>
      <c r="K139" s="6"/>
      <c r="L139" s="6"/>
      <c r="M139" s="6"/>
      <c r="N139" s="6"/>
      <c r="O139" s="6"/>
      <c r="P139" s="6"/>
      <c r="Q139" s="6"/>
      <c r="R139" s="6"/>
    </row>
    <row r="140">
      <c r="A140" s="6"/>
      <c r="B140" s="6"/>
      <c r="C140" s="6"/>
      <c r="D140" s="6"/>
      <c r="E140" s="6"/>
      <c r="F140" s="6"/>
      <c r="G140" s="6"/>
      <c r="H140" s="6"/>
      <c r="I140" s="6"/>
      <c r="J140" s="6"/>
      <c r="K140" s="6"/>
      <c r="L140" s="6"/>
      <c r="M140" s="6"/>
      <c r="N140" s="6"/>
      <c r="O140" s="6"/>
      <c r="P140" s="6"/>
      <c r="Q140" s="6"/>
      <c r="R140" s="6"/>
    </row>
    <row r="141">
      <c r="A141" s="6"/>
      <c r="B141" s="6"/>
      <c r="C141" s="6"/>
      <c r="D141" s="6"/>
      <c r="E141" s="6"/>
      <c r="F141" s="6"/>
      <c r="G141" s="6"/>
      <c r="H141" s="6"/>
      <c r="I141" s="6"/>
      <c r="J141" s="6"/>
      <c r="K141" s="6"/>
      <c r="L141" s="6"/>
      <c r="M141" s="6"/>
      <c r="N141" s="6"/>
      <c r="O141" s="6"/>
      <c r="P141" s="6"/>
      <c r="Q141" s="6"/>
      <c r="R141" s="6"/>
    </row>
    <row r="142">
      <c r="A142" s="6"/>
      <c r="B142" s="6"/>
      <c r="C142" s="6"/>
      <c r="D142" s="6"/>
      <c r="E142" s="6"/>
      <c r="F142" s="6"/>
      <c r="G142" s="6"/>
      <c r="H142" s="6"/>
      <c r="I142" s="6"/>
      <c r="J142" s="6"/>
      <c r="K142" s="6"/>
      <c r="L142" s="6"/>
      <c r="M142" s="6"/>
      <c r="N142" s="6"/>
      <c r="O142" s="6"/>
      <c r="P142" s="6"/>
      <c r="Q142" s="6"/>
      <c r="R142" s="6"/>
    </row>
    <row r="143">
      <c r="A143" s="6"/>
      <c r="B143" s="6"/>
      <c r="C143" s="6"/>
      <c r="D143" s="6"/>
      <c r="E143" s="6"/>
      <c r="F143" s="6"/>
      <c r="G143" s="6"/>
      <c r="H143" s="6"/>
      <c r="I143" s="6"/>
      <c r="J143" s="6"/>
      <c r="K143" s="6"/>
      <c r="L143" s="6"/>
      <c r="M143" s="6"/>
      <c r="N143" s="6"/>
      <c r="O143" s="6"/>
      <c r="P143" s="6"/>
      <c r="Q143" s="6"/>
      <c r="R143" s="6"/>
    </row>
    <row r="144">
      <c r="A144" s="6"/>
      <c r="B144" s="6"/>
      <c r="C144" s="6"/>
      <c r="D144" s="6"/>
      <c r="E144" s="6"/>
      <c r="F144" s="6"/>
      <c r="G144" s="6"/>
      <c r="H144" s="6"/>
      <c r="I144" s="6"/>
      <c r="J144" s="6"/>
      <c r="K144" s="6"/>
      <c r="L144" s="6"/>
      <c r="M144" s="6"/>
      <c r="N144" s="6"/>
      <c r="O144" s="6"/>
      <c r="P144" s="6"/>
      <c r="Q144" s="6"/>
      <c r="R144" s="6"/>
    </row>
    <row r="145">
      <c r="A145" s="6"/>
      <c r="B145" s="6"/>
      <c r="C145" s="6"/>
      <c r="D145" s="6"/>
      <c r="E145" s="6"/>
      <c r="F145" s="6"/>
      <c r="G145" s="6"/>
      <c r="H145" s="6"/>
      <c r="I145" s="6"/>
      <c r="J145" s="6"/>
      <c r="K145" s="6"/>
      <c r="L145" s="6"/>
      <c r="M145" s="6"/>
      <c r="N145" s="6"/>
      <c r="O145" s="6"/>
      <c r="P145" s="6"/>
      <c r="Q145" s="6"/>
      <c r="R145" s="6"/>
    </row>
    <row r="146">
      <c r="A146" s="6"/>
      <c r="B146" s="6"/>
      <c r="C146" s="6"/>
      <c r="D146" s="6"/>
      <c r="E146" s="6"/>
      <c r="F146" s="6"/>
      <c r="G146" s="6"/>
      <c r="H146" s="6"/>
      <c r="I146" s="6"/>
      <c r="J146" s="6"/>
      <c r="K146" s="6"/>
      <c r="L146" s="6"/>
      <c r="M146" s="6"/>
      <c r="N146" s="6"/>
      <c r="O146" s="6"/>
      <c r="P146" s="6"/>
      <c r="Q146" s="6"/>
      <c r="R146" s="6"/>
    </row>
    <row r="147">
      <c r="A147" s="6"/>
      <c r="B147" s="6"/>
      <c r="C147" s="6"/>
      <c r="D147" s="6"/>
      <c r="E147" s="6"/>
      <c r="F147" s="6"/>
      <c r="G147" s="6"/>
      <c r="H147" s="6"/>
      <c r="I147" s="6"/>
      <c r="J147" s="6"/>
      <c r="K147" s="6"/>
      <c r="L147" s="6"/>
      <c r="M147" s="6"/>
      <c r="N147" s="6"/>
      <c r="O147" s="6"/>
      <c r="P147" s="6"/>
      <c r="Q147" s="6"/>
      <c r="R147" s="6"/>
    </row>
    <row r="148">
      <c r="A148" s="6"/>
      <c r="B148" s="6"/>
      <c r="C148" s="6"/>
      <c r="D148" s="6"/>
      <c r="E148" s="6"/>
      <c r="F148" s="6"/>
      <c r="G148" s="6"/>
      <c r="H148" s="6"/>
      <c r="I148" s="6"/>
      <c r="J148" s="6"/>
      <c r="K148" s="6"/>
      <c r="L148" s="6"/>
      <c r="M148" s="6"/>
      <c r="N148" s="6"/>
      <c r="O148" s="6"/>
      <c r="P148" s="6"/>
      <c r="Q148" s="6"/>
      <c r="R148" s="6"/>
    </row>
    <row r="149">
      <c r="A149" s="6"/>
      <c r="B149" s="6"/>
      <c r="C149" s="6"/>
      <c r="D149" s="6"/>
      <c r="E149" s="6"/>
      <c r="F149" s="6"/>
      <c r="G149" s="6"/>
      <c r="H149" s="6"/>
      <c r="I149" s="6"/>
      <c r="J149" s="6"/>
      <c r="K149" s="6"/>
      <c r="L149" s="6"/>
      <c r="M149" s="6"/>
      <c r="N149" s="6"/>
      <c r="O149" s="6"/>
      <c r="P149" s="6"/>
      <c r="Q149" s="6"/>
      <c r="R149" s="6"/>
    </row>
    <row r="150">
      <c r="A150" s="6"/>
      <c r="B150" s="6"/>
      <c r="C150" s="6"/>
      <c r="D150" s="6"/>
      <c r="E150" s="6"/>
      <c r="F150" s="6"/>
      <c r="G150" s="6"/>
      <c r="H150" s="6"/>
      <c r="I150" s="6"/>
      <c r="J150" s="6"/>
      <c r="K150" s="6"/>
      <c r="L150" s="6"/>
      <c r="M150" s="6"/>
      <c r="N150" s="6"/>
      <c r="O150" s="6"/>
      <c r="P150" s="6"/>
      <c r="Q150" s="6"/>
      <c r="R150" s="6"/>
    </row>
    <row r="151">
      <c r="A151" s="6"/>
      <c r="B151" s="6"/>
      <c r="C151" s="6"/>
      <c r="D151" s="6"/>
      <c r="E151" s="6"/>
      <c r="F151" s="6"/>
      <c r="G151" s="6"/>
      <c r="H151" s="6"/>
      <c r="I151" s="6"/>
      <c r="J151" s="6"/>
      <c r="K151" s="6"/>
      <c r="L151" s="6"/>
      <c r="M151" s="6"/>
      <c r="N151" s="6"/>
      <c r="O151" s="6"/>
      <c r="P151" s="6"/>
      <c r="Q151" s="6"/>
      <c r="R151" s="6"/>
    </row>
    <row r="152">
      <c r="A152" s="6"/>
      <c r="B152" s="6"/>
      <c r="C152" s="6"/>
      <c r="D152" s="6"/>
      <c r="E152" s="6"/>
      <c r="F152" s="6"/>
      <c r="G152" s="6"/>
      <c r="H152" s="6"/>
      <c r="I152" s="6"/>
      <c r="J152" s="6"/>
      <c r="K152" s="6"/>
      <c r="L152" s="6"/>
      <c r="M152" s="6"/>
      <c r="N152" s="6"/>
      <c r="O152" s="6"/>
      <c r="P152" s="6"/>
      <c r="Q152" s="6"/>
      <c r="R152" s="6"/>
    </row>
    <row r="153">
      <c r="A153" s="6"/>
      <c r="B153" s="6"/>
      <c r="C153" s="6"/>
      <c r="D153" s="6"/>
      <c r="E153" s="6"/>
      <c r="F153" s="6"/>
      <c r="G153" s="6"/>
      <c r="H153" s="6"/>
      <c r="I153" s="6"/>
      <c r="J153" s="6"/>
      <c r="K153" s="6"/>
      <c r="L153" s="6"/>
      <c r="M153" s="6"/>
      <c r="N153" s="6"/>
      <c r="O153" s="6"/>
      <c r="P153" s="6"/>
      <c r="Q153" s="6"/>
      <c r="R153" s="6"/>
    </row>
    <row r="154">
      <c r="A154" s="6"/>
      <c r="B154" s="6"/>
      <c r="C154" s="6"/>
      <c r="D154" s="6"/>
      <c r="E154" s="6"/>
      <c r="F154" s="6"/>
      <c r="G154" s="6"/>
      <c r="H154" s="6"/>
      <c r="I154" s="6"/>
      <c r="J154" s="6"/>
      <c r="K154" s="6"/>
      <c r="L154" s="6"/>
      <c r="M154" s="6"/>
      <c r="N154" s="6"/>
      <c r="O154" s="6"/>
      <c r="P154" s="6"/>
      <c r="Q154" s="6"/>
      <c r="R154" s="6"/>
    </row>
    <row r="155">
      <c r="A155" s="6"/>
      <c r="B155" s="6"/>
      <c r="C155" s="6"/>
      <c r="D155" s="6"/>
      <c r="E155" s="6"/>
      <c r="F155" s="6"/>
      <c r="G155" s="6"/>
      <c r="H155" s="6"/>
      <c r="I155" s="6"/>
      <c r="J155" s="6"/>
      <c r="K155" s="6"/>
      <c r="L155" s="6"/>
      <c r="M155" s="6"/>
      <c r="N155" s="6"/>
      <c r="O155" s="6"/>
      <c r="P155" s="6"/>
      <c r="Q155" s="6"/>
      <c r="R155" s="6"/>
    </row>
    <row r="156">
      <c r="A156" s="6"/>
      <c r="B156" s="6"/>
      <c r="C156" s="6"/>
      <c r="D156" s="6"/>
      <c r="E156" s="6"/>
      <c r="F156" s="6"/>
      <c r="G156" s="6"/>
      <c r="H156" s="6"/>
      <c r="I156" s="6"/>
      <c r="J156" s="6"/>
      <c r="K156" s="6"/>
      <c r="L156" s="6"/>
      <c r="M156" s="6"/>
      <c r="N156" s="6"/>
      <c r="O156" s="6"/>
      <c r="P156" s="6"/>
      <c r="Q156" s="6"/>
      <c r="R156" s="6"/>
    </row>
    <row r="157">
      <c r="A157" s="6"/>
      <c r="B157" s="6"/>
      <c r="C157" s="6"/>
      <c r="D157" s="6"/>
      <c r="E157" s="6"/>
      <c r="F157" s="6"/>
      <c r="G157" s="6"/>
      <c r="H157" s="6"/>
      <c r="I157" s="6"/>
      <c r="J157" s="6"/>
      <c r="K157" s="6"/>
      <c r="L157" s="6"/>
      <c r="M157" s="6"/>
      <c r="N157" s="6"/>
      <c r="O157" s="6"/>
      <c r="P157" s="6"/>
      <c r="Q157" s="6"/>
      <c r="R157" s="6"/>
    </row>
    <row r="158">
      <c r="A158" s="6"/>
      <c r="B158" s="6"/>
      <c r="C158" s="6"/>
      <c r="D158" s="6"/>
      <c r="E158" s="6"/>
      <c r="F158" s="6"/>
      <c r="G158" s="6"/>
      <c r="H158" s="6"/>
      <c r="I158" s="6"/>
      <c r="J158" s="6"/>
      <c r="K158" s="6"/>
      <c r="L158" s="6"/>
      <c r="M158" s="6"/>
      <c r="N158" s="6"/>
      <c r="O158" s="6"/>
      <c r="P158" s="6"/>
      <c r="Q158" s="6"/>
      <c r="R158" s="6"/>
    </row>
    <row r="159">
      <c r="A159" s="6"/>
      <c r="B159" s="6"/>
      <c r="C159" s="6"/>
      <c r="D159" s="6"/>
      <c r="E159" s="6"/>
      <c r="F159" s="6"/>
      <c r="G159" s="6"/>
      <c r="H159" s="6"/>
      <c r="I159" s="6"/>
      <c r="J159" s="6"/>
      <c r="K159" s="6"/>
      <c r="L159" s="6"/>
      <c r="M159" s="6"/>
      <c r="N159" s="6"/>
      <c r="O159" s="6"/>
      <c r="P159" s="6"/>
      <c r="Q159" s="6"/>
      <c r="R159" s="6"/>
    </row>
    <row r="160">
      <c r="A160" s="6"/>
      <c r="B160" s="6"/>
      <c r="C160" s="6"/>
      <c r="D160" s="6"/>
      <c r="E160" s="6"/>
      <c r="F160" s="6"/>
      <c r="G160" s="6"/>
      <c r="H160" s="6"/>
      <c r="I160" s="6"/>
      <c r="J160" s="6"/>
      <c r="K160" s="6"/>
      <c r="L160" s="6"/>
      <c r="M160" s="6"/>
      <c r="N160" s="6"/>
      <c r="O160" s="6"/>
      <c r="P160" s="6"/>
      <c r="Q160" s="6"/>
      <c r="R160" s="6"/>
    </row>
    <row r="161">
      <c r="A161" s="6"/>
      <c r="B161" s="6"/>
      <c r="C161" s="6"/>
      <c r="D161" s="6"/>
      <c r="E161" s="6"/>
      <c r="F161" s="6"/>
      <c r="G161" s="6"/>
      <c r="H161" s="6"/>
      <c r="I161" s="6"/>
      <c r="J161" s="6"/>
      <c r="K161" s="6"/>
      <c r="L161" s="6"/>
      <c r="M161" s="6"/>
      <c r="N161" s="6"/>
      <c r="O161" s="6"/>
      <c r="P161" s="6"/>
      <c r="Q161" s="6"/>
      <c r="R161" s="6"/>
    </row>
    <row r="162">
      <c r="A162" s="6"/>
      <c r="B162" s="6"/>
      <c r="C162" s="6"/>
      <c r="D162" s="6"/>
      <c r="E162" s="6"/>
      <c r="F162" s="6"/>
      <c r="G162" s="6"/>
      <c r="H162" s="6"/>
      <c r="I162" s="6"/>
      <c r="J162" s="6"/>
      <c r="K162" s="6"/>
      <c r="L162" s="6"/>
      <c r="M162" s="6"/>
      <c r="N162" s="6"/>
      <c r="O162" s="6"/>
      <c r="P162" s="6"/>
      <c r="Q162" s="6"/>
      <c r="R162" s="6"/>
    </row>
    <row r="163">
      <c r="A163" s="6"/>
      <c r="B163" s="6"/>
      <c r="C163" s="6"/>
      <c r="D163" s="6"/>
      <c r="E163" s="6"/>
      <c r="F163" s="6"/>
      <c r="G163" s="6"/>
      <c r="H163" s="6"/>
      <c r="I163" s="6"/>
      <c r="J163" s="6"/>
      <c r="K163" s="6"/>
      <c r="L163" s="6"/>
      <c r="M163" s="6"/>
      <c r="N163" s="6"/>
      <c r="O163" s="6"/>
      <c r="P163" s="6"/>
      <c r="Q163" s="6"/>
      <c r="R163" s="6"/>
    </row>
    <row r="164">
      <c r="A164" s="6"/>
      <c r="B164" s="6"/>
      <c r="C164" s="6"/>
      <c r="D164" s="6"/>
      <c r="E164" s="6"/>
      <c r="F164" s="6"/>
      <c r="G164" s="6"/>
      <c r="H164" s="6"/>
      <c r="I164" s="6"/>
      <c r="J164" s="6"/>
      <c r="K164" s="6"/>
      <c r="L164" s="6"/>
      <c r="M164" s="6"/>
      <c r="N164" s="6"/>
      <c r="O164" s="6"/>
      <c r="P164" s="6"/>
      <c r="Q164" s="6"/>
      <c r="R164" s="6"/>
    </row>
    <row r="165">
      <c r="A165" s="6"/>
      <c r="B165" s="6"/>
      <c r="C165" s="6"/>
      <c r="D165" s="6"/>
      <c r="E165" s="6"/>
      <c r="F165" s="6"/>
      <c r="G165" s="6"/>
      <c r="H165" s="6"/>
      <c r="I165" s="6"/>
      <c r="J165" s="6"/>
      <c r="K165" s="6"/>
      <c r="L165" s="6"/>
      <c r="M165" s="6"/>
      <c r="N165" s="6"/>
      <c r="O165" s="6"/>
      <c r="P165" s="6"/>
      <c r="Q165" s="6"/>
      <c r="R165" s="6"/>
    </row>
    <row r="166">
      <c r="A166" s="6"/>
      <c r="B166" s="6"/>
      <c r="C166" s="6"/>
      <c r="D166" s="6"/>
      <c r="E166" s="6"/>
      <c r="F166" s="6"/>
      <c r="G166" s="6"/>
      <c r="H166" s="6"/>
      <c r="I166" s="6"/>
      <c r="J166" s="6"/>
      <c r="K166" s="6"/>
      <c r="L166" s="6"/>
      <c r="M166" s="6"/>
      <c r="N166" s="6"/>
      <c r="O166" s="6"/>
      <c r="P166" s="6"/>
      <c r="Q166" s="6"/>
      <c r="R166" s="6"/>
    </row>
    <row r="167">
      <c r="A167" s="6"/>
      <c r="B167" s="6"/>
      <c r="C167" s="6"/>
      <c r="D167" s="6"/>
      <c r="E167" s="6"/>
      <c r="F167" s="6"/>
      <c r="G167" s="6"/>
      <c r="H167" s="6"/>
      <c r="I167" s="6"/>
      <c r="J167" s="6"/>
      <c r="K167" s="6"/>
      <c r="L167" s="6"/>
      <c r="M167" s="6"/>
      <c r="N167" s="6"/>
      <c r="O167" s="6"/>
      <c r="P167" s="6"/>
      <c r="Q167" s="6"/>
      <c r="R167" s="6"/>
    </row>
    <row r="168">
      <c r="A168" s="6"/>
      <c r="B168" s="6"/>
      <c r="C168" s="6"/>
      <c r="D168" s="6"/>
      <c r="E168" s="6"/>
      <c r="F168" s="6"/>
      <c r="G168" s="6"/>
      <c r="H168" s="6"/>
      <c r="I168" s="6"/>
      <c r="J168" s="6"/>
      <c r="K168" s="6"/>
      <c r="L168" s="6"/>
      <c r="M168" s="6"/>
      <c r="N168" s="6"/>
      <c r="O168" s="6"/>
      <c r="P168" s="6"/>
      <c r="Q168" s="6"/>
      <c r="R168" s="6"/>
    </row>
    <row r="169">
      <c r="A169" s="6"/>
      <c r="B169" s="6"/>
      <c r="C169" s="6"/>
      <c r="D169" s="6"/>
      <c r="E169" s="6"/>
      <c r="F169" s="6"/>
      <c r="G169" s="6"/>
      <c r="H169" s="6"/>
      <c r="I169" s="6"/>
      <c r="J169" s="6"/>
      <c r="K169" s="6"/>
      <c r="L169" s="6"/>
      <c r="M169" s="6"/>
      <c r="N169" s="6"/>
      <c r="O169" s="6"/>
      <c r="P169" s="6"/>
      <c r="Q169" s="6"/>
      <c r="R169" s="6"/>
    </row>
    <row r="170">
      <c r="A170" s="6"/>
      <c r="B170" s="6"/>
      <c r="C170" s="6"/>
      <c r="D170" s="6"/>
      <c r="E170" s="6"/>
      <c r="F170" s="6"/>
      <c r="G170" s="6"/>
      <c r="H170" s="6"/>
      <c r="I170" s="6"/>
      <c r="J170" s="6"/>
      <c r="K170" s="6"/>
      <c r="L170" s="6"/>
      <c r="M170" s="6"/>
      <c r="N170" s="6"/>
      <c r="O170" s="6"/>
      <c r="P170" s="6"/>
      <c r="Q170" s="6"/>
      <c r="R170" s="6"/>
    </row>
    <row r="171">
      <c r="A171" s="6"/>
      <c r="B171" s="6"/>
      <c r="C171" s="6"/>
      <c r="D171" s="6"/>
      <c r="E171" s="6"/>
      <c r="F171" s="6"/>
      <c r="G171" s="6"/>
      <c r="H171" s="6"/>
      <c r="I171" s="6"/>
      <c r="J171" s="6"/>
      <c r="K171" s="6"/>
      <c r="L171" s="6"/>
      <c r="M171" s="6"/>
      <c r="N171" s="6"/>
      <c r="O171" s="6"/>
      <c r="P171" s="6"/>
      <c r="Q171" s="6"/>
      <c r="R171" s="6"/>
    </row>
    <row r="172">
      <c r="A172" s="6"/>
      <c r="B172" s="6"/>
      <c r="C172" s="6"/>
      <c r="D172" s="6"/>
      <c r="E172" s="6"/>
      <c r="F172" s="6"/>
      <c r="G172" s="6"/>
      <c r="H172" s="6"/>
      <c r="I172" s="6"/>
      <c r="J172" s="6"/>
      <c r="K172" s="6"/>
      <c r="L172" s="6"/>
      <c r="M172" s="6"/>
      <c r="N172" s="6"/>
      <c r="O172" s="6"/>
      <c r="P172" s="6"/>
      <c r="Q172" s="6"/>
      <c r="R172" s="6"/>
    </row>
    <row r="173">
      <c r="A173" s="6"/>
      <c r="B173" s="6"/>
      <c r="C173" s="6"/>
      <c r="D173" s="6"/>
      <c r="E173" s="6"/>
      <c r="F173" s="6"/>
      <c r="G173" s="6"/>
      <c r="H173" s="6"/>
      <c r="I173" s="6"/>
      <c r="J173" s="6"/>
      <c r="K173" s="6"/>
      <c r="L173" s="6"/>
      <c r="M173" s="6"/>
      <c r="N173" s="6"/>
      <c r="O173" s="6"/>
      <c r="P173" s="6"/>
      <c r="Q173" s="6"/>
      <c r="R173" s="6"/>
    </row>
    <row r="174">
      <c r="A174" s="6"/>
      <c r="B174" s="6"/>
      <c r="C174" s="6"/>
      <c r="D174" s="6"/>
      <c r="E174" s="6"/>
      <c r="F174" s="6"/>
      <c r="G174" s="6"/>
      <c r="H174" s="6"/>
      <c r="I174" s="6"/>
      <c r="J174" s="6"/>
      <c r="K174" s="6"/>
      <c r="L174" s="6"/>
      <c r="M174" s="6"/>
      <c r="N174" s="6"/>
      <c r="O174" s="6"/>
      <c r="P174" s="6"/>
      <c r="Q174" s="6"/>
      <c r="R174" s="6"/>
    </row>
    <row r="175">
      <c r="A175" s="6"/>
      <c r="B175" s="6"/>
      <c r="C175" s="6"/>
      <c r="D175" s="6"/>
      <c r="E175" s="6"/>
      <c r="F175" s="6"/>
      <c r="G175" s="6"/>
      <c r="H175" s="6"/>
      <c r="I175" s="6"/>
      <c r="J175" s="6"/>
      <c r="K175" s="6"/>
      <c r="L175" s="6"/>
      <c r="M175" s="6"/>
      <c r="N175" s="6"/>
      <c r="O175" s="6"/>
      <c r="P175" s="6"/>
      <c r="Q175" s="6"/>
      <c r="R175" s="6"/>
    </row>
    <row r="176">
      <c r="A176" s="6"/>
      <c r="B176" s="6"/>
      <c r="C176" s="6"/>
      <c r="D176" s="6"/>
      <c r="E176" s="6"/>
      <c r="F176" s="6"/>
      <c r="G176" s="6"/>
      <c r="H176" s="6"/>
      <c r="I176" s="6"/>
      <c r="J176" s="6"/>
      <c r="K176" s="6"/>
      <c r="L176" s="6"/>
      <c r="M176" s="6"/>
      <c r="N176" s="6"/>
      <c r="O176" s="6"/>
      <c r="P176" s="6"/>
      <c r="Q176" s="6"/>
      <c r="R176" s="6"/>
    </row>
    <row r="177">
      <c r="A177" s="6"/>
      <c r="B177" s="6"/>
      <c r="C177" s="6"/>
      <c r="D177" s="6"/>
      <c r="E177" s="6"/>
      <c r="F177" s="6"/>
      <c r="G177" s="6"/>
      <c r="H177" s="6"/>
      <c r="I177" s="6"/>
      <c r="J177" s="6"/>
      <c r="K177" s="6"/>
      <c r="L177" s="6"/>
      <c r="M177" s="6"/>
      <c r="N177" s="6"/>
      <c r="O177" s="6"/>
      <c r="P177" s="6"/>
      <c r="Q177" s="6"/>
      <c r="R177" s="6"/>
    </row>
    <row r="178">
      <c r="A178" s="6"/>
      <c r="B178" s="6"/>
      <c r="C178" s="6"/>
      <c r="D178" s="6"/>
      <c r="E178" s="6"/>
      <c r="F178" s="6"/>
      <c r="G178" s="6"/>
      <c r="H178" s="6"/>
      <c r="I178" s="6"/>
      <c r="J178" s="6"/>
      <c r="K178" s="6"/>
      <c r="L178" s="6"/>
      <c r="M178" s="6"/>
      <c r="N178" s="6"/>
      <c r="O178" s="6"/>
      <c r="P178" s="6"/>
      <c r="Q178" s="6"/>
      <c r="R178" s="6"/>
    </row>
    <row r="179">
      <c r="A179" s="6"/>
      <c r="B179" s="6"/>
      <c r="C179" s="6"/>
      <c r="D179" s="6"/>
      <c r="E179" s="6"/>
      <c r="F179" s="6"/>
      <c r="G179" s="6"/>
      <c r="H179" s="6"/>
      <c r="I179" s="6"/>
      <c r="J179" s="6"/>
      <c r="K179" s="6"/>
      <c r="L179" s="6"/>
      <c r="M179" s="6"/>
      <c r="N179" s="6"/>
      <c r="O179" s="6"/>
      <c r="P179" s="6"/>
      <c r="Q179" s="6"/>
      <c r="R179" s="6"/>
    </row>
    <row r="180">
      <c r="A180" s="6"/>
      <c r="B180" s="6"/>
      <c r="C180" s="6"/>
      <c r="D180" s="6"/>
      <c r="E180" s="6"/>
      <c r="F180" s="6"/>
      <c r="G180" s="6"/>
      <c r="H180" s="6"/>
      <c r="I180" s="6"/>
      <c r="J180" s="6"/>
      <c r="K180" s="6"/>
      <c r="L180" s="6"/>
      <c r="M180" s="6"/>
      <c r="N180" s="6"/>
      <c r="O180" s="6"/>
      <c r="P180" s="6"/>
      <c r="Q180" s="6"/>
      <c r="R180" s="6"/>
    </row>
    <row r="181">
      <c r="A181" s="6"/>
      <c r="B181" s="6"/>
      <c r="C181" s="6"/>
      <c r="D181" s="6"/>
      <c r="E181" s="6"/>
      <c r="F181" s="6"/>
      <c r="G181" s="6"/>
      <c r="H181" s="6"/>
      <c r="I181" s="6"/>
      <c r="J181" s="6"/>
      <c r="K181" s="6"/>
      <c r="L181" s="6"/>
      <c r="M181" s="6"/>
      <c r="N181" s="6"/>
      <c r="O181" s="6"/>
      <c r="P181" s="6"/>
      <c r="Q181" s="6"/>
      <c r="R181" s="6"/>
    </row>
    <row r="182">
      <c r="A182" s="6"/>
      <c r="B182" s="6"/>
      <c r="C182" s="6"/>
      <c r="D182" s="6"/>
      <c r="E182" s="6"/>
      <c r="F182" s="6"/>
      <c r="G182" s="6"/>
      <c r="H182" s="6"/>
      <c r="I182" s="6"/>
      <c r="J182" s="6"/>
      <c r="K182" s="6"/>
      <c r="L182" s="6"/>
      <c r="M182" s="6"/>
      <c r="N182" s="6"/>
      <c r="O182" s="6"/>
      <c r="P182" s="6"/>
      <c r="Q182" s="6"/>
      <c r="R182" s="6"/>
    </row>
    <row r="183">
      <c r="A183" s="6"/>
      <c r="B183" s="6"/>
      <c r="C183" s="6"/>
      <c r="D183" s="6"/>
      <c r="E183" s="6"/>
      <c r="F183" s="6"/>
      <c r="G183" s="6"/>
      <c r="H183" s="6"/>
      <c r="I183" s="6"/>
      <c r="J183" s="6"/>
      <c r="K183" s="6"/>
      <c r="L183" s="6"/>
      <c r="M183" s="6"/>
      <c r="N183" s="6"/>
      <c r="O183" s="6"/>
      <c r="P183" s="6"/>
      <c r="Q183" s="6"/>
      <c r="R183" s="6"/>
    </row>
    <row r="184">
      <c r="A184" s="6"/>
      <c r="B184" s="6"/>
      <c r="C184" s="6"/>
      <c r="D184" s="6"/>
      <c r="E184" s="6"/>
      <c r="F184" s="6"/>
      <c r="G184" s="6"/>
      <c r="H184" s="6"/>
      <c r="I184" s="6"/>
      <c r="J184" s="6"/>
      <c r="K184" s="6"/>
      <c r="L184" s="6"/>
      <c r="M184" s="6"/>
      <c r="N184" s="6"/>
      <c r="O184" s="6"/>
      <c r="P184" s="6"/>
      <c r="Q184" s="6"/>
      <c r="R184" s="6"/>
    </row>
    <row r="185">
      <c r="A185" s="6"/>
      <c r="B185" s="6"/>
      <c r="C185" s="6"/>
      <c r="D185" s="6"/>
      <c r="E185" s="6"/>
      <c r="F185" s="6"/>
      <c r="G185" s="6"/>
      <c r="H185" s="6"/>
      <c r="I185" s="6"/>
      <c r="J185" s="6"/>
      <c r="K185" s="6"/>
      <c r="L185" s="6"/>
      <c r="M185" s="6"/>
      <c r="N185" s="6"/>
      <c r="O185" s="6"/>
      <c r="P185" s="6"/>
      <c r="Q185" s="6"/>
      <c r="R185" s="6"/>
    </row>
    <row r="186">
      <c r="A186" s="6"/>
      <c r="B186" s="6"/>
      <c r="C186" s="6"/>
      <c r="D186" s="6"/>
      <c r="E186" s="6"/>
      <c r="F186" s="6"/>
      <c r="G186" s="6"/>
      <c r="H186" s="6"/>
      <c r="I186" s="6"/>
      <c r="J186" s="6"/>
      <c r="K186" s="6"/>
      <c r="L186" s="6"/>
      <c r="M186" s="6"/>
      <c r="N186" s="6"/>
      <c r="O186" s="6"/>
      <c r="P186" s="6"/>
      <c r="Q186" s="6"/>
      <c r="R186" s="6"/>
    </row>
    <row r="187">
      <c r="A187" s="6"/>
      <c r="B187" s="6"/>
      <c r="C187" s="6"/>
      <c r="D187" s="6"/>
      <c r="E187" s="6"/>
      <c r="F187" s="6"/>
      <c r="G187" s="6"/>
      <c r="H187" s="6"/>
      <c r="I187" s="6"/>
      <c r="J187" s="6"/>
      <c r="K187" s="6"/>
      <c r="L187" s="6"/>
      <c r="M187" s="6"/>
      <c r="N187" s="6"/>
      <c r="O187" s="6"/>
      <c r="P187" s="6"/>
      <c r="Q187" s="6"/>
      <c r="R187" s="6"/>
    </row>
    <row r="188">
      <c r="A188" s="6"/>
      <c r="B188" s="6"/>
      <c r="C188" s="6"/>
      <c r="D188" s="6"/>
      <c r="E188" s="6"/>
      <c r="F188" s="6"/>
      <c r="G188" s="6"/>
      <c r="H188" s="6"/>
      <c r="I188" s="6"/>
      <c r="J188" s="6"/>
      <c r="K188" s="6"/>
      <c r="L188" s="6"/>
      <c r="M188" s="6"/>
      <c r="N188" s="6"/>
      <c r="O188" s="6"/>
      <c r="P188" s="6"/>
      <c r="Q188" s="6"/>
      <c r="R188" s="6"/>
    </row>
    <row r="189">
      <c r="A189" s="6"/>
      <c r="B189" s="6"/>
      <c r="C189" s="6"/>
      <c r="D189" s="6"/>
      <c r="E189" s="6"/>
      <c r="F189" s="6"/>
      <c r="G189" s="6"/>
      <c r="H189" s="6"/>
      <c r="I189" s="6"/>
      <c r="J189" s="6"/>
      <c r="K189" s="6"/>
      <c r="L189" s="6"/>
      <c r="M189" s="6"/>
      <c r="N189" s="6"/>
      <c r="O189" s="6"/>
      <c r="P189" s="6"/>
      <c r="Q189" s="6"/>
      <c r="R189" s="6"/>
    </row>
    <row r="190">
      <c r="A190" s="6"/>
      <c r="B190" s="6"/>
      <c r="C190" s="6"/>
      <c r="D190" s="6"/>
      <c r="E190" s="6"/>
      <c r="F190" s="6"/>
      <c r="G190" s="6"/>
      <c r="H190" s="6"/>
      <c r="I190" s="6"/>
      <c r="J190" s="6"/>
      <c r="K190" s="6"/>
      <c r="L190" s="6"/>
      <c r="M190" s="6"/>
      <c r="N190" s="6"/>
      <c r="O190" s="6"/>
      <c r="P190" s="6"/>
      <c r="Q190" s="6"/>
      <c r="R190" s="6"/>
    </row>
    <row r="191">
      <c r="A191" s="6"/>
      <c r="B191" s="6"/>
      <c r="C191" s="6"/>
      <c r="D191" s="6"/>
      <c r="E191" s="6"/>
      <c r="F191" s="6"/>
      <c r="G191" s="6"/>
      <c r="H191" s="6"/>
      <c r="I191" s="6"/>
      <c r="J191" s="6"/>
      <c r="K191" s="6"/>
      <c r="L191" s="6"/>
      <c r="M191" s="6"/>
      <c r="N191" s="6"/>
      <c r="O191" s="6"/>
      <c r="P191" s="6"/>
      <c r="Q191" s="6"/>
      <c r="R191" s="6"/>
    </row>
    <row r="192">
      <c r="A192" s="6"/>
      <c r="B192" s="6"/>
      <c r="C192" s="6"/>
      <c r="D192" s="6"/>
      <c r="E192" s="6"/>
      <c r="F192" s="6"/>
      <c r="G192" s="6"/>
      <c r="H192" s="6"/>
      <c r="I192" s="6"/>
      <c r="J192" s="6"/>
      <c r="K192" s="6"/>
      <c r="L192" s="6"/>
      <c r="M192" s="6"/>
      <c r="N192" s="6"/>
      <c r="O192" s="6"/>
      <c r="P192" s="6"/>
      <c r="Q192" s="6"/>
      <c r="R192" s="6"/>
    </row>
    <row r="193">
      <c r="A193" s="6"/>
      <c r="B193" s="6"/>
      <c r="C193" s="6"/>
      <c r="D193" s="6"/>
      <c r="E193" s="6"/>
      <c r="F193" s="6"/>
      <c r="G193" s="6"/>
      <c r="H193" s="6"/>
      <c r="I193" s="6"/>
      <c r="J193" s="6"/>
      <c r="K193" s="6"/>
      <c r="L193" s="6"/>
      <c r="M193" s="6"/>
      <c r="N193" s="6"/>
      <c r="O193" s="6"/>
      <c r="P193" s="6"/>
      <c r="Q193" s="6"/>
      <c r="R193" s="6"/>
    </row>
    <row r="194">
      <c r="A194" s="6"/>
      <c r="B194" s="6"/>
      <c r="C194" s="6"/>
      <c r="D194" s="6"/>
      <c r="E194" s="6"/>
      <c r="F194" s="6"/>
      <c r="G194" s="6"/>
      <c r="H194" s="6"/>
      <c r="I194" s="6"/>
      <c r="J194" s="6"/>
      <c r="K194" s="6"/>
      <c r="L194" s="6"/>
      <c r="M194" s="6"/>
      <c r="N194" s="6"/>
      <c r="O194" s="6"/>
      <c r="P194" s="6"/>
      <c r="Q194" s="6"/>
      <c r="R194" s="6"/>
    </row>
    <row r="195">
      <c r="A195" s="6"/>
      <c r="B195" s="6"/>
      <c r="C195" s="6"/>
      <c r="D195" s="6"/>
      <c r="E195" s="6"/>
      <c r="F195" s="6"/>
      <c r="G195" s="6"/>
      <c r="H195" s="6"/>
      <c r="I195" s="6"/>
      <c r="J195" s="6"/>
      <c r="K195" s="6"/>
      <c r="L195" s="6"/>
      <c r="M195" s="6"/>
      <c r="N195" s="6"/>
      <c r="O195" s="6"/>
      <c r="P195" s="6"/>
      <c r="Q195" s="6"/>
      <c r="R195" s="6"/>
    </row>
    <row r="196">
      <c r="A196" s="6"/>
      <c r="B196" s="6"/>
      <c r="C196" s="6"/>
      <c r="D196" s="6"/>
      <c r="E196" s="6"/>
      <c r="F196" s="6"/>
      <c r="G196" s="6"/>
      <c r="H196" s="6"/>
      <c r="I196" s="6"/>
      <c r="J196" s="6"/>
      <c r="K196" s="6"/>
      <c r="L196" s="6"/>
      <c r="M196" s="6"/>
      <c r="N196" s="6"/>
      <c r="O196" s="6"/>
      <c r="P196" s="6"/>
      <c r="Q196" s="6"/>
      <c r="R196" s="6"/>
    </row>
    <row r="197">
      <c r="A197" s="6"/>
      <c r="B197" s="6"/>
      <c r="C197" s="6"/>
      <c r="D197" s="6"/>
      <c r="E197" s="6"/>
      <c r="F197" s="6"/>
      <c r="G197" s="6"/>
      <c r="H197" s="6"/>
      <c r="I197" s="6"/>
      <c r="J197" s="6"/>
      <c r="K197" s="6"/>
      <c r="L197" s="6"/>
      <c r="M197" s="6"/>
      <c r="N197" s="6"/>
      <c r="O197" s="6"/>
      <c r="P197" s="6"/>
      <c r="Q197" s="6"/>
      <c r="R197" s="6"/>
    </row>
    <row r="198">
      <c r="A198" s="6"/>
      <c r="B198" s="6"/>
      <c r="C198" s="6"/>
      <c r="D198" s="6"/>
      <c r="E198" s="6"/>
      <c r="F198" s="6"/>
      <c r="G198" s="6"/>
      <c r="H198" s="6"/>
      <c r="I198" s="6"/>
      <c r="J198" s="6"/>
      <c r="K198" s="6"/>
      <c r="L198" s="6"/>
      <c r="M198" s="6"/>
      <c r="N198" s="6"/>
      <c r="O198" s="6"/>
      <c r="P198" s="6"/>
      <c r="Q198" s="6"/>
      <c r="R198" s="6"/>
    </row>
    <row r="199">
      <c r="A199" s="6"/>
      <c r="B199" s="6"/>
      <c r="C199" s="6"/>
      <c r="D199" s="6"/>
      <c r="E199" s="6"/>
      <c r="F199" s="6"/>
      <c r="G199" s="6"/>
      <c r="H199" s="6"/>
      <c r="I199" s="6"/>
      <c r="J199" s="6"/>
      <c r="K199" s="6"/>
      <c r="L199" s="6"/>
      <c r="M199" s="6"/>
      <c r="N199" s="6"/>
      <c r="O199" s="6"/>
      <c r="P199" s="6"/>
      <c r="Q199" s="6"/>
      <c r="R199" s="6"/>
    </row>
    <row r="200">
      <c r="A200" s="6"/>
      <c r="B200" s="6"/>
      <c r="C200" s="6"/>
      <c r="D200" s="6"/>
      <c r="E200" s="6"/>
      <c r="F200" s="6"/>
      <c r="G200" s="6"/>
      <c r="H200" s="6"/>
      <c r="I200" s="6"/>
      <c r="J200" s="6"/>
      <c r="K200" s="6"/>
      <c r="L200" s="6"/>
      <c r="M200" s="6"/>
      <c r="N200" s="6"/>
      <c r="O200" s="6"/>
      <c r="P200" s="6"/>
      <c r="Q200" s="6"/>
      <c r="R200" s="6"/>
    </row>
    <row r="201">
      <c r="A201" s="6"/>
      <c r="B201" s="6"/>
      <c r="C201" s="6"/>
      <c r="D201" s="6"/>
      <c r="E201" s="6"/>
      <c r="F201" s="6"/>
      <c r="G201" s="6"/>
      <c r="H201" s="6"/>
      <c r="I201" s="6"/>
      <c r="J201" s="6"/>
      <c r="K201" s="6"/>
      <c r="L201" s="6"/>
      <c r="M201" s="6"/>
      <c r="N201" s="6"/>
      <c r="O201" s="6"/>
      <c r="P201" s="6"/>
      <c r="Q201" s="6"/>
      <c r="R201" s="6"/>
    </row>
    <row r="202">
      <c r="A202" s="6"/>
      <c r="B202" s="6"/>
      <c r="C202" s="6"/>
      <c r="D202" s="6"/>
      <c r="E202" s="6"/>
      <c r="F202" s="6"/>
      <c r="G202" s="6"/>
      <c r="H202" s="6"/>
      <c r="I202" s="6"/>
      <c r="J202" s="6"/>
      <c r="K202" s="6"/>
      <c r="L202" s="6"/>
      <c r="M202" s="6"/>
      <c r="N202" s="6"/>
      <c r="O202" s="6"/>
      <c r="P202" s="6"/>
      <c r="Q202" s="6"/>
      <c r="R202" s="6"/>
    </row>
    <row r="203">
      <c r="A203" s="6"/>
      <c r="B203" s="6"/>
      <c r="C203" s="6"/>
      <c r="D203" s="6"/>
      <c r="E203" s="6"/>
      <c r="F203" s="6"/>
      <c r="G203" s="6"/>
      <c r="H203" s="6"/>
      <c r="I203" s="6"/>
      <c r="J203" s="6"/>
      <c r="K203" s="6"/>
      <c r="L203" s="6"/>
      <c r="M203" s="6"/>
      <c r="N203" s="6"/>
      <c r="O203" s="6"/>
      <c r="P203" s="6"/>
      <c r="Q203" s="6"/>
      <c r="R203" s="6"/>
    </row>
    <row r="204">
      <c r="A204" s="6"/>
      <c r="B204" s="6"/>
      <c r="C204" s="6"/>
      <c r="D204" s="6"/>
      <c r="E204" s="6"/>
      <c r="F204" s="6"/>
      <c r="G204" s="6"/>
      <c r="H204" s="6"/>
      <c r="I204" s="6"/>
      <c r="J204" s="6"/>
      <c r="K204" s="6"/>
      <c r="L204" s="6"/>
      <c r="M204" s="6"/>
      <c r="N204" s="6"/>
      <c r="O204" s="6"/>
      <c r="P204" s="6"/>
      <c r="Q204" s="6"/>
      <c r="R204" s="6"/>
    </row>
    <row r="205">
      <c r="A205" s="6"/>
      <c r="B205" s="6"/>
      <c r="C205" s="6"/>
      <c r="D205" s="6"/>
      <c r="E205" s="6"/>
      <c r="F205" s="6"/>
      <c r="G205" s="6"/>
      <c r="H205" s="6"/>
      <c r="I205" s="6"/>
      <c r="J205" s="6"/>
      <c r="K205" s="6"/>
      <c r="L205" s="6"/>
      <c r="M205" s="6"/>
      <c r="N205" s="6"/>
      <c r="O205" s="6"/>
      <c r="P205" s="6"/>
      <c r="Q205" s="6"/>
      <c r="R205" s="6"/>
    </row>
    <row r="206">
      <c r="A206" s="6"/>
      <c r="B206" s="6"/>
      <c r="C206" s="6"/>
      <c r="D206" s="6"/>
      <c r="E206" s="6"/>
      <c r="F206" s="6"/>
      <c r="G206" s="6"/>
      <c r="H206" s="6"/>
      <c r="I206" s="6"/>
      <c r="J206" s="6"/>
      <c r="K206" s="6"/>
      <c r="L206" s="6"/>
      <c r="M206" s="6"/>
      <c r="N206" s="6"/>
      <c r="O206" s="6"/>
      <c r="P206" s="6"/>
      <c r="Q206" s="6"/>
      <c r="R206" s="6"/>
    </row>
    <row r="207">
      <c r="A207" s="6"/>
      <c r="B207" s="6"/>
      <c r="C207" s="6"/>
      <c r="D207" s="6"/>
      <c r="E207" s="6"/>
      <c r="F207" s="6"/>
      <c r="G207" s="6"/>
      <c r="H207" s="6"/>
      <c r="I207" s="6"/>
      <c r="J207" s="6"/>
      <c r="K207" s="6"/>
      <c r="L207" s="6"/>
      <c r="M207" s="6"/>
      <c r="N207" s="6"/>
      <c r="O207" s="6"/>
      <c r="P207" s="6"/>
      <c r="Q207" s="6"/>
      <c r="R207" s="6"/>
    </row>
    <row r="208">
      <c r="A208" s="6"/>
      <c r="B208" s="6"/>
      <c r="C208" s="6"/>
      <c r="D208" s="6"/>
      <c r="E208" s="6"/>
      <c r="F208" s="6"/>
      <c r="G208" s="6"/>
      <c r="H208" s="6"/>
      <c r="I208" s="6"/>
      <c r="J208" s="6"/>
      <c r="K208" s="6"/>
      <c r="L208" s="6"/>
      <c r="M208" s="6"/>
      <c r="N208" s="6"/>
      <c r="O208" s="6"/>
      <c r="P208" s="6"/>
      <c r="Q208" s="6"/>
      <c r="R208" s="6"/>
    </row>
    <row r="209">
      <c r="A209" s="6"/>
      <c r="B209" s="6"/>
      <c r="C209" s="6"/>
      <c r="D209" s="6"/>
      <c r="E209" s="6"/>
      <c r="F209" s="6"/>
      <c r="G209" s="6"/>
      <c r="H209" s="6"/>
      <c r="I209" s="6"/>
      <c r="J209" s="6"/>
      <c r="K209" s="6"/>
      <c r="L209" s="6"/>
      <c r="M209" s="6"/>
      <c r="N209" s="6"/>
      <c r="O209" s="6"/>
      <c r="P209" s="6"/>
      <c r="Q209" s="6"/>
      <c r="R209" s="6"/>
    </row>
    <row r="210">
      <c r="A210" s="6"/>
      <c r="B210" s="6"/>
      <c r="C210" s="6"/>
      <c r="D210" s="6"/>
      <c r="E210" s="6"/>
      <c r="F210" s="6"/>
      <c r="G210" s="6"/>
      <c r="H210" s="6"/>
      <c r="I210" s="6"/>
      <c r="J210" s="6"/>
      <c r="K210" s="6"/>
      <c r="L210" s="6"/>
      <c r="M210" s="6"/>
      <c r="N210" s="6"/>
      <c r="O210" s="6"/>
      <c r="P210" s="6"/>
      <c r="Q210" s="6"/>
      <c r="R210" s="6"/>
    </row>
    <row r="211">
      <c r="A211" s="6"/>
      <c r="B211" s="6"/>
      <c r="C211" s="6"/>
      <c r="D211" s="6"/>
      <c r="E211" s="6"/>
      <c r="F211" s="6"/>
      <c r="G211" s="6"/>
      <c r="H211" s="6"/>
      <c r="I211" s="6"/>
      <c r="J211" s="6"/>
      <c r="K211" s="6"/>
      <c r="L211" s="6"/>
      <c r="M211" s="6"/>
      <c r="N211" s="6"/>
      <c r="O211" s="6"/>
      <c r="P211" s="6"/>
      <c r="Q211" s="6"/>
      <c r="R211" s="6"/>
    </row>
    <row r="212">
      <c r="A212" s="6"/>
      <c r="B212" s="6"/>
      <c r="C212" s="6"/>
      <c r="D212" s="6"/>
      <c r="E212" s="6"/>
      <c r="F212" s="6"/>
      <c r="G212" s="6"/>
      <c r="H212" s="6"/>
      <c r="I212" s="6"/>
      <c r="J212" s="6"/>
      <c r="K212" s="6"/>
      <c r="L212" s="6"/>
      <c r="M212" s="6"/>
      <c r="N212" s="6"/>
      <c r="O212" s="6"/>
      <c r="P212" s="6"/>
      <c r="Q212" s="6"/>
      <c r="R212" s="6"/>
    </row>
    <row r="213">
      <c r="A213" s="6"/>
      <c r="B213" s="6"/>
      <c r="C213" s="6"/>
      <c r="D213" s="6"/>
      <c r="E213" s="6"/>
      <c r="F213" s="6"/>
      <c r="G213" s="6"/>
      <c r="H213" s="6"/>
      <c r="I213" s="6"/>
      <c r="J213" s="6"/>
      <c r="K213" s="6"/>
      <c r="L213" s="6"/>
      <c r="M213" s="6"/>
      <c r="N213" s="6"/>
      <c r="O213" s="6"/>
      <c r="P213" s="6"/>
      <c r="Q213" s="6"/>
      <c r="R213" s="6"/>
    </row>
    <row r="214">
      <c r="A214" s="6"/>
      <c r="B214" s="6"/>
      <c r="C214" s="6"/>
      <c r="D214" s="6"/>
      <c r="E214" s="6"/>
      <c r="F214" s="6"/>
      <c r="G214" s="6"/>
      <c r="H214" s="6"/>
      <c r="I214" s="6"/>
      <c r="J214" s="6"/>
      <c r="K214" s="6"/>
      <c r="L214" s="6"/>
      <c r="M214" s="6"/>
      <c r="N214" s="6"/>
      <c r="O214" s="6"/>
      <c r="P214" s="6"/>
      <c r="Q214" s="6"/>
      <c r="R214" s="6"/>
    </row>
    <row r="215">
      <c r="A215" s="6"/>
      <c r="B215" s="6"/>
      <c r="C215" s="6"/>
      <c r="D215" s="6"/>
      <c r="E215" s="6"/>
      <c r="F215" s="6"/>
      <c r="G215" s="6"/>
      <c r="H215" s="6"/>
      <c r="I215" s="6"/>
      <c r="J215" s="6"/>
      <c r="K215" s="6"/>
      <c r="L215" s="6"/>
      <c r="M215" s="6"/>
      <c r="N215" s="6"/>
      <c r="O215" s="6"/>
      <c r="P215" s="6"/>
      <c r="Q215" s="6"/>
      <c r="R215" s="6"/>
    </row>
    <row r="216">
      <c r="A216" s="6"/>
      <c r="B216" s="6"/>
      <c r="C216" s="6"/>
      <c r="D216" s="6"/>
      <c r="E216" s="6"/>
      <c r="F216" s="6"/>
      <c r="G216" s="6"/>
      <c r="H216" s="6"/>
      <c r="I216" s="6"/>
      <c r="J216" s="6"/>
      <c r="K216" s="6"/>
      <c r="L216" s="6"/>
      <c r="M216" s="6"/>
      <c r="N216" s="6"/>
      <c r="O216" s="6"/>
      <c r="P216" s="6"/>
      <c r="Q216" s="6"/>
      <c r="R216" s="6"/>
    </row>
    <row r="217">
      <c r="A217" s="6"/>
      <c r="B217" s="6"/>
      <c r="C217" s="6"/>
      <c r="D217" s="6"/>
      <c r="E217" s="6"/>
      <c r="F217" s="6"/>
      <c r="G217" s="6"/>
      <c r="H217" s="6"/>
      <c r="I217" s="6"/>
      <c r="J217" s="6"/>
      <c r="K217" s="6"/>
      <c r="L217" s="6"/>
      <c r="M217" s="6"/>
      <c r="N217" s="6"/>
      <c r="O217" s="6"/>
      <c r="P217" s="6"/>
      <c r="Q217" s="6"/>
      <c r="R217" s="6"/>
    </row>
    <row r="218">
      <c r="A218" s="6"/>
      <c r="B218" s="6"/>
      <c r="C218" s="6"/>
      <c r="D218" s="6"/>
      <c r="E218" s="6"/>
      <c r="F218" s="6"/>
      <c r="G218" s="6"/>
      <c r="H218" s="6"/>
      <c r="I218" s="6"/>
      <c r="J218" s="6"/>
      <c r="K218" s="6"/>
      <c r="L218" s="6"/>
      <c r="M218" s="6"/>
      <c r="N218" s="6"/>
      <c r="O218" s="6"/>
      <c r="P218" s="6"/>
      <c r="Q218" s="6"/>
      <c r="R218" s="6"/>
    </row>
    <row r="219">
      <c r="A219" s="6"/>
      <c r="B219" s="6"/>
      <c r="C219" s="6"/>
      <c r="D219" s="6"/>
      <c r="E219" s="6"/>
      <c r="F219" s="6"/>
      <c r="G219" s="6"/>
      <c r="H219" s="6"/>
      <c r="I219" s="6"/>
      <c r="J219" s="6"/>
      <c r="K219" s="6"/>
      <c r="L219" s="6"/>
      <c r="M219" s="6"/>
      <c r="N219" s="6"/>
      <c r="O219" s="6"/>
      <c r="P219" s="6"/>
      <c r="Q219" s="6"/>
      <c r="R219" s="6"/>
    </row>
    <row r="220">
      <c r="A220" s="6"/>
      <c r="B220" s="6"/>
      <c r="C220" s="6"/>
      <c r="D220" s="6"/>
      <c r="E220" s="6"/>
      <c r="F220" s="6"/>
      <c r="G220" s="6"/>
      <c r="H220" s="6"/>
      <c r="I220" s="6"/>
      <c r="J220" s="6"/>
      <c r="K220" s="6"/>
      <c r="L220" s="6"/>
      <c r="M220" s="6"/>
      <c r="N220" s="6"/>
      <c r="O220" s="6"/>
      <c r="P220" s="6"/>
      <c r="Q220" s="6"/>
      <c r="R220" s="6"/>
    </row>
    <row r="221">
      <c r="A221" s="6"/>
      <c r="B221" s="6"/>
      <c r="C221" s="6"/>
      <c r="D221" s="6"/>
      <c r="E221" s="6"/>
      <c r="F221" s="6"/>
      <c r="G221" s="6"/>
      <c r="H221" s="6"/>
      <c r="I221" s="6"/>
      <c r="J221" s="6"/>
      <c r="K221" s="6"/>
      <c r="L221" s="6"/>
      <c r="M221" s="6"/>
      <c r="N221" s="6"/>
      <c r="O221" s="6"/>
      <c r="P221" s="6"/>
      <c r="Q221" s="6"/>
      <c r="R221" s="6"/>
    </row>
    <row r="222">
      <c r="A222" s="6"/>
      <c r="B222" s="6"/>
      <c r="C222" s="6"/>
      <c r="D222" s="6"/>
      <c r="E222" s="6"/>
      <c r="F222" s="6"/>
      <c r="G222" s="6"/>
      <c r="H222" s="6"/>
      <c r="I222" s="6"/>
      <c r="J222" s="6"/>
      <c r="K222" s="6"/>
      <c r="L222" s="6"/>
      <c r="M222" s="6"/>
      <c r="N222" s="6"/>
      <c r="O222" s="6"/>
      <c r="P222" s="6"/>
      <c r="Q222" s="6"/>
      <c r="R222" s="6"/>
    </row>
    <row r="223">
      <c r="A223" s="6"/>
      <c r="B223" s="6"/>
      <c r="C223" s="6"/>
      <c r="D223" s="6"/>
      <c r="E223" s="6"/>
      <c r="F223" s="6"/>
      <c r="G223" s="6"/>
      <c r="H223" s="6"/>
      <c r="I223" s="6"/>
      <c r="J223" s="6"/>
      <c r="K223" s="6"/>
      <c r="L223" s="6"/>
      <c r="M223" s="6"/>
      <c r="N223" s="6"/>
      <c r="O223" s="6"/>
      <c r="P223" s="6"/>
      <c r="Q223" s="6"/>
      <c r="R223" s="6"/>
    </row>
    <row r="224">
      <c r="A224" s="6"/>
      <c r="B224" s="6"/>
      <c r="C224" s="6"/>
      <c r="D224" s="6"/>
      <c r="E224" s="6"/>
      <c r="F224" s="6"/>
      <c r="G224" s="6"/>
      <c r="H224" s="6"/>
      <c r="I224" s="6"/>
      <c r="J224" s="6"/>
      <c r="K224" s="6"/>
      <c r="L224" s="6"/>
      <c r="M224" s="6"/>
      <c r="N224" s="6"/>
      <c r="O224" s="6"/>
      <c r="P224" s="6"/>
      <c r="Q224" s="6"/>
      <c r="R224" s="6"/>
    </row>
    <row r="225">
      <c r="A225" s="6"/>
      <c r="B225" s="6"/>
      <c r="C225" s="6"/>
      <c r="D225" s="6"/>
      <c r="E225" s="6"/>
      <c r="F225" s="6"/>
      <c r="G225" s="6"/>
      <c r="H225" s="6"/>
      <c r="I225" s="6"/>
      <c r="J225" s="6"/>
      <c r="K225" s="6"/>
      <c r="L225" s="6"/>
      <c r="M225" s="6"/>
      <c r="N225" s="6"/>
      <c r="O225" s="6"/>
      <c r="P225" s="6"/>
      <c r="Q225" s="6"/>
      <c r="R225" s="6"/>
    </row>
    <row r="226">
      <c r="A226" s="6"/>
      <c r="B226" s="6"/>
      <c r="C226" s="6"/>
      <c r="D226" s="6"/>
      <c r="E226" s="6"/>
      <c r="F226" s="6"/>
      <c r="G226" s="6"/>
      <c r="H226" s="6"/>
      <c r="I226" s="6"/>
      <c r="J226" s="6"/>
      <c r="K226" s="6"/>
      <c r="L226" s="6"/>
      <c r="M226" s="6"/>
      <c r="N226" s="6"/>
      <c r="O226" s="6"/>
      <c r="P226" s="6"/>
      <c r="Q226" s="6"/>
      <c r="R226" s="6"/>
    </row>
    <row r="227">
      <c r="A227" s="6"/>
      <c r="B227" s="6"/>
      <c r="C227" s="6"/>
      <c r="D227" s="6"/>
      <c r="E227" s="6"/>
      <c r="F227" s="6"/>
      <c r="G227" s="6"/>
      <c r="H227" s="6"/>
      <c r="I227" s="6"/>
      <c r="J227" s="6"/>
      <c r="K227" s="6"/>
      <c r="L227" s="6"/>
      <c r="M227" s="6"/>
      <c r="N227" s="6"/>
      <c r="O227" s="6"/>
      <c r="P227" s="6"/>
      <c r="Q227" s="6"/>
      <c r="R227" s="6"/>
    </row>
    <row r="228">
      <c r="A228" s="6"/>
      <c r="B228" s="6"/>
      <c r="C228" s="6"/>
      <c r="D228" s="6"/>
      <c r="E228" s="6"/>
      <c r="F228" s="6"/>
      <c r="G228" s="6"/>
      <c r="H228" s="6"/>
      <c r="I228" s="6"/>
      <c r="J228" s="6"/>
      <c r="K228" s="6"/>
      <c r="L228" s="6"/>
      <c r="M228" s="6"/>
      <c r="N228" s="6"/>
      <c r="O228" s="6"/>
      <c r="P228" s="6"/>
      <c r="Q228" s="6"/>
      <c r="R228" s="6"/>
    </row>
    <row r="229">
      <c r="A229" s="6"/>
      <c r="B229" s="6"/>
      <c r="C229" s="6"/>
      <c r="D229" s="6"/>
      <c r="E229" s="6"/>
      <c r="F229" s="6"/>
      <c r="G229" s="6"/>
      <c r="H229" s="6"/>
      <c r="I229" s="6"/>
      <c r="J229" s="6"/>
      <c r="K229" s="6"/>
      <c r="L229" s="6"/>
      <c r="M229" s="6"/>
      <c r="N229" s="6"/>
      <c r="O229" s="6"/>
      <c r="P229" s="6"/>
      <c r="Q229" s="6"/>
      <c r="R229" s="6"/>
    </row>
    <row r="230">
      <c r="A230" s="6"/>
      <c r="B230" s="6"/>
      <c r="C230" s="6"/>
      <c r="D230" s="6"/>
      <c r="E230" s="6"/>
      <c r="F230" s="6"/>
      <c r="G230" s="6"/>
      <c r="H230" s="6"/>
      <c r="I230" s="6"/>
      <c r="J230" s="6"/>
      <c r="K230" s="6"/>
      <c r="L230" s="6"/>
      <c r="M230" s="6"/>
      <c r="N230" s="6"/>
      <c r="O230" s="6"/>
      <c r="P230" s="6"/>
      <c r="Q230" s="6"/>
      <c r="R230" s="6"/>
    </row>
    <row r="231">
      <c r="A231" s="6"/>
      <c r="B231" s="6"/>
      <c r="C231" s="6"/>
      <c r="D231" s="6"/>
      <c r="E231" s="6"/>
      <c r="F231" s="6"/>
      <c r="G231" s="6"/>
      <c r="H231" s="6"/>
      <c r="I231" s="6"/>
      <c r="J231" s="6"/>
      <c r="K231" s="6"/>
      <c r="L231" s="6"/>
      <c r="M231" s="6"/>
      <c r="N231" s="6"/>
      <c r="O231" s="6"/>
      <c r="P231" s="6"/>
      <c r="Q231" s="6"/>
      <c r="R231" s="6"/>
    </row>
    <row r="232">
      <c r="A232" s="6"/>
      <c r="B232" s="6"/>
      <c r="C232" s="6"/>
      <c r="D232" s="6"/>
      <c r="E232" s="6"/>
      <c r="F232" s="6"/>
      <c r="G232" s="6"/>
      <c r="H232" s="6"/>
      <c r="I232" s="6"/>
      <c r="J232" s="6"/>
      <c r="K232" s="6"/>
      <c r="L232" s="6"/>
      <c r="M232" s="6"/>
      <c r="N232" s="6"/>
      <c r="O232" s="6"/>
      <c r="P232" s="6"/>
      <c r="Q232" s="6"/>
      <c r="R232" s="6"/>
    </row>
    <row r="233">
      <c r="A233" s="6"/>
      <c r="B233" s="6"/>
      <c r="C233" s="6"/>
      <c r="D233" s="6"/>
      <c r="E233" s="6"/>
      <c r="F233" s="6"/>
      <c r="G233" s="6"/>
      <c r="H233" s="6"/>
      <c r="I233" s="6"/>
      <c r="J233" s="6"/>
      <c r="K233" s="6"/>
      <c r="L233" s="6"/>
      <c r="M233" s="6"/>
      <c r="N233" s="6"/>
      <c r="O233" s="6"/>
      <c r="P233" s="6"/>
      <c r="Q233" s="6"/>
      <c r="R233" s="6"/>
    </row>
    <row r="234">
      <c r="A234" s="6"/>
      <c r="B234" s="6"/>
      <c r="C234" s="6"/>
      <c r="D234" s="6"/>
      <c r="E234" s="6"/>
      <c r="F234" s="6"/>
      <c r="G234" s="6"/>
      <c r="H234" s="6"/>
      <c r="I234" s="6"/>
      <c r="J234" s="6"/>
      <c r="K234" s="6"/>
      <c r="L234" s="6"/>
      <c r="M234" s="6"/>
      <c r="N234" s="6"/>
      <c r="O234" s="6"/>
      <c r="P234" s="6"/>
      <c r="Q234" s="6"/>
      <c r="R234" s="6"/>
    </row>
    <row r="235">
      <c r="A235" s="6"/>
      <c r="B235" s="6"/>
      <c r="C235" s="6"/>
      <c r="D235" s="6"/>
      <c r="E235" s="6"/>
      <c r="F235" s="6"/>
      <c r="G235" s="6"/>
      <c r="H235" s="6"/>
      <c r="I235" s="6"/>
      <c r="J235" s="6"/>
      <c r="K235" s="6"/>
      <c r="L235" s="6"/>
      <c r="M235" s="6"/>
      <c r="N235" s="6"/>
      <c r="O235" s="6"/>
      <c r="P235" s="6"/>
      <c r="Q235" s="6"/>
      <c r="R235" s="6"/>
    </row>
    <row r="236">
      <c r="A236" s="6"/>
      <c r="B236" s="6"/>
      <c r="C236" s="6"/>
      <c r="D236" s="6"/>
      <c r="E236" s="6"/>
      <c r="F236" s="6"/>
      <c r="G236" s="6"/>
      <c r="H236" s="6"/>
      <c r="I236" s="6"/>
      <c r="J236" s="6"/>
      <c r="K236" s="6"/>
      <c r="L236" s="6"/>
      <c r="M236" s="6"/>
      <c r="N236" s="6"/>
      <c r="O236" s="6"/>
      <c r="P236" s="6"/>
      <c r="Q236" s="6"/>
      <c r="R236" s="6"/>
    </row>
    <row r="237">
      <c r="A237" s="6"/>
      <c r="B237" s="6"/>
      <c r="C237" s="6"/>
      <c r="D237" s="6"/>
      <c r="E237" s="6"/>
      <c r="F237" s="6"/>
      <c r="G237" s="6"/>
      <c r="H237" s="6"/>
      <c r="I237" s="6"/>
      <c r="J237" s="6"/>
      <c r="K237" s="6"/>
      <c r="L237" s="6"/>
      <c r="M237" s="6"/>
      <c r="N237" s="6"/>
      <c r="O237" s="6"/>
      <c r="P237" s="6"/>
      <c r="Q237" s="6"/>
      <c r="R237" s="6"/>
    </row>
    <row r="238">
      <c r="A238" s="6"/>
      <c r="B238" s="6"/>
      <c r="C238" s="6"/>
      <c r="D238" s="6"/>
      <c r="E238" s="6"/>
      <c r="F238" s="6"/>
      <c r="G238" s="6"/>
      <c r="H238" s="6"/>
      <c r="I238" s="6"/>
      <c r="J238" s="6"/>
      <c r="K238" s="6"/>
      <c r="L238" s="6"/>
      <c r="M238" s="6"/>
      <c r="N238" s="6"/>
      <c r="O238" s="6"/>
      <c r="P238" s="6"/>
      <c r="Q238" s="6"/>
      <c r="R238" s="6"/>
    </row>
    <row r="239">
      <c r="A239" s="6"/>
      <c r="B239" s="6"/>
      <c r="C239" s="6"/>
      <c r="D239" s="6"/>
      <c r="E239" s="6"/>
      <c r="F239" s="6"/>
      <c r="G239" s="6"/>
      <c r="H239" s="6"/>
      <c r="I239" s="6"/>
      <c r="J239" s="6"/>
      <c r="K239" s="6"/>
      <c r="L239" s="6"/>
      <c r="M239" s="6"/>
      <c r="N239" s="6"/>
      <c r="O239" s="6"/>
      <c r="P239" s="6"/>
      <c r="Q239" s="6"/>
      <c r="R239" s="6"/>
    </row>
    <row r="240">
      <c r="A240" s="6"/>
      <c r="B240" s="6"/>
      <c r="C240" s="6"/>
      <c r="D240" s="6"/>
      <c r="E240" s="6"/>
      <c r="F240" s="6"/>
      <c r="G240" s="6"/>
      <c r="H240" s="6"/>
      <c r="I240" s="6"/>
      <c r="J240" s="6"/>
      <c r="K240" s="6"/>
      <c r="L240" s="6"/>
      <c r="M240" s="6"/>
      <c r="N240" s="6"/>
      <c r="O240" s="6"/>
      <c r="P240" s="6"/>
      <c r="Q240" s="6"/>
      <c r="R240" s="6"/>
    </row>
    <row r="241">
      <c r="A241" s="6"/>
      <c r="B241" s="6"/>
      <c r="C241" s="6"/>
      <c r="D241" s="6"/>
      <c r="E241" s="6"/>
      <c r="F241" s="6"/>
      <c r="G241" s="6"/>
      <c r="H241" s="6"/>
      <c r="I241" s="6"/>
      <c r="J241" s="6"/>
      <c r="K241" s="6"/>
      <c r="L241" s="6"/>
      <c r="M241" s="6"/>
      <c r="N241" s="6"/>
      <c r="O241" s="6"/>
      <c r="P241" s="6"/>
      <c r="Q241" s="6"/>
      <c r="R241" s="6"/>
    </row>
    <row r="242">
      <c r="A242" s="6"/>
      <c r="B242" s="6"/>
      <c r="C242" s="6"/>
      <c r="D242" s="6"/>
      <c r="E242" s="6"/>
      <c r="F242" s="6"/>
      <c r="G242" s="6"/>
      <c r="H242" s="6"/>
      <c r="I242" s="6"/>
      <c r="J242" s="6"/>
      <c r="K242" s="6"/>
      <c r="L242" s="6"/>
      <c r="M242" s="6"/>
      <c r="N242" s="6"/>
      <c r="O242" s="6"/>
      <c r="P242" s="6"/>
      <c r="Q242" s="6"/>
      <c r="R242" s="6"/>
    </row>
    <row r="243">
      <c r="A243" s="6"/>
      <c r="B243" s="6"/>
      <c r="C243" s="6"/>
      <c r="D243" s="6"/>
      <c r="E243" s="6"/>
      <c r="F243" s="6"/>
      <c r="G243" s="6"/>
      <c r="H243" s="6"/>
      <c r="I243" s="6"/>
      <c r="J243" s="6"/>
      <c r="K243" s="6"/>
      <c r="L243" s="6"/>
      <c r="M243" s="6"/>
      <c r="N243" s="6"/>
      <c r="O243" s="6"/>
      <c r="P243" s="6"/>
      <c r="Q243" s="6"/>
      <c r="R243" s="6"/>
    </row>
    <row r="244">
      <c r="A244" s="6"/>
      <c r="B244" s="6"/>
      <c r="C244" s="6"/>
      <c r="D244" s="6"/>
      <c r="E244" s="6"/>
      <c r="F244" s="6"/>
      <c r="G244" s="6"/>
      <c r="H244" s="6"/>
      <c r="I244" s="6"/>
      <c r="J244" s="6"/>
      <c r="K244" s="6"/>
      <c r="L244" s="6"/>
      <c r="M244" s="6"/>
      <c r="N244" s="6"/>
      <c r="O244" s="6"/>
      <c r="P244" s="6"/>
      <c r="Q244" s="6"/>
      <c r="R244" s="6"/>
    </row>
    <row r="245">
      <c r="A245" s="6"/>
      <c r="B245" s="6"/>
      <c r="C245" s="6"/>
      <c r="D245" s="6"/>
      <c r="E245" s="6"/>
      <c r="F245" s="6"/>
      <c r="G245" s="6"/>
      <c r="H245" s="6"/>
      <c r="I245" s="6"/>
      <c r="J245" s="6"/>
      <c r="K245" s="6"/>
      <c r="L245" s="6"/>
      <c r="M245" s="6"/>
      <c r="N245" s="6"/>
      <c r="O245" s="6"/>
      <c r="P245" s="6"/>
      <c r="Q245" s="6"/>
      <c r="R245" s="6"/>
    </row>
    <row r="246">
      <c r="A246" s="6"/>
      <c r="B246" s="6"/>
      <c r="C246" s="6"/>
      <c r="D246" s="6"/>
      <c r="E246" s="6"/>
      <c r="F246" s="6"/>
      <c r="G246" s="6"/>
      <c r="H246" s="6"/>
      <c r="I246" s="6"/>
      <c r="J246" s="6"/>
      <c r="K246" s="6"/>
      <c r="L246" s="6"/>
      <c r="M246" s="6"/>
      <c r="N246" s="6"/>
      <c r="O246" s="6"/>
      <c r="P246" s="6"/>
      <c r="Q246" s="6"/>
      <c r="R246" s="6"/>
    </row>
    <row r="247">
      <c r="A247" s="6"/>
      <c r="B247" s="6"/>
      <c r="C247" s="6"/>
      <c r="D247" s="6"/>
      <c r="E247" s="6"/>
      <c r="F247" s="6"/>
      <c r="G247" s="6"/>
      <c r="H247" s="6"/>
      <c r="I247" s="6"/>
      <c r="J247" s="6"/>
      <c r="K247" s="6"/>
      <c r="L247" s="6"/>
      <c r="M247" s="6"/>
      <c r="N247" s="6"/>
      <c r="O247" s="6"/>
      <c r="P247" s="6"/>
      <c r="Q247" s="6"/>
      <c r="R247" s="6"/>
    </row>
    <row r="248">
      <c r="A248" s="6"/>
      <c r="B248" s="6"/>
      <c r="C248" s="6"/>
      <c r="D248" s="6"/>
      <c r="E248" s="6"/>
      <c r="F248" s="6"/>
      <c r="G248" s="6"/>
      <c r="H248" s="6"/>
      <c r="I248" s="6"/>
      <c r="J248" s="6"/>
      <c r="K248" s="6"/>
      <c r="L248" s="6"/>
      <c r="M248" s="6"/>
      <c r="N248" s="6"/>
      <c r="O248" s="6"/>
      <c r="P248" s="6"/>
      <c r="Q248" s="6"/>
      <c r="R248" s="6"/>
    </row>
    <row r="249">
      <c r="A249" s="6"/>
      <c r="B249" s="6"/>
      <c r="C249" s="6"/>
      <c r="D249" s="6"/>
      <c r="E249" s="6"/>
      <c r="F249" s="6"/>
      <c r="G249" s="6"/>
      <c r="H249" s="6"/>
      <c r="I249" s="6"/>
      <c r="J249" s="6"/>
      <c r="K249" s="6"/>
      <c r="L249" s="6"/>
      <c r="M249" s="6"/>
      <c r="N249" s="6"/>
      <c r="O249" s="6"/>
      <c r="P249" s="6"/>
      <c r="Q249" s="6"/>
      <c r="R249" s="6"/>
    </row>
    <row r="250">
      <c r="A250" s="6"/>
      <c r="B250" s="6"/>
      <c r="C250" s="6"/>
      <c r="D250" s="6"/>
      <c r="E250" s="6"/>
      <c r="F250" s="6"/>
      <c r="G250" s="6"/>
      <c r="H250" s="6"/>
      <c r="I250" s="6"/>
      <c r="J250" s="6"/>
      <c r="K250" s="6"/>
      <c r="L250" s="6"/>
      <c r="M250" s="6"/>
      <c r="N250" s="6"/>
      <c r="O250" s="6"/>
      <c r="P250" s="6"/>
      <c r="Q250" s="6"/>
      <c r="R250" s="6"/>
    </row>
    <row r="251">
      <c r="A251" s="6"/>
      <c r="B251" s="6"/>
      <c r="C251" s="6"/>
      <c r="D251" s="6"/>
      <c r="E251" s="6"/>
      <c r="F251" s="6"/>
      <c r="G251" s="6"/>
      <c r="H251" s="6"/>
      <c r="I251" s="6"/>
      <c r="J251" s="6"/>
      <c r="K251" s="6"/>
      <c r="L251" s="6"/>
      <c r="M251" s="6"/>
      <c r="N251" s="6"/>
      <c r="O251" s="6"/>
      <c r="P251" s="6"/>
      <c r="Q251" s="6"/>
      <c r="R251" s="6"/>
    </row>
    <row r="252">
      <c r="A252" s="6"/>
      <c r="B252" s="6"/>
      <c r="C252" s="6"/>
      <c r="D252" s="6"/>
      <c r="E252" s="6"/>
      <c r="F252" s="6"/>
      <c r="G252" s="6"/>
      <c r="H252" s="6"/>
      <c r="I252" s="6"/>
      <c r="J252" s="6"/>
      <c r="K252" s="6"/>
      <c r="L252" s="6"/>
      <c r="M252" s="6"/>
      <c r="N252" s="6"/>
      <c r="O252" s="6"/>
      <c r="P252" s="6"/>
      <c r="Q252" s="6"/>
      <c r="R252" s="6"/>
    </row>
    <row r="253">
      <c r="A253" s="6"/>
      <c r="B253" s="6"/>
      <c r="C253" s="6"/>
      <c r="D253" s="6"/>
      <c r="E253" s="6"/>
      <c r="F253" s="6"/>
      <c r="G253" s="6"/>
      <c r="H253" s="6"/>
      <c r="I253" s="6"/>
      <c r="J253" s="6"/>
      <c r="K253" s="6"/>
      <c r="L253" s="6"/>
      <c r="M253" s="6"/>
      <c r="N253" s="6"/>
      <c r="O253" s="6"/>
      <c r="P253" s="6"/>
      <c r="Q253" s="6"/>
      <c r="R253" s="6"/>
    </row>
    <row r="254">
      <c r="A254" s="6"/>
      <c r="B254" s="6"/>
      <c r="C254" s="6"/>
      <c r="D254" s="6"/>
      <c r="E254" s="6"/>
      <c r="F254" s="6"/>
      <c r="G254" s="6"/>
      <c r="H254" s="6"/>
      <c r="I254" s="6"/>
      <c r="J254" s="6"/>
      <c r="K254" s="6"/>
      <c r="L254" s="6"/>
      <c r="M254" s="6"/>
      <c r="N254" s="6"/>
      <c r="O254" s="6"/>
      <c r="P254" s="6"/>
      <c r="Q254" s="6"/>
      <c r="R254" s="6"/>
    </row>
    <row r="255">
      <c r="A255" s="6"/>
      <c r="B255" s="6"/>
      <c r="C255" s="6"/>
      <c r="D255" s="6"/>
      <c r="E255" s="6"/>
      <c r="F255" s="6"/>
      <c r="G255" s="6"/>
      <c r="H255" s="6"/>
      <c r="I255" s="6"/>
      <c r="J255" s="6"/>
      <c r="K255" s="6"/>
      <c r="L255" s="6"/>
      <c r="M255" s="6"/>
      <c r="N255" s="6"/>
      <c r="O255" s="6"/>
      <c r="P255" s="6"/>
      <c r="Q255" s="6"/>
      <c r="R255" s="6"/>
    </row>
    <row r="256">
      <c r="A256" s="6"/>
      <c r="B256" s="6"/>
      <c r="C256" s="6"/>
      <c r="D256" s="6"/>
      <c r="E256" s="6"/>
      <c r="F256" s="6"/>
      <c r="G256" s="6"/>
      <c r="H256" s="6"/>
      <c r="I256" s="6"/>
      <c r="J256" s="6"/>
      <c r="K256" s="6"/>
      <c r="L256" s="6"/>
      <c r="M256" s="6"/>
      <c r="N256" s="6"/>
      <c r="O256" s="6"/>
      <c r="P256" s="6"/>
      <c r="Q256" s="6"/>
      <c r="R256" s="6"/>
    </row>
    <row r="257">
      <c r="A257" s="6"/>
      <c r="B257" s="6"/>
      <c r="C257" s="6"/>
      <c r="D257" s="6"/>
      <c r="E257" s="6"/>
      <c r="F257" s="6"/>
      <c r="G257" s="6"/>
      <c r="H257" s="6"/>
      <c r="I257" s="6"/>
      <c r="J257" s="6"/>
      <c r="K257" s="6"/>
      <c r="L257" s="6"/>
      <c r="M257" s="6"/>
      <c r="N257" s="6"/>
      <c r="O257" s="6"/>
      <c r="P257" s="6"/>
      <c r="Q257" s="6"/>
      <c r="R257" s="6"/>
    </row>
    <row r="258">
      <c r="A258" s="6"/>
      <c r="B258" s="6"/>
      <c r="C258" s="6"/>
      <c r="D258" s="6"/>
      <c r="E258" s="6"/>
      <c r="F258" s="6"/>
      <c r="G258" s="6"/>
      <c r="H258" s="6"/>
      <c r="I258" s="6"/>
      <c r="J258" s="6"/>
      <c r="K258" s="6"/>
      <c r="L258" s="6"/>
      <c r="M258" s="6"/>
      <c r="N258" s="6"/>
      <c r="O258" s="6"/>
      <c r="P258" s="6"/>
      <c r="Q258" s="6"/>
      <c r="R258" s="6"/>
    </row>
    <row r="259">
      <c r="A259" s="6"/>
      <c r="B259" s="6"/>
      <c r="C259" s="6"/>
      <c r="D259" s="6"/>
      <c r="E259" s="6"/>
      <c r="F259" s="6"/>
      <c r="G259" s="6"/>
      <c r="H259" s="6"/>
      <c r="I259" s="6"/>
      <c r="J259" s="6"/>
      <c r="K259" s="6"/>
      <c r="L259" s="6"/>
      <c r="M259" s="6"/>
      <c r="N259" s="6"/>
      <c r="O259" s="6"/>
      <c r="P259" s="6"/>
      <c r="Q259" s="6"/>
      <c r="R259" s="6"/>
    </row>
    <row r="260">
      <c r="A260" s="6"/>
      <c r="B260" s="6"/>
      <c r="C260" s="6"/>
      <c r="D260" s="6"/>
      <c r="E260" s="6"/>
      <c r="F260" s="6"/>
      <c r="G260" s="6"/>
      <c r="H260" s="6"/>
      <c r="I260" s="6"/>
      <c r="J260" s="6"/>
      <c r="K260" s="6"/>
      <c r="L260" s="6"/>
      <c r="M260" s="6"/>
      <c r="N260" s="6"/>
      <c r="O260" s="6"/>
      <c r="P260" s="6"/>
      <c r="Q260" s="6"/>
      <c r="R260" s="6"/>
    </row>
    <row r="261">
      <c r="A261" s="6"/>
      <c r="B261" s="6"/>
      <c r="C261" s="6"/>
      <c r="D261" s="6"/>
      <c r="E261" s="6"/>
      <c r="F261" s="6"/>
      <c r="G261" s="6"/>
      <c r="H261" s="6"/>
      <c r="I261" s="6"/>
      <c r="J261" s="6"/>
      <c r="K261" s="6"/>
      <c r="L261" s="6"/>
      <c r="M261" s="6"/>
      <c r="N261" s="6"/>
      <c r="O261" s="6"/>
      <c r="P261" s="6"/>
      <c r="Q261" s="6"/>
      <c r="R261" s="6"/>
    </row>
    <row r="262">
      <c r="A262" s="6"/>
      <c r="B262" s="6"/>
      <c r="C262" s="6"/>
      <c r="D262" s="6"/>
      <c r="E262" s="6"/>
      <c r="F262" s="6"/>
      <c r="G262" s="6"/>
      <c r="H262" s="6"/>
      <c r="I262" s="6"/>
      <c r="J262" s="6"/>
      <c r="K262" s="6"/>
      <c r="L262" s="6"/>
      <c r="M262" s="6"/>
      <c r="N262" s="6"/>
      <c r="O262" s="6"/>
      <c r="P262" s="6"/>
      <c r="Q262" s="6"/>
      <c r="R262" s="6"/>
    </row>
    <row r="263">
      <c r="A263" s="6"/>
      <c r="B263" s="6"/>
      <c r="C263" s="6"/>
      <c r="D263" s="6"/>
      <c r="E263" s="6"/>
      <c r="F263" s="6"/>
      <c r="G263" s="6"/>
      <c r="H263" s="6"/>
      <c r="I263" s="6"/>
      <c r="J263" s="6"/>
      <c r="K263" s="6"/>
      <c r="L263" s="6"/>
      <c r="M263" s="6"/>
      <c r="N263" s="6"/>
      <c r="O263" s="6"/>
      <c r="P263" s="6"/>
      <c r="Q263" s="6"/>
      <c r="R263" s="6"/>
    </row>
    <row r="264">
      <c r="A264" s="6"/>
      <c r="B264" s="6"/>
      <c r="C264" s="6"/>
      <c r="D264" s="6"/>
      <c r="E264" s="6"/>
      <c r="F264" s="6"/>
      <c r="G264" s="6"/>
      <c r="H264" s="6"/>
      <c r="I264" s="6"/>
      <c r="J264" s="6"/>
      <c r="K264" s="6"/>
      <c r="L264" s="6"/>
      <c r="M264" s="6"/>
      <c r="N264" s="6"/>
      <c r="O264" s="6"/>
      <c r="P264" s="6"/>
      <c r="Q264" s="6"/>
      <c r="R264" s="6"/>
    </row>
    <row r="265">
      <c r="A265" s="6"/>
      <c r="B265" s="6"/>
      <c r="C265" s="6"/>
      <c r="D265" s="6"/>
      <c r="E265" s="6"/>
      <c r="F265" s="6"/>
      <c r="G265" s="6"/>
      <c r="H265" s="6"/>
      <c r="I265" s="6"/>
      <c r="J265" s="6"/>
      <c r="K265" s="6"/>
      <c r="L265" s="6"/>
      <c r="M265" s="6"/>
      <c r="N265" s="6"/>
      <c r="O265" s="6"/>
      <c r="P265" s="6"/>
      <c r="Q265" s="6"/>
      <c r="R265" s="6"/>
    </row>
    <row r="266">
      <c r="A266" s="6"/>
      <c r="B266" s="6"/>
      <c r="C266" s="6"/>
      <c r="D266" s="6"/>
      <c r="E266" s="6"/>
      <c r="F266" s="6"/>
      <c r="G266" s="6"/>
      <c r="H266" s="6"/>
      <c r="I266" s="6"/>
      <c r="J266" s="6"/>
      <c r="K266" s="6"/>
      <c r="L266" s="6"/>
      <c r="M266" s="6"/>
      <c r="N266" s="6"/>
      <c r="O266" s="6"/>
      <c r="P266" s="6"/>
      <c r="Q266" s="6"/>
      <c r="R266" s="6"/>
    </row>
    <row r="267">
      <c r="A267" s="6"/>
      <c r="B267" s="6"/>
      <c r="C267" s="6"/>
      <c r="D267" s="6"/>
      <c r="E267" s="6"/>
      <c r="F267" s="6"/>
      <c r="G267" s="6"/>
      <c r="H267" s="6"/>
      <c r="I267" s="6"/>
      <c r="J267" s="6"/>
      <c r="K267" s="6"/>
      <c r="L267" s="6"/>
      <c r="M267" s="6"/>
      <c r="N267" s="6"/>
      <c r="O267" s="6"/>
      <c r="P267" s="6"/>
      <c r="Q267" s="6"/>
      <c r="R267" s="6"/>
    </row>
    <row r="268">
      <c r="A268" s="6"/>
      <c r="B268" s="6"/>
      <c r="C268" s="6"/>
      <c r="D268" s="6"/>
      <c r="E268" s="6"/>
      <c r="F268" s="6"/>
      <c r="G268" s="6"/>
      <c r="H268" s="6"/>
      <c r="I268" s="6"/>
      <c r="J268" s="6"/>
      <c r="K268" s="6"/>
      <c r="L268" s="6"/>
      <c r="M268" s="6"/>
      <c r="N268" s="6"/>
      <c r="O268" s="6"/>
      <c r="P268" s="6"/>
      <c r="Q268" s="6"/>
      <c r="R268" s="6"/>
    </row>
    <row r="269">
      <c r="A269" s="6"/>
      <c r="B269" s="6"/>
      <c r="C269" s="6"/>
      <c r="D269" s="6"/>
      <c r="E269" s="6"/>
      <c r="F269" s="6"/>
      <c r="G269" s="6"/>
      <c r="H269" s="6"/>
      <c r="I269" s="6"/>
      <c r="J269" s="6"/>
      <c r="K269" s="6"/>
      <c r="L269" s="6"/>
      <c r="M269" s="6"/>
      <c r="N269" s="6"/>
      <c r="O269" s="6"/>
      <c r="P269" s="6"/>
      <c r="Q269" s="6"/>
      <c r="R269" s="6"/>
    </row>
    <row r="270">
      <c r="A270" s="6"/>
      <c r="B270" s="6"/>
      <c r="C270" s="6"/>
      <c r="D270" s="6"/>
      <c r="E270" s="6"/>
      <c r="F270" s="6"/>
      <c r="G270" s="6"/>
      <c r="H270" s="6"/>
      <c r="I270" s="6"/>
      <c r="J270" s="6"/>
      <c r="K270" s="6"/>
      <c r="L270" s="6"/>
      <c r="M270" s="6"/>
      <c r="N270" s="6"/>
      <c r="O270" s="6"/>
      <c r="P270" s="6"/>
      <c r="Q270" s="6"/>
      <c r="R270" s="6"/>
    </row>
    <row r="271">
      <c r="A271" s="6"/>
      <c r="B271" s="6"/>
      <c r="C271" s="6"/>
      <c r="D271" s="6"/>
      <c r="E271" s="6"/>
      <c r="F271" s="6"/>
      <c r="G271" s="6"/>
      <c r="H271" s="6"/>
      <c r="I271" s="6"/>
      <c r="J271" s="6"/>
      <c r="K271" s="6"/>
      <c r="L271" s="6"/>
      <c r="M271" s="6"/>
      <c r="N271" s="6"/>
      <c r="O271" s="6"/>
      <c r="P271" s="6"/>
      <c r="Q271" s="6"/>
      <c r="R271" s="6"/>
    </row>
    <row r="272">
      <c r="A272" s="6"/>
      <c r="B272" s="6"/>
      <c r="C272" s="6"/>
      <c r="D272" s="6"/>
      <c r="E272" s="6"/>
      <c r="F272" s="6"/>
      <c r="G272" s="6"/>
      <c r="H272" s="6"/>
      <c r="I272" s="6"/>
      <c r="J272" s="6"/>
      <c r="K272" s="6"/>
      <c r="L272" s="6"/>
      <c r="M272" s="6"/>
      <c r="N272" s="6"/>
      <c r="O272" s="6"/>
      <c r="P272" s="6"/>
      <c r="Q272" s="6"/>
      <c r="R272" s="6"/>
    </row>
    <row r="273">
      <c r="A273" s="6"/>
      <c r="B273" s="6"/>
      <c r="C273" s="6"/>
      <c r="D273" s="6"/>
      <c r="E273" s="6"/>
      <c r="F273" s="6"/>
      <c r="G273" s="6"/>
      <c r="H273" s="6"/>
      <c r="I273" s="6"/>
      <c r="J273" s="6"/>
      <c r="K273" s="6"/>
      <c r="L273" s="6"/>
      <c r="M273" s="6"/>
      <c r="N273" s="6"/>
      <c r="O273" s="6"/>
      <c r="P273" s="6"/>
      <c r="Q273" s="6"/>
      <c r="R273" s="6"/>
    </row>
    <row r="274">
      <c r="A274" s="6"/>
      <c r="B274" s="6"/>
      <c r="C274" s="6"/>
      <c r="D274" s="6"/>
      <c r="E274" s="6"/>
      <c r="F274" s="6"/>
      <c r="G274" s="6"/>
      <c r="H274" s="6"/>
      <c r="I274" s="6"/>
      <c r="J274" s="6"/>
      <c r="K274" s="6"/>
      <c r="L274" s="6"/>
      <c r="M274" s="6"/>
      <c r="N274" s="6"/>
      <c r="O274" s="6"/>
      <c r="P274" s="6"/>
      <c r="Q274" s="6"/>
      <c r="R274" s="6"/>
    </row>
    <row r="275">
      <c r="A275" s="6"/>
      <c r="B275" s="6"/>
      <c r="C275" s="6"/>
      <c r="D275" s="6"/>
      <c r="E275" s="6"/>
      <c r="F275" s="6"/>
      <c r="G275" s="6"/>
      <c r="H275" s="6"/>
      <c r="I275" s="6"/>
      <c r="J275" s="6"/>
      <c r="K275" s="6"/>
      <c r="L275" s="6"/>
      <c r="M275" s="6"/>
      <c r="N275" s="6"/>
      <c r="O275" s="6"/>
      <c r="P275" s="6"/>
      <c r="Q275" s="6"/>
      <c r="R275" s="6"/>
    </row>
    <row r="276">
      <c r="A276" s="6"/>
      <c r="B276" s="6"/>
      <c r="C276" s="6"/>
      <c r="D276" s="6"/>
      <c r="E276" s="6"/>
      <c r="F276" s="6"/>
      <c r="G276" s="6"/>
      <c r="H276" s="6"/>
      <c r="I276" s="6"/>
      <c r="J276" s="6"/>
      <c r="K276" s="6"/>
      <c r="L276" s="6"/>
      <c r="M276" s="6"/>
      <c r="N276" s="6"/>
      <c r="O276" s="6"/>
      <c r="P276" s="6"/>
      <c r="Q276" s="6"/>
      <c r="R276" s="6"/>
    </row>
    <row r="277">
      <c r="A277" s="6"/>
      <c r="B277" s="6"/>
      <c r="C277" s="6"/>
      <c r="D277" s="6"/>
      <c r="E277" s="6"/>
      <c r="F277" s="6"/>
      <c r="G277" s="6"/>
      <c r="H277" s="6"/>
      <c r="I277" s="6"/>
      <c r="J277" s="6"/>
      <c r="K277" s="6"/>
      <c r="L277" s="6"/>
      <c r="M277" s="6"/>
      <c r="N277" s="6"/>
      <c r="O277" s="6"/>
      <c r="P277" s="6"/>
      <c r="Q277" s="6"/>
      <c r="R277" s="6"/>
    </row>
    <row r="278">
      <c r="A278" s="6"/>
      <c r="B278" s="6"/>
      <c r="C278" s="6"/>
      <c r="D278" s="6"/>
      <c r="E278" s="6"/>
      <c r="F278" s="6"/>
      <c r="G278" s="6"/>
      <c r="H278" s="6"/>
      <c r="I278" s="6"/>
      <c r="J278" s="6"/>
      <c r="K278" s="6"/>
      <c r="L278" s="6"/>
      <c r="M278" s="6"/>
      <c r="N278" s="6"/>
      <c r="O278" s="6"/>
      <c r="P278" s="6"/>
      <c r="Q278" s="6"/>
      <c r="R278" s="6"/>
    </row>
    <row r="279">
      <c r="A279" s="6"/>
      <c r="B279" s="6"/>
      <c r="C279" s="6"/>
      <c r="D279" s="6"/>
      <c r="E279" s="6"/>
      <c r="F279" s="6"/>
      <c r="G279" s="6"/>
      <c r="H279" s="6"/>
      <c r="I279" s="6"/>
      <c r="J279" s="6"/>
      <c r="K279" s="6"/>
      <c r="L279" s="6"/>
      <c r="M279" s="6"/>
      <c r="N279" s="6"/>
      <c r="O279" s="6"/>
      <c r="P279" s="6"/>
      <c r="Q279" s="6"/>
      <c r="R279" s="6"/>
    </row>
    <row r="280">
      <c r="A280" s="6"/>
      <c r="B280" s="6"/>
      <c r="C280" s="6"/>
      <c r="D280" s="6"/>
      <c r="E280" s="6"/>
      <c r="F280" s="6"/>
      <c r="G280" s="6"/>
      <c r="H280" s="6"/>
      <c r="I280" s="6"/>
      <c r="J280" s="6"/>
      <c r="K280" s="6"/>
      <c r="L280" s="6"/>
      <c r="M280" s="6"/>
      <c r="N280" s="6"/>
      <c r="O280" s="6"/>
      <c r="P280" s="6"/>
      <c r="Q280" s="6"/>
      <c r="R280" s="6"/>
    </row>
    <row r="281">
      <c r="A281" s="6"/>
      <c r="B281" s="6"/>
      <c r="C281" s="6"/>
      <c r="D281" s="6"/>
      <c r="E281" s="6"/>
      <c r="F281" s="6"/>
      <c r="G281" s="6"/>
      <c r="H281" s="6"/>
      <c r="I281" s="6"/>
      <c r="J281" s="6"/>
      <c r="K281" s="6"/>
      <c r="L281" s="6"/>
      <c r="M281" s="6"/>
      <c r="N281" s="6"/>
      <c r="O281" s="6"/>
      <c r="P281" s="6"/>
      <c r="Q281" s="6"/>
      <c r="R281" s="6"/>
    </row>
    <row r="282">
      <c r="A282" s="6"/>
      <c r="B282" s="6"/>
      <c r="C282" s="6"/>
      <c r="D282" s="6"/>
      <c r="E282" s="6"/>
      <c r="F282" s="6"/>
      <c r="G282" s="6"/>
      <c r="H282" s="6"/>
      <c r="I282" s="6"/>
      <c r="J282" s="6"/>
      <c r="K282" s="6"/>
      <c r="L282" s="6"/>
      <c r="M282" s="6"/>
      <c r="N282" s="6"/>
      <c r="O282" s="6"/>
      <c r="P282" s="6"/>
      <c r="Q282" s="6"/>
      <c r="R282" s="6"/>
    </row>
    <row r="283">
      <c r="A283" s="6"/>
      <c r="B283" s="6"/>
      <c r="C283" s="6"/>
      <c r="D283" s="6"/>
      <c r="E283" s="6"/>
      <c r="F283" s="6"/>
      <c r="G283" s="6"/>
      <c r="H283" s="6"/>
      <c r="I283" s="6"/>
      <c r="J283" s="6"/>
      <c r="K283" s="6"/>
      <c r="L283" s="6"/>
      <c r="M283" s="6"/>
      <c r="N283" s="6"/>
      <c r="O283" s="6"/>
      <c r="P283" s="6"/>
      <c r="Q283" s="6"/>
      <c r="R283" s="6"/>
    </row>
    <row r="284">
      <c r="A284" s="6"/>
      <c r="B284" s="6"/>
      <c r="C284" s="6"/>
      <c r="D284" s="6"/>
      <c r="E284" s="6"/>
      <c r="F284" s="6"/>
      <c r="G284" s="6"/>
      <c r="H284" s="6"/>
      <c r="I284" s="6"/>
      <c r="J284" s="6"/>
      <c r="K284" s="6"/>
      <c r="L284" s="6"/>
      <c r="M284" s="6"/>
      <c r="N284" s="6"/>
      <c r="O284" s="6"/>
      <c r="P284" s="6"/>
      <c r="Q284" s="6"/>
      <c r="R284" s="6"/>
    </row>
    <row r="285">
      <c r="A285" s="6"/>
      <c r="B285" s="6"/>
      <c r="C285" s="6"/>
      <c r="D285" s="6"/>
      <c r="E285" s="6"/>
      <c r="F285" s="6"/>
      <c r="G285" s="6"/>
      <c r="H285" s="6"/>
      <c r="I285" s="6"/>
      <c r="J285" s="6"/>
      <c r="K285" s="6"/>
      <c r="L285" s="6"/>
      <c r="M285" s="6"/>
      <c r="N285" s="6"/>
      <c r="O285" s="6"/>
      <c r="P285" s="6"/>
      <c r="Q285" s="6"/>
      <c r="R285" s="6"/>
    </row>
    <row r="286">
      <c r="A286" s="6"/>
      <c r="B286" s="6"/>
      <c r="C286" s="6"/>
      <c r="D286" s="6"/>
      <c r="E286" s="6"/>
      <c r="F286" s="6"/>
      <c r="G286" s="6"/>
      <c r="H286" s="6"/>
      <c r="I286" s="6"/>
      <c r="J286" s="6"/>
      <c r="K286" s="6"/>
      <c r="L286" s="6"/>
      <c r="M286" s="6"/>
      <c r="N286" s="6"/>
      <c r="O286" s="6"/>
      <c r="P286" s="6"/>
      <c r="Q286" s="6"/>
      <c r="R286" s="6"/>
    </row>
    <row r="287">
      <c r="A287" s="6"/>
      <c r="B287" s="6"/>
      <c r="C287" s="6"/>
      <c r="D287" s="6"/>
      <c r="E287" s="6"/>
      <c r="F287" s="6"/>
      <c r="G287" s="6"/>
      <c r="H287" s="6"/>
      <c r="I287" s="6"/>
      <c r="J287" s="6"/>
      <c r="K287" s="6"/>
      <c r="L287" s="6"/>
      <c r="M287" s="6"/>
      <c r="N287" s="6"/>
      <c r="O287" s="6"/>
      <c r="P287" s="6"/>
      <c r="Q287" s="6"/>
      <c r="R287" s="6"/>
    </row>
    <row r="288">
      <c r="A288" s="6"/>
      <c r="B288" s="6"/>
      <c r="C288" s="6"/>
      <c r="D288" s="6"/>
      <c r="E288" s="6"/>
      <c r="F288" s="6"/>
      <c r="G288" s="6"/>
      <c r="H288" s="6"/>
      <c r="I288" s="6"/>
      <c r="J288" s="6"/>
      <c r="K288" s="6"/>
      <c r="L288" s="6"/>
      <c r="M288" s="6"/>
      <c r="N288" s="6"/>
      <c r="O288" s="6"/>
      <c r="P288" s="6"/>
      <c r="Q288" s="6"/>
      <c r="R288" s="6"/>
    </row>
    <row r="289">
      <c r="A289" s="6"/>
      <c r="B289" s="6"/>
      <c r="C289" s="6"/>
      <c r="D289" s="6"/>
      <c r="E289" s="6"/>
      <c r="F289" s="6"/>
      <c r="G289" s="6"/>
      <c r="H289" s="6"/>
      <c r="I289" s="6"/>
      <c r="J289" s="6"/>
      <c r="K289" s="6"/>
      <c r="L289" s="6"/>
      <c r="M289" s="6"/>
      <c r="N289" s="6"/>
      <c r="O289" s="6"/>
      <c r="P289" s="6"/>
      <c r="Q289" s="6"/>
      <c r="R289" s="6"/>
    </row>
    <row r="290">
      <c r="A290" s="6"/>
      <c r="B290" s="6"/>
      <c r="C290" s="6"/>
      <c r="D290" s="6"/>
      <c r="E290" s="6"/>
      <c r="F290" s="6"/>
      <c r="G290" s="6"/>
      <c r="H290" s="6"/>
      <c r="I290" s="6"/>
      <c r="J290" s="6"/>
      <c r="K290" s="6"/>
      <c r="L290" s="6"/>
      <c r="M290" s="6"/>
      <c r="N290" s="6"/>
      <c r="O290" s="6"/>
      <c r="P290" s="6"/>
      <c r="Q290" s="6"/>
      <c r="R290" s="6"/>
    </row>
    <row r="291">
      <c r="A291" s="6"/>
      <c r="B291" s="6"/>
      <c r="C291" s="6"/>
      <c r="D291" s="6"/>
      <c r="E291" s="6"/>
      <c r="F291" s="6"/>
      <c r="G291" s="6"/>
      <c r="H291" s="6"/>
      <c r="I291" s="6"/>
      <c r="J291" s="6"/>
      <c r="K291" s="6"/>
      <c r="L291" s="6"/>
      <c r="M291" s="6"/>
      <c r="N291" s="6"/>
      <c r="O291" s="6"/>
      <c r="P291" s="6"/>
      <c r="Q291" s="6"/>
      <c r="R291" s="6"/>
    </row>
    <row r="292">
      <c r="A292" s="6"/>
      <c r="B292" s="6"/>
      <c r="C292" s="6"/>
      <c r="D292" s="6"/>
      <c r="E292" s="6"/>
      <c r="F292" s="6"/>
      <c r="G292" s="6"/>
      <c r="H292" s="6"/>
      <c r="I292" s="6"/>
      <c r="J292" s="6"/>
      <c r="K292" s="6"/>
      <c r="L292" s="6"/>
      <c r="M292" s="6"/>
      <c r="N292" s="6"/>
      <c r="O292" s="6"/>
      <c r="P292" s="6"/>
      <c r="Q292" s="6"/>
      <c r="R292" s="6"/>
    </row>
    <row r="293">
      <c r="A293" s="6"/>
      <c r="B293" s="6"/>
      <c r="C293" s="6"/>
      <c r="D293" s="6"/>
      <c r="E293" s="6"/>
      <c r="F293" s="6"/>
      <c r="G293" s="6"/>
      <c r="H293" s="6"/>
      <c r="I293" s="6"/>
      <c r="J293" s="6"/>
      <c r="K293" s="6"/>
      <c r="L293" s="6"/>
      <c r="M293" s="6"/>
      <c r="N293" s="6"/>
      <c r="O293" s="6"/>
      <c r="P293" s="6"/>
      <c r="Q293" s="6"/>
      <c r="R293" s="6"/>
    </row>
    <row r="294">
      <c r="A294" s="6"/>
      <c r="B294" s="6"/>
      <c r="C294" s="6"/>
      <c r="D294" s="6"/>
      <c r="E294" s="6"/>
      <c r="F294" s="6"/>
      <c r="G294" s="6"/>
      <c r="H294" s="6"/>
      <c r="I294" s="6"/>
      <c r="J294" s="6"/>
      <c r="K294" s="6"/>
      <c r="L294" s="6"/>
      <c r="M294" s="6"/>
      <c r="N294" s="6"/>
      <c r="O294" s="6"/>
      <c r="P294" s="6"/>
      <c r="Q294" s="6"/>
      <c r="R294" s="6"/>
    </row>
    <row r="295">
      <c r="A295" s="6"/>
      <c r="B295" s="6"/>
      <c r="C295" s="6"/>
      <c r="D295" s="6"/>
      <c r="E295" s="6"/>
      <c r="F295" s="6"/>
      <c r="G295" s="6"/>
      <c r="H295" s="6"/>
      <c r="I295" s="6"/>
      <c r="J295" s="6"/>
      <c r="K295" s="6"/>
      <c r="L295" s="6"/>
      <c r="M295" s="6"/>
      <c r="N295" s="6"/>
      <c r="O295" s="6"/>
      <c r="P295" s="6"/>
      <c r="Q295" s="6"/>
      <c r="R295" s="6"/>
    </row>
    <row r="296">
      <c r="A296" s="6"/>
      <c r="B296" s="6"/>
      <c r="C296" s="6"/>
      <c r="D296" s="6"/>
      <c r="E296" s="6"/>
      <c r="F296" s="6"/>
      <c r="G296" s="6"/>
      <c r="H296" s="6"/>
      <c r="I296" s="6"/>
      <c r="J296" s="6"/>
      <c r="K296" s="6"/>
      <c r="L296" s="6"/>
      <c r="M296" s="6"/>
      <c r="N296" s="6"/>
      <c r="O296" s="6"/>
      <c r="P296" s="6"/>
      <c r="Q296" s="6"/>
      <c r="R296" s="6"/>
    </row>
    <row r="297">
      <c r="A297" s="6"/>
      <c r="B297" s="6"/>
      <c r="C297" s="6"/>
      <c r="D297" s="6"/>
      <c r="E297" s="6"/>
      <c r="F297" s="6"/>
      <c r="G297" s="6"/>
      <c r="H297" s="6"/>
      <c r="I297" s="6"/>
      <c r="J297" s="6"/>
      <c r="K297" s="6"/>
      <c r="L297" s="6"/>
      <c r="M297" s="6"/>
      <c r="N297" s="6"/>
      <c r="O297" s="6"/>
      <c r="P297" s="6"/>
      <c r="Q297" s="6"/>
      <c r="R297" s="6"/>
    </row>
    <row r="298">
      <c r="A298" s="6"/>
      <c r="B298" s="6"/>
      <c r="C298" s="6"/>
      <c r="D298" s="6"/>
      <c r="E298" s="6"/>
      <c r="F298" s="6"/>
      <c r="G298" s="6"/>
      <c r="H298" s="6"/>
      <c r="I298" s="6"/>
      <c r="J298" s="6"/>
      <c r="K298" s="6"/>
      <c r="L298" s="6"/>
      <c r="M298" s="6"/>
      <c r="N298" s="6"/>
      <c r="O298" s="6"/>
      <c r="P298" s="6"/>
      <c r="Q298" s="6"/>
      <c r="R298" s="6"/>
    </row>
    <row r="299">
      <c r="A299" s="6"/>
      <c r="B299" s="6"/>
      <c r="C299" s="6"/>
      <c r="D299" s="6"/>
      <c r="E299" s="6"/>
      <c r="F299" s="6"/>
      <c r="G299" s="6"/>
      <c r="H299" s="6"/>
      <c r="I299" s="6"/>
      <c r="J299" s="6"/>
      <c r="K299" s="6"/>
      <c r="L299" s="6"/>
      <c r="M299" s="6"/>
      <c r="N299" s="6"/>
      <c r="O299" s="6"/>
      <c r="P299" s="6"/>
      <c r="Q299" s="6"/>
      <c r="R299" s="6"/>
    </row>
    <row r="300">
      <c r="A300" s="6"/>
      <c r="B300" s="6"/>
      <c r="C300" s="6"/>
      <c r="D300" s="6"/>
      <c r="E300" s="6"/>
      <c r="F300" s="6"/>
      <c r="G300" s="6"/>
      <c r="H300" s="6"/>
      <c r="I300" s="6"/>
      <c r="J300" s="6"/>
      <c r="K300" s="6"/>
      <c r="L300" s="6"/>
      <c r="M300" s="6"/>
      <c r="N300" s="6"/>
      <c r="O300" s="6"/>
      <c r="P300" s="6"/>
      <c r="Q300" s="6"/>
      <c r="R300" s="6"/>
    </row>
    <row r="301">
      <c r="A301" s="6"/>
      <c r="B301" s="6"/>
      <c r="C301" s="6"/>
      <c r="D301" s="6"/>
      <c r="E301" s="6"/>
      <c r="F301" s="6"/>
      <c r="G301" s="6"/>
      <c r="H301" s="6"/>
      <c r="I301" s="6"/>
      <c r="J301" s="6"/>
      <c r="K301" s="6"/>
      <c r="L301" s="6"/>
      <c r="M301" s="6"/>
      <c r="N301" s="6"/>
      <c r="O301" s="6"/>
      <c r="P301" s="6"/>
      <c r="Q301" s="6"/>
      <c r="R301" s="6"/>
    </row>
    <row r="302">
      <c r="A302" s="6"/>
      <c r="B302" s="6"/>
      <c r="C302" s="6"/>
      <c r="D302" s="6"/>
      <c r="E302" s="6"/>
      <c r="F302" s="6"/>
      <c r="G302" s="6"/>
      <c r="H302" s="6"/>
      <c r="I302" s="6"/>
      <c r="J302" s="6"/>
      <c r="K302" s="6"/>
      <c r="L302" s="6"/>
      <c r="M302" s="6"/>
      <c r="N302" s="6"/>
      <c r="O302" s="6"/>
      <c r="P302" s="6"/>
      <c r="Q302" s="6"/>
      <c r="R302" s="6"/>
    </row>
    <row r="303">
      <c r="A303" s="6"/>
      <c r="B303" s="6"/>
      <c r="C303" s="6"/>
      <c r="D303" s="6"/>
      <c r="E303" s="6"/>
      <c r="F303" s="6"/>
      <c r="G303" s="6"/>
      <c r="H303" s="6"/>
      <c r="I303" s="6"/>
      <c r="J303" s="6"/>
      <c r="K303" s="6"/>
      <c r="L303" s="6"/>
      <c r="M303" s="6"/>
      <c r="N303" s="6"/>
      <c r="O303" s="6"/>
      <c r="P303" s="6"/>
      <c r="Q303" s="6"/>
      <c r="R303" s="6"/>
    </row>
    <row r="304">
      <c r="A304" s="6"/>
      <c r="B304" s="6"/>
      <c r="C304" s="6"/>
      <c r="D304" s="6"/>
      <c r="E304" s="6"/>
      <c r="F304" s="6"/>
      <c r="G304" s="6"/>
      <c r="H304" s="6"/>
      <c r="I304" s="6"/>
      <c r="J304" s="6"/>
      <c r="K304" s="6"/>
      <c r="L304" s="6"/>
      <c r="M304" s="6"/>
      <c r="N304" s="6"/>
      <c r="O304" s="6"/>
      <c r="P304" s="6"/>
      <c r="Q304" s="6"/>
      <c r="R304" s="6"/>
    </row>
    <row r="305">
      <c r="A305" s="6"/>
      <c r="B305" s="6"/>
      <c r="C305" s="6"/>
      <c r="D305" s="6"/>
      <c r="E305" s="6"/>
      <c r="F305" s="6"/>
      <c r="G305" s="6"/>
      <c r="H305" s="6"/>
      <c r="I305" s="6"/>
      <c r="J305" s="6"/>
      <c r="K305" s="6"/>
      <c r="L305" s="6"/>
      <c r="M305" s="6"/>
      <c r="N305" s="6"/>
      <c r="O305" s="6"/>
      <c r="P305" s="6"/>
      <c r="Q305" s="6"/>
      <c r="R305" s="6"/>
    </row>
    <row r="306">
      <c r="A306" s="6"/>
      <c r="B306" s="6"/>
      <c r="C306" s="6"/>
      <c r="D306" s="6"/>
      <c r="E306" s="6"/>
      <c r="F306" s="6"/>
      <c r="G306" s="6"/>
      <c r="H306" s="6"/>
      <c r="I306" s="6"/>
      <c r="J306" s="6"/>
      <c r="K306" s="6"/>
      <c r="L306" s="6"/>
      <c r="M306" s="6"/>
      <c r="N306" s="6"/>
      <c r="O306" s="6"/>
      <c r="P306" s="6"/>
      <c r="Q306" s="6"/>
      <c r="R306" s="6"/>
    </row>
    <row r="307">
      <c r="A307" s="6"/>
      <c r="B307" s="6"/>
      <c r="C307" s="6"/>
      <c r="D307" s="6"/>
      <c r="E307" s="6"/>
      <c r="F307" s="6"/>
      <c r="G307" s="6"/>
      <c r="H307" s="6"/>
      <c r="I307" s="6"/>
      <c r="J307" s="6"/>
      <c r="K307" s="6"/>
      <c r="L307" s="6"/>
      <c r="M307" s="6"/>
      <c r="N307" s="6"/>
      <c r="O307" s="6"/>
      <c r="P307" s="6"/>
      <c r="Q307" s="6"/>
      <c r="R307" s="6"/>
    </row>
    <row r="308">
      <c r="A308" s="6"/>
      <c r="B308" s="6"/>
      <c r="C308" s="6"/>
      <c r="D308" s="6"/>
      <c r="E308" s="6"/>
      <c r="F308" s="6"/>
      <c r="G308" s="6"/>
      <c r="H308" s="6"/>
      <c r="I308" s="6"/>
      <c r="J308" s="6"/>
      <c r="K308" s="6"/>
      <c r="L308" s="6"/>
      <c r="M308" s="6"/>
      <c r="N308" s="6"/>
      <c r="O308" s="6"/>
      <c r="P308" s="6"/>
      <c r="Q308" s="6"/>
      <c r="R308" s="6"/>
    </row>
    <row r="309">
      <c r="A309" s="6"/>
      <c r="B309" s="6"/>
      <c r="C309" s="6"/>
      <c r="D309" s="6"/>
      <c r="E309" s="6"/>
      <c r="F309" s="6"/>
      <c r="G309" s="6"/>
      <c r="H309" s="6"/>
      <c r="I309" s="6"/>
      <c r="J309" s="6"/>
      <c r="K309" s="6"/>
      <c r="L309" s="6"/>
      <c r="M309" s="6"/>
      <c r="N309" s="6"/>
      <c r="O309" s="6"/>
      <c r="P309" s="6"/>
      <c r="Q309" s="6"/>
      <c r="R309" s="6"/>
    </row>
    <row r="310">
      <c r="A310" s="6"/>
      <c r="B310" s="6"/>
      <c r="C310" s="6"/>
      <c r="D310" s="6"/>
      <c r="E310" s="6"/>
      <c r="F310" s="6"/>
      <c r="G310" s="6"/>
      <c r="H310" s="6"/>
      <c r="I310" s="6"/>
      <c r="J310" s="6"/>
      <c r="K310" s="6"/>
      <c r="L310" s="6"/>
      <c r="M310" s="6"/>
      <c r="N310" s="6"/>
      <c r="O310" s="6"/>
      <c r="P310" s="6"/>
      <c r="Q310" s="6"/>
      <c r="R310" s="6"/>
    </row>
    <row r="311">
      <c r="A311" s="6"/>
      <c r="B311" s="6"/>
      <c r="C311" s="6"/>
      <c r="D311" s="6"/>
      <c r="E311" s="6"/>
      <c r="F311" s="6"/>
      <c r="G311" s="6"/>
      <c r="H311" s="6"/>
      <c r="I311" s="6"/>
      <c r="J311" s="6"/>
      <c r="K311" s="6"/>
      <c r="L311" s="6"/>
      <c r="M311" s="6"/>
      <c r="N311" s="6"/>
      <c r="O311" s="6"/>
      <c r="P311" s="6"/>
      <c r="Q311" s="6"/>
      <c r="R311" s="6"/>
    </row>
    <row r="312">
      <c r="A312" s="6"/>
      <c r="B312" s="6"/>
      <c r="C312" s="6"/>
      <c r="D312" s="6"/>
      <c r="E312" s="6"/>
      <c r="F312" s="6"/>
      <c r="G312" s="6"/>
      <c r="H312" s="6"/>
      <c r="I312" s="6"/>
      <c r="J312" s="6"/>
      <c r="K312" s="6"/>
      <c r="L312" s="6"/>
      <c r="M312" s="6"/>
      <c r="N312" s="6"/>
      <c r="O312" s="6"/>
      <c r="P312" s="6"/>
      <c r="Q312" s="6"/>
      <c r="R312" s="6"/>
    </row>
    <row r="313">
      <c r="A313" s="6"/>
      <c r="B313" s="6"/>
      <c r="C313" s="6"/>
      <c r="D313" s="6"/>
      <c r="E313" s="6"/>
      <c r="F313" s="6"/>
      <c r="G313" s="6"/>
      <c r="H313" s="6"/>
      <c r="I313" s="6"/>
      <c r="J313" s="6"/>
      <c r="K313" s="6"/>
      <c r="L313" s="6"/>
      <c r="M313" s="6"/>
      <c r="N313" s="6"/>
      <c r="O313" s="6"/>
      <c r="P313" s="6"/>
      <c r="Q313" s="6"/>
      <c r="R313" s="6"/>
    </row>
    <row r="314">
      <c r="A314" s="6"/>
      <c r="B314" s="6"/>
      <c r="C314" s="6"/>
      <c r="D314" s="6"/>
      <c r="E314" s="6"/>
      <c r="F314" s="6"/>
      <c r="G314" s="6"/>
      <c r="H314" s="6"/>
      <c r="I314" s="6"/>
      <c r="J314" s="6"/>
      <c r="K314" s="6"/>
      <c r="L314" s="6"/>
      <c r="M314" s="6"/>
      <c r="N314" s="6"/>
      <c r="O314" s="6"/>
      <c r="P314" s="6"/>
      <c r="Q314" s="6"/>
      <c r="R314" s="6"/>
    </row>
    <row r="315">
      <c r="A315" s="6"/>
      <c r="B315" s="6"/>
      <c r="C315" s="6"/>
      <c r="D315" s="6"/>
      <c r="E315" s="6"/>
      <c r="F315" s="6"/>
      <c r="G315" s="6"/>
      <c r="H315" s="6"/>
      <c r="I315" s="6"/>
      <c r="J315" s="6"/>
      <c r="K315" s="6"/>
      <c r="L315" s="6"/>
      <c r="M315" s="6"/>
      <c r="N315" s="6"/>
      <c r="O315" s="6"/>
      <c r="P315" s="6"/>
      <c r="Q315" s="6"/>
      <c r="R315" s="6"/>
    </row>
    <row r="316">
      <c r="A316" s="6"/>
      <c r="B316" s="6"/>
      <c r="C316" s="6"/>
      <c r="D316" s="6"/>
      <c r="E316" s="6"/>
      <c r="F316" s="6"/>
      <c r="G316" s="6"/>
      <c r="H316" s="6"/>
      <c r="I316" s="6"/>
      <c r="J316" s="6"/>
      <c r="K316" s="6"/>
      <c r="L316" s="6"/>
      <c r="M316" s="6"/>
      <c r="N316" s="6"/>
      <c r="O316" s="6"/>
      <c r="P316" s="6"/>
      <c r="Q316" s="6"/>
      <c r="R316" s="6"/>
    </row>
    <row r="317">
      <c r="A317" s="6"/>
      <c r="B317" s="6"/>
      <c r="C317" s="6"/>
      <c r="D317" s="6"/>
      <c r="E317" s="6"/>
      <c r="F317" s="6"/>
      <c r="G317" s="6"/>
      <c r="H317" s="6"/>
      <c r="I317" s="6"/>
      <c r="J317" s="6"/>
      <c r="K317" s="6"/>
      <c r="L317" s="6"/>
      <c r="M317" s="6"/>
      <c r="N317" s="6"/>
      <c r="O317" s="6"/>
      <c r="P317" s="6"/>
      <c r="Q317" s="6"/>
      <c r="R317" s="6"/>
    </row>
    <row r="318">
      <c r="A318" s="6"/>
      <c r="B318" s="6"/>
      <c r="C318" s="6"/>
      <c r="D318" s="6"/>
      <c r="E318" s="6"/>
      <c r="F318" s="6"/>
      <c r="G318" s="6"/>
      <c r="H318" s="6"/>
      <c r="I318" s="6"/>
      <c r="J318" s="6"/>
      <c r="K318" s="6"/>
      <c r="L318" s="6"/>
      <c r="M318" s="6"/>
      <c r="N318" s="6"/>
      <c r="O318" s="6"/>
      <c r="P318" s="6"/>
      <c r="Q318" s="6"/>
      <c r="R318" s="6"/>
    </row>
    <row r="319">
      <c r="A319" s="6"/>
      <c r="B319" s="6"/>
      <c r="C319" s="6"/>
      <c r="D319" s="6"/>
      <c r="E319" s="6"/>
      <c r="F319" s="6"/>
      <c r="G319" s="6"/>
      <c r="H319" s="6"/>
      <c r="I319" s="6"/>
      <c r="J319" s="6"/>
      <c r="K319" s="6"/>
      <c r="L319" s="6"/>
      <c r="M319" s="6"/>
      <c r="N319" s="6"/>
      <c r="O319" s="6"/>
      <c r="P319" s="6"/>
      <c r="Q319" s="6"/>
      <c r="R319" s="6"/>
    </row>
    <row r="320">
      <c r="A320" s="6"/>
      <c r="B320" s="6"/>
      <c r="C320" s="6"/>
      <c r="D320" s="6"/>
      <c r="E320" s="6"/>
      <c r="F320" s="6"/>
      <c r="G320" s="6"/>
      <c r="H320" s="6"/>
      <c r="I320" s="6"/>
      <c r="J320" s="6"/>
      <c r="K320" s="6"/>
      <c r="L320" s="6"/>
      <c r="M320" s="6"/>
      <c r="N320" s="6"/>
      <c r="O320" s="6"/>
      <c r="P320" s="6"/>
      <c r="Q320" s="6"/>
      <c r="R320" s="6"/>
    </row>
    <row r="321">
      <c r="A321" s="6"/>
      <c r="B321" s="6"/>
      <c r="C321" s="6"/>
      <c r="D321" s="6"/>
      <c r="E321" s="6"/>
      <c r="F321" s="6"/>
      <c r="G321" s="6"/>
      <c r="H321" s="6"/>
      <c r="I321" s="6"/>
      <c r="J321" s="6"/>
      <c r="K321" s="6"/>
      <c r="L321" s="6"/>
      <c r="M321" s="6"/>
      <c r="N321" s="6"/>
      <c r="O321" s="6"/>
      <c r="P321" s="6"/>
      <c r="Q321" s="6"/>
      <c r="R321" s="6"/>
    </row>
    <row r="322">
      <c r="A322" s="6"/>
      <c r="B322" s="6"/>
      <c r="C322" s="6"/>
      <c r="D322" s="6"/>
      <c r="E322" s="6"/>
      <c r="F322" s="6"/>
      <c r="G322" s="6"/>
      <c r="H322" s="6"/>
      <c r="I322" s="6"/>
      <c r="J322" s="6"/>
      <c r="K322" s="6"/>
      <c r="L322" s="6"/>
      <c r="M322" s="6"/>
      <c r="N322" s="6"/>
      <c r="O322" s="6"/>
      <c r="P322" s="6"/>
      <c r="Q322" s="6"/>
      <c r="R322" s="6"/>
    </row>
    <row r="323">
      <c r="A323" s="6"/>
      <c r="B323" s="6"/>
      <c r="C323" s="6"/>
      <c r="D323" s="6"/>
      <c r="E323" s="6"/>
      <c r="F323" s="6"/>
      <c r="G323" s="6"/>
      <c r="H323" s="6"/>
      <c r="I323" s="6"/>
      <c r="J323" s="6"/>
      <c r="K323" s="6"/>
      <c r="L323" s="6"/>
      <c r="M323" s="6"/>
      <c r="N323" s="6"/>
      <c r="O323" s="6"/>
      <c r="P323" s="6"/>
      <c r="Q323" s="6"/>
      <c r="R323" s="6"/>
    </row>
    <row r="324">
      <c r="A324" s="6"/>
      <c r="B324" s="6"/>
      <c r="C324" s="6"/>
      <c r="D324" s="6"/>
      <c r="E324" s="6"/>
      <c r="F324" s="6"/>
      <c r="G324" s="6"/>
      <c r="H324" s="6"/>
      <c r="I324" s="6"/>
      <c r="J324" s="6"/>
      <c r="K324" s="6"/>
      <c r="L324" s="6"/>
      <c r="M324" s="6"/>
      <c r="N324" s="6"/>
      <c r="O324" s="6"/>
      <c r="P324" s="6"/>
      <c r="Q324" s="6"/>
      <c r="R324" s="6"/>
    </row>
    <row r="325">
      <c r="A325" s="6"/>
      <c r="B325" s="6"/>
      <c r="C325" s="6"/>
      <c r="D325" s="6"/>
      <c r="E325" s="6"/>
      <c r="F325" s="6"/>
      <c r="G325" s="6"/>
      <c r="H325" s="6"/>
      <c r="I325" s="6"/>
      <c r="J325" s="6"/>
      <c r="K325" s="6"/>
      <c r="L325" s="6"/>
      <c r="M325" s="6"/>
      <c r="N325" s="6"/>
      <c r="O325" s="6"/>
      <c r="P325" s="6"/>
      <c r="Q325" s="6"/>
      <c r="R325" s="6"/>
    </row>
    <row r="326">
      <c r="A326" s="6"/>
      <c r="B326" s="6"/>
      <c r="C326" s="6"/>
      <c r="D326" s="6"/>
      <c r="E326" s="6"/>
      <c r="F326" s="6"/>
      <c r="G326" s="6"/>
      <c r="H326" s="6"/>
      <c r="I326" s="6"/>
      <c r="J326" s="6"/>
      <c r="K326" s="6"/>
      <c r="L326" s="6"/>
      <c r="M326" s="6"/>
      <c r="N326" s="6"/>
      <c r="O326" s="6"/>
      <c r="P326" s="6"/>
      <c r="Q326" s="6"/>
      <c r="R326" s="6"/>
    </row>
    <row r="327">
      <c r="A327" s="6"/>
      <c r="B327" s="6"/>
      <c r="C327" s="6"/>
      <c r="D327" s="6"/>
      <c r="E327" s="6"/>
      <c r="F327" s="6"/>
      <c r="G327" s="6"/>
      <c r="H327" s="6"/>
      <c r="I327" s="6"/>
      <c r="J327" s="6"/>
      <c r="K327" s="6"/>
      <c r="L327" s="6"/>
      <c r="M327" s="6"/>
      <c r="N327" s="6"/>
      <c r="O327" s="6"/>
      <c r="P327" s="6"/>
      <c r="Q327" s="6"/>
      <c r="R327" s="6"/>
    </row>
    <row r="328">
      <c r="A328" s="6"/>
      <c r="B328" s="6"/>
      <c r="C328" s="6"/>
      <c r="D328" s="6"/>
      <c r="E328" s="6"/>
      <c r="F328" s="6"/>
      <c r="G328" s="6"/>
      <c r="H328" s="6"/>
      <c r="I328" s="6"/>
      <c r="J328" s="6"/>
      <c r="K328" s="6"/>
      <c r="L328" s="6"/>
      <c r="M328" s="6"/>
      <c r="N328" s="6"/>
      <c r="O328" s="6"/>
      <c r="P328" s="6"/>
      <c r="Q328" s="6"/>
      <c r="R328" s="6"/>
    </row>
    <row r="329">
      <c r="A329" s="6"/>
      <c r="B329" s="6"/>
      <c r="C329" s="6"/>
      <c r="D329" s="6"/>
      <c r="E329" s="6"/>
      <c r="F329" s="6"/>
      <c r="G329" s="6"/>
      <c r="H329" s="6"/>
      <c r="I329" s="6"/>
      <c r="J329" s="6"/>
      <c r="K329" s="6"/>
      <c r="L329" s="6"/>
      <c r="M329" s="6"/>
      <c r="N329" s="6"/>
      <c r="O329" s="6"/>
      <c r="P329" s="6"/>
      <c r="Q329" s="6"/>
      <c r="R329" s="6"/>
    </row>
    <row r="330">
      <c r="A330" s="6"/>
      <c r="B330" s="6"/>
      <c r="C330" s="6"/>
      <c r="D330" s="6"/>
      <c r="E330" s="6"/>
      <c r="F330" s="6"/>
      <c r="G330" s="6"/>
      <c r="H330" s="6"/>
      <c r="I330" s="6"/>
      <c r="J330" s="6"/>
      <c r="K330" s="6"/>
      <c r="L330" s="6"/>
      <c r="M330" s="6"/>
      <c r="N330" s="6"/>
      <c r="O330" s="6"/>
      <c r="P330" s="6"/>
      <c r="Q330" s="6"/>
      <c r="R330" s="6"/>
    </row>
    <row r="331">
      <c r="A331" s="6"/>
      <c r="B331" s="6"/>
      <c r="C331" s="6"/>
      <c r="D331" s="6"/>
      <c r="E331" s="6"/>
      <c r="F331" s="6"/>
      <c r="G331" s="6"/>
      <c r="H331" s="6"/>
      <c r="I331" s="6"/>
      <c r="J331" s="6"/>
      <c r="K331" s="6"/>
      <c r="L331" s="6"/>
      <c r="M331" s="6"/>
      <c r="N331" s="6"/>
      <c r="O331" s="6"/>
      <c r="P331" s="6"/>
      <c r="Q331" s="6"/>
      <c r="R331" s="6"/>
    </row>
    <row r="332">
      <c r="A332" s="6"/>
      <c r="B332" s="6"/>
      <c r="C332" s="6"/>
      <c r="D332" s="6"/>
      <c r="E332" s="6"/>
      <c r="F332" s="6"/>
      <c r="G332" s="6"/>
      <c r="H332" s="6"/>
      <c r="I332" s="6"/>
      <c r="J332" s="6"/>
      <c r="K332" s="6"/>
      <c r="L332" s="6"/>
      <c r="M332" s="6"/>
      <c r="N332" s="6"/>
      <c r="O332" s="6"/>
      <c r="P332" s="6"/>
      <c r="Q332" s="6"/>
      <c r="R332" s="6"/>
    </row>
    <row r="333">
      <c r="A333" s="6"/>
      <c r="B333" s="6"/>
      <c r="C333" s="6"/>
      <c r="D333" s="6"/>
      <c r="E333" s="6"/>
      <c r="F333" s="6"/>
      <c r="G333" s="6"/>
      <c r="H333" s="6"/>
      <c r="I333" s="6"/>
      <c r="J333" s="6"/>
      <c r="K333" s="6"/>
      <c r="L333" s="6"/>
      <c r="M333" s="6"/>
      <c r="N333" s="6"/>
      <c r="O333" s="6"/>
      <c r="P333" s="6"/>
      <c r="Q333" s="6"/>
      <c r="R333" s="6"/>
    </row>
    <row r="334">
      <c r="A334" s="6"/>
      <c r="B334" s="6"/>
      <c r="C334" s="6"/>
      <c r="D334" s="6"/>
      <c r="E334" s="6"/>
      <c r="F334" s="6"/>
      <c r="G334" s="6"/>
      <c r="H334" s="6"/>
      <c r="I334" s="6"/>
      <c r="J334" s="6"/>
      <c r="K334" s="6"/>
      <c r="L334" s="6"/>
      <c r="M334" s="6"/>
      <c r="N334" s="6"/>
      <c r="O334" s="6"/>
      <c r="P334" s="6"/>
      <c r="Q334" s="6"/>
      <c r="R334" s="6"/>
    </row>
    <row r="335">
      <c r="A335" s="6"/>
      <c r="B335" s="6"/>
      <c r="C335" s="6"/>
      <c r="D335" s="6"/>
      <c r="E335" s="6"/>
      <c r="F335" s="6"/>
      <c r="G335" s="6"/>
      <c r="H335" s="6"/>
      <c r="I335" s="6"/>
      <c r="J335" s="6"/>
      <c r="K335" s="6"/>
      <c r="L335" s="6"/>
      <c r="M335" s="6"/>
      <c r="N335" s="6"/>
      <c r="O335" s="6"/>
      <c r="P335" s="6"/>
      <c r="Q335" s="6"/>
      <c r="R335" s="6"/>
    </row>
    <row r="336">
      <c r="A336" s="6"/>
      <c r="B336" s="6"/>
      <c r="C336" s="6"/>
      <c r="D336" s="6"/>
      <c r="E336" s="6"/>
      <c r="F336" s="6"/>
      <c r="G336" s="6"/>
      <c r="H336" s="6"/>
      <c r="I336" s="6"/>
      <c r="J336" s="6"/>
      <c r="K336" s="6"/>
      <c r="L336" s="6"/>
      <c r="M336" s="6"/>
      <c r="N336" s="6"/>
      <c r="O336" s="6"/>
      <c r="P336" s="6"/>
      <c r="Q336" s="6"/>
      <c r="R336" s="6"/>
    </row>
    <row r="337">
      <c r="A337" s="6"/>
      <c r="B337" s="6"/>
      <c r="C337" s="6"/>
      <c r="D337" s="6"/>
      <c r="E337" s="6"/>
      <c r="F337" s="6"/>
      <c r="G337" s="6"/>
      <c r="H337" s="6"/>
      <c r="I337" s="6"/>
      <c r="J337" s="6"/>
      <c r="K337" s="6"/>
      <c r="L337" s="6"/>
      <c r="M337" s="6"/>
      <c r="N337" s="6"/>
      <c r="O337" s="6"/>
      <c r="P337" s="6"/>
      <c r="Q337" s="6"/>
      <c r="R337" s="6"/>
    </row>
    <row r="338">
      <c r="A338" s="6"/>
      <c r="B338" s="6"/>
      <c r="C338" s="6"/>
      <c r="D338" s="6"/>
      <c r="E338" s="6"/>
      <c r="F338" s="6"/>
      <c r="G338" s="6"/>
      <c r="H338" s="6"/>
      <c r="I338" s="6"/>
      <c r="J338" s="6"/>
      <c r="K338" s="6"/>
      <c r="L338" s="6"/>
      <c r="M338" s="6"/>
      <c r="N338" s="6"/>
      <c r="O338" s="6"/>
      <c r="P338" s="6"/>
      <c r="Q338" s="6"/>
      <c r="R338" s="6"/>
    </row>
    <row r="339">
      <c r="A339" s="6"/>
      <c r="B339" s="6"/>
      <c r="C339" s="6"/>
      <c r="D339" s="6"/>
      <c r="E339" s="6"/>
      <c r="F339" s="6"/>
      <c r="G339" s="6"/>
      <c r="H339" s="6"/>
      <c r="I339" s="6"/>
      <c r="J339" s="6"/>
      <c r="K339" s="6"/>
      <c r="L339" s="6"/>
      <c r="M339" s="6"/>
      <c r="N339" s="6"/>
      <c r="O339" s="6"/>
      <c r="P339" s="6"/>
      <c r="Q339" s="6"/>
      <c r="R339" s="6"/>
    </row>
    <row r="340">
      <c r="A340" s="6"/>
      <c r="B340" s="6"/>
      <c r="C340" s="6"/>
      <c r="D340" s="6"/>
      <c r="E340" s="6"/>
      <c r="F340" s="6"/>
      <c r="G340" s="6"/>
      <c r="H340" s="6"/>
      <c r="I340" s="6"/>
      <c r="J340" s="6"/>
      <c r="K340" s="6"/>
      <c r="L340" s="6"/>
      <c r="M340" s="6"/>
      <c r="N340" s="6"/>
      <c r="O340" s="6"/>
      <c r="P340" s="6"/>
      <c r="Q340" s="6"/>
      <c r="R340" s="6"/>
    </row>
    <row r="341">
      <c r="A341" s="6"/>
      <c r="B341" s="6"/>
      <c r="C341" s="6"/>
      <c r="D341" s="6"/>
      <c r="E341" s="6"/>
      <c r="F341" s="6"/>
      <c r="G341" s="6"/>
      <c r="H341" s="6"/>
      <c r="I341" s="6"/>
      <c r="J341" s="6"/>
      <c r="K341" s="6"/>
      <c r="L341" s="6"/>
      <c r="M341" s="6"/>
      <c r="N341" s="6"/>
      <c r="O341" s="6"/>
      <c r="P341" s="6"/>
      <c r="Q341" s="6"/>
      <c r="R341" s="6"/>
    </row>
    <row r="342">
      <c r="A342" s="6"/>
      <c r="B342" s="6"/>
      <c r="C342" s="6"/>
      <c r="D342" s="6"/>
      <c r="E342" s="6"/>
      <c r="F342" s="6"/>
      <c r="G342" s="6"/>
      <c r="H342" s="6"/>
      <c r="I342" s="6"/>
      <c r="J342" s="6"/>
      <c r="K342" s="6"/>
      <c r="L342" s="6"/>
      <c r="M342" s="6"/>
      <c r="N342" s="6"/>
      <c r="O342" s="6"/>
      <c r="P342" s="6"/>
      <c r="Q342" s="6"/>
      <c r="R342" s="6"/>
    </row>
    <row r="343">
      <c r="A343" s="6"/>
      <c r="B343" s="6"/>
      <c r="C343" s="6"/>
      <c r="D343" s="6"/>
      <c r="E343" s="6"/>
      <c r="F343" s="6"/>
      <c r="G343" s="6"/>
      <c r="H343" s="6"/>
      <c r="I343" s="6"/>
      <c r="J343" s="6"/>
      <c r="K343" s="6"/>
      <c r="L343" s="6"/>
      <c r="M343" s="6"/>
      <c r="N343" s="6"/>
      <c r="O343" s="6"/>
      <c r="P343" s="6"/>
      <c r="Q343" s="6"/>
      <c r="R343" s="6"/>
    </row>
    <row r="344">
      <c r="A344" s="6"/>
      <c r="B344" s="6"/>
      <c r="C344" s="6"/>
      <c r="D344" s="6"/>
      <c r="E344" s="6"/>
      <c r="F344" s="6"/>
      <c r="G344" s="6"/>
      <c r="H344" s="6"/>
      <c r="I344" s="6"/>
      <c r="J344" s="6"/>
      <c r="K344" s="6"/>
      <c r="L344" s="6"/>
      <c r="M344" s="6"/>
      <c r="N344" s="6"/>
      <c r="O344" s="6"/>
      <c r="P344" s="6"/>
      <c r="Q344" s="6"/>
      <c r="R344" s="6"/>
    </row>
    <row r="345">
      <c r="A345" s="6"/>
      <c r="B345" s="6"/>
      <c r="C345" s="6"/>
      <c r="D345" s="6"/>
      <c r="E345" s="6"/>
      <c r="F345" s="6"/>
      <c r="G345" s="6"/>
      <c r="H345" s="6"/>
      <c r="I345" s="6"/>
      <c r="J345" s="6"/>
      <c r="K345" s="6"/>
      <c r="L345" s="6"/>
      <c r="M345" s="6"/>
      <c r="N345" s="6"/>
      <c r="O345" s="6"/>
      <c r="P345" s="6"/>
      <c r="Q345" s="6"/>
      <c r="R345" s="6"/>
    </row>
    <row r="346">
      <c r="A346" s="6"/>
      <c r="B346" s="6"/>
      <c r="C346" s="6"/>
      <c r="D346" s="6"/>
      <c r="E346" s="6"/>
      <c r="F346" s="6"/>
      <c r="G346" s="6"/>
      <c r="H346" s="6"/>
      <c r="I346" s="6"/>
      <c r="J346" s="6"/>
      <c r="K346" s="6"/>
      <c r="L346" s="6"/>
      <c r="M346" s="6"/>
      <c r="N346" s="6"/>
      <c r="O346" s="6"/>
      <c r="P346" s="6"/>
      <c r="Q346" s="6"/>
      <c r="R346" s="6"/>
    </row>
    <row r="347">
      <c r="A347" s="6"/>
      <c r="B347" s="6"/>
      <c r="C347" s="6"/>
      <c r="D347" s="6"/>
      <c r="E347" s="6"/>
      <c r="F347" s="6"/>
      <c r="G347" s="6"/>
      <c r="H347" s="6"/>
      <c r="I347" s="6"/>
      <c r="J347" s="6"/>
      <c r="K347" s="6"/>
      <c r="L347" s="6"/>
      <c r="M347" s="6"/>
      <c r="N347" s="6"/>
      <c r="O347" s="6"/>
      <c r="P347" s="6"/>
      <c r="Q347" s="6"/>
      <c r="R347" s="6"/>
    </row>
    <row r="348">
      <c r="A348" s="6"/>
      <c r="B348" s="6"/>
      <c r="C348" s="6"/>
      <c r="D348" s="6"/>
      <c r="E348" s="6"/>
      <c r="F348" s="6"/>
      <c r="G348" s="6"/>
      <c r="H348" s="6"/>
      <c r="I348" s="6"/>
      <c r="J348" s="6"/>
      <c r="K348" s="6"/>
      <c r="L348" s="6"/>
      <c r="M348" s="6"/>
      <c r="N348" s="6"/>
      <c r="O348" s="6"/>
      <c r="P348" s="6"/>
      <c r="Q348" s="6"/>
      <c r="R348" s="6"/>
    </row>
    <row r="349">
      <c r="A349" s="6"/>
      <c r="B349" s="6"/>
      <c r="C349" s="6"/>
      <c r="D349" s="6"/>
      <c r="E349" s="6"/>
      <c r="F349" s="6"/>
      <c r="G349" s="6"/>
      <c r="H349" s="6"/>
      <c r="I349" s="6"/>
      <c r="J349" s="6"/>
      <c r="K349" s="6"/>
      <c r="L349" s="6"/>
      <c r="M349" s="6"/>
      <c r="N349" s="6"/>
      <c r="O349" s="6"/>
      <c r="P349" s="6"/>
      <c r="Q349" s="6"/>
      <c r="R349" s="6"/>
    </row>
    <row r="350">
      <c r="A350" s="6"/>
      <c r="B350" s="6"/>
      <c r="C350" s="6"/>
      <c r="D350" s="6"/>
      <c r="E350" s="6"/>
      <c r="F350" s="6"/>
      <c r="G350" s="6"/>
      <c r="H350" s="6"/>
      <c r="I350" s="6"/>
      <c r="J350" s="6"/>
      <c r="K350" s="6"/>
      <c r="L350" s="6"/>
      <c r="M350" s="6"/>
      <c r="N350" s="6"/>
      <c r="O350" s="6"/>
      <c r="P350" s="6"/>
      <c r="Q350" s="6"/>
      <c r="R350" s="6"/>
    </row>
    <row r="351">
      <c r="A351" s="6"/>
      <c r="B351" s="6"/>
      <c r="C351" s="6"/>
      <c r="D351" s="6"/>
      <c r="E351" s="6"/>
      <c r="F351" s="6"/>
      <c r="G351" s="6"/>
      <c r="H351" s="6"/>
      <c r="I351" s="6"/>
      <c r="J351" s="6"/>
      <c r="K351" s="6"/>
      <c r="L351" s="6"/>
      <c r="M351" s="6"/>
      <c r="N351" s="6"/>
      <c r="O351" s="6"/>
      <c r="P351" s="6"/>
      <c r="Q351" s="6"/>
      <c r="R351" s="6"/>
    </row>
    <row r="352">
      <c r="A352" s="6"/>
      <c r="B352" s="6"/>
      <c r="C352" s="6"/>
      <c r="D352" s="6"/>
      <c r="E352" s="6"/>
      <c r="F352" s="6"/>
      <c r="G352" s="6"/>
      <c r="H352" s="6"/>
      <c r="I352" s="6"/>
      <c r="J352" s="6"/>
      <c r="K352" s="6"/>
      <c r="L352" s="6"/>
      <c r="M352" s="6"/>
      <c r="N352" s="6"/>
      <c r="O352" s="6"/>
      <c r="P352" s="6"/>
      <c r="Q352" s="6"/>
      <c r="R352" s="6"/>
    </row>
    <row r="353">
      <c r="A353" s="6"/>
      <c r="B353" s="6"/>
      <c r="C353" s="6"/>
      <c r="D353" s="6"/>
      <c r="E353" s="6"/>
      <c r="F353" s="6"/>
      <c r="G353" s="6"/>
      <c r="H353" s="6"/>
      <c r="I353" s="6"/>
      <c r="J353" s="6"/>
      <c r="K353" s="6"/>
      <c r="L353" s="6"/>
      <c r="M353" s="6"/>
      <c r="N353" s="6"/>
      <c r="O353" s="6"/>
      <c r="P353" s="6"/>
      <c r="Q353" s="6"/>
      <c r="R353" s="6"/>
    </row>
    <row r="354">
      <c r="A354" s="6"/>
      <c r="B354" s="6"/>
      <c r="C354" s="6"/>
      <c r="D354" s="6"/>
      <c r="E354" s="6"/>
      <c r="F354" s="6"/>
      <c r="G354" s="6"/>
      <c r="H354" s="6"/>
      <c r="I354" s="6"/>
      <c r="J354" s="6"/>
      <c r="K354" s="6"/>
      <c r="L354" s="6"/>
      <c r="M354" s="6"/>
      <c r="N354" s="6"/>
      <c r="O354" s="6"/>
      <c r="P354" s="6"/>
      <c r="Q354" s="6"/>
      <c r="R354" s="6"/>
    </row>
    <row r="355">
      <c r="A355" s="6"/>
      <c r="B355" s="6"/>
      <c r="C355" s="6"/>
      <c r="D355" s="6"/>
      <c r="E355" s="6"/>
      <c r="F355" s="6"/>
      <c r="G355" s="6"/>
      <c r="H355" s="6"/>
      <c r="I355" s="6"/>
      <c r="J355" s="6"/>
      <c r="K355" s="6"/>
      <c r="L355" s="6"/>
      <c r="M355" s="6"/>
      <c r="N355" s="6"/>
      <c r="O355" s="6"/>
      <c r="P355" s="6"/>
      <c r="Q355" s="6"/>
      <c r="R355" s="6"/>
    </row>
    <row r="356">
      <c r="A356" s="6"/>
      <c r="B356" s="6"/>
      <c r="C356" s="6"/>
      <c r="D356" s="6"/>
      <c r="E356" s="6"/>
      <c r="F356" s="6"/>
      <c r="G356" s="6"/>
      <c r="H356" s="6"/>
      <c r="I356" s="6"/>
      <c r="J356" s="6"/>
      <c r="K356" s="6"/>
      <c r="L356" s="6"/>
      <c r="M356" s="6"/>
      <c r="N356" s="6"/>
      <c r="O356" s="6"/>
      <c r="P356" s="6"/>
      <c r="Q356" s="6"/>
      <c r="R356" s="6"/>
    </row>
    <row r="357">
      <c r="A357" s="6"/>
      <c r="B357" s="6"/>
      <c r="C357" s="6"/>
      <c r="D357" s="6"/>
      <c r="E357" s="6"/>
      <c r="F357" s="6"/>
      <c r="G357" s="6"/>
      <c r="H357" s="6"/>
      <c r="I357" s="6"/>
      <c r="J357" s="6"/>
      <c r="K357" s="6"/>
      <c r="L357" s="6"/>
      <c r="M357" s="6"/>
      <c r="N357" s="6"/>
      <c r="O357" s="6"/>
      <c r="P357" s="6"/>
      <c r="Q357" s="6"/>
      <c r="R357" s="6"/>
    </row>
    <row r="358">
      <c r="A358" s="6"/>
      <c r="B358" s="6"/>
      <c r="C358" s="6"/>
      <c r="D358" s="6"/>
      <c r="E358" s="6"/>
      <c r="F358" s="6"/>
      <c r="G358" s="6"/>
      <c r="H358" s="6"/>
      <c r="I358" s="6"/>
      <c r="J358" s="6"/>
      <c r="K358" s="6"/>
      <c r="L358" s="6"/>
      <c r="M358" s="6"/>
      <c r="N358" s="6"/>
      <c r="O358" s="6"/>
      <c r="P358" s="6"/>
      <c r="Q358" s="6"/>
      <c r="R358" s="6"/>
    </row>
    <row r="359">
      <c r="A359" s="6"/>
      <c r="B359" s="6"/>
      <c r="C359" s="6"/>
      <c r="D359" s="6"/>
      <c r="E359" s="6"/>
      <c r="F359" s="6"/>
      <c r="G359" s="6"/>
      <c r="H359" s="6"/>
      <c r="I359" s="6"/>
      <c r="J359" s="6"/>
      <c r="K359" s="6"/>
      <c r="L359" s="6"/>
      <c r="M359" s="6"/>
      <c r="N359" s="6"/>
      <c r="O359" s="6"/>
      <c r="P359" s="6"/>
      <c r="Q359" s="6"/>
      <c r="R359" s="6"/>
    </row>
    <row r="360">
      <c r="A360" s="6"/>
      <c r="B360" s="6"/>
      <c r="C360" s="6"/>
      <c r="D360" s="6"/>
      <c r="E360" s="6"/>
      <c r="F360" s="6"/>
      <c r="G360" s="6"/>
      <c r="H360" s="6"/>
      <c r="I360" s="6"/>
      <c r="J360" s="6"/>
      <c r="K360" s="6"/>
      <c r="L360" s="6"/>
      <c r="M360" s="6"/>
      <c r="N360" s="6"/>
      <c r="O360" s="6"/>
      <c r="P360" s="6"/>
      <c r="Q360" s="6"/>
      <c r="R360" s="6"/>
    </row>
    <row r="361">
      <c r="A361" s="6"/>
      <c r="B361" s="6"/>
      <c r="C361" s="6"/>
      <c r="D361" s="6"/>
      <c r="E361" s="6"/>
      <c r="F361" s="6"/>
      <c r="G361" s="6"/>
      <c r="H361" s="6"/>
      <c r="I361" s="6"/>
      <c r="J361" s="6"/>
      <c r="K361" s="6"/>
      <c r="L361" s="6"/>
      <c r="M361" s="6"/>
      <c r="N361" s="6"/>
      <c r="O361" s="6"/>
      <c r="P361" s="6"/>
      <c r="Q361" s="6"/>
      <c r="R361" s="6"/>
    </row>
    <row r="362">
      <c r="A362" s="6"/>
      <c r="B362" s="6"/>
      <c r="C362" s="6"/>
      <c r="D362" s="6"/>
      <c r="E362" s="6"/>
      <c r="F362" s="6"/>
      <c r="G362" s="6"/>
      <c r="H362" s="6"/>
      <c r="I362" s="6"/>
      <c r="J362" s="6"/>
      <c r="K362" s="6"/>
      <c r="L362" s="6"/>
      <c r="M362" s="6"/>
      <c r="N362" s="6"/>
      <c r="O362" s="6"/>
      <c r="P362" s="6"/>
      <c r="Q362" s="6"/>
      <c r="R362" s="6"/>
    </row>
    <row r="363">
      <c r="A363" s="6"/>
      <c r="B363" s="6"/>
      <c r="C363" s="6"/>
      <c r="D363" s="6"/>
      <c r="E363" s="6"/>
      <c r="F363" s="6"/>
      <c r="G363" s="6"/>
      <c r="H363" s="6"/>
      <c r="I363" s="6"/>
      <c r="J363" s="6"/>
      <c r="K363" s="6"/>
      <c r="L363" s="6"/>
      <c r="M363" s="6"/>
      <c r="N363" s="6"/>
      <c r="O363" s="6"/>
      <c r="P363" s="6"/>
      <c r="Q363" s="6"/>
      <c r="R363" s="6"/>
    </row>
    <row r="364">
      <c r="A364" s="6"/>
      <c r="B364" s="6"/>
      <c r="C364" s="6"/>
      <c r="D364" s="6"/>
      <c r="E364" s="6"/>
      <c r="F364" s="6"/>
      <c r="G364" s="6"/>
      <c r="H364" s="6"/>
      <c r="I364" s="6"/>
      <c r="J364" s="6"/>
      <c r="K364" s="6"/>
      <c r="L364" s="6"/>
      <c r="M364" s="6"/>
      <c r="N364" s="6"/>
      <c r="O364" s="6"/>
      <c r="P364" s="6"/>
      <c r="Q364" s="6"/>
      <c r="R364" s="6"/>
    </row>
    <row r="365">
      <c r="A365" s="6"/>
      <c r="B365" s="6"/>
      <c r="C365" s="6"/>
      <c r="D365" s="6"/>
      <c r="E365" s="6"/>
      <c r="F365" s="6"/>
      <c r="G365" s="6"/>
      <c r="H365" s="6"/>
      <c r="I365" s="6"/>
      <c r="J365" s="6"/>
      <c r="K365" s="6"/>
      <c r="L365" s="6"/>
      <c r="M365" s="6"/>
      <c r="N365" s="6"/>
      <c r="O365" s="6"/>
      <c r="P365" s="6"/>
      <c r="Q365" s="6"/>
      <c r="R365" s="6"/>
    </row>
    <row r="366">
      <c r="A366" s="6"/>
      <c r="B366" s="6"/>
      <c r="C366" s="6"/>
      <c r="D366" s="6"/>
      <c r="E366" s="6"/>
      <c r="F366" s="6"/>
      <c r="G366" s="6"/>
      <c r="H366" s="6"/>
      <c r="I366" s="6"/>
      <c r="J366" s="6"/>
      <c r="K366" s="6"/>
      <c r="L366" s="6"/>
      <c r="M366" s="6"/>
      <c r="N366" s="6"/>
      <c r="O366" s="6"/>
      <c r="P366" s="6"/>
      <c r="Q366" s="6"/>
      <c r="R366" s="6"/>
    </row>
    <row r="367">
      <c r="A367" s="6"/>
      <c r="B367" s="6"/>
      <c r="C367" s="6"/>
      <c r="D367" s="6"/>
      <c r="E367" s="6"/>
      <c r="F367" s="6"/>
      <c r="G367" s="6"/>
      <c r="H367" s="6"/>
      <c r="I367" s="6"/>
      <c r="J367" s="6"/>
      <c r="K367" s="6"/>
      <c r="L367" s="6"/>
      <c r="M367" s="6"/>
      <c r="N367" s="6"/>
      <c r="O367" s="6"/>
      <c r="P367" s="6"/>
      <c r="Q367" s="6"/>
      <c r="R367" s="6"/>
    </row>
    <row r="368">
      <c r="A368" s="6"/>
      <c r="B368" s="6"/>
      <c r="C368" s="6"/>
      <c r="D368" s="6"/>
      <c r="E368" s="6"/>
      <c r="F368" s="6"/>
      <c r="G368" s="6"/>
      <c r="H368" s="6"/>
      <c r="I368" s="6"/>
      <c r="J368" s="6"/>
      <c r="K368" s="6"/>
      <c r="L368" s="6"/>
      <c r="M368" s="6"/>
      <c r="N368" s="6"/>
      <c r="O368" s="6"/>
      <c r="P368" s="6"/>
      <c r="Q368" s="6"/>
      <c r="R368" s="6"/>
    </row>
    <row r="369">
      <c r="A369" s="6"/>
      <c r="B369" s="6"/>
      <c r="C369" s="6"/>
      <c r="D369" s="6"/>
      <c r="E369" s="6"/>
      <c r="F369" s="6"/>
      <c r="G369" s="6"/>
      <c r="H369" s="6"/>
      <c r="I369" s="6"/>
      <c r="J369" s="6"/>
      <c r="K369" s="6"/>
      <c r="L369" s="6"/>
      <c r="M369" s="6"/>
      <c r="N369" s="6"/>
      <c r="O369" s="6"/>
      <c r="P369" s="6"/>
      <c r="Q369" s="6"/>
      <c r="R369" s="6"/>
    </row>
    <row r="370">
      <c r="A370" s="6"/>
      <c r="B370" s="6"/>
      <c r="C370" s="6"/>
      <c r="D370" s="6"/>
      <c r="E370" s="6"/>
      <c r="F370" s="6"/>
      <c r="G370" s="6"/>
      <c r="H370" s="6"/>
      <c r="I370" s="6"/>
      <c r="J370" s="6"/>
      <c r="K370" s="6"/>
      <c r="L370" s="6"/>
      <c r="M370" s="6"/>
      <c r="N370" s="6"/>
      <c r="O370" s="6"/>
      <c r="P370" s="6"/>
      <c r="Q370" s="6"/>
      <c r="R370" s="6"/>
    </row>
    <row r="371">
      <c r="A371" s="6"/>
      <c r="B371" s="6"/>
      <c r="C371" s="6"/>
      <c r="D371" s="6"/>
      <c r="E371" s="6"/>
      <c r="F371" s="6"/>
      <c r="G371" s="6"/>
      <c r="H371" s="6"/>
      <c r="I371" s="6"/>
      <c r="J371" s="6"/>
      <c r="K371" s="6"/>
      <c r="L371" s="6"/>
      <c r="M371" s="6"/>
      <c r="N371" s="6"/>
      <c r="O371" s="6"/>
      <c r="P371" s="6"/>
      <c r="Q371" s="6"/>
      <c r="R371" s="6"/>
    </row>
    <row r="372">
      <c r="A372" s="6"/>
      <c r="B372" s="6"/>
      <c r="C372" s="6"/>
      <c r="D372" s="6"/>
      <c r="E372" s="6"/>
      <c r="F372" s="6"/>
      <c r="G372" s="6"/>
      <c r="H372" s="6"/>
      <c r="I372" s="6"/>
      <c r="J372" s="6"/>
      <c r="K372" s="6"/>
      <c r="L372" s="6"/>
      <c r="M372" s="6"/>
      <c r="N372" s="6"/>
      <c r="O372" s="6"/>
      <c r="P372" s="6"/>
      <c r="Q372" s="6"/>
      <c r="R372" s="6"/>
    </row>
    <row r="373">
      <c r="A373" s="6"/>
      <c r="B373" s="6"/>
      <c r="C373" s="6"/>
      <c r="D373" s="6"/>
      <c r="E373" s="6"/>
      <c r="F373" s="6"/>
      <c r="G373" s="6"/>
      <c r="H373" s="6"/>
      <c r="I373" s="6"/>
      <c r="J373" s="6"/>
      <c r="K373" s="6"/>
      <c r="L373" s="6"/>
      <c r="M373" s="6"/>
      <c r="N373" s="6"/>
      <c r="O373" s="6"/>
      <c r="P373" s="6"/>
      <c r="Q373" s="6"/>
      <c r="R373" s="6"/>
    </row>
    <row r="374">
      <c r="A374" s="6"/>
      <c r="B374" s="6"/>
      <c r="C374" s="6"/>
      <c r="D374" s="6"/>
      <c r="E374" s="6"/>
      <c r="F374" s="6"/>
      <c r="G374" s="6"/>
      <c r="H374" s="6"/>
      <c r="I374" s="6"/>
      <c r="J374" s="6"/>
      <c r="K374" s="6"/>
      <c r="L374" s="6"/>
      <c r="M374" s="6"/>
      <c r="N374" s="6"/>
      <c r="O374" s="6"/>
      <c r="P374" s="6"/>
      <c r="Q374" s="6"/>
      <c r="R374" s="6"/>
    </row>
    <row r="375">
      <c r="A375" s="6"/>
      <c r="B375" s="6"/>
      <c r="C375" s="6"/>
      <c r="D375" s="6"/>
      <c r="E375" s="6"/>
      <c r="F375" s="6"/>
      <c r="G375" s="6"/>
      <c r="H375" s="6"/>
      <c r="I375" s="6"/>
      <c r="J375" s="6"/>
      <c r="K375" s="6"/>
      <c r="L375" s="6"/>
      <c r="M375" s="6"/>
      <c r="N375" s="6"/>
      <c r="O375" s="6"/>
      <c r="P375" s="6"/>
      <c r="Q375" s="6"/>
      <c r="R375" s="6"/>
    </row>
    <row r="376">
      <c r="A376" s="6"/>
      <c r="B376" s="6"/>
      <c r="C376" s="6"/>
      <c r="D376" s="6"/>
      <c r="E376" s="6"/>
      <c r="F376" s="6"/>
      <c r="G376" s="6"/>
      <c r="H376" s="6"/>
      <c r="I376" s="6"/>
      <c r="J376" s="6"/>
      <c r="K376" s="6"/>
      <c r="L376" s="6"/>
      <c r="M376" s="6"/>
      <c r="N376" s="6"/>
      <c r="O376" s="6"/>
      <c r="P376" s="6"/>
      <c r="Q376" s="6"/>
      <c r="R376" s="6"/>
    </row>
    <row r="377">
      <c r="A377" s="6"/>
      <c r="B377" s="6"/>
      <c r="C377" s="6"/>
      <c r="D377" s="6"/>
      <c r="E377" s="6"/>
      <c r="F377" s="6"/>
      <c r="G377" s="6"/>
      <c r="H377" s="6"/>
      <c r="I377" s="6"/>
      <c r="J377" s="6"/>
      <c r="K377" s="6"/>
      <c r="L377" s="6"/>
      <c r="M377" s="6"/>
      <c r="N377" s="6"/>
      <c r="O377" s="6"/>
      <c r="P377" s="6"/>
      <c r="Q377" s="6"/>
      <c r="R377" s="6"/>
    </row>
    <row r="378">
      <c r="A378" s="6"/>
      <c r="B378" s="6"/>
      <c r="C378" s="6"/>
      <c r="D378" s="6"/>
      <c r="E378" s="6"/>
      <c r="F378" s="6"/>
      <c r="G378" s="6"/>
      <c r="H378" s="6"/>
      <c r="I378" s="6"/>
      <c r="J378" s="6"/>
      <c r="K378" s="6"/>
      <c r="L378" s="6"/>
      <c r="M378" s="6"/>
      <c r="N378" s="6"/>
      <c r="O378" s="6"/>
      <c r="P378" s="6"/>
      <c r="Q378" s="6"/>
      <c r="R378" s="6"/>
    </row>
    <row r="379">
      <c r="A379" s="6"/>
      <c r="B379" s="6"/>
      <c r="C379" s="6"/>
      <c r="D379" s="6"/>
      <c r="E379" s="6"/>
      <c r="F379" s="6"/>
      <c r="G379" s="6"/>
      <c r="H379" s="6"/>
      <c r="I379" s="6"/>
      <c r="J379" s="6"/>
      <c r="K379" s="6"/>
      <c r="L379" s="6"/>
      <c r="M379" s="6"/>
      <c r="N379" s="6"/>
      <c r="O379" s="6"/>
      <c r="P379" s="6"/>
      <c r="Q379" s="6"/>
      <c r="R379" s="6"/>
    </row>
    <row r="380">
      <c r="A380" s="6"/>
      <c r="B380" s="6"/>
      <c r="C380" s="6"/>
      <c r="D380" s="6"/>
      <c r="E380" s="6"/>
      <c r="F380" s="6"/>
      <c r="G380" s="6"/>
      <c r="H380" s="6"/>
      <c r="I380" s="6"/>
      <c r="J380" s="6"/>
      <c r="K380" s="6"/>
      <c r="L380" s="6"/>
      <c r="M380" s="6"/>
      <c r="N380" s="6"/>
      <c r="O380" s="6"/>
      <c r="P380" s="6"/>
      <c r="Q380" s="6"/>
      <c r="R380" s="6"/>
    </row>
    <row r="381">
      <c r="A381" s="6"/>
      <c r="B381" s="6"/>
      <c r="C381" s="6"/>
      <c r="D381" s="6"/>
      <c r="E381" s="6"/>
      <c r="F381" s="6"/>
      <c r="G381" s="6"/>
      <c r="H381" s="6"/>
      <c r="I381" s="6"/>
      <c r="J381" s="6"/>
      <c r="K381" s="6"/>
      <c r="L381" s="6"/>
      <c r="M381" s="6"/>
      <c r="N381" s="6"/>
      <c r="O381" s="6"/>
      <c r="P381" s="6"/>
      <c r="Q381" s="6"/>
      <c r="R381" s="6"/>
    </row>
    <row r="382">
      <c r="A382" s="6"/>
      <c r="B382" s="6"/>
      <c r="C382" s="6"/>
      <c r="D382" s="6"/>
      <c r="E382" s="6"/>
      <c r="F382" s="6"/>
      <c r="G382" s="6"/>
      <c r="H382" s="6"/>
      <c r="I382" s="6"/>
      <c r="J382" s="6"/>
      <c r="K382" s="6"/>
      <c r="L382" s="6"/>
      <c r="M382" s="6"/>
      <c r="N382" s="6"/>
      <c r="O382" s="6"/>
      <c r="P382" s="6"/>
      <c r="Q382" s="6"/>
      <c r="R382" s="6"/>
    </row>
    <row r="383">
      <c r="A383" s="6"/>
      <c r="B383" s="6"/>
      <c r="C383" s="6"/>
      <c r="D383" s="6"/>
      <c r="E383" s="6"/>
      <c r="F383" s="6"/>
      <c r="G383" s="6"/>
      <c r="H383" s="6"/>
      <c r="I383" s="6"/>
      <c r="J383" s="6"/>
      <c r="K383" s="6"/>
      <c r="L383" s="6"/>
      <c r="M383" s="6"/>
      <c r="N383" s="6"/>
      <c r="O383" s="6"/>
      <c r="P383" s="6"/>
      <c r="Q383" s="6"/>
      <c r="R383" s="6"/>
    </row>
    <row r="384">
      <c r="A384" s="6"/>
      <c r="B384" s="6"/>
      <c r="C384" s="6"/>
      <c r="D384" s="6"/>
      <c r="E384" s="6"/>
      <c r="F384" s="6"/>
      <c r="G384" s="6"/>
      <c r="H384" s="6"/>
      <c r="I384" s="6"/>
      <c r="J384" s="6"/>
      <c r="K384" s="6"/>
      <c r="L384" s="6"/>
      <c r="M384" s="6"/>
      <c r="N384" s="6"/>
      <c r="O384" s="6"/>
      <c r="P384" s="6"/>
      <c r="Q384" s="6"/>
      <c r="R384" s="6"/>
    </row>
    <row r="385">
      <c r="A385" s="6"/>
      <c r="B385" s="6"/>
      <c r="C385" s="6"/>
      <c r="D385" s="6"/>
      <c r="E385" s="6"/>
      <c r="F385" s="6"/>
      <c r="G385" s="6"/>
      <c r="H385" s="6"/>
      <c r="I385" s="6"/>
      <c r="J385" s="6"/>
      <c r="K385" s="6"/>
      <c r="L385" s="6"/>
      <c r="M385" s="6"/>
      <c r="N385" s="6"/>
      <c r="O385" s="6"/>
      <c r="P385" s="6"/>
      <c r="Q385" s="6"/>
      <c r="R385" s="6"/>
    </row>
    <row r="386">
      <c r="A386" s="6"/>
      <c r="B386" s="6"/>
      <c r="C386" s="6"/>
      <c r="D386" s="6"/>
      <c r="E386" s="6"/>
      <c r="F386" s="6"/>
      <c r="G386" s="6"/>
      <c r="H386" s="6"/>
      <c r="I386" s="6"/>
      <c r="J386" s="6"/>
      <c r="K386" s="6"/>
      <c r="L386" s="6"/>
      <c r="M386" s="6"/>
      <c r="N386" s="6"/>
      <c r="O386" s="6"/>
      <c r="P386" s="6"/>
      <c r="Q386" s="6"/>
      <c r="R386" s="6"/>
    </row>
    <row r="387">
      <c r="A387" s="6"/>
      <c r="B387" s="6"/>
      <c r="C387" s="6"/>
      <c r="D387" s="6"/>
      <c r="E387" s="6"/>
      <c r="F387" s="6"/>
      <c r="G387" s="6"/>
      <c r="H387" s="6"/>
      <c r="I387" s="6"/>
      <c r="J387" s="6"/>
      <c r="K387" s="6"/>
      <c r="L387" s="6"/>
      <c r="M387" s="6"/>
      <c r="N387" s="6"/>
      <c r="O387" s="6"/>
      <c r="P387" s="6"/>
      <c r="Q387" s="6"/>
      <c r="R387" s="6"/>
    </row>
    <row r="388">
      <c r="A388" s="6"/>
      <c r="B388" s="6"/>
      <c r="C388" s="6"/>
      <c r="D388" s="6"/>
      <c r="E388" s="6"/>
      <c r="F388" s="6"/>
      <c r="G388" s="6"/>
      <c r="H388" s="6"/>
      <c r="I388" s="6"/>
      <c r="J388" s="6"/>
      <c r="K388" s="6"/>
      <c r="L388" s="6"/>
      <c r="M388" s="6"/>
      <c r="N388" s="6"/>
      <c r="O388" s="6"/>
      <c r="P388" s="6"/>
      <c r="Q388" s="6"/>
      <c r="R388" s="6"/>
    </row>
    <row r="389">
      <c r="A389" s="6"/>
      <c r="B389" s="6"/>
      <c r="C389" s="6"/>
      <c r="D389" s="6"/>
      <c r="E389" s="6"/>
      <c r="F389" s="6"/>
      <c r="G389" s="6"/>
      <c r="H389" s="6"/>
      <c r="I389" s="6"/>
      <c r="J389" s="6"/>
      <c r="K389" s="6"/>
      <c r="L389" s="6"/>
      <c r="M389" s="6"/>
      <c r="N389" s="6"/>
      <c r="O389" s="6"/>
      <c r="P389" s="6"/>
      <c r="Q389" s="6"/>
      <c r="R389" s="6"/>
    </row>
    <row r="390">
      <c r="A390" s="6"/>
      <c r="B390" s="6"/>
      <c r="C390" s="6"/>
      <c r="D390" s="6"/>
      <c r="E390" s="6"/>
      <c r="F390" s="6"/>
      <c r="G390" s="6"/>
      <c r="H390" s="6"/>
      <c r="I390" s="6"/>
      <c r="J390" s="6"/>
      <c r="K390" s="6"/>
      <c r="L390" s="6"/>
      <c r="M390" s="6"/>
      <c r="N390" s="6"/>
      <c r="O390" s="6"/>
      <c r="P390" s="6"/>
      <c r="Q390" s="6"/>
      <c r="R390" s="6"/>
    </row>
    <row r="391">
      <c r="A391" s="6"/>
      <c r="B391" s="6"/>
      <c r="C391" s="6"/>
      <c r="D391" s="6"/>
      <c r="E391" s="6"/>
      <c r="F391" s="6"/>
      <c r="G391" s="6"/>
      <c r="H391" s="6"/>
      <c r="I391" s="6"/>
      <c r="J391" s="6"/>
      <c r="K391" s="6"/>
      <c r="L391" s="6"/>
      <c r="M391" s="6"/>
      <c r="N391" s="6"/>
      <c r="O391" s="6"/>
      <c r="P391" s="6"/>
      <c r="Q391" s="6"/>
      <c r="R391" s="6"/>
    </row>
    <row r="392">
      <c r="A392" s="6"/>
      <c r="B392" s="6"/>
      <c r="C392" s="6"/>
      <c r="D392" s="6"/>
      <c r="E392" s="6"/>
      <c r="F392" s="6"/>
      <c r="G392" s="6"/>
      <c r="H392" s="6"/>
      <c r="I392" s="6"/>
      <c r="J392" s="6"/>
      <c r="K392" s="6"/>
      <c r="L392" s="6"/>
      <c r="M392" s="6"/>
      <c r="N392" s="6"/>
      <c r="O392" s="6"/>
      <c r="P392" s="6"/>
      <c r="Q392" s="6"/>
      <c r="R392" s="6"/>
    </row>
    <row r="393">
      <c r="A393" s="6"/>
      <c r="B393" s="6"/>
      <c r="C393" s="6"/>
      <c r="D393" s="6"/>
      <c r="E393" s="6"/>
      <c r="F393" s="6"/>
      <c r="G393" s="6"/>
      <c r="H393" s="6"/>
      <c r="I393" s="6"/>
      <c r="J393" s="6"/>
      <c r="K393" s="6"/>
      <c r="L393" s="6"/>
      <c r="M393" s="6"/>
      <c r="N393" s="6"/>
      <c r="O393" s="6"/>
      <c r="P393" s="6"/>
      <c r="Q393" s="6"/>
      <c r="R393" s="6"/>
    </row>
    <row r="394">
      <c r="A394" s="6"/>
      <c r="B394" s="6"/>
      <c r="C394" s="6"/>
      <c r="D394" s="6"/>
      <c r="E394" s="6"/>
      <c r="F394" s="6"/>
      <c r="G394" s="6"/>
      <c r="H394" s="6"/>
      <c r="I394" s="6"/>
      <c r="J394" s="6"/>
      <c r="K394" s="6"/>
      <c r="L394" s="6"/>
      <c r="M394" s="6"/>
      <c r="N394" s="6"/>
      <c r="O394" s="6"/>
      <c r="P394" s="6"/>
      <c r="Q394" s="6"/>
      <c r="R394" s="6"/>
    </row>
    <row r="395">
      <c r="A395" s="6"/>
      <c r="B395" s="6"/>
      <c r="C395" s="6"/>
      <c r="D395" s="6"/>
      <c r="E395" s="6"/>
      <c r="F395" s="6"/>
      <c r="G395" s="6"/>
      <c r="H395" s="6"/>
      <c r="I395" s="6"/>
      <c r="J395" s="6"/>
      <c r="K395" s="6"/>
      <c r="L395" s="6"/>
      <c r="M395" s="6"/>
      <c r="N395" s="6"/>
      <c r="O395" s="6"/>
      <c r="P395" s="6"/>
      <c r="Q395" s="6"/>
      <c r="R395" s="6"/>
    </row>
    <row r="396">
      <c r="A396" s="6"/>
      <c r="B396" s="6"/>
      <c r="C396" s="6"/>
      <c r="D396" s="6"/>
      <c r="E396" s="6"/>
      <c r="F396" s="6"/>
      <c r="G396" s="6"/>
      <c r="H396" s="6"/>
      <c r="I396" s="6"/>
      <c r="J396" s="6"/>
      <c r="K396" s="6"/>
      <c r="L396" s="6"/>
      <c r="M396" s="6"/>
      <c r="N396" s="6"/>
      <c r="O396" s="6"/>
      <c r="P396" s="6"/>
      <c r="Q396" s="6"/>
      <c r="R396" s="6"/>
    </row>
    <row r="397">
      <c r="A397" s="6"/>
      <c r="B397" s="6"/>
      <c r="C397" s="6"/>
      <c r="D397" s="6"/>
      <c r="E397" s="6"/>
      <c r="F397" s="6"/>
      <c r="G397" s="6"/>
      <c r="H397" s="6"/>
      <c r="I397" s="6"/>
      <c r="J397" s="6"/>
      <c r="K397" s="6"/>
      <c r="L397" s="6"/>
      <c r="M397" s="6"/>
      <c r="N397" s="6"/>
      <c r="O397" s="6"/>
      <c r="P397" s="6"/>
      <c r="Q397" s="6"/>
      <c r="R397" s="6"/>
    </row>
    <row r="398">
      <c r="A398" s="6"/>
      <c r="B398" s="6"/>
      <c r="C398" s="6"/>
      <c r="D398" s="6"/>
      <c r="E398" s="6"/>
      <c r="F398" s="6"/>
      <c r="G398" s="6"/>
      <c r="H398" s="6"/>
      <c r="I398" s="6"/>
      <c r="J398" s="6"/>
      <c r="K398" s="6"/>
      <c r="L398" s="6"/>
      <c r="M398" s="6"/>
      <c r="N398" s="6"/>
      <c r="O398" s="6"/>
      <c r="P398" s="6"/>
      <c r="Q398" s="6"/>
      <c r="R398" s="6"/>
    </row>
    <row r="399">
      <c r="A399" s="6"/>
      <c r="B399" s="6"/>
      <c r="C399" s="6"/>
      <c r="D399" s="6"/>
      <c r="E399" s="6"/>
      <c r="F399" s="6"/>
      <c r="G399" s="6"/>
      <c r="H399" s="6"/>
      <c r="I399" s="6"/>
      <c r="J399" s="6"/>
      <c r="K399" s="6"/>
      <c r="L399" s="6"/>
      <c r="M399" s="6"/>
      <c r="N399" s="6"/>
      <c r="O399" s="6"/>
      <c r="P399" s="6"/>
      <c r="Q399" s="6"/>
      <c r="R399" s="6"/>
    </row>
    <row r="400">
      <c r="A400" s="6"/>
      <c r="B400" s="6"/>
      <c r="C400" s="6"/>
      <c r="D400" s="6"/>
      <c r="E400" s="6"/>
      <c r="F400" s="6"/>
      <c r="G400" s="6"/>
      <c r="H400" s="6"/>
      <c r="I400" s="6"/>
      <c r="J400" s="6"/>
      <c r="K400" s="6"/>
      <c r="L400" s="6"/>
      <c r="M400" s="6"/>
      <c r="N400" s="6"/>
      <c r="O400" s="6"/>
      <c r="P400" s="6"/>
      <c r="Q400" s="6"/>
      <c r="R400" s="6"/>
    </row>
    <row r="401">
      <c r="A401" s="6"/>
      <c r="B401" s="6"/>
      <c r="C401" s="6"/>
      <c r="D401" s="6"/>
      <c r="E401" s="6"/>
      <c r="F401" s="6"/>
      <c r="G401" s="6"/>
      <c r="H401" s="6"/>
      <c r="I401" s="6"/>
      <c r="J401" s="6"/>
      <c r="K401" s="6"/>
      <c r="L401" s="6"/>
      <c r="M401" s="6"/>
      <c r="N401" s="6"/>
      <c r="O401" s="6"/>
      <c r="P401" s="6"/>
      <c r="Q401" s="6"/>
      <c r="R401" s="6"/>
    </row>
    <row r="402">
      <c r="A402" s="6"/>
      <c r="B402" s="6"/>
      <c r="C402" s="6"/>
      <c r="D402" s="6"/>
      <c r="E402" s="6"/>
      <c r="F402" s="6"/>
      <c r="G402" s="6"/>
      <c r="H402" s="6"/>
      <c r="I402" s="6"/>
      <c r="J402" s="6"/>
      <c r="K402" s="6"/>
      <c r="L402" s="6"/>
      <c r="M402" s="6"/>
      <c r="N402" s="6"/>
      <c r="O402" s="6"/>
      <c r="P402" s="6"/>
      <c r="Q402" s="6"/>
      <c r="R402" s="6"/>
    </row>
    <row r="403">
      <c r="A403" s="6"/>
      <c r="B403" s="6"/>
      <c r="C403" s="6"/>
      <c r="D403" s="6"/>
      <c r="E403" s="6"/>
      <c r="F403" s="6"/>
      <c r="G403" s="6"/>
      <c r="H403" s="6"/>
      <c r="I403" s="6"/>
      <c r="J403" s="6"/>
      <c r="K403" s="6"/>
      <c r="L403" s="6"/>
      <c r="M403" s="6"/>
      <c r="N403" s="6"/>
      <c r="O403" s="6"/>
      <c r="P403" s="6"/>
      <c r="Q403" s="6"/>
      <c r="R403" s="6"/>
    </row>
    <row r="404">
      <c r="A404" s="6"/>
      <c r="B404" s="6"/>
      <c r="C404" s="6"/>
      <c r="D404" s="6"/>
      <c r="E404" s="6"/>
      <c r="F404" s="6"/>
      <c r="G404" s="6"/>
      <c r="H404" s="6"/>
      <c r="I404" s="6"/>
      <c r="J404" s="6"/>
      <c r="K404" s="6"/>
      <c r="L404" s="6"/>
      <c r="M404" s="6"/>
      <c r="N404" s="6"/>
      <c r="O404" s="6"/>
      <c r="P404" s="6"/>
      <c r="Q404" s="6"/>
      <c r="R404" s="6"/>
    </row>
    <row r="405">
      <c r="A405" s="6"/>
      <c r="B405" s="6"/>
      <c r="C405" s="6"/>
      <c r="D405" s="6"/>
      <c r="E405" s="6"/>
      <c r="F405" s="6"/>
      <c r="G405" s="6"/>
      <c r="H405" s="6"/>
      <c r="I405" s="6"/>
      <c r="J405" s="6"/>
      <c r="K405" s="6"/>
      <c r="L405" s="6"/>
      <c r="M405" s="6"/>
      <c r="N405" s="6"/>
      <c r="O405" s="6"/>
      <c r="P405" s="6"/>
      <c r="Q405" s="6"/>
      <c r="R405" s="6"/>
    </row>
    <row r="406">
      <c r="A406" s="6"/>
      <c r="B406" s="6"/>
      <c r="C406" s="6"/>
      <c r="D406" s="6"/>
      <c r="E406" s="6"/>
      <c r="F406" s="6"/>
      <c r="G406" s="6"/>
      <c r="H406" s="6"/>
      <c r="I406" s="6"/>
      <c r="J406" s="6"/>
      <c r="K406" s="6"/>
      <c r="L406" s="6"/>
      <c r="M406" s="6"/>
      <c r="N406" s="6"/>
      <c r="O406" s="6"/>
      <c r="P406" s="6"/>
      <c r="Q406" s="6"/>
      <c r="R406" s="6"/>
    </row>
    <row r="407">
      <c r="A407" s="6"/>
      <c r="B407" s="6"/>
      <c r="C407" s="6"/>
      <c r="D407" s="6"/>
      <c r="E407" s="6"/>
      <c r="F407" s="6"/>
      <c r="G407" s="6"/>
      <c r="H407" s="6"/>
      <c r="I407" s="6"/>
      <c r="J407" s="6"/>
      <c r="K407" s="6"/>
      <c r="L407" s="6"/>
      <c r="M407" s="6"/>
      <c r="N407" s="6"/>
      <c r="O407" s="6"/>
      <c r="P407" s="6"/>
      <c r="Q407" s="6"/>
      <c r="R407" s="6"/>
    </row>
    <row r="408">
      <c r="A408" s="6"/>
      <c r="B408" s="6"/>
      <c r="C408" s="6"/>
      <c r="D408" s="6"/>
      <c r="E408" s="6"/>
      <c r="F408" s="6"/>
      <c r="G408" s="6"/>
      <c r="H408" s="6"/>
      <c r="I408" s="6"/>
      <c r="J408" s="6"/>
      <c r="K408" s="6"/>
      <c r="L408" s="6"/>
      <c r="M408" s="6"/>
      <c r="N408" s="6"/>
      <c r="O408" s="6"/>
      <c r="P408" s="6"/>
      <c r="Q408" s="6"/>
      <c r="R408" s="6"/>
    </row>
    <row r="409">
      <c r="A409" s="6"/>
      <c r="B409" s="6"/>
      <c r="C409" s="6"/>
      <c r="D409" s="6"/>
      <c r="E409" s="6"/>
      <c r="F409" s="6"/>
      <c r="G409" s="6"/>
      <c r="H409" s="6"/>
      <c r="I409" s="6"/>
      <c r="J409" s="6"/>
      <c r="K409" s="6"/>
      <c r="L409" s="6"/>
      <c r="M409" s="6"/>
      <c r="N409" s="6"/>
      <c r="O409" s="6"/>
      <c r="P409" s="6"/>
      <c r="Q409" s="6"/>
      <c r="R409" s="6"/>
    </row>
    <row r="410">
      <c r="A410" s="6"/>
      <c r="B410" s="6"/>
      <c r="C410" s="6"/>
      <c r="D410" s="6"/>
      <c r="E410" s="6"/>
      <c r="F410" s="6"/>
      <c r="G410" s="6"/>
      <c r="H410" s="6"/>
      <c r="I410" s="6"/>
      <c r="J410" s="6"/>
      <c r="K410" s="6"/>
      <c r="L410" s="6"/>
      <c r="M410" s="6"/>
      <c r="N410" s="6"/>
      <c r="O410" s="6"/>
      <c r="P410" s="6"/>
      <c r="Q410" s="6"/>
      <c r="R410" s="6"/>
    </row>
    <row r="411">
      <c r="A411" s="6"/>
      <c r="B411" s="6"/>
      <c r="C411" s="6"/>
      <c r="D411" s="6"/>
      <c r="E411" s="6"/>
      <c r="F411" s="6"/>
      <c r="G411" s="6"/>
      <c r="H411" s="6"/>
      <c r="I411" s="6"/>
      <c r="J411" s="6"/>
      <c r="K411" s="6"/>
      <c r="L411" s="6"/>
      <c r="M411" s="6"/>
      <c r="N411" s="6"/>
      <c r="O411" s="6"/>
      <c r="P411" s="6"/>
      <c r="Q411" s="6"/>
      <c r="R411" s="6"/>
    </row>
    <row r="412">
      <c r="A412" s="6"/>
      <c r="B412" s="6"/>
      <c r="C412" s="6"/>
      <c r="D412" s="6"/>
      <c r="E412" s="6"/>
      <c r="F412" s="6"/>
      <c r="G412" s="6"/>
      <c r="H412" s="6"/>
      <c r="I412" s="6"/>
      <c r="J412" s="6"/>
      <c r="K412" s="6"/>
      <c r="L412" s="6"/>
      <c r="M412" s="6"/>
      <c r="N412" s="6"/>
      <c r="O412" s="6"/>
      <c r="P412" s="6"/>
      <c r="Q412" s="6"/>
      <c r="R412" s="6"/>
    </row>
    <row r="413">
      <c r="A413" s="6"/>
      <c r="B413" s="6"/>
      <c r="C413" s="6"/>
      <c r="D413" s="6"/>
      <c r="E413" s="6"/>
      <c r="F413" s="6"/>
      <c r="G413" s="6"/>
      <c r="H413" s="6"/>
      <c r="I413" s="6"/>
      <c r="J413" s="6"/>
      <c r="K413" s="6"/>
      <c r="L413" s="6"/>
      <c r="M413" s="6"/>
      <c r="N413" s="6"/>
      <c r="O413" s="6"/>
      <c r="P413" s="6"/>
      <c r="Q413" s="6"/>
      <c r="R413" s="6"/>
    </row>
    <row r="414">
      <c r="A414" s="6"/>
      <c r="B414" s="6"/>
      <c r="C414" s="6"/>
      <c r="D414" s="6"/>
      <c r="E414" s="6"/>
      <c r="F414" s="6"/>
      <c r="G414" s="6"/>
      <c r="H414" s="6"/>
      <c r="I414" s="6"/>
      <c r="J414" s="6"/>
      <c r="K414" s="6"/>
      <c r="L414" s="6"/>
      <c r="M414" s="6"/>
      <c r="N414" s="6"/>
      <c r="O414" s="6"/>
      <c r="P414" s="6"/>
      <c r="Q414" s="6"/>
      <c r="R414" s="6"/>
    </row>
    <row r="415">
      <c r="A415" s="6"/>
      <c r="B415" s="6"/>
      <c r="C415" s="6"/>
      <c r="D415" s="6"/>
      <c r="E415" s="6"/>
      <c r="F415" s="6"/>
      <c r="G415" s="6"/>
      <c r="H415" s="6"/>
      <c r="I415" s="6"/>
      <c r="J415" s="6"/>
      <c r="K415" s="6"/>
      <c r="L415" s="6"/>
      <c r="M415" s="6"/>
      <c r="N415" s="6"/>
      <c r="O415" s="6"/>
      <c r="P415" s="6"/>
      <c r="Q415" s="6"/>
      <c r="R415" s="6"/>
    </row>
    <row r="416">
      <c r="A416" s="6"/>
      <c r="B416" s="6"/>
      <c r="C416" s="6"/>
      <c r="D416" s="6"/>
      <c r="E416" s="6"/>
      <c r="F416" s="6"/>
      <c r="G416" s="6"/>
      <c r="H416" s="6"/>
      <c r="I416" s="6"/>
      <c r="J416" s="6"/>
      <c r="K416" s="6"/>
      <c r="L416" s="6"/>
      <c r="M416" s="6"/>
      <c r="N416" s="6"/>
      <c r="O416" s="6"/>
      <c r="P416" s="6"/>
      <c r="Q416" s="6"/>
      <c r="R416" s="6"/>
    </row>
    <row r="417">
      <c r="A417" s="6"/>
      <c r="B417" s="6"/>
      <c r="C417" s="6"/>
      <c r="D417" s="6"/>
      <c r="E417" s="6"/>
      <c r="F417" s="6"/>
      <c r="G417" s="6"/>
      <c r="H417" s="6"/>
      <c r="I417" s="6"/>
      <c r="J417" s="6"/>
      <c r="K417" s="6"/>
      <c r="L417" s="6"/>
      <c r="M417" s="6"/>
      <c r="N417" s="6"/>
      <c r="O417" s="6"/>
      <c r="P417" s="6"/>
      <c r="Q417" s="6"/>
      <c r="R417" s="6"/>
    </row>
    <row r="418">
      <c r="A418" s="6"/>
      <c r="B418" s="6"/>
      <c r="C418" s="6"/>
      <c r="D418" s="6"/>
      <c r="E418" s="6"/>
      <c r="F418" s="6"/>
      <c r="G418" s="6"/>
      <c r="H418" s="6"/>
      <c r="I418" s="6"/>
      <c r="J418" s="6"/>
      <c r="K418" s="6"/>
      <c r="L418" s="6"/>
      <c r="M418" s="6"/>
      <c r="N418" s="6"/>
      <c r="O418" s="6"/>
      <c r="P418" s="6"/>
      <c r="Q418" s="6"/>
      <c r="R418" s="6"/>
    </row>
    <row r="419">
      <c r="A419" s="6"/>
      <c r="B419" s="6"/>
      <c r="C419" s="6"/>
      <c r="D419" s="6"/>
      <c r="E419" s="6"/>
      <c r="F419" s="6"/>
      <c r="G419" s="6"/>
      <c r="H419" s="6"/>
      <c r="I419" s="6"/>
      <c r="J419" s="6"/>
      <c r="K419" s="6"/>
      <c r="L419" s="6"/>
      <c r="M419" s="6"/>
      <c r="N419" s="6"/>
      <c r="O419" s="6"/>
      <c r="P419" s="6"/>
      <c r="Q419" s="6"/>
      <c r="R419" s="6"/>
    </row>
    <row r="420">
      <c r="A420" s="6"/>
      <c r="B420" s="6"/>
      <c r="C420" s="6"/>
      <c r="D420" s="6"/>
      <c r="E420" s="6"/>
      <c r="F420" s="6"/>
      <c r="G420" s="6"/>
      <c r="H420" s="6"/>
      <c r="I420" s="6"/>
      <c r="J420" s="6"/>
      <c r="K420" s="6"/>
      <c r="L420" s="6"/>
      <c r="M420" s="6"/>
      <c r="N420" s="6"/>
      <c r="O420" s="6"/>
      <c r="P420" s="6"/>
      <c r="Q420" s="6"/>
      <c r="R420" s="6"/>
    </row>
    <row r="421">
      <c r="A421" s="6"/>
      <c r="B421" s="6"/>
      <c r="C421" s="6"/>
      <c r="D421" s="6"/>
      <c r="E421" s="6"/>
      <c r="F421" s="6"/>
      <c r="G421" s="6"/>
      <c r="H421" s="6"/>
      <c r="I421" s="6"/>
      <c r="J421" s="6"/>
      <c r="K421" s="6"/>
      <c r="L421" s="6"/>
      <c r="M421" s="6"/>
      <c r="N421" s="6"/>
      <c r="O421" s="6"/>
      <c r="P421" s="6"/>
      <c r="Q421" s="6"/>
      <c r="R421" s="6"/>
    </row>
    <row r="422">
      <c r="A422" s="6"/>
      <c r="B422" s="6"/>
      <c r="C422" s="6"/>
      <c r="D422" s="6"/>
      <c r="E422" s="6"/>
      <c r="F422" s="6"/>
      <c r="G422" s="6"/>
      <c r="H422" s="6"/>
      <c r="I422" s="6"/>
      <c r="J422" s="6"/>
      <c r="K422" s="6"/>
      <c r="L422" s="6"/>
      <c r="M422" s="6"/>
      <c r="N422" s="6"/>
      <c r="O422" s="6"/>
      <c r="P422" s="6"/>
      <c r="Q422" s="6"/>
      <c r="R422" s="6"/>
    </row>
    <row r="423">
      <c r="A423" s="6"/>
      <c r="B423" s="6"/>
      <c r="C423" s="6"/>
      <c r="D423" s="6"/>
      <c r="E423" s="6"/>
      <c r="F423" s="6"/>
      <c r="G423" s="6"/>
      <c r="H423" s="6"/>
      <c r="I423" s="6"/>
      <c r="J423" s="6"/>
      <c r="K423" s="6"/>
      <c r="L423" s="6"/>
      <c r="M423" s="6"/>
      <c r="N423" s="6"/>
      <c r="O423" s="6"/>
      <c r="P423" s="6"/>
      <c r="Q423" s="6"/>
      <c r="R423" s="6"/>
    </row>
    <row r="424">
      <c r="A424" s="6"/>
      <c r="B424" s="6"/>
      <c r="C424" s="6"/>
      <c r="D424" s="6"/>
      <c r="E424" s="6"/>
      <c r="F424" s="6"/>
      <c r="G424" s="6"/>
      <c r="H424" s="6"/>
      <c r="I424" s="6"/>
      <c r="J424" s="6"/>
      <c r="K424" s="6"/>
      <c r="L424" s="6"/>
      <c r="M424" s="6"/>
      <c r="N424" s="6"/>
      <c r="O424" s="6"/>
      <c r="P424" s="6"/>
      <c r="Q424" s="6"/>
      <c r="R424" s="6"/>
    </row>
    <row r="425">
      <c r="A425" s="6"/>
      <c r="B425" s="6"/>
      <c r="C425" s="6"/>
      <c r="D425" s="6"/>
      <c r="E425" s="6"/>
      <c r="F425" s="6"/>
      <c r="G425" s="6"/>
      <c r="H425" s="6"/>
      <c r="I425" s="6"/>
      <c r="J425" s="6"/>
      <c r="K425" s="6"/>
      <c r="L425" s="6"/>
      <c r="M425" s="6"/>
      <c r="N425" s="6"/>
      <c r="O425" s="6"/>
      <c r="P425" s="6"/>
      <c r="Q425" s="6"/>
      <c r="R425" s="6"/>
    </row>
    <row r="426">
      <c r="A426" s="6"/>
      <c r="B426" s="6"/>
      <c r="C426" s="6"/>
      <c r="D426" s="6"/>
      <c r="E426" s="6"/>
      <c r="F426" s="6"/>
      <c r="G426" s="6"/>
      <c r="H426" s="6"/>
      <c r="I426" s="6"/>
      <c r="J426" s="6"/>
      <c r="K426" s="6"/>
      <c r="L426" s="6"/>
      <c r="M426" s="6"/>
      <c r="N426" s="6"/>
      <c r="O426" s="6"/>
      <c r="P426" s="6"/>
      <c r="Q426" s="6"/>
      <c r="R426" s="6"/>
    </row>
    <row r="427">
      <c r="A427" s="6"/>
      <c r="B427" s="6"/>
      <c r="C427" s="6"/>
      <c r="D427" s="6"/>
      <c r="E427" s="6"/>
      <c r="F427" s="6"/>
      <c r="G427" s="6"/>
      <c r="H427" s="6"/>
      <c r="I427" s="6"/>
      <c r="J427" s="6"/>
      <c r="K427" s="6"/>
      <c r="L427" s="6"/>
      <c r="M427" s="6"/>
      <c r="N427" s="6"/>
      <c r="O427" s="6"/>
      <c r="P427" s="6"/>
      <c r="Q427" s="6"/>
      <c r="R427" s="6"/>
    </row>
    <row r="428">
      <c r="A428" s="6"/>
      <c r="B428" s="6"/>
      <c r="C428" s="6"/>
      <c r="D428" s="6"/>
      <c r="E428" s="6"/>
      <c r="F428" s="6"/>
      <c r="G428" s="6"/>
      <c r="H428" s="6"/>
      <c r="I428" s="6"/>
      <c r="J428" s="6"/>
      <c r="K428" s="6"/>
      <c r="L428" s="6"/>
      <c r="M428" s="6"/>
      <c r="N428" s="6"/>
      <c r="O428" s="6"/>
      <c r="P428" s="6"/>
      <c r="Q428" s="6"/>
      <c r="R428" s="6"/>
    </row>
    <row r="429">
      <c r="A429" s="6"/>
      <c r="B429" s="6"/>
      <c r="C429" s="6"/>
      <c r="D429" s="6"/>
      <c r="E429" s="6"/>
      <c r="F429" s="6"/>
      <c r="G429" s="6"/>
      <c r="H429" s="6"/>
      <c r="I429" s="6"/>
      <c r="J429" s="6"/>
      <c r="K429" s="6"/>
      <c r="L429" s="6"/>
      <c r="M429" s="6"/>
      <c r="N429" s="6"/>
      <c r="O429" s="6"/>
      <c r="P429" s="6"/>
      <c r="Q429" s="6"/>
      <c r="R429" s="6"/>
    </row>
    <row r="430">
      <c r="A430" s="6"/>
      <c r="B430" s="6"/>
      <c r="C430" s="6"/>
      <c r="D430" s="6"/>
      <c r="E430" s="6"/>
      <c r="F430" s="6"/>
      <c r="G430" s="6"/>
      <c r="H430" s="6"/>
      <c r="I430" s="6"/>
      <c r="J430" s="6"/>
      <c r="K430" s="6"/>
      <c r="L430" s="6"/>
      <c r="M430" s="6"/>
      <c r="N430" s="6"/>
      <c r="O430" s="6"/>
      <c r="P430" s="6"/>
      <c r="Q430" s="6"/>
      <c r="R430" s="6"/>
    </row>
    <row r="431">
      <c r="A431" s="6"/>
      <c r="B431" s="6"/>
      <c r="C431" s="6"/>
      <c r="D431" s="6"/>
      <c r="E431" s="6"/>
      <c r="F431" s="6"/>
      <c r="G431" s="6"/>
      <c r="H431" s="6"/>
      <c r="I431" s="6"/>
      <c r="J431" s="6"/>
      <c r="K431" s="6"/>
      <c r="L431" s="6"/>
      <c r="M431" s="6"/>
      <c r="N431" s="6"/>
      <c r="O431" s="6"/>
      <c r="P431" s="6"/>
      <c r="Q431" s="6"/>
      <c r="R431" s="6"/>
    </row>
    <row r="432">
      <c r="A432" s="6"/>
      <c r="B432" s="6"/>
      <c r="C432" s="6"/>
      <c r="D432" s="6"/>
      <c r="E432" s="6"/>
      <c r="F432" s="6"/>
      <c r="G432" s="6"/>
      <c r="H432" s="6"/>
      <c r="I432" s="6"/>
      <c r="J432" s="6"/>
      <c r="K432" s="6"/>
      <c r="L432" s="6"/>
      <c r="M432" s="6"/>
      <c r="N432" s="6"/>
      <c r="O432" s="6"/>
      <c r="P432" s="6"/>
      <c r="Q432" s="6"/>
      <c r="R432" s="6"/>
    </row>
    <row r="433">
      <c r="A433" s="6"/>
      <c r="B433" s="6"/>
      <c r="C433" s="6"/>
      <c r="D433" s="6"/>
      <c r="E433" s="6"/>
      <c r="F433" s="6"/>
      <c r="G433" s="6"/>
      <c r="H433" s="6"/>
      <c r="I433" s="6"/>
      <c r="J433" s="6"/>
      <c r="K433" s="6"/>
      <c r="L433" s="6"/>
      <c r="M433" s="6"/>
      <c r="N433" s="6"/>
      <c r="O433" s="6"/>
      <c r="P433" s="6"/>
      <c r="Q433" s="6"/>
      <c r="R433" s="6"/>
    </row>
    <row r="434">
      <c r="A434" s="6"/>
      <c r="B434" s="6"/>
      <c r="C434" s="6"/>
      <c r="D434" s="6"/>
      <c r="E434" s="6"/>
      <c r="F434" s="6"/>
      <c r="G434" s="6"/>
      <c r="H434" s="6"/>
      <c r="I434" s="6"/>
      <c r="J434" s="6"/>
      <c r="K434" s="6"/>
      <c r="L434" s="6"/>
      <c r="M434" s="6"/>
      <c r="N434" s="6"/>
      <c r="O434" s="6"/>
      <c r="P434" s="6"/>
      <c r="Q434" s="6"/>
      <c r="R434" s="6"/>
    </row>
    <row r="435">
      <c r="A435" s="6"/>
      <c r="B435" s="6"/>
      <c r="C435" s="6"/>
      <c r="D435" s="6"/>
      <c r="E435" s="6"/>
      <c r="F435" s="6"/>
      <c r="G435" s="6"/>
      <c r="H435" s="6"/>
      <c r="I435" s="6"/>
      <c r="J435" s="6"/>
      <c r="K435" s="6"/>
      <c r="L435" s="6"/>
      <c r="M435" s="6"/>
      <c r="N435" s="6"/>
      <c r="O435" s="6"/>
      <c r="P435" s="6"/>
      <c r="Q435" s="6"/>
      <c r="R435" s="6"/>
    </row>
    <row r="436">
      <c r="A436" s="6"/>
      <c r="B436" s="6"/>
      <c r="C436" s="6"/>
      <c r="D436" s="6"/>
      <c r="E436" s="6"/>
      <c r="F436" s="6"/>
      <c r="G436" s="6"/>
      <c r="H436" s="6"/>
      <c r="I436" s="6"/>
      <c r="J436" s="6"/>
      <c r="K436" s="6"/>
      <c r="L436" s="6"/>
      <c r="M436" s="6"/>
      <c r="N436" s="6"/>
      <c r="O436" s="6"/>
      <c r="P436" s="6"/>
      <c r="Q436" s="6"/>
      <c r="R436" s="6"/>
    </row>
    <row r="437">
      <c r="A437" s="6"/>
      <c r="B437" s="6"/>
      <c r="C437" s="6"/>
      <c r="D437" s="6"/>
      <c r="E437" s="6"/>
      <c r="F437" s="6"/>
      <c r="G437" s="6"/>
      <c r="H437" s="6"/>
      <c r="I437" s="6"/>
      <c r="J437" s="6"/>
      <c r="K437" s="6"/>
      <c r="L437" s="6"/>
      <c r="M437" s="6"/>
      <c r="N437" s="6"/>
      <c r="O437" s="6"/>
      <c r="P437" s="6"/>
      <c r="Q437" s="6"/>
      <c r="R437" s="6"/>
    </row>
    <row r="438">
      <c r="A438" s="6"/>
      <c r="B438" s="6"/>
      <c r="C438" s="6"/>
      <c r="D438" s="6"/>
      <c r="E438" s="6"/>
      <c r="F438" s="6"/>
      <c r="G438" s="6"/>
      <c r="H438" s="6"/>
      <c r="I438" s="6"/>
      <c r="J438" s="6"/>
      <c r="K438" s="6"/>
      <c r="L438" s="6"/>
      <c r="M438" s="6"/>
      <c r="N438" s="6"/>
      <c r="O438" s="6"/>
      <c r="P438" s="6"/>
      <c r="Q438" s="6"/>
      <c r="R438" s="6"/>
    </row>
    <row r="439">
      <c r="A439" s="6"/>
      <c r="B439" s="6"/>
      <c r="C439" s="6"/>
      <c r="D439" s="6"/>
      <c r="E439" s="6"/>
      <c r="F439" s="6"/>
      <c r="G439" s="6"/>
      <c r="H439" s="6"/>
      <c r="I439" s="6"/>
      <c r="J439" s="6"/>
      <c r="K439" s="6"/>
      <c r="L439" s="6"/>
      <c r="M439" s="6"/>
      <c r="N439" s="6"/>
      <c r="O439" s="6"/>
      <c r="P439" s="6"/>
      <c r="Q439" s="6"/>
      <c r="R439" s="6"/>
    </row>
    <row r="440">
      <c r="A440" s="6"/>
      <c r="B440" s="6"/>
      <c r="C440" s="6"/>
      <c r="D440" s="6"/>
      <c r="E440" s="6"/>
      <c r="F440" s="6"/>
      <c r="G440" s="6"/>
      <c r="H440" s="6"/>
      <c r="I440" s="6"/>
      <c r="J440" s="6"/>
      <c r="K440" s="6"/>
      <c r="L440" s="6"/>
      <c r="M440" s="6"/>
      <c r="N440" s="6"/>
      <c r="O440" s="6"/>
      <c r="P440" s="6"/>
      <c r="Q440" s="6"/>
      <c r="R440" s="6"/>
    </row>
    <row r="441">
      <c r="A441" s="6"/>
      <c r="B441" s="6"/>
      <c r="C441" s="6"/>
      <c r="D441" s="6"/>
      <c r="E441" s="6"/>
      <c r="F441" s="6"/>
      <c r="G441" s="6"/>
      <c r="H441" s="6"/>
      <c r="I441" s="6"/>
      <c r="J441" s="6"/>
      <c r="K441" s="6"/>
      <c r="L441" s="6"/>
      <c r="M441" s="6"/>
      <c r="N441" s="6"/>
      <c r="O441" s="6"/>
      <c r="P441" s="6"/>
      <c r="Q441" s="6"/>
      <c r="R441" s="6"/>
    </row>
    <row r="442">
      <c r="A442" s="6"/>
      <c r="B442" s="6"/>
      <c r="C442" s="6"/>
      <c r="D442" s="6"/>
      <c r="E442" s="6"/>
      <c r="F442" s="6"/>
      <c r="G442" s="6"/>
      <c r="H442" s="6"/>
      <c r="I442" s="6"/>
      <c r="J442" s="6"/>
      <c r="K442" s="6"/>
      <c r="L442" s="6"/>
      <c r="M442" s="6"/>
      <c r="N442" s="6"/>
      <c r="O442" s="6"/>
      <c r="P442" s="6"/>
      <c r="Q442" s="6"/>
      <c r="R442" s="6"/>
    </row>
    <row r="443">
      <c r="A443" s="6"/>
      <c r="B443" s="6"/>
      <c r="C443" s="6"/>
      <c r="D443" s="6"/>
      <c r="E443" s="6"/>
      <c r="F443" s="6"/>
      <c r="G443" s="6"/>
      <c r="H443" s="6"/>
      <c r="I443" s="6"/>
      <c r="J443" s="6"/>
      <c r="K443" s="6"/>
      <c r="L443" s="6"/>
      <c r="M443" s="6"/>
      <c r="N443" s="6"/>
      <c r="O443" s="6"/>
      <c r="P443" s="6"/>
      <c r="Q443" s="6"/>
      <c r="R443" s="6"/>
    </row>
    <row r="444">
      <c r="A444" s="6"/>
      <c r="B444" s="6"/>
      <c r="C444" s="6"/>
      <c r="D444" s="6"/>
      <c r="E444" s="6"/>
      <c r="F444" s="6"/>
      <c r="G444" s="6"/>
      <c r="H444" s="6"/>
      <c r="I444" s="6"/>
      <c r="J444" s="6"/>
      <c r="K444" s="6"/>
      <c r="L444" s="6"/>
      <c r="M444" s="6"/>
      <c r="N444" s="6"/>
      <c r="O444" s="6"/>
      <c r="P444" s="6"/>
      <c r="Q444" s="6"/>
      <c r="R444" s="6"/>
    </row>
    <row r="445">
      <c r="A445" s="6"/>
      <c r="B445" s="6"/>
      <c r="C445" s="6"/>
      <c r="D445" s="6"/>
      <c r="E445" s="6"/>
      <c r="F445" s="6"/>
      <c r="G445" s="6"/>
      <c r="H445" s="6"/>
      <c r="I445" s="6"/>
      <c r="J445" s="6"/>
      <c r="K445" s="6"/>
      <c r="L445" s="6"/>
      <c r="M445" s="6"/>
      <c r="N445" s="6"/>
      <c r="O445" s="6"/>
      <c r="P445" s="6"/>
      <c r="Q445" s="6"/>
      <c r="R445" s="6"/>
    </row>
    <row r="446">
      <c r="A446" s="6"/>
      <c r="B446" s="6"/>
      <c r="C446" s="6"/>
      <c r="D446" s="6"/>
      <c r="E446" s="6"/>
      <c r="F446" s="6"/>
      <c r="G446" s="6"/>
      <c r="H446" s="6"/>
      <c r="I446" s="6"/>
      <c r="J446" s="6"/>
      <c r="K446" s="6"/>
      <c r="L446" s="6"/>
      <c r="M446" s="6"/>
      <c r="N446" s="6"/>
      <c r="O446" s="6"/>
      <c r="P446" s="6"/>
      <c r="Q446" s="6"/>
      <c r="R446" s="6"/>
    </row>
    <row r="447">
      <c r="A447" s="6"/>
      <c r="B447" s="6"/>
      <c r="C447" s="6"/>
      <c r="D447" s="6"/>
      <c r="E447" s="6"/>
      <c r="F447" s="6"/>
      <c r="G447" s="6"/>
      <c r="H447" s="6"/>
      <c r="I447" s="6"/>
      <c r="J447" s="6"/>
      <c r="K447" s="6"/>
      <c r="L447" s="6"/>
      <c r="M447" s="6"/>
      <c r="N447" s="6"/>
      <c r="O447" s="6"/>
      <c r="P447" s="6"/>
      <c r="Q447" s="6"/>
      <c r="R447" s="6"/>
    </row>
    <row r="448">
      <c r="A448" s="6"/>
      <c r="B448" s="6"/>
      <c r="C448" s="6"/>
      <c r="D448" s="6"/>
      <c r="E448" s="6"/>
      <c r="F448" s="6"/>
      <c r="G448" s="6"/>
      <c r="H448" s="6"/>
      <c r="I448" s="6"/>
      <c r="J448" s="6"/>
      <c r="K448" s="6"/>
      <c r="L448" s="6"/>
      <c r="M448" s="6"/>
      <c r="N448" s="6"/>
      <c r="O448" s="6"/>
      <c r="P448" s="6"/>
      <c r="Q448" s="6"/>
      <c r="R448" s="6"/>
    </row>
    <row r="449">
      <c r="A449" s="6"/>
      <c r="B449" s="6"/>
      <c r="C449" s="6"/>
      <c r="D449" s="6"/>
      <c r="E449" s="6"/>
      <c r="F449" s="6"/>
      <c r="G449" s="6"/>
      <c r="H449" s="6"/>
      <c r="I449" s="6"/>
      <c r="J449" s="6"/>
      <c r="K449" s="6"/>
      <c r="L449" s="6"/>
      <c r="M449" s="6"/>
      <c r="N449" s="6"/>
      <c r="O449" s="6"/>
      <c r="P449" s="6"/>
      <c r="Q449" s="6"/>
      <c r="R449" s="6"/>
    </row>
    <row r="450">
      <c r="A450" s="6"/>
      <c r="B450" s="6"/>
      <c r="C450" s="6"/>
      <c r="D450" s="6"/>
      <c r="E450" s="6"/>
      <c r="F450" s="6"/>
      <c r="G450" s="6"/>
      <c r="H450" s="6"/>
      <c r="I450" s="6"/>
      <c r="J450" s="6"/>
      <c r="K450" s="6"/>
      <c r="L450" s="6"/>
      <c r="M450" s="6"/>
      <c r="N450" s="6"/>
      <c r="O450" s="6"/>
      <c r="P450" s="6"/>
      <c r="Q450" s="6"/>
      <c r="R450" s="6"/>
    </row>
    <row r="451">
      <c r="A451" s="6"/>
      <c r="B451" s="6"/>
      <c r="C451" s="6"/>
      <c r="D451" s="6"/>
      <c r="E451" s="6"/>
      <c r="F451" s="6"/>
      <c r="G451" s="6"/>
      <c r="H451" s="6"/>
      <c r="I451" s="6"/>
      <c r="J451" s="6"/>
      <c r="K451" s="6"/>
      <c r="L451" s="6"/>
      <c r="M451" s="6"/>
      <c r="N451" s="6"/>
      <c r="O451" s="6"/>
      <c r="P451" s="6"/>
      <c r="Q451" s="6"/>
      <c r="R451" s="6"/>
    </row>
    <row r="452">
      <c r="A452" s="6"/>
      <c r="B452" s="6"/>
      <c r="C452" s="6"/>
      <c r="D452" s="6"/>
      <c r="E452" s="6"/>
      <c r="F452" s="6"/>
      <c r="G452" s="6"/>
      <c r="H452" s="6"/>
      <c r="I452" s="6"/>
      <c r="J452" s="6"/>
      <c r="K452" s="6"/>
      <c r="L452" s="6"/>
      <c r="M452" s="6"/>
      <c r="N452" s="6"/>
      <c r="O452" s="6"/>
      <c r="P452" s="6"/>
      <c r="Q452" s="6"/>
      <c r="R452" s="6"/>
    </row>
    <row r="453">
      <c r="A453" s="6"/>
      <c r="B453" s="6"/>
      <c r="C453" s="6"/>
      <c r="D453" s="6"/>
      <c r="E453" s="6"/>
      <c r="F453" s="6"/>
      <c r="G453" s="6"/>
      <c r="H453" s="6"/>
      <c r="I453" s="6"/>
      <c r="J453" s="6"/>
      <c r="K453" s="6"/>
      <c r="L453" s="6"/>
      <c r="M453" s="6"/>
      <c r="N453" s="6"/>
      <c r="O453" s="6"/>
      <c r="P453" s="6"/>
      <c r="Q453" s="6"/>
      <c r="R453" s="6"/>
    </row>
    <row r="454">
      <c r="A454" s="6"/>
      <c r="B454" s="6"/>
      <c r="C454" s="6"/>
      <c r="D454" s="6"/>
      <c r="E454" s="6"/>
      <c r="F454" s="6"/>
      <c r="G454" s="6"/>
      <c r="H454" s="6"/>
      <c r="I454" s="6"/>
      <c r="J454" s="6"/>
      <c r="K454" s="6"/>
      <c r="L454" s="6"/>
      <c r="M454" s="6"/>
      <c r="N454" s="6"/>
      <c r="O454" s="6"/>
      <c r="P454" s="6"/>
      <c r="Q454" s="6"/>
      <c r="R454" s="6"/>
    </row>
    <row r="455">
      <c r="A455" s="6"/>
      <c r="B455" s="6"/>
      <c r="C455" s="6"/>
      <c r="D455" s="6"/>
      <c r="E455" s="6"/>
      <c r="F455" s="6"/>
      <c r="G455" s="6"/>
      <c r="H455" s="6"/>
      <c r="I455" s="6"/>
      <c r="J455" s="6"/>
      <c r="K455" s="6"/>
      <c r="L455" s="6"/>
      <c r="M455" s="6"/>
      <c r="N455" s="6"/>
      <c r="O455" s="6"/>
      <c r="P455" s="6"/>
      <c r="Q455" s="6"/>
      <c r="R455" s="6"/>
    </row>
    <row r="456">
      <c r="A456" s="6"/>
      <c r="B456" s="6"/>
      <c r="C456" s="6"/>
      <c r="D456" s="6"/>
      <c r="E456" s="6"/>
      <c r="F456" s="6"/>
      <c r="G456" s="6"/>
      <c r="H456" s="6"/>
      <c r="I456" s="6"/>
      <c r="J456" s="6"/>
      <c r="K456" s="6"/>
      <c r="L456" s="6"/>
      <c r="M456" s="6"/>
      <c r="N456" s="6"/>
      <c r="O456" s="6"/>
      <c r="P456" s="6"/>
      <c r="Q456" s="6"/>
      <c r="R456" s="6"/>
    </row>
    <row r="457">
      <c r="A457" s="6"/>
      <c r="B457" s="6"/>
      <c r="C457" s="6"/>
      <c r="D457" s="6"/>
      <c r="E457" s="6"/>
      <c r="F457" s="6"/>
      <c r="G457" s="6"/>
      <c r="H457" s="6"/>
      <c r="I457" s="6"/>
      <c r="J457" s="6"/>
      <c r="K457" s="6"/>
      <c r="L457" s="6"/>
      <c r="M457" s="6"/>
      <c r="N457" s="6"/>
      <c r="O457" s="6"/>
      <c r="P457" s="6"/>
      <c r="Q457" s="6"/>
      <c r="R457" s="6"/>
    </row>
    <row r="458">
      <c r="A458" s="6"/>
      <c r="B458" s="6"/>
      <c r="C458" s="6"/>
      <c r="D458" s="6"/>
      <c r="E458" s="6"/>
      <c r="F458" s="6"/>
      <c r="G458" s="6"/>
      <c r="H458" s="6"/>
      <c r="I458" s="6"/>
      <c r="J458" s="6"/>
      <c r="K458" s="6"/>
      <c r="L458" s="6"/>
      <c r="M458" s="6"/>
      <c r="N458" s="6"/>
      <c r="O458" s="6"/>
      <c r="P458" s="6"/>
      <c r="Q458" s="6"/>
      <c r="R458" s="6"/>
    </row>
    <row r="459">
      <c r="A459" s="6"/>
      <c r="B459" s="6"/>
      <c r="C459" s="6"/>
      <c r="D459" s="6"/>
      <c r="E459" s="6"/>
      <c r="F459" s="6"/>
      <c r="G459" s="6"/>
      <c r="H459" s="6"/>
      <c r="I459" s="6"/>
      <c r="J459" s="6"/>
      <c r="K459" s="6"/>
      <c r="L459" s="6"/>
      <c r="M459" s="6"/>
      <c r="N459" s="6"/>
      <c r="O459" s="6"/>
      <c r="P459" s="6"/>
      <c r="Q459" s="6"/>
      <c r="R459" s="6"/>
    </row>
    <row r="460">
      <c r="A460" s="6"/>
      <c r="B460" s="6"/>
      <c r="C460" s="6"/>
      <c r="D460" s="6"/>
      <c r="E460" s="6"/>
      <c r="F460" s="6"/>
      <c r="G460" s="6"/>
      <c r="H460" s="6"/>
      <c r="I460" s="6"/>
      <c r="J460" s="6"/>
      <c r="K460" s="6"/>
      <c r="L460" s="6"/>
      <c r="M460" s="6"/>
      <c r="N460" s="6"/>
      <c r="O460" s="6"/>
      <c r="P460" s="6"/>
      <c r="Q460" s="6"/>
      <c r="R460" s="6"/>
    </row>
    <row r="461">
      <c r="A461" s="6"/>
      <c r="B461" s="6"/>
      <c r="C461" s="6"/>
      <c r="D461" s="6"/>
      <c r="E461" s="6"/>
      <c r="F461" s="6"/>
      <c r="G461" s="6"/>
      <c r="H461" s="6"/>
      <c r="I461" s="6"/>
      <c r="J461" s="6"/>
      <c r="K461" s="6"/>
      <c r="L461" s="6"/>
      <c r="M461" s="6"/>
      <c r="N461" s="6"/>
      <c r="O461" s="6"/>
      <c r="P461" s="6"/>
      <c r="Q461" s="6"/>
      <c r="R461" s="6"/>
    </row>
    <row r="462">
      <c r="A462" s="6"/>
      <c r="B462" s="6"/>
      <c r="C462" s="6"/>
      <c r="D462" s="6"/>
      <c r="E462" s="6"/>
      <c r="F462" s="6"/>
      <c r="G462" s="6"/>
      <c r="H462" s="6"/>
      <c r="I462" s="6"/>
      <c r="J462" s="6"/>
      <c r="K462" s="6"/>
      <c r="L462" s="6"/>
      <c r="M462" s="6"/>
      <c r="N462" s="6"/>
      <c r="O462" s="6"/>
      <c r="P462" s="6"/>
      <c r="Q462" s="6"/>
      <c r="R462" s="6"/>
    </row>
    <row r="463">
      <c r="A463" s="6"/>
      <c r="B463" s="6"/>
      <c r="C463" s="6"/>
      <c r="D463" s="6"/>
      <c r="E463" s="6"/>
      <c r="F463" s="6"/>
      <c r="G463" s="6"/>
      <c r="H463" s="6"/>
      <c r="I463" s="6"/>
      <c r="J463" s="6"/>
      <c r="K463" s="6"/>
      <c r="L463" s="6"/>
      <c r="M463" s="6"/>
      <c r="N463" s="6"/>
      <c r="O463" s="6"/>
      <c r="P463" s="6"/>
      <c r="Q463" s="6"/>
      <c r="R463" s="6"/>
    </row>
    <row r="464">
      <c r="A464" s="6"/>
      <c r="B464" s="6"/>
      <c r="C464" s="6"/>
      <c r="D464" s="6"/>
      <c r="E464" s="6"/>
      <c r="F464" s="6"/>
      <c r="G464" s="6"/>
      <c r="H464" s="6"/>
      <c r="I464" s="6"/>
      <c r="J464" s="6"/>
      <c r="K464" s="6"/>
      <c r="L464" s="6"/>
      <c r="M464" s="6"/>
      <c r="N464" s="6"/>
      <c r="O464" s="6"/>
      <c r="P464" s="6"/>
      <c r="Q464" s="6"/>
      <c r="R464" s="6"/>
    </row>
    <row r="465">
      <c r="A465" s="6"/>
      <c r="B465" s="6"/>
      <c r="C465" s="6"/>
      <c r="D465" s="6"/>
      <c r="E465" s="6"/>
      <c r="F465" s="6"/>
      <c r="G465" s="6"/>
      <c r="H465" s="6"/>
      <c r="I465" s="6"/>
      <c r="J465" s="6"/>
      <c r="K465" s="6"/>
      <c r="L465" s="6"/>
      <c r="M465" s="6"/>
      <c r="N465" s="6"/>
      <c r="O465" s="6"/>
      <c r="P465" s="6"/>
      <c r="Q465" s="6"/>
      <c r="R465" s="6"/>
    </row>
    <row r="466">
      <c r="A466" s="6"/>
      <c r="B466" s="6"/>
      <c r="C466" s="6"/>
      <c r="D466" s="6"/>
      <c r="E466" s="6"/>
      <c r="F466" s="6"/>
      <c r="G466" s="6"/>
      <c r="H466" s="6"/>
      <c r="I466" s="6"/>
      <c r="J466" s="6"/>
      <c r="K466" s="6"/>
      <c r="L466" s="6"/>
      <c r="M466" s="6"/>
      <c r="N466" s="6"/>
      <c r="O466" s="6"/>
      <c r="P466" s="6"/>
      <c r="Q466" s="6"/>
      <c r="R466" s="6"/>
    </row>
    <row r="467">
      <c r="A467" s="6"/>
      <c r="B467" s="6"/>
      <c r="C467" s="6"/>
      <c r="D467" s="6"/>
      <c r="E467" s="6"/>
      <c r="F467" s="6"/>
      <c r="G467" s="6"/>
      <c r="H467" s="6"/>
      <c r="I467" s="6"/>
      <c r="J467" s="6"/>
      <c r="K467" s="6"/>
      <c r="L467" s="6"/>
      <c r="M467" s="6"/>
      <c r="N467" s="6"/>
      <c r="O467" s="6"/>
      <c r="P467" s="6"/>
      <c r="Q467" s="6"/>
      <c r="R467" s="6"/>
    </row>
    <row r="468">
      <c r="A468" s="6"/>
      <c r="B468" s="6"/>
      <c r="C468" s="6"/>
      <c r="D468" s="6"/>
      <c r="E468" s="6"/>
      <c r="F468" s="6"/>
      <c r="G468" s="6"/>
      <c r="H468" s="6"/>
      <c r="I468" s="6"/>
      <c r="J468" s="6"/>
      <c r="K468" s="6"/>
      <c r="L468" s="6"/>
      <c r="M468" s="6"/>
      <c r="N468" s="6"/>
      <c r="O468" s="6"/>
      <c r="P468" s="6"/>
      <c r="Q468" s="6"/>
      <c r="R468" s="6"/>
    </row>
    <row r="469">
      <c r="A469" s="6"/>
      <c r="B469" s="6"/>
      <c r="C469" s="6"/>
      <c r="D469" s="6"/>
      <c r="E469" s="6"/>
      <c r="F469" s="6"/>
      <c r="G469" s="6"/>
      <c r="H469" s="6"/>
      <c r="I469" s="6"/>
      <c r="J469" s="6"/>
      <c r="K469" s="6"/>
      <c r="L469" s="6"/>
      <c r="M469" s="6"/>
      <c r="N469" s="6"/>
      <c r="O469" s="6"/>
      <c r="P469" s="6"/>
      <c r="Q469" s="6"/>
      <c r="R469" s="6"/>
    </row>
    <row r="470">
      <c r="A470" s="6"/>
      <c r="B470" s="6"/>
      <c r="C470" s="6"/>
      <c r="D470" s="6"/>
      <c r="E470" s="6"/>
      <c r="F470" s="6"/>
      <c r="G470" s="6"/>
      <c r="H470" s="6"/>
      <c r="I470" s="6"/>
      <c r="J470" s="6"/>
      <c r="K470" s="6"/>
      <c r="L470" s="6"/>
      <c r="M470" s="6"/>
      <c r="N470" s="6"/>
      <c r="O470" s="6"/>
      <c r="P470" s="6"/>
      <c r="Q470" s="6"/>
      <c r="R470" s="6"/>
    </row>
    <row r="471">
      <c r="A471" s="6"/>
      <c r="B471" s="6"/>
      <c r="C471" s="6"/>
      <c r="D471" s="6"/>
      <c r="E471" s="6"/>
      <c r="F471" s="6"/>
      <c r="G471" s="6"/>
      <c r="H471" s="6"/>
      <c r="I471" s="6"/>
      <c r="J471" s="6"/>
      <c r="K471" s="6"/>
      <c r="L471" s="6"/>
      <c r="M471" s="6"/>
      <c r="N471" s="6"/>
      <c r="O471" s="6"/>
      <c r="P471" s="6"/>
      <c r="Q471" s="6"/>
      <c r="R471" s="6"/>
    </row>
    <row r="472">
      <c r="A472" s="6"/>
      <c r="B472" s="6"/>
      <c r="C472" s="6"/>
      <c r="D472" s="6"/>
      <c r="E472" s="6"/>
      <c r="F472" s="6"/>
      <c r="G472" s="6"/>
      <c r="H472" s="6"/>
      <c r="I472" s="6"/>
      <c r="J472" s="6"/>
      <c r="K472" s="6"/>
      <c r="L472" s="6"/>
      <c r="M472" s="6"/>
      <c r="N472" s="6"/>
      <c r="O472" s="6"/>
      <c r="P472" s="6"/>
      <c r="Q472" s="6"/>
      <c r="R472" s="6"/>
    </row>
    <row r="473">
      <c r="A473" s="6"/>
      <c r="B473" s="6"/>
      <c r="C473" s="6"/>
      <c r="D473" s="6"/>
      <c r="E473" s="6"/>
      <c r="F473" s="6"/>
      <c r="G473" s="6"/>
      <c r="H473" s="6"/>
      <c r="I473" s="6"/>
      <c r="J473" s="6"/>
      <c r="K473" s="6"/>
      <c r="L473" s="6"/>
      <c r="M473" s="6"/>
      <c r="N473" s="6"/>
      <c r="O473" s="6"/>
      <c r="P473" s="6"/>
      <c r="Q473" s="6"/>
      <c r="R473" s="6"/>
    </row>
    <row r="474">
      <c r="A474" s="6"/>
      <c r="B474" s="6"/>
      <c r="C474" s="6"/>
      <c r="D474" s="6"/>
      <c r="E474" s="6"/>
      <c r="F474" s="6"/>
      <c r="G474" s="6"/>
      <c r="H474" s="6"/>
      <c r="I474" s="6"/>
      <c r="J474" s="6"/>
      <c r="K474" s="6"/>
      <c r="L474" s="6"/>
      <c r="M474" s="6"/>
      <c r="N474" s="6"/>
      <c r="O474" s="6"/>
      <c r="P474" s="6"/>
      <c r="Q474" s="6"/>
      <c r="R474" s="6"/>
    </row>
    <row r="475">
      <c r="A475" s="6"/>
      <c r="B475" s="6"/>
      <c r="C475" s="6"/>
      <c r="D475" s="6"/>
      <c r="E475" s="6"/>
      <c r="F475" s="6"/>
      <c r="G475" s="6"/>
      <c r="H475" s="6"/>
      <c r="I475" s="6"/>
      <c r="J475" s="6"/>
      <c r="K475" s="6"/>
      <c r="L475" s="6"/>
      <c r="M475" s="6"/>
      <c r="N475" s="6"/>
      <c r="O475" s="6"/>
      <c r="P475" s="6"/>
      <c r="Q475" s="6"/>
      <c r="R475" s="6"/>
    </row>
    <row r="476">
      <c r="A476" s="6"/>
      <c r="B476" s="6"/>
      <c r="C476" s="6"/>
      <c r="D476" s="6"/>
      <c r="E476" s="6"/>
      <c r="F476" s="6"/>
      <c r="G476" s="6"/>
      <c r="H476" s="6"/>
      <c r="I476" s="6"/>
      <c r="J476" s="6"/>
      <c r="K476" s="6"/>
      <c r="L476" s="6"/>
      <c r="M476" s="6"/>
      <c r="N476" s="6"/>
      <c r="O476" s="6"/>
      <c r="P476" s="6"/>
      <c r="Q476" s="6"/>
      <c r="R476" s="6"/>
    </row>
    <row r="477">
      <c r="A477" s="6"/>
      <c r="B477" s="6"/>
      <c r="C477" s="6"/>
      <c r="D477" s="6"/>
      <c r="E477" s="6"/>
      <c r="F477" s="6"/>
      <c r="G477" s="6"/>
      <c r="H477" s="6"/>
      <c r="I477" s="6"/>
      <c r="J477" s="6"/>
      <c r="K477" s="6"/>
      <c r="L477" s="6"/>
      <c r="M477" s="6"/>
      <c r="N477" s="6"/>
      <c r="O477" s="6"/>
      <c r="P477" s="6"/>
      <c r="Q477" s="6"/>
      <c r="R477" s="6"/>
    </row>
    <row r="478">
      <c r="A478" s="6"/>
      <c r="B478" s="6"/>
      <c r="C478" s="6"/>
      <c r="D478" s="6"/>
      <c r="E478" s="6"/>
      <c r="F478" s="6"/>
      <c r="G478" s="6"/>
      <c r="H478" s="6"/>
      <c r="I478" s="6"/>
      <c r="J478" s="6"/>
      <c r="K478" s="6"/>
      <c r="L478" s="6"/>
      <c r="M478" s="6"/>
      <c r="N478" s="6"/>
      <c r="O478" s="6"/>
      <c r="P478" s="6"/>
      <c r="Q478" s="6"/>
      <c r="R478" s="6"/>
    </row>
    <row r="479">
      <c r="A479" s="6"/>
      <c r="B479" s="6"/>
      <c r="C479" s="6"/>
      <c r="D479" s="6"/>
      <c r="E479" s="6"/>
      <c r="F479" s="6"/>
      <c r="G479" s="6"/>
      <c r="H479" s="6"/>
      <c r="I479" s="6"/>
      <c r="J479" s="6"/>
      <c r="K479" s="6"/>
      <c r="L479" s="6"/>
      <c r="M479" s="6"/>
      <c r="N479" s="6"/>
      <c r="O479" s="6"/>
      <c r="P479" s="6"/>
      <c r="Q479" s="6"/>
      <c r="R479" s="6"/>
    </row>
    <row r="480">
      <c r="A480" s="6"/>
      <c r="B480" s="6"/>
      <c r="C480" s="6"/>
      <c r="D480" s="6"/>
      <c r="E480" s="6"/>
      <c r="F480" s="6"/>
      <c r="G480" s="6"/>
      <c r="H480" s="6"/>
      <c r="I480" s="6"/>
      <c r="J480" s="6"/>
      <c r="K480" s="6"/>
      <c r="L480" s="6"/>
      <c r="M480" s="6"/>
      <c r="N480" s="6"/>
      <c r="O480" s="6"/>
      <c r="P480" s="6"/>
      <c r="Q480" s="6"/>
      <c r="R480" s="6"/>
    </row>
    <row r="481">
      <c r="A481" s="6"/>
      <c r="B481" s="6"/>
      <c r="C481" s="6"/>
      <c r="D481" s="6"/>
      <c r="E481" s="6"/>
      <c r="F481" s="6"/>
      <c r="G481" s="6"/>
      <c r="H481" s="6"/>
      <c r="I481" s="6"/>
      <c r="J481" s="6"/>
      <c r="K481" s="6"/>
      <c r="L481" s="6"/>
      <c r="M481" s="6"/>
      <c r="N481" s="6"/>
      <c r="O481" s="6"/>
      <c r="P481" s="6"/>
      <c r="Q481" s="6"/>
      <c r="R481" s="6"/>
    </row>
    <row r="482">
      <c r="A482" s="6"/>
      <c r="B482" s="6"/>
      <c r="C482" s="6"/>
      <c r="D482" s="6"/>
      <c r="E482" s="6"/>
      <c r="F482" s="6"/>
      <c r="G482" s="6"/>
      <c r="H482" s="6"/>
      <c r="I482" s="6"/>
      <c r="J482" s="6"/>
      <c r="K482" s="6"/>
      <c r="L482" s="6"/>
      <c r="M482" s="6"/>
      <c r="N482" s="6"/>
      <c r="O482" s="6"/>
      <c r="P482" s="6"/>
      <c r="Q482" s="6"/>
      <c r="R482" s="6"/>
    </row>
    <row r="483">
      <c r="A483" s="6"/>
      <c r="B483" s="6"/>
      <c r="C483" s="6"/>
      <c r="D483" s="6"/>
      <c r="E483" s="6"/>
      <c r="F483" s="6"/>
      <c r="G483" s="6"/>
      <c r="H483" s="6"/>
      <c r="I483" s="6"/>
      <c r="J483" s="6"/>
      <c r="K483" s="6"/>
      <c r="L483" s="6"/>
      <c r="M483" s="6"/>
      <c r="N483" s="6"/>
      <c r="O483" s="6"/>
      <c r="P483" s="6"/>
      <c r="Q483" s="6"/>
      <c r="R483" s="6"/>
    </row>
    <row r="484">
      <c r="A484" s="6"/>
      <c r="B484" s="6"/>
      <c r="C484" s="6"/>
      <c r="D484" s="6"/>
      <c r="E484" s="6"/>
      <c r="F484" s="6"/>
      <c r="G484" s="6"/>
      <c r="H484" s="6"/>
      <c r="I484" s="6"/>
      <c r="J484" s="6"/>
      <c r="K484" s="6"/>
      <c r="L484" s="6"/>
      <c r="M484" s="6"/>
      <c r="N484" s="6"/>
      <c r="O484" s="6"/>
      <c r="P484" s="6"/>
      <c r="Q484" s="6"/>
      <c r="R484" s="6"/>
    </row>
    <row r="485">
      <c r="A485" s="6"/>
      <c r="B485" s="6"/>
      <c r="C485" s="6"/>
      <c r="D485" s="6"/>
      <c r="E485" s="6"/>
      <c r="F485" s="6"/>
      <c r="G485" s="6"/>
      <c r="H485" s="6"/>
      <c r="I485" s="6"/>
      <c r="J485" s="6"/>
      <c r="K485" s="6"/>
      <c r="L485" s="6"/>
      <c r="M485" s="6"/>
      <c r="N485" s="6"/>
      <c r="O485" s="6"/>
      <c r="P485" s="6"/>
      <c r="Q485" s="6"/>
      <c r="R485" s="6"/>
    </row>
    <row r="486">
      <c r="A486" s="6"/>
      <c r="B486" s="6"/>
      <c r="C486" s="6"/>
      <c r="D486" s="6"/>
      <c r="E486" s="6"/>
      <c r="F486" s="6"/>
      <c r="G486" s="6"/>
      <c r="H486" s="6"/>
      <c r="I486" s="6"/>
      <c r="J486" s="6"/>
      <c r="K486" s="6"/>
      <c r="L486" s="6"/>
      <c r="M486" s="6"/>
      <c r="N486" s="6"/>
      <c r="O486" s="6"/>
      <c r="P486" s="6"/>
      <c r="Q486" s="6"/>
      <c r="R486" s="6"/>
    </row>
    <row r="487">
      <c r="A487" s="6"/>
      <c r="B487" s="6"/>
      <c r="C487" s="6"/>
      <c r="D487" s="6"/>
      <c r="E487" s="6"/>
      <c r="F487" s="6"/>
      <c r="G487" s="6"/>
      <c r="H487" s="6"/>
      <c r="I487" s="6"/>
      <c r="J487" s="6"/>
      <c r="K487" s="6"/>
      <c r="L487" s="6"/>
      <c r="M487" s="6"/>
      <c r="N487" s="6"/>
      <c r="O487" s="6"/>
      <c r="P487" s="6"/>
      <c r="Q487" s="6"/>
      <c r="R487" s="6"/>
    </row>
    <row r="488">
      <c r="A488" s="6"/>
      <c r="B488" s="6"/>
      <c r="C488" s="6"/>
      <c r="D488" s="6"/>
      <c r="E488" s="6"/>
      <c r="F488" s="6"/>
      <c r="G488" s="6"/>
      <c r="H488" s="6"/>
      <c r="I488" s="6"/>
      <c r="J488" s="6"/>
      <c r="K488" s="6"/>
      <c r="L488" s="6"/>
      <c r="M488" s="6"/>
      <c r="N488" s="6"/>
      <c r="O488" s="6"/>
      <c r="P488" s="6"/>
      <c r="Q488" s="6"/>
      <c r="R488" s="6"/>
    </row>
    <row r="489">
      <c r="A489" s="6"/>
      <c r="B489" s="6"/>
      <c r="C489" s="6"/>
      <c r="D489" s="6"/>
      <c r="E489" s="6"/>
      <c r="F489" s="6"/>
      <c r="G489" s="6"/>
      <c r="H489" s="6"/>
      <c r="I489" s="6"/>
      <c r="J489" s="6"/>
      <c r="K489" s="6"/>
      <c r="L489" s="6"/>
      <c r="M489" s="6"/>
      <c r="N489" s="6"/>
      <c r="O489" s="6"/>
      <c r="P489" s="6"/>
      <c r="Q489" s="6"/>
      <c r="R489" s="6"/>
    </row>
    <row r="490">
      <c r="A490" s="6"/>
      <c r="B490" s="6"/>
      <c r="C490" s="6"/>
      <c r="D490" s="6"/>
      <c r="E490" s="6"/>
      <c r="F490" s="6"/>
      <c r="G490" s="6"/>
      <c r="H490" s="6"/>
      <c r="I490" s="6"/>
      <c r="J490" s="6"/>
      <c r="K490" s="6"/>
      <c r="L490" s="6"/>
      <c r="M490" s="6"/>
      <c r="N490" s="6"/>
      <c r="O490" s="6"/>
      <c r="P490" s="6"/>
      <c r="Q490" s="6"/>
      <c r="R490" s="6"/>
    </row>
    <row r="491">
      <c r="A491" s="6"/>
      <c r="B491" s="6"/>
      <c r="C491" s="6"/>
      <c r="D491" s="6"/>
      <c r="E491" s="6"/>
      <c r="F491" s="6"/>
      <c r="G491" s="6"/>
      <c r="H491" s="6"/>
      <c r="I491" s="6"/>
      <c r="J491" s="6"/>
      <c r="K491" s="6"/>
      <c r="L491" s="6"/>
      <c r="M491" s="6"/>
      <c r="N491" s="6"/>
      <c r="O491" s="6"/>
      <c r="P491" s="6"/>
      <c r="Q491" s="6"/>
      <c r="R491" s="6"/>
    </row>
    <row r="492">
      <c r="A492" s="6"/>
      <c r="B492" s="6"/>
      <c r="C492" s="6"/>
      <c r="D492" s="6"/>
      <c r="E492" s="6"/>
      <c r="F492" s="6"/>
      <c r="G492" s="6"/>
      <c r="H492" s="6"/>
      <c r="I492" s="6"/>
      <c r="J492" s="6"/>
      <c r="K492" s="6"/>
      <c r="L492" s="6"/>
      <c r="M492" s="6"/>
      <c r="N492" s="6"/>
      <c r="O492" s="6"/>
      <c r="P492" s="6"/>
      <c r="Q492" s="6"/>
      <c r="R492" s="6"/>
    </row>
    <row r="493">
      <c r="A493" s="6"/>
      <c r="B493" s="6"/>
      <c r="C493" s="6"/>
      <c r="D493" s="6"/>
      <c r="E493" s="6"/>
      <c r="F493" s="6"/>
      <c r="G493" s="6"/>
      <c r="H493" s="6"/>
      <c r="I493" s="6"/>
      <c r="J493" s="6"/>
      <c r="K493" s="6"/>
      <c r="L493" s="6"/>
      <c r="M493" s="6"/>
      <c r="N493" s="6"/>
      <c r="O493" s="6"/>
      <c r="P493" s="6"/>
      <c r="Q493" s="6"/>
      <c r="R493" s="6"/>
    </row>
    <row r="494">
      <c r="A494" s="6"/>
      <c r="B494" s="6"/>
      <c r="C494" s="6"/>
      <c r="D494" s="6"/>
      <c r="E494" s="6"/>
      <c r="F494" s="6"/>
      <c r="G494" s="6"/>
      <c r="H494" s="6"/>
      <c r="I494" s="6"/>
      <c r="J494" s="6"/>
      <c r="K494" s="6"/>
      <c r="L494" s="6"/>
      <c r="M494" s="6"/>
      <c r="N494" s="6"/>
      <c r="O494" s="6"/>
      <c r="P494" s="6"/>
      <c r="Q494" s="6"/>
      <c r="R494" s="6"/>
    </row>
    <row r="495">
      <c r="A495" s="6"/>
      <c r="B495" s="6"/>
      <c r="C495" s="6"/>
      <c r="D495" s="6"/>
      <c r="E495" s="6"/>
      <c r="F495" s="6"/>
      <c r="G495" s="6"/>
      <c r="H495" s="6"/>
      <c r="I495" s="6"/>
      <c r="J495" s="6"/>
      <c r="K495" s="6"/>
      <c r="L495" s="6"/>
      <c r="M495" s="6"/>
      <c r="N495" s="6"/>
      <c r="O495" s="6"/>
      <c r="P495" s="6"/>
      <c r="Q495" s="6"/>
      <c r="R495" s="6"/>
    </row>
    <row r="496">
      <c r="A496" s="6"/>
      <c r="B496" s="6"/>
      <c r="C496" s="6"/>
      <c r="D496" s="6"/>
      <c r="E496" s="6"/>
      <c r="F496" s="6"/>
      <c r="G496" s="6"/>
      <c r="H496" s="6"/>
      <c r="I496" s="6"/>
      <c r="J496" s="6"/>
      <c r="K496" s="6"/>
      <c r="L496" s="6"/>
      <c r="M496" s="6"/>
      <c r="N496" s="6"/>
      <c r="O496" s="6"/>
      <c r="P496" s="6"/>
      <c r="Q496" s="6"/>
      <c r="R496" s="6"/>
    </row>
    <row r="497">
      <c r="A497" s="6"/>
      <c r="B497" s="6"/>
      <c r="C497" s="6"/>
      <c r="D497" s="6"/>
      <c r="E497" s="6"/>
      <c r="F497" s="6"/>
      <c r="G497" s="6"/>
      <c r="H497" s="6"/>
      <c r="I497" s="6"/>
      <c r="J497" s="6"/>
      <c r="K497" s="6"/>
      <c r="L497" s="6"/>
      <c r="M497" s="6"/>
      <c r="N497" s="6"/>
      <c r="O497" s="6"/>
      <c r="P497" s="6"/>
      <c r="Q497" s="6"/>
      <c r="R497" s="6"/>
    </row>
    <row r="498">
      <c r="A498" s="6"/>
      <c r="B498" s="6"/>
      <c r="C498" s="6"/>
      <c r="D498" s="6"/>
      <c r="E498" s="6"/>
      <c r="F498" s="6"/>
      <c r="G498" s="6"/>
      <c r="H498" s="6"/>
      <c r="I498" s="6"/>
      <c r="J498" s="6"/>
      <c r="K498" s="6"/>
      <c r="L498" s="6"/>
      <c r="M498" s="6"/>
      <c r="N498" s="6"/>
      <c r="O498" s="6"/>
      <c r="P498" s="6"/>
      <c r="Q498" s="6"/>
      <c r="R498" s="6"/>
    </row>
    <row r="499">
      <c r="A499" s="6"/>
      <c r="B499" s="6"/>
      <c r="C499" s="6"/>
      <c r="D499" s="6"/>
      <c r="E499" s="6"/>
      <c r="F499" s="6"/>
      <c r="G499" s="6"/>
      <c r="H499" s="6"/>
      <c r="I499" s="6"/>
      <c r="J499" s="6"/>
      <c r="K499" s="6"/>
      <c r="L499" s="6"/>
      <c r="M499" s="6"/>
      <c r="N499" s="6"/>
      <c r="O499" s="6"/>
      <c r="P499" s="6"/>
      <c r="Q499" s="6"/>
      <c r="R499" s="6"/>
    </row>
    <row r="500">
      <c r="A500" s="6"/>
      <c r="B500" s="6"/>
      <c r="C500" s="6"/>
      <c r="D500" s="6"/>
      <c r="E500" s="6"/>
      <c r="F500" s="6"/>
      <c r="G500" s="6"/>
      <c r="H500" s="6"/>
      <c r="I500" s="6"/>
      <c r="J500" s="6"/>
      <c r="K500" s="6"/>
      <c r="L500" s="6"/>
      <c r="M500" s="6"/>
      <c r="N500" s="6"/>
      <c r="O500" s="6"/>
      <c r="P500" s="6"/>
      <c r="Q500" s="6"/>
      <c r="R500" s="6"/>
    </row>
    <row r="501">
      <c r="A501" s="6"/>
      <c r="B501" s="6"/>
      <c r="C501" s="6"/>
      <c r="D501" s="6"/>
      <c r="E501" s="6"/>
      <c r="F501" s="6"/>
      <c r="G501" s="6"/>
      <c r="H501" s="6"/>
      <c r="I501" s="6"/>
      <c r="J501" s="6"/>
      <c r="K501" s="6"/>
      <c r="L501" s="6"/>
      <c r="M501" s="6"/>
      <c r="N501" s="6"/>
      <c r="O501" s="6"/>
      <c r="P501" s="6"/>
      <c r="Q501" s="6"/>
      <c r="R501" s="6"/>
    </row>
    <row r="502">
      <c r="A502" s="6"/>
      <c r="B502" s="6"/>
      <c r="C502" s="6"/>
      <c r="D502" s="6"/>
      <c r="E502" s="6"/>
      <c r="F502" s="6"/>
      <c r="G502" s="6"/>
      <c r="H502" s="6"/>
      <c r="I502" s="6"/>
      <c r="J502" s="6"/>
      <c r="K502" s="6"/>
      <c r="L502" s="6"/>
      <c r="M502" s="6"/>
      <c r="N502" s="6"/>
      <c r="O502" s="6"/>
      <c r="P502" s="6"/>
      <c r="Q502" s="6"/>
      <c r="R502" s="6"/>
    </row>
    <row r="503">
      <c r="A503" s="6"/>
      <c r="B503" s="6"/>
      <c r="C503" s="6"/>
      <c r="D503" s="6"/>
      <c r="E503" s="6"/>
      <c r="F503" s="6"/>
      <c r="G503" s="6"/>
      <c r="H503" s="6"/>
      <c r="I503" s="6"/>
      <c r="J503" s="6"/>
      <c r="K503" s="6"/>
      <c r="L503" s="6"/>
      <c r="M503" s="6"/>
      <c r="N503" s="6"/>
      <c r="O503" s="6"/>
      <c r="P503" s="6"/>
      <c r="Q503" s="6"/>
      <c r="R503" s="6"/>
    </row>
    <row r="504">
      <c r="A504" s="6"/>
      <c r="B504" s="6"/>
      <c r="C504" s="6"/>
      <c r="D504" s="6"/>
      <c r="E504" s="6"/>
      <c r="F504" s="6"/>
      <c r="G504" s="6"/>
      <c r="H504" s="6"/>
      <c r="I504" s="6"/>
      <c r="J504" s="6"/>
      <c r="K504" s="6"/>
      <c r="L504" s="6"/>
      <c r="M504" s="6"/>
      <c r="N504" s="6"/>
      <c r="O504" s="6"/>
      <c r="P504" s="6"/>
      <c r="Q504" s="6"/>
      <c r="R504" s="6"/>
    </row>
    <row r="505">
      <c r="A505" s="6"/>
      <c r="B505" s="6"/>
      <c r="C505" s="6"/>
      <c r="D505" s="6"/>
      <c r="E505" s="6"/>
      <c r="F505" s="6"/>
      <c r="G505" s="6"/>
      <c r="H505" s="6"/>
      <c r="I505" s="6"/>
      <c r="J505" s="6"/>
      <c r="K505" s="6"/>
      <c r="L505" s="6"/>
      <c r="M505" s="6"/>
      <c r="N505" s="6"/>
      <c r="O505" s="6"/>
      <c r="P505" s="6"/>
      <c r="Q505" s="6"/>
      <c r="R505" s="6"/>
    </row>
    <row r="506">
      <c r="A506" s="6"/>
      <c r="B506" s="6"/>
      <c r="C506" s="6"/>
      <c r="D506" s="6"/>
      <c r="E506" s="6"/>
      <c r="F506" s="6"/>
      <c r="G506" s="6"/>
      <c r="H506" s="6"/>
      <c r="I506" s="6"/>
      <c r="J506" s="6"/>
      <c r="K506" s="6"/>
      <c r="L506" s="6"/>
      <c r="M506" s="6"/>
      <c r="N506" s="6"/>
      <c r="O506" s="6"/>
      <c r="P506" s="6"/>
      <c r="Q506" s="6"/>
      <c r="R506" s="6"/>
    </row>
    <row r="507">
      <c r="A507" s="6"/>
      <c r="B507" s="6"/>
      <c r="C507" s="6"/>
      <c r="D507" s="6"/>
      <c r="E507" s="6"/>
      <c r="F507" s="6"/>
      <c r="G507" s="6"/>
      <c r="H507" s="6"/>
      <c r="I507" s="6"/>
      <c r="J507" s="6"/>
      <c r="K507" s="6"/>
      <c r="L507" s="6"/>
      <c r="M507" s="6"/>
      <c r="N507" s="6"/>
      <c r="O507" s="6"/>
      <c r="P507" s="6"/>
      <c r="Q507" s="6"/>
      <c r="R507" s="6"/>
    </row>
    <row r="508">
      <c r="A508" s="6"/>
      <c r="B508" s="6"/>
      <c r="C508" s="6"/>
      <c r="D508" s="6"/>
      <c r="E508" s="6"/>
      <c r="F508" s="6"/>
      <c r="G508" s="6"/>
      <c r="H508" s="6"/>
      <c r="I508" s="6"/>
      <c r="J508" s="6"/>
      <c r="K508" s="6"/>
      <c r="L508" s="6"/>
      <c r="M508" s="6"/>
      <c r="N508" s="6"/>
      <c r="O508" s="6"/>
      <c r="P508" s="6"/>
      <c r="Q508" s="6"/>
      <c r="R508" s="6"/>
    </row>
    <row r="509">
      <c r="A509" s="6"/>
      <c r="B509" s="6"/>
      <c r="C509" s="6"/>
      <c r="D509" s="6"/>
      <c r="E509" s="6"/>
      <c r="F509" s="6"/>
      <c r="G509" s="6"/>
      <c r="H509" s="6"/>
      <c r="I509" s="6"/>
      <c r="J509" s="6"/>
      <c r="K509" s="6"/>
      <c r="L509" s="6"/>
      <c r="M509" s="6"/>
      <c r="N509" s="6"/>
      <c r="O509" s="6"/>
      <c r="P509" s="6"/>
      <c r="Q509" s="6"/>
      <c r="R509" s="6"/>
    </row>
    <row r="510">
      <c r="A510" s="6"/>
      <c r="B510" s="6"/>
      <c r="C510" s="6"/>
      <c r="D510" s="6"/>
      <c r="E510" s="6"/>
      <c r="F510" s="6"/>
      <c r="G510" s="6"/>
      <c r="H510" s="6"/>
      <c r="I510" s="6"/>
      <c r="J510" s="6"/>
      <c r="K510" s="6"/>
      <c r="L510" s="6"/>
      <c r="M510" s="6"/>
      <c r="N510" s="6"/>
      <c r="O510" s="6"/>
      <c r="P510" s="6"/>
      <c r="Q510" s="6"/>
      <c r="R510" s="6"/>
    </row>
    <row r="511">
      <c r="A511" s="6"/>
      <c r="B511" s="6"/>
      <c r="C511" s="6"/>
      <c r="D511" s="6"/>
      <c r="E511" s="6"/>
      <c r="F511" s="6"/>
      <c r="G511" s="6"/>
      <c r="H511" s="6"/>
      <c r="I511" s="6"/>
      <c r="J511" s="6"/>
      <c r="K511" s="6"/>
      <c r="L511" s="6"/>
      <c r="M511" s="6"/>
      <c r="N511" s="6"/>
      <c r="O511" s="6"/>
      <c r="P511" s="6"/>
      <c r="Q511" s="6"/>
      <c r="R511" s="6"/>
    </row>
    <row r="512">
      <c r="A512" s="6"/>
      <c r="B512" s="6"/>
      <c r="C512" s="6"/>
      <c r="D512" s="6"/>
      <c r="E512" s="6"/>
      <c r="F512" s="6"/>
      <c r="G512" s="6"/>
      <c r="H512" s="6"/>
      <c r="I512" s="6"/>
      <c r="J512" s="6"/>
      <c r="K512" s="6"/>
      <c r="L512" s="6"/>
      <c r="M512" s="6"/>
      <c r="N512" s="6"/>
      <c r="O512" s="6"/>
      <c r="P512" s="6"/>
      <c r="Q512" s="6"/>
      <c r="R512" s="6"/>
    </row>
    <row r="513">
      <c r="A513" s="6"/>
      <c r="B513" s="6"/>
      <c r="C513" s="6"/>
      <c r="D513" s="6"/>
      <c r="E513" s="6"/>
      <c r="F513" s="6"/>
      <c r="G513" s="6"/>
      <c r="H513" s="6"/>
      <c r="I513" s="6"/>
      <c r="J513" s="6"/>
      <c r="K513" s="6"/>
      <c r="L513" s="6"/>
      <c r="M513" s="6"/>
      <c r="N513" s="6"/>
      <c r="O513" s="6"/>
      <c r="P513" s="6"/>
      <c r="Q513" s="6"/>
      <c r="R513" s="6"/>
    </row>
    <row r="514">
      <c r="A514" s="6"/>
      <c r="B514" s="6"/>
      <c r="C514" s="6"/>
      <c r="D514" s="6"/>
      <c r="E514" s="6"/>
      <c r="F514" s="6"/>
      <c r="G514" s="6"/>
      <c r="H514" s="6"/>
      <c r="I514" s="6"/>
      <c r="J514" s="6"/>
      <c r="K514" s="6"/>
      <c r="L514" s="6"/>
      <c r="M514" s="6"/>
      <c r="N514" s="6"/>
      <c r="O514" s="6"/>
      <c r="P514" s="6"/>
      <c r="Q514" s="6"/>
      <c r="R514" s="6"/>
    </row>
    <row r="515">
      <c r="A515" s="6"/>
      <c r="B515" s="6"/>
      <c r="C515" s="6"/>
      <c r="D515" s="6"/>
      <c r="E515" s="6"/>
      <c r="F515" s="6"/>
      <c r="G515" s="6"/>
      <c r="H515" s="6"/>
      <c r="I515" s="6"/>
      <c r="J515" s="6"/>
      <c r="K515" s="6"/>
      <c r="L515" s="6"/>
      <c r="M515" s="6"/>
      <c r="N515" s="6"/>
      <c r="O515" s="6"/>
      <c r="P515" s="6"/>
      <c r="Q515" s="6"/>
      <c r="R515" s="6"/>
    </row>
    <row r="516">
      <c r="A516" s="6"/>
      <c r="B516" s="6"/>
      <c r="C516" s="6"/>
      <c r="D516" s="6"/>
      <c r="E516" s="6"/>
      <c r="F516" s="6"/>
      <c r="G516" s="6"/>
      <c r="H516" s="6"/>
      <c r="I516" s="6"/>
      <c r="J516" s="6"/>
      <c r="K516" s="6"/>
      <c r="L516" s="6"/>
      <c r="M516" s="6"/>
      <c r="N516" s="6"/>
      <c r="O516" s="6"/>
      <c r="P516" s="6"/>
      <c r="Q516" s="6"/>
      <c r="R516" s="6"/>
    </row>
    <row r="517">
      <c r="A517" s="6"/>
      <c r="B517" s="6"/>
      <c r="C517" s="6"/>
      <c r="D517" s="6"/>
      <c r="E517" s="6"/>
      <c r="F517" s="6"/>
      <c r="G517" s="6"/>
      <c r="H517" s="6"/>
      <c r="I517" s="6"/>
      <c r="J517" s="6"/>
      <c r="K517" s="6"/>
      <c r="L517" s="6"/>
      <c r="M517" s="6"/>
      <c r="N517" s="6"/>
      <c r="O517" s="6"/>
      <c r="P517" s="6"/>
      <c r="Q517" s="6"/>
      <c r="R517" s="6"/>
    </row>
    <row r="518">
      <c r="A518" s="6"/>
      <c r="B518" s="6"/>
      <c r="C518" s="6"/>
      <c r="D518" s="6"/>
      <c r="E518" s="6"/>
      <c r="F518" s="6"/>
      <c r="G518" s="6"/>
      <c r="H518" s="6"/>
      <c r="I518" s="6"/>
      <c r="J518" s="6"/>
      <c r="K518" s="6"/>
      <c r="L518" s="6"/>
      <c r="M518" s="6"/>
      <c r="N518" s="6"/>
      <c r="O518" s="6"/>
      <c r="P518" s="6"/>
      <c r="Q518" s="6"/>
      <c r="R518" s="6"/>
    </row>
    <row r="519">
      <c r="A519" s="6"/>
      <c r="B519" s="6"/>
      <c r="C519" s="6"/>
      <c r="D519" s="6"/>
      <c r="E519" s="6"/>
      <c r="F519" s="6"/>
      <c r="G519" s="6"/>
      <c r="H519" s="6"/>
      <c r="I519" s="6"/>
      <c r="J519" s="6"/>
      <c r="K519" s="6"/>
      <c r="L519" s="6"/>
      <c r="M519" s="6"/>
      <c r="N519" s="6"/>
      <c r="O519" s="6"/>
      <c r="P519" s="6"/>
      <c r="Q519" s="6"/>
      <c r="R519" s="6"/>
    </row>
    <row r="520">
      <c r="A520" s="6"/>
      <c r="B520" s="6"/>
      <c r="C520" s="6"/>
      <c r="D520" s="6"/>
      <c r="E520" s="6"/>
      <c r="F520" s="6"/>
      <c r="G520" s="6"/>
      <c r="H520" s="6"/>
      <c r="I520" s="6"/>
      <c r="J520" s="6"/>
      <c r="K520" s="6"/>
      <c r="L520" s="6"/>
      <c r="M520" s="6"/>
      <c r="N520" s="6"/>
      <c r="O520" s="6"/>
      <c r="P520" s="6"/>
      <c r="Q520" s="6"/>
      <c r="R520" s="6"/>
    </row>
    <row r="521">
      <c r="A521" s="6"/>
      <c r="B521" s="6"/>
      <c r="C521" s="6"/>
      <c r="D521" s="6"/>
      <c r="E521" s="6"/>
      <c r="F521" s="6"/>
      <c r="G521" s="6"/>
      <c r="H521" s="6"/>
      <c r="I521" s="6"/>
      <c r="J521" s="6"/>
      <c r="K521" s="6"/>
      <c r="L521" s="6"/>
      <c r="M521" s="6"/>
      <c r="N521" s="6"/>
      <c r="O521" s="6"/>
      <c r="P521" s="6"/>
      <c r="Q521" s="6"/>
      <c r="R521" s="6"/>
    </row>
    <row r="522">
      <c r="A522" s="6"/>
      <c r="B522" s="6"/>
      <c r="C522" s="6"/>
      <c r="D522" s="6"/>
      <c r="E522" s="6"/>
      <c r="F522" s="6"/>
      <c r="G522" s="6"/>
      <c r="H522" s="6"/>
      <c r="I522" s="6"/>
      <c r="J522" s="6"/>
      <c r="K522" s="6"/>
      <c r="L522" s="6"/>
      <c r="M522" s="6"/>
      <c r="N522" s="6"/>
      <c r="O522" s="6"/>
      <c r="P522" s="6"/>
      <c r="Q522" s="6"/>
      <c r="R522" s="6"/>
    </row>
    <row r="523">
      <c r="A523" s="6"/>
      <c r="B523" s="6"/>
      <c r="C523" s="6"/>
      <c r="D523" s="6"/>
      <c r="E523" s="6"/>
      <c r="F523" s="6"/>
      <c r="G523" s="6"/>
      <c r="H523" s="6"/>
      <c r="I523" s="6"/>
      <c r="J523" s="6"/>
      <c r="K523" s="6"/>
      <c r="L523" s="6"/>
      <c r="M523" s="6"/>
      <c r="N523" s="6"/>
      <c r="O523" s="6"/>
      <c r="P523" s="6"/>
      <c r="Q523" s="6"/>
      <c r="R523" s="6"/>
    </row>
    <row r="524">
      <c r="A524" s="6"/>
      <c r="B524" s="6"/>
      <c r="C524" s="6"/>
      <c r="D524" s="6"/>
      <c r="E524" s="6"/>
      <c r="F524" s="6"/>
      <c r="G524" s="6"/>
      <c r="H524" s="6"/>
      <c r="I524" s="6"/>
      <c r="J524" s="6"/>
      <c r="K524" s="6"/>
      <c r="L524" s="6"/>
      <c r="M524" s="6"/>
      <c r="N524" s="6"/>
      <c r="O524" s="6"/>
      <c r="P524" s="6"/>
      <c r="Q524" s="6"/>
      <c r="R524" s="6"/>
    </row>
    <row r="525">
      <c r="A525" s="6"/>
      <c r="B525" s="6"/>
      <c r="C525" s="6"/>
      <c r="D525" s="6"/>
      <c r="E525" s="6"/>
      <c r="F525" s="6"/>
      <c r="G525" s="6"/>
      <c r="H525" s="6"/>
      <c r="I525" s="6"/>
      <c r="J525" s="6"/>
      <c r="K525" s="6"/>
      <c r="L525" s="6"/>
      <c r="M525" s="6"/>
      <c r="N525" s="6"/>
      <c r="O525" s="6"/>
      <c r="P525" s="6"/>
      <c r="Q525" s="6"/>
      <c r="R525" s="6"/>
    </row>
    <row r="526">
      <c r="A526" s="6"/>
      <c r="B526" s="6"/>
      <c r="C526" s="6"/>
      <c r="D526" s="6"/>
      <c r="E526" s="6"/>
      <c r="F526" s="6"/>
      <c r="G526" s="6"/>
      <c r="H526" s="6"/>
      <c r="I526" s="6"/>
      <c r="J526" s="6"/>
      <c r="K526" s="6"/>
      <c r="L526" s="6"/>
      <c r="M526" s="6"/>
      <c r="N526" s="6"/>
      <c r="O526" s="6"/>
      <c r="P526" s="6"/>
      <c r="Q526" s="6"/>
      <c r="R526" s="6"/>
    </row>
    <row r="527">
      <c r="A527" s="6"/>
      <c r="B527" s="6"/>
      <c r="C527" s="6"/>
      <c r="D527" s="6"/>
      <c r="E527" s="6"/>
      <c r="F527" s="6"/>
      <c r="G527" s="6"/>
      <c r="H527" s="6"/>
      <c r="I527" s="6"/>
      <c r="J527" s="6"/>
      <c r="K527" s="6"/>
      <c r="L527" s="6"/>
      <c r="M527" s="6"/>
      <c r="N527" s="6"/>
      <c r="O527" s="6"/>
      <c r="P527" s="6"/>
      <c r="Q527" s="6"/>
      <c r="R527" s="6"/>
    </row>
    <row r="528">
      <c r="A528" s="6"/>
      <c r="B528" s="6"/>
      <c r="C528" s="6"/>
      <c r="D528" s="6"/>
      <c r="E528" s="6"/>
      <c r="F528" s="6"/>
      <c r="G528" s="6"/>
      <c r="H528" s="6"/>
      <c r="I528" s="6"/>
      <c r="J528" s="6"/>
      <c r="K528" s="6"/>
      <c r="L528" s="6"/>
      <c r="M528" s="6"/>
      <c r="N528" s="6"/>
      <c r="O528" s="6"/>
      <c r="P528" s="6"/>
      <c r="Q528" s="6"/>
      <c r="R528" s="6"/>
    </row>
    <row r="529">
      <c r="A529" s="6"/>
      <c r="B529" s="6"/>
      <c r="C529" s="6"/>
      <c r="D529" s="6"/>
      <c r="E529" s="6"/>
      <c r="F529" s="6"/>
      <c r="G529" s="6"/>
      <c r="H529" s="6"/>
      <c r="I529" s="6"/>
      <c r="J529" s="6"/>
      <c r="K529" s="6"/>
      <c r="L529" s="6"/>
      <c r="M529" s="6"/>
      <c r="N529" s="6"/>
      <c r="O529" s="6"/>
      <c r="P529" s="6"/>
      <c r="Q529" s="6"/>
      <c r="R529" s="6"/>
    </row>
    <row r="530">
      <c r="A530" s="6"/>
      <c r="B530" s="6"/>
      <c r="C530" s="6"/>
      <c r="D530" s="6"/>
      <c r="E530" s="6"/>
      <c r="F530" s="6"/>
      <c r="G530" s="6"/>
      <c r="H530" s="6"/>
      <c r="I530" s="6"/>
      <c r="J530" s="6"/>
      <c r="K530" s="6"/>
      <c r="L530" s="6"/>
      <c r="M530" s="6"/>
      <c r="N530" s="6"/>
      <c r="O530" s="6"/>
      <c r="P530" s="6"/>
      <c r="Q530" s="6"/>
      <c r="R530" s="6"/>
    </row>
    <row r="531">
      <c r="A531" s="6"/>
      <c r="B531" s="6"/>
      <c r="C531" s="6"/>
      <c r="D531" s="6"/>
      <c r="E531" s="6"/>
      <c r="F531" s="6"/>
      <c r="G531" s="6"/>
      <c r="H531" s="6"/>
      <c r="I531" s="6"/>
      <c r="J531" s="6"/>
      <c r="K531" s="6"/>
      <c r="L531" s="6"/>
      <c r="M531" s="6"/>
      <c r="N531" s="6"/>
      <c r="O531" s="6"/>
      <c r="P531" s="6"/>
      <c r="Q531" s="6"/>
      <c r="R531" s="6"/>
    </row>
    <row r="532">
      <c r="A532" s="6"/>
      <c r="B532" s="6"/>
      <c r="C532" s="6"/>
      <c r="D532" s="6"/>
      <c r="E532" s="6"/>
      <c r="F532" s="6"/>
      <c r="G532" s="6"/>
      <c r="H532" s="6"/>
      <c r="I532" s="6"/>
      <c r="J532" s="6"/>
      <c r="K532" s="6"/>
      <c r="L532" s="6"/>
      <c r="M532" s="6"/>
      <c r="N532" s="6"/>
      <c r="O532" s="6"/>
      <c r="P532" s="6"/>
      <c r="Q532" s="6"/>
      <c r="R532" s="6"/>
    </row>
    <row r="533">
      <c r="A533" s="6"/>
      <c r="B533" s="6"/>
      <c r="C533" s="6"/>
      <c r="D533" s="6"/>
      <c r="E533" s="6"/>
      <c r="F533" s="6"/>
      <c r="G533" s="6"/>
      <c r="H533" s="6"/>
      <c r="I533" s="6"/>
      <c r="J533" s="6"/>
      <c r="K533" s="6"/>
      <c r="L533" s="6"/>
      <c r="M533" s="6"/>
      <c r="N533" s="6"/>
      <c r="O533" s="6"/>
      <c r="P533" s="6"/>
      <c r="Q533" s="6"/>
      <c r="R533" s="6"/>
    </row>
    <row r="534">
      <c r="A534" s="6"/>
      <c r="B534" s="6"/>
      <c r="C534" s="6"/>
      <c r="D534" s="6"/>
      <c r="E534" s="6"/>
      <c r="F534" s="6"/>
      <c r="G534" s="6"/>
      <c r="H534" s="6"/>
      <c r="I534" s="6"/>
      <c r="J534" s="6"/>
      <c r="K534" s="6"/>
      <c r="L534" s="6"/>
      <c r="M534" s="6"/>
      <c r="N534" s="6"/>
      <c r="O534" s="6"/>
      <c r="P534" s="6"/>
      <c r="Q534" s="6"/>
      <c r="R534" s="6"/>
    </row>
    <row r="535">
      <c r="A535" s="6"/>
      <c r="B535" s="6"/>
      <c r="C535" s="6"/>
      <c r="D535" s="6"/>
      <c r="E535" s="6"/>
      <c r="F535" s="6"/>
      <c r="G535" s="6"/>
      <c r="H535" s="6"/>
      <c r="I535" s="6"/>
      <c r="J535" s="6"/>
      <c r="K535" s="6"/>
      <c r="L535" s="6"/>
      <c r="M535" s="6"/>
      <c r="N535" s="6"/>
      <c r="O535" s="6"/>
      <c r="P535" s="6"/>
      <c r="Q535" s="6"/>
      <c r="R535" s="6"/>
    </row>
    <row r="536">
      <c r="A536" s="6"/>
      <c r="B536" s="6"/>
      <c r="C536" s="6"/>
      <c r="D536" s="6"/>
      <c r="E536" s="6"/>
      <c r="F536" s="6"/>
      <c r="G536" s="6"/>
      <c r="H536" s="6"/>
      <c r="I536" s="6"/>
      <c r="J536" s="6"/>
      <c r="K536" s="6"/>
      <c r="L536" s="6"/>
      <c r="M536" s="6"/>
      <c r="N536" s="6"/>
      <c r="O536" s="6"/>
      <c r="P536" s="6"/>
      <c r="Q536" s="6"/>
      <c r="R536" s="6"/>
    </row>
    <row r="537">
      <c r="A537" s="6"/>
      <c r="B537" s="6"/>
      <c r="C537" s="6"/>
      <c r="D537" s="6"/>
      <c r="E537" s="6"/>
      <c r="F537" s="6"/>
      <c r="G537" s="6"/>
      <c r="H537" s="6"/>
      <c r="I537" s="6"/>
      <c r="J537" s="6"/>
      <c r="K537" s="6"/>
      <c r="L537" s="6"/>
      <c r="M537" s="6"/>
      <c r="N537" s="6"/>
      <c r="O537" s="6"/>
      <c r="P537" s="6"/>
      <c r="Q537" s="6"/>
      <c r="R537" s="6"/>
    </row>
    <row r="538">
      <c r="A538" s="6"/>
      <c r="B538" s="6"/>
      <c r="C538" s="6"/>
      <c r="D538" s="6"/>
      <c r="E538" s="6"/>
      <c r="F538" s="6"/>
      <c r="G538" s="6"/>
      <c r="H538" s="6"/>
      <c r="I538" s="6"/>
      <c r="J538" s="6"/>
      <c r="K538" s="6"/>
      <c r="L538" s="6"/>
      <c r="M538" s="6"/>
      <c r="N538" s="6"/>
      <c r="O538" s="6"/>
      <c r="P538" s="6"/>
      <c r="Q538" s="6"/>
      <c r="R538" s="6"/>
    </row>
    <row r="539">
      <c r="A539" s="6"/>
      <c r="B539" s="6"/>
      <c r="C539" s="6"/>
      <c r="D539" s="6"/>
      <c r="E539" s="6"/>
      <c r="F539" s="6"/>
      <c r="G539" s="6"/>
      <c r="H539" s="6"/>
      <c r="I539" s="6"/>
      <c r="J539" s="6"/>
      <c r="K539" s="6"/>
      <c r="L539" s="6"/>
      <c r="M539" s="6"/>
      <c r="N539" s="6"/>
      <c r="O539" s="6"/>
      <c r="P539" s="6"/>
      <c r="Q539" s="6"/>
      <c r="R539" s="6"/>
    </row>
    <row r="540">
      <c r="A540" s="6"/>
      <c r="B540" s="6"/>
      <c r="C540" s="6"/>
      <c r="D540" s="6"/>
      <c r="E540" s="6"/>
      <c r="F540" s="6"/>
      <c r="G540" s="6"/>
      <c r="H540" s="6"/>
      <c r="I540" s="6"/>
      <c r="J540" s="6"/>
      <c r="K540" s="6"/>
      <c r="L540" s="6"/>
      <c r="M540" s="6"/>
      <c r="N540" s="6"/>
      <c r="O540" s="6"/>
      <c r="P540" s="6"/>
      <c r="Q540" s="6"/>
      <c r="R540" s="6"/>
    </row>
    <row r="541">
      <c r="A541" s="6"/>
      <c r="B541" s="6"/>
      <c r="C541" s="6"/>
      <c r="D541" s="6"/>
      <c r="E541" s="6"/>
      <c r="F541" s="6"/>
      <c r="G541" s="6"/>
      <c r="H541" s="6"/>
      <c r="I541" s="6"/>
      <c r="J541" s="6"/>
      <c r="K541" s="6"/>
      <c r="L541" s="6"/>
      <c r="M541" s="6"/>
      <c r="N541" s="6"/>
      <c r="O541" s="6"/>
      <c r="P541" s="6"/>
      <c r="Q541" s="6"/>
      <c r="R541" s="6"/>
    </row>
    <row r="542">
      <c r="A542" s="6"/>
      <c r="B542" s="6"/>
      <c r="C542" s="6"/>
      <c r="D542" s="6"/>
      <c r="E542" s="6"/>
      <c r="F542" s="6"/>
      <c r="G542" s="6"/>
      <c r="H542" s="6"/>
      <c r="I542" s="6"/>
      <c r="J542" s="6"/>
      <c r="K542" s="6"/>
      <c r="L542" s="6"/>
      <c r="M542" s="6"/>
      <c r="N542" s="6"/>
      <c r="O542" s="6"/>
      <c r="P542" s="6"/>
      <c r="Q542" s="6"/>
      <c r="R542" s="6"/>
    </row>
    <row r="543">
      <c r="A543" s="6"/>
      <c r="B543" s="6"/>
      <c r="C543" s="6"/>
      <c r="D543" s="6"/>
      <c r="E543" s="6"/>
      <c r="F543" s="6"/>
      <c r="G543" s="6"/>
      <c r="H543" s="6"/>
      <c r="I543" s="6"/>
      <c r="J543" s="6"/>
      <c r="K543" s="6"/>
      <c r="L543" s="6"/>
      <c r="M543" s="6"/>
      <c r="N543" s="6"/>
      <c r="O543" s="6"/>
      <c r="P543" s="6"/>
      <c r="Q543" s="6"/>
      <c r="R543" s="6"/>
    </row>
    <row r="544">
      <c r="A544" s="6"/>
      <c r="B544" s="6"/>
      <c r="C544" s="6"/>
      <c r="D544" s="6"/>
      <c r="E544" s="6"/>
      <c r="F544" s="6"/>
      <c r="G544" s="6"/>
      <c r="H544" s="6"/>
      <c r="I544" s="6"/>
      <c r="J544" s="6"/>
      <c r="K544" s="6"/>
      <c r="L544" s="6"/>
      <c r="M544" s="6"/>
      <c r="N544" s="6"/>
      <c r="O544" s="6"/>
      <c r="P544" s="6"/>
      <c r="Q544" s="6"/>
      <c r="R544" s="6"/>
    </row>
    <row r="545">
      <c r="A545" s="6"/>
      <c r="B545" s="6"/>
      <c r="C545" s="6"/>
      <c r="D545" s="6"/>
      <c r="E545" s="6"/>
      <c r="F545" s="6"/>
      <c r="G545" s="6"/>
      <c r="H545" s="6"/>
      <c r="I545" s="6"/>
      <c r="J545" s="6"/>
      <c r="K545" s="6"/>
      <c r="L545" s="6"/>
      <c r="M545" s="6"/>
      <c r="N545" s="6"/>
      <c r="O545" s="6"/>
      <c r="P545" s="6"/>
      <c r="Q545" s="6"/>
      <c r="R545" s="6"/>
    </row>
    <row r="546">
      <c r="A546" s="6"/>
      <c r="B546" s="6"/>
      <c r="C546" s="6"/>
      <c r="D546" s="6"/>
      <c r="E546" s="6"/>
      <c r="F546" s="6"/>
      <c r="G546" s="6"/>
      <c r="H546" s="6"/>
      <c r="I546" s="6"/>
      <c r="J546" s="6"/>
      <c r="K546" s="6"/>
      <c r="L546" s="6"/>
      <c r="M546" s="6"/>
      <c r="N546" s="6"/>
      <c r="O546" s="6"/>
      <c r="P546" s="6"/>
      <c r="Q546" s="6"/>
      <c r="R546" s="6"/>
    </row>
    <row r="547">
      <c r="A547" s="6"/>
      <c r="B547" s="6"/>
      <c r="C547" s="6"/>
      <c r="D547" s="6"/>
      <c r="E547" s="6"/>
      <c r="F547" s="6"/>
      <c r="G547" s="6"/>
      <c r="H547" s="6"/>
      <c r="I547" s="6"/>
      <c r="J547" s="6"/>
      <c r="K547" s="6"/>
      <c r="L547" s="6"/>
      <c r="M547" s="6"/>
      <c r="N547" s="6"/>
      <c r="O547" s="6"/>
      <c r="P547" s="6"/>
      <c r="Q547" s="6"/>
      <c r="R547" s="6"/>
    </row>
    <row r="548">
      <c r="A548" s="6"/>
      <c r="B548" s="6"/>
      <c r="C548" s="6"/>
      <c r="D548" s="6"/>
      <c r="E548" s="6"/>
      <c r="F548" s="6"/>
      <c r="G548" s="6"/>
      <c r="H548" s="6"/>
      <c r="I548" s="6"/>
      <c r="J548" s="6"/>
      <c r="K548" s="6"/>
      <c r="L548" s="6"/>
      <c r="M548" s="6"/>
      <c r="N548" s="6"/>
      <c r="O548" s="6"/>
      <c r="P548" s="6"/>
      <c r="Q548" s="6"/>
      <c r="R548" s="6"/>
    </row>
    <row r="549">
      <c r="A549" s="6"/>
      <c r="B549" s="6"/>
      <c r="C549" s="6"/>
      <c r="D549" s="6"/>
      <c r="E549" s="6"/>
      <c r="F549" s="6"/>
      <c r="G549" s="6"/>
      <c r="H549" s="6"/>
      <c r="I549" s="6"/>
      <c r="J549" s="6"/>
      <c r="K549" s="6"/>
      <c r="L549" s="6"/>
      <c r="M549" s="6"/>
      <c r="N549" s="6"/>
      <c r="O549" s="6"/>
      <c r="P549" s="6"/>
      <c r="Q549" s="6"/>
      <c r="R549" s="6"/>
    </row>
    <row r="550">
      <c r="A550" s="6"/>
      <c r="B550" s="6"/>
      <c r="C550" s="6"/>
      <c r="D550" s="6"/>
      <c r="E550" s="6"/>
      <c r="F550" s="6"/>
      <c r="G550" s="6"/>
      <c r="H550" s="6"/>
      <c r="I550" s="6"/>
      <c r="J550" s="6"/>
      <c r="K550" s="6"/>
      <c r="L550" s="6"/>
      <c r="M550" s="6"/>
      <c r="N550" s="6"/>
      <c r="O550" s="6"/>
      <c r="P550" s="6"/>
      <c r="Q550" s="6"/>
      <c r="R550" s="6"/>
    </row>
    <row r="551">
      <c r="A551" s="6"/>
      <c r="B551" s="6"/>
      <c r="C551" s="6"/>
      <c r="D551" s="6"/>
      <c r="E551" s="6"/>
      <c r="F551" s="6"/>
      <c r="G551" s="6"/>
      <c r="H551" s="6"/>
      <c r="I551" s="6"/>
      <c r="J551" s="6"/>
      <c r="K551" s="6"/>
      <c r="L551" s="6"/>
      <c r="M551" s="6"/>
      <c r="N551" s="6"/>
      <c r="O551" s="6"/>
      <c r="P551" s="6"/>
      <c r="Q551" s="6"/>
      <c r="R551" s="6"/>
    </row>
    <row r="552">
      <c r="A552" s="6"/>
      <c r="B552" s="6"/>
      <c r="C552" s="6"/>
      <c r="D552" s="6"/>
      <c r="E552" s="6"/>
      <c r="F552" s="6"/>
      <c r="G552" s="6"/>
      <c r="H552" s="6"/>
      <c r="I552" s="6"/>
      <c r="J552" s="6"/>
      <c r="K552" s="6"/>
      <c r="L552" s="6"/>
      <c r="M552" s="6"/>
      <c r="N552" s="6"/>
      <c r="O552" s="6"/>
      <c r="P552" s="6"/>
      <c r="Q552" s="6"/>
      <c r="R552" s="6"/>
    </row>
    <row r="553">
      <c r="A553" s="6"/>
      <c r="B553" s="6"/>
      <c r="C553" s="6"/>
      <c r="D553" s="6"/>
      <c r="E553" s="6"/>
      <c r="F553" s="6"/>
      <c r="G553" s="6"/>
      <c r="H553" s="6"/>
      <c r="I553" s="6"/>
      <c r="J553" s="6"/>
      <c r="K553" s="6"/>
      <c r="L553" s="6"/>
      <c r="M553" s="6"/>
      <c r="N553" s="6"/>
      <c r="O553" s="6"/>
      <c r="P553" s="6"/>
      <c r="Q553" s="6"/>
      <c r="R553" s="6"/>
    </row>
    <row r="554">
      <c r="A554" s="6"/>
      <c r="B554" s="6"/>
      <c r="C554" s="6"/>
      <c r="D554" s="6"/>
      <c r="E554" s="6"/>
      <c r="F554" s="6"/>
      <c r="G554" s="6"/>
      <c r="H554" s="6"/>
      <c r="I554" s="6"/>
      <c r="J554" s="6"/>
      <c r="K554" s="6"/>
      <c r="L554" s="6"/>
      <c r="M554" s="6"/>
      <c r="N554" s="6"/>
      <c r="O554" s="6"/>
      <c r="P554" s="6"/>
      <c r="Q554" s="6"/>
      <c r="R554" s="6"/>
    </row>
    <row r="555">
      <c r="A555" s="6"/>
      <c r="B555" s="6"/>
      <c r="C555" s="6"/>
      <c r="D555" s="6"/>
      <c r="E555" s="6"/>
      <c r="F555" s="6"/>
      <c r="G555" s="6"/>
      <c r="H555" s="6"/>
      <c r="I555" s="6"/>
      <c r="J555" s="6"/>
      <c r="K555" s="6"/>
      <c r="L555" s="6"/>
      <c r="M555" s="6"/>
      <c r="N555" s="6"/>
      <c r="O555" s="6"/>
      <c r="P555" s="6"/>
      <c r="Q555" s="6"/>
      <c r="R555" s="6"/>
    </row>
    <row r="556">
      <c r="A556" s="6"/>
      <c r="B556" s="6"/>
      <c r="C556" s="6"/>
      <c r="D556" s="6"/>
      <c r="E556" s="6"/>
      <c r="F556" s="6"/>
      <c r="G556" s="6"/>
      <c r="H556" s="6"/>
      <c r="I556" s="6"/>
      <c r="J556" s="6"/>
      <c r="K556" s="6"/>
      <c r="L556" s="6"/>
      <c r="M556" s="6"/>
      <c r="N556" s="6"/>
      <c r="O556" s="6"/>
      <c r="P556" s="6"/>
      <c r="Q556" s="6"/>
      <c r="R556" s="6"/>
    </row>
    <row r="557">
      <c r="A557" s="6"/>
      <c r="B557" s="6"/>
      <c r="C557" s="6"/>
      <c r="D557" s="6"/>
      <c r="E557" s="6"/>
      <c r="F557" s="6"/>
      <c r="G557" s="6"/>
      <c r="H557" s="6"/>
      <c r="I557" s="6"/>
      <c r="J557" s="6"/>
      <c r="K557" s="6"/>
      <c r="L557" s="6"/>
      <c r="M557" s="6"/>
      <c r="N557" s="6"/>
      <c r="O557" s="6"/>
      <c r="P557" s="6"/>
      <c r="Q557" s="6"/>
      <c r="R557" s="6"/>
    </row>
    <row r="558">
      <c r="A558" s="6"/>
      <c r="B558" s="6"/>
      <c r="C558" s="6"/>
      <c r="D558" s="6"/>
      <c r="E558" s="6"/>
      <c r="F558" s="6"/>
      <c r="G558" s="6"/>
      <c r="H558" s="6"/>
      <c r="I558" s="6"/>
      <c r="J558" s="6"/>
      <c r="K558" s="6"/>
      <c r="L558" s="6"/>
      <c r="M558" s="6"/>
      <c r="N558" s="6"/>
      <c r="O558" s="6"/>
      <c r="P558" s="6"/>
      <c r="Q558" s="6"/>
      <c r="R558" s="6"/>
    </row>
    <row r="559">
      <c r="A559" s="6"/>
      <c r="B559" s="6"/>
      <c r="C559" s="6"/>
      <c r="D559" s="6"/>
      <c r="E559" s="6"/>
      <c r="F559" s="6"/>
      <c r="G559" s="6"/>
      <c r="H559" s="6"/>
      <c r="I559" s="6"/>
      <c r="J559" s="6"/>
      <c r="K559" s="6"/>
      <c r="L559" s="6"/>
      <c r="M559" s="6"/>
      <c r="N559" s="6"/>
      <c r="O559" s="6"/>
      <c r="P559" s="6"/>
      <c r="Q559" s="6"/>
      <c r="R559" s="6"/>
    </row>
    <row r="560">
      <c r="A560" s="6"/>
      <c r="B560" s="6"/>
      <c r="C560" s="6"/>
      <c r="D560" s="6"/>
      <c r="E560" s="6"/>
      <c r="F560" s="6"/>
      <c r="G560" s="6"/>
      <c r="H560" s="6"/>
      <c r="I560" s="6"/>
      <c r="J560" s="6"/>
      <c r="K560" s="6"/>
      <c r="L560" s="6"/>
      <c r="M560" s="6"/>
      <c r="N560" s="6"/>
      <c r="O560" s="6"/>
      <c r="P560" s="6"/>
      <c r="Q560" s="6"/>
      <c r="R560" s="6"/>
    </row>
    <row r="561">
      <c r="A561" s="6"/>
      <c r="B561" s="6"/>
      <c r="C561" s="6"/>
      <c r="D561" s="6"/>
      <c r="E561" s="6"/>
      <c r="F561" s="6"/>
      <c r="G561" s="6"/>
      <c r="H561" s="6"/>
      <c r="I561" s="6"/>
      <c r="J561" s="6"/>
      <c r="K561" s="6"/>
      <c r="L561" s="6"/>
      <c r="M561" s="6"/>
      <c r="N561" s="6"/>
      <c r="O561" s="6"/>
      <c r="P561" s="6"/>
      <c r="Q561" s="6"/>
      <c r="R561" s="6"/>
    </row>
    <row r="562">
      <c r="A562" s="6"/>
      <c r="B562" s="6"/>
      <c r="C562" s="6"/>
      <c r="D562" s="6"/>
      <c r="E562" s="6"/>
      <c r="F562" s="6"/>
      <c r="G562" s="6"/>
      <c r="H562" s="6"/>
      <c r="I562" s="6"/>
      <c r="J562" s="6"/>
      <c r="K562" s="6"/>
      <c r="L562" s="6"/>
      <c r="M562" s="6"/>
      <c r="N562" s="6"/>
      <c r="O562" s="6"/>
      <c r="P562" s="6"/>
      <c r="Q562" s="6"/>
      <c r="R562" s="6"/>
    </row>
    <row r="563">
      <c r="A563" s="6"/>
      <c r="B563" s="6"/>
      <c r="C563" s="6"/>
      <c r="D563" s="6"/>
      <c r="E563" s="6"/>
      <c r="F563" s="6"/>
      <c r="G563" s="6"/>
      <c r="H563" s="6"/>
      <c r="I563" s="6"/>
      <c r="J563" s="6"/>
      <c r="K563" s="6"/>
      <c r="L563" s="6"/>
      <c r="M563" s="6"/>
      <c r="N563" s="6"/>
      <c r="O563" s="6"/>
      <c r="P563" s="6"/>
      <c r="Q563" s="6"/>
      <c r="R563" s="6"/>
    </row>
    <row r="564">
      <c r="A564" s="6"/>
      <c r="B564" s="6"/>
      <c r="C564" s="6"/>
      <c r="D564" s="6"/>
      <c r="E564" s="6"/>
      <c r="F564" s="6"/>
      <c r="G564" s="6"/>
      <c r="H564" s="6"/>
      <c r="I564" s="6"/>
      <c r="J564" s="6"/>
      <c r="K564" s="6"/>
      <c r="L564" s="6"/>
      <c r="M564" s="6"/>
      <c r="N564" s="6"/>
      <c r="O564" s="6"/>
      <c r="P564" s="6"/>
      <c r="Q564" s="6"/>
      <c r="R564" s="6"/>
    </row>
    <row r="565">
      <c r="A565" s="6"/>
      <c r="B565" s="6"/>
      <c r="C565" s="6"/>
      <c r="D565" s="6"/>
      <c r="E565" s="6"/>
      <c r="F565" s="6"/>
      <c r="G565" s="6"/>
      <c r="H565" s="6"/>
      <c r="I565" s="6"/>
      <c r="J565" s="6"/>
      <c r="K565" s="6"/>
      <c r="L565" s="6"/>
      <c r="M565" s="6"/>
      <c r="N565" s="6"/>
      <c r="O565" s="6"/>
      <c r="P565" s="6"/>
      <c r="Q565" s="6"/>
      <c r="R565" s="6"/>
    </row>
    <row r="566">
      <c r="A566" s="6"/>
      <c r="B566" s="6"/>
      <c r="C566" s="6"/>
      <c r="D566" s="6"/>
      <c r="E566" s="6"/>
      <c r="F566" s="6"/>
      <c r="G566" s="6"/>
      <c r="H566" s="6"/>
      <c r="I566" s="6"/>
      <c r="J566" s="6"/>
      <c r="K566" s="6"/>
      <c r="L566" s="6"/>
      <c r="M566" s="6"/>
      <c r="N566" s="6"/>
      <c r="O566" s="6"/>
      <c r="P566" s="6"/>
      <c r="Q566" s="6"/>
      <c r="R566" s="6"/>
    </row>
    <row r="567">
      <c r="A567" s="6"/>
      <c r="B567" s="6"/>
      <c r="C567" s="6"/>
      <c r="D567" s="6"/>
      <c r="E567" s="6"/>
      <c r="F567" s="6"/>
      <c r="G567" s="6"/>
      <c r="H567" s="6"/>
      <c r="I567" s="6"/>
      <c r="J567" s="6"/>
      <c r="K567" s="6"/>
      <c r="L567" s="6"/>
      <c r="M567" s="6"/>
      <c r="N567" s="6"/>
      <c r="O567" s="6"/>
      <c r="P567" s="6"/>
      <c r="Q567" s="6"/>
      <c r="R567" s="6"/>
    </row>
    <row r="568">
      <c r="A568" s="6"/>
      <c r="B568" s="6"/>
      <c r="C568" s="6"/>
      <c r="D568" s="6"/>
      <c r="E568" s="6"/>
      <c r="F568" s="6"/>
      <c r="G568" s="6"/>
      <c r="H568" s="6"/>
      <c r="I568" s="6"/>
      <c r="J568" s="6"/>
      <c r="K568" s="6"/>
      <c r="L568" s="6"/>
      <c r="M568" s="6"/>
      <c r="N568" s="6"/>
      <c r="O568" s="6"/>
      <c r="P568" s="6"/>
      <c r="Q568" s="6"/>
      <c r="R568" s="6"/>
    </row>
    <row r="569">
      <c r="A569" s="6"/>
      <c r="B569" s="6"/>
      <c r="C569" s="6"/>
      <c r="D569" s="6"/>
      <c r="E569" s="6"/>
      <c r="F569" s="6"/>
      <c r="G569" s="6"/>
      <c r="H569" s="6"/>
      <c r="I569" s="6"/>
      <c r="J569" s="6"/>
      <c r="K569" s="6"/>
      <c r="L569" s="6"/>
      <c r="M569" s="6"/>
      <c r="N569" s="6"/>
      <c r="O569" s="6"/>
      <c r="P569" s="6"/>
      <c r="Q569" s="6"/>
      <c r="R569" s="6"/>
    </row>
    <row r="570">
      <c r="A570" s="6"/>
      <c r="B570" s="6"/>
      <c r="C570" s="6"/>
      <c r="D570" s="6"/>
      <c r="E570" s="6"/>
      <c r="F570" s="6"/>
      <c r="G570" s="6"/>
      <c r="H570" s="6"/>
      <c r="I570" s="6"/>
      <c r="J570" s="6"/>
      <c r="K570" s="6"/>
      <c r="L570" s="6"/>
      <c r="M570" s="6"/>
      <c r="N570" s="6"/>
      <c r="O570" s="6"/>
      <c r="P570" s="6"/>
      <c r="Q570" s="6"/>
      <c r="R570" s="6"/>
    </row>
    <row r="571">
      <c r="A571" s="6"/>
      <c r="B571" s="6"/>
      <c r="C571" s="6"/>
      <c r="D571" s="6"/>
      <c r="E571" s="6"/>
      <c r="F571" s="6"/>
      <c r="G571" s="6"/>
      <c r="H571" s="6"/>
      <c r="I571" s="6"/>
      <c r="J571" s="6"/>
      <c r="K571" s="6"/>
      <c r="L571" s="6"/>
      <c r="M571" s="6"/>
      <c r="N571" s="6"/>
      <c r="O571" s="6"/>
      <c r="P571" s="6"/>
      <c r="Q571" s="6"/>
      <c r="R571" s="6"/>
    </row>
    <row r="572">
      <c r="A572" s="6"/>
      <c r="B572" s="6"/>
      <c r="C572" s="6"/>
      <c r="D572" s="6"/>
      <c r="E572" s="6"/>
      <c r="F572" s="6"/>
      <c r="G572" s="6"/>
      <c r="H572" s="6"/>
      <c r="I572" s="6"/>
      <c r="J572" s="6"/>
      <c r="K572" s="6"/>
      <c r="L572" s="6"/>
      <c r="M572" s="6"/>
      <c r="N572" s="6"/>
      <c r="O572" s="6"/>
      <c r="P572" s="6"/>
      <c r="Q572" s="6"/>
      <c r="R572" s="6"/>
    </row>
    <row r="573">
      <c r="A573" s="6"/>
      <c r="B573" s="6"/>
      <c r="C573" s="6"/>
      <c r="D573" s="6"/>
      <c r="E573" s="6"/>
      <c r="F573" s="6"/>
      <c r="G573" s="6"/>
      <c r="H573" s="6"/>
      <c r="I573" s="6"/>
      <c r="J573" s="6"/>
      <c r="K573" s="6"/>
      <c r="L573" s="6"/>
      <c r="M573" s="6"/>
      <c r="N573" s="6"/>
      <c r="O573" s="6"/>
      <c r="P573" s="6"/>
      <c r="Q573" s="6"/>
      <c r="R573" s="6"/>
    </row>
    <row r="574">
      <c r="A574" s="6"/>
      <c r="B574" s="6"/>
      <c r="C574" s="6"/>
      <c r="D574" s="6"/>
      <c r="E574" s="6"/>
      <c r="F574" s="6"/>
      <c r="G574" s="6"/>
      <c r="H574" s="6"/>
      <c r="I574" s="6"/>
      <c r="J574" s="6"/>
      <c r="K574" s="6"/>
      <c r="L574" s="6"/>
      <c r="M574" s="6"/>
      <c r="N574" s="6"/>
      <c r="O574" s="6"/>
      <c r="P574" s="6"/>
      <c r="Q574" s="6"/>
      <c r="R574" s="6"/>
    </row>
    <row r="575">
      <c r="A575" s="6"/>
      <c r="B575" s="6"/>
      <c r="C575" s="6"/>
      <c r="D575" s="6"/>
      <c r="E575" s="6"/>
      <c r="F575" s="6"/>
      <c r="G575" s="6"/>
      <c r="H575" s="6"/>
      <c r="I575" s="6"/>
      <c r="J575" s="6"/>
      <c r="K575" s="6"/>
      <c r="L575" s="6"/>
      <c r="M575" s="6"/>
      <c r="N575" s="6"/>
      <c r="O575" s="6"/>
      <c r="P575" s="6"/>
      <c r="Q575" s="6"/>
      <c r="R575" s="6"/>
    </row>
    <row r="576">
      <c r="A576" s="6"/>
      <c r="B576" s="6"/>
      <c r="C576" s="6"/>
      <c r="D576" s="6"/>
      <c r="E576" s="6"/>
      <c r="F576" s="6"/>
      <c r="G576" s="6"/>
      <c r="H576" s="6"/>
      <c r="I576" s="6"/>
      <c r="J576" s="6"/>
      <c r="K576" s="6"/>
      <c r="L576" s="6"/>
      <c r="M576" s="6"/>
      <c r="N576" s="6"/>
      <c r="O576" s="6"/>
      <c r="P576" s="6"/>
      <c r="Q576" s="6"/>
      <c r="R576" s="6"/>
    </row>
    <row r="577">
      <c r="A577" s="6"/>
      <c r="B577" s="6"/>
      <c r="C577" s="6"/>
      <c r="D577" s="6"/>
      <c r="E577" s="6"/>
      <c r="F577" s="6"/>
      <c r="G577" s="6"/>
      <c r="H577" s="6"/>
      <c r="I577" s="6"/>
      <c r="J577" s="6"/>
      <c r="K577" s="6"/>
      <c r="L577" s="6"/>
      <c r="M577" s="6"/>
      <c r="N577" s="6"/>
      <c r="O577" s="6"/>
      <c r="P577" s="6"/>
      <c r="Q577" s="6"/>
      <c r="R577" s="6"/>
    </row>
    <row r="578">
      <c r="A578" s="6"/>
      <c r="B578" s="6"/>
      <c r="C578" s="6"/>
      <c r="D578" s="6"/>
      <c r="E578" s="6"/>
      <c r="F578" s="6"/>
      <c r="G578" s="6"/>
      <c r="H578" s="6"/>
      <c r="I578" s="6"/>
      <c r="J578" s="6"/>
      <c r="K578" s="6"/>
      <c r="L578" s="6"/>
      <c r="M578" s="6"/>
      <c r="N578" s="6"/>
      <c r="O578" s="6"/>
      <c r="P578" s="6"/>
      <c r="Q578" s="6"/>
      <c r="R578" s="6"/>
    </row>
    <row r="579">
      <c r="A579" s="6"/>
      <c r="B579" s="6"/>
      <c r="C579" s="6"/>
      <c r="D579" s="6"/>
      <c r="E579" s="6"/>
      <c r="F579" s="6"/>
      <c r="G579" s="6"/>
      <c r="H579" s="6"/>
      <c r="I579" s="6"/>
      <c r="J579" s="6"/>
      <c r="K579" s="6"/>
      <c r="L579" s="6"/>
      <c r="M579" s="6"/>
      <c r="N579" s="6"/>
      <c r="O579" s="6"/>
      <c r="P579" s="6"/>
      <c r="Q579" s="6"/>
      <c r="R579" s="6"/>
    </row>
    <row r="580">
      <c r="A580" s="6"/>
      <c r="B580" s="6"/>
      <c r="C580" s="6"/>
      <c r="D580" s="6"/>
      <c r="E580" s="6"/>
      <c r="F580" s="6"/>
      <c r="G580" s="6"/>
      <c r="H580" s="6"/>
      <c r="I580" s="6"/>
      <c r="J580" s="6"/>
      <c r="K580" s="6"/>
      <c r="L580" s="6"/>
      <c r="M580" s="6"/>
      <c r="N580" s="6"/>
      <c r="O580" s="6"/>
      <c r="P580" s="6"/>
      <c r="Q580" s="6"/>
      <c r="R580" s="6"/>
    </row>
    <row r="581">
      <c r="A581" s="6"/>
      <c r="B581" s="6"/>
      <c r="C581" s="6"/>
      <c r="D581" s="6"/>
      <c r="E581" s="6"/>
      <c r="F581" s="6"/>
      <c r="G581" s="6"/>
      <c r="H581" s="6"/>
      <c r="I581" s="6"/>
      <c r="J581" s="6"/>
      <c r="K581" s="6"/>
      <c r="L581" s="6"/>
      <c r="M581" s="6"/>
      <c r="N581" s="6"/>
      <c r="O581" s="6"/>
      <c r="P581" s="6"/>
      <c r="Q581" s="6"/>
      <c r="R581" s="6"/>
    </row>
    <row r="582">
      <c r="A582" s="6"/>
      <c r="B582" s="6"/>
      <c r="C582" s="6"/>
      <c r="D582" s="6"/>
      <c r="E582" s="6"/>
      <c r="F582" s="6"/>
      <c r="G582" s="6"/>
      <c r="H582" s="6"/>
      <c r="I582" s="6"/>
      <c r="J582" s="6"/>
      <c r="K582" s="6"/>
      <c r="L582" s="6"/>
      <c r="M582" s="6"/>
      <c r="N582" s="6"/>
      <c r="O582" s="6"/>
      <c r="P582" s="6"/>
      <c r="Q582" s="6"/>
      <c r="R582" s="6"/>
    </row>
    <row r="583">
      <c r="A583" s="6"/>
      <c r="B583" s="6"/>
      <c r="C583" s="6"/>
      <c r="D583" s="6"/>
      <c r="E583" s="6"/>
      <c r="F583" s="6"/>
      <c r="G583" s="6"/>
      <c r="H583" s="6"/>
      <c r="I583" s="6"/>
      <c r="J583" s="6"/>
      <c r="K583" s="6"/>
      <c r="L583" s="6"/>
      <c r="M583" s="6"/>
      <c r="N583" s="6"/>
      <c r="O583" s="6"/>
      <c r="P583" s="6"/>
      <c r="Q583" s="6"/>
      <c r="R583" s="6"/>
    </row>
    <row r="584">
      <c r="A584" s="6"/>
      <c r="B584" s="6"/>
      <c r="C584" s="6"/>
      <c r="D584" s="6"/>
      <c r="E584" s="6"/>
      <c r="F584" s="6"/>
      <c r="G584" s="6"/>
      <c r="H584" s="6"/>
      <c r="I584" s="6"/>
      <c r="J584" s="6"/>
      <c r="K584" s="6"/>
      <c r="L584" s="6"/>
      <c r="M584" s="6"/>
      <c r="N584" s="6"/>
      <c r="O584" s="6"/>
      <c r="P584" s="6"/>
      <c r="Q584" s="6"/>
      <c r="R584" s="6"/>
    </row>
    <row r="585">
      <c r="A585" s="6"/>
      <c r="B585" s="6"/>
      <c r="C585" s="6"/>
      <c r="D585" s="6"/>
      <c r="E585" s="6"/>
      <c r="F585" s="6"/>
      <c r="G585" s="6"/>
      <c r="H585" s="6"/>
      <c r="I585" s="6"/>
      <c r="J585" s="6"/>
      <c r="K585" s="6"/>
      <c r="L585" s="6"/>
      <c r="M585" s="6"/>
      <c r="N585" s="6"/>
      <c r="O585" s="6"/>
      <c r="P585" s="6"/>
      <c r="Q585" s="6"/>
      <c r="R585" s="6"/>
    </row>
    <row r="586">
      <c r="A586" s="6"/>
      <c r="B586" s="6"/>
      <c r="C586" s="6"/>
      <c r="D586" s="6"/>
      <c r="E586" s="6"/>
      <c r="F586" s="6"/>
      <c r="G586" s="6"/>
      <c r="H586" s="6"/>
      <c r="I586" s="6"/>
      <c r="J586" s="6"/>
      <c r="K586" s="6"/>
      <c r="L586" s="6"/>
      <c r="M586" s="6"/>
      <c r="N586" s="6"/>
      <c r="O586" s="6"/>
      <c r="P586" s="6"/>
      <c r="Q586" s="6"/>
      <c r="R586" s="6"/>
    </row>
    <row r="587">
      <c r="A587" s="6"/>
      <c r="B587" s="6"/>
      <c r="C587" s="6"/>
      <c r="D587" s="6"/>
      <c r="E587" s="6"/>
      <c r="F587" s="6"/>
      <c r="G587" s="6"/>
      <c r="H587" s="6"/>
      <c r="I587" s="6"/>
      <c r="J587" s="6"/>
      <c r="K587" s="6"/>
      <c r="L587" s="6"/>
      <c r="M587" s="6"/>
      <c r="N587" s="6"/>
      <c r="O587" s="6"/>
      <c r="P587" s="6"/>
      <c r="Q587" s="6"/>
      <c r="R587" s="6"/>
    </row>
    <row r="588">
      <c r="A588" s="6"/>
      <c r="B588" s="6"/>
      <c r="C588" s="6"/>
      <c r="D588" s="6"/>
      <c r="E588" s="6"/>
      <c r="F588" s="6"/>
      <c r="G588" s="6"/>
      <c r="H588" s="6"/>
      <c r="I588" s="6"/>
      <c r="J588" s="6"/>
      <c r="K588" s="6"/>
      <c r="L588" s="6"/>
      <c r="M588" s="6"/>
      <c r="N588" s="6"/>
      <c r="O588" s="6"/>
      <c r="P588" s="6"/>
      <c r="Q588" s="6"/>
      <c r="R588" s="6"/>
    </row>
    <row r="589">
      <c r="A589" s="6"/>
      <c r="B589" s="6"/>
      <c r="C589" s="6"/>
      <c r="D589" s="6"/>
      <c r="E589" s="6"/>
      <c r="F589" s="6"/>
      <c r="G589" s="6"/>
      <c r="H589" s="6"/>
      <c r="I589" s="6"/>
      <c r="J589" s="6"/>
      <c r="K589" s="6"/>
      <c r="L589" s="6"/>
      <c r="M589" s="6"/>
      <c r="N589" s="6"/>
      <c r="O589" s="6"/>
      <c r="P589" s="6"/>
      <c r="Q589" s="6"/>
      <c r="R589" s="6"/>
    </row>
    <row r="590">
      <c r="A590" s="6"/>
      <c r="B590" s="6"/>
      <c r="C590" s="6"/>
      <c r="D590" s="6"/>
      <c r="E590" s="6"/>
      <c r="F590" s="6"/>
      <c r="G590" s="6"/>
      <c r="H590" s="6"/>
      <c r="I590" s="6"/>
      <c r="J590" s="6"/>
      <c r="K590" s="6"/>
      <c r="L590" s="6"/>
      <c r="M590" s="6"/>
      <c r="N590" s="6"/>
      <c r="O590" s="6"/>
      <c r="P590" s="6"/>
      <c r="Q590" s="6"/>
      <c r="R590" s="6"/>
    </row>
    <row r="591">
      <c r="A591" s="6"/>
      <c r="B591" s="6"/>
      <c r="C591" s="6"/>
      <c r="D591" s="6"/>
      <c r="E591" s="6"/>
      <c r="F591" s="6"/>
      <c r="G591" s="6"/>
      <c r="H591" s="6"/>
      <c r="I591" s="6"/>
      <c r="J591" s="6"/>
      <c r="K591" s="6"/>
      <c r="L591" s="6"/>
      <c r="M591" s="6"/>
      <c r="N591" s="6"/>
      <c r="O591" s="6"/>
      <c r="P591" s="6"/>
      <c r="Q591" s="6"/>
      <c r="R591" s="6"/>
    </row>
    <row r="592">
      <c r="A592" s="6"/>
      <c r="B592" s="6"/>
      <c r="C592" s="6"/>
      <c r="D592" s="6"/>
      <c r="E592" s="6"/>
      <c r="F592" s="6"/>
      <c r="G592" s="6"/>
      <c r="H592" s="6"/>
      <c r="I592" s="6"/>
      <c r="J592" s="6"/>
      <c r="K592" s="6"/>
      <c r="L592" s="6"/>
      <c r="M592" s="6"/>
      <c r="N592" s="6"/>
      <c r="O592" s="6"/>
      <c r="P592" s="6"/>
      <c r="Q592" s="6"/>
      <c r="R592" s="6"/>
    </row>
    <row r="593">
      <c r="A593" s="6"/>
      <c r="B593" s="6"/>
      <c r="C593" s="6"/>
      <c r="D593" s="6"/>
      <c r="E593" s="6"/>
      <c r="F593" s="6"/>
      <c r="G593" s="6"/>
      <c r="H593" s="6"/>
      <c r="I593" s="6"/>
      <c r="J593" s="6"/>
      <c r="K593" s="6"/>
      <c r="L593" s="6"/>
      <c r="M593" s="6"/>
      <c r="N593" s="6"/>
      <c r="O593" s="6"/>
      <c r="P593" s="6"/>
      <c r="Q593" s="6"/>
      <c r="R593" s="6"/>
    </row>
    <row r="594">
      <c r="A594" s="6"/>
      <c r="B594" s="6"/>
      <c r="C594" s="6"/>
      <c r="D594" s="6"/>
      <c r="E594" s="6"/>
      <c r="F594" s="6"/>
      <c r="G594" s="6"/>
      <c r="H594" s="6"/>
      <c r="I594" s="6"/>
      <c r="J594" s="6"/>
      <c r="K594" s="6"/>
      <c r="L594" s="6"/>
      <c r="M594" s="6"/>
      <c r="N594" s="6"/>
      <c r="O594" s="6"/>
      <c r="P594" s="6"/>
      <c r="Q594" s="6"/>
      <c r="R594" s="6"/>
    </row>
    <row r="595">
      <c r="A595" s="6"/>
      <c r="B595" s="6"/>
      <c r="C595" s="6"/>
      <c r="D595" s="6"/>
      <c r="E595" s="6"/>
      <c r="F595" s="6"/>
      <c r="G595" s="6"/>
      <c r="H595" s="6"/>
      <c r="I595" s="6"/>
      <c r="J595" s="6"/>
      <c r="K595" s="6"/>
      <c r="L595" s="6"/>
      <c r="M595" s="6"/>
      <c r="N595" s="6"/>
      <c r="O595" s="6"/>
      <c r="P595" s="6"/>
      <c r="Q595" s="6"/>
      <c r="R595" s="6"/>
    </row>
    <row r="596">
      <c r="A596" s="6"/>
      <c r="B596" s="6"/>
      <c r="C596" s="6"/>
      <c r="D596" s="6"/>
      <c r="E596" s="6"/>
      <c r="F596" s="6"/>
      <c r="G596" s="6"/>
      <c r="H596" s="6"/>
      <c r="I596" s="6"/>
      <c r="J596" s="6"/>
      <c r="K596" s="6"/>
      <c r="L596" s="6"/>
      <c r="M596" s="6"/>
      <c r="N596" s="6"/>
      <c r="O596" s="6"/>
      <c r="P596" s="6"/>
      <c r="Q596" s="6"/>
      <c r="R596" s="6"/>
    </row>
    <row r="597">
      <c r="A597" s="6"/>
      <c r="B597" s="6"/>
      <c r="C597" s="6"/>
      <c r="D597" s="6"/>
      <c r="E597" s="6"/>
      <c r="F597" s="6"/>
      <c r="G597" s="6"/>
      <c r="H597" s="6"/>
      <c r="I597" s="6"/>
      <c r="J597" s="6"/>
      <c r="K597" s="6"/>
      <c r="L597" s="6"/>
      <c r="M597" s="6"/>
      <c r="N597" s="6"/>
      <c r="O597" s="6"/>
      <c r="P597" s="6"/>
      <c r="Q597" s="6"/>
      <c r="R597" s="6"/>
    </row>
    <row r="598">
      <c r="A598" s="6"/>
      <c r="B598" s="6"/>
      <c r="C598" s="6"/>
      <c r="D598" s="6"/>
      <c r="E598" s="6"/>
      <c r="F598" s="6"/>
      <c r="G598" s="6"/>
      <c r="H598" s="6"/>
      <c r="I598" s="6"/>
      <c r="J598" s="6"/>
      <c r="K598" s="6"/>
      <c r="L598" s="6"/>
      <c r="M598" s="6"/>
      <c r="N598" s="6"/>
      <c r="O598" s="6"/>
      <c r="P598" s="6"/>
      <c r="Q598" s="6"/>
      <c r="R598" s="6"/>
    </row>
    <row r="599">
      <c r="A599" s="6"/>
      <c r="B599" s="6"/>
      <c r="C599" s="6"/>
      <c r="D599" s="6"/>
      <c r="E599" s="6"/>
      <c r="F599" s="6"/>
      <c r="G599" s="6"/>
      <c r="H599" s="6"/>
      <c r="I599" s="6"/>
      <c r="J599" s="6"/>
      <c r="K599" s="6"/>
      <c r="L599" s="6"/>
      <c r="M599" s="6"/>
      <c r="N599" s="6"/>
      <c r="O599" s="6"/>
      <c r="P599" s="6"/>
      <c r="Q599" s="6"/>
      <c r="R599" s="6"/>
    </row>
    <row r="600">
      <c r="A600" s="6"/>
      <c r="B600" s="6"/>
      <c r="C600" s="6"/>
      <c r="D600" s="6"/>
      <c r="E600" s="6"/>
      <c r="F600" s="6"/>
      <c r="G600" s="6"/>
      <c r="H600" s="6"/>
      <c r="I600" s="6"/>
      <c r="J600" s="6"/>
      <c r="K600" s="6"/>
      <c r="L600" s="6"/>
      <c r="M600" s="6"/>
      <c r="N600" s="6"/>
      <c r="O600" s="6"/>
      <c r="P600" s="6"/>
      <c r="Q600" s="6"/>
      <c r="R600" s="6"/>
    </row>
    <row r="601">
      <c r="A601" s="6"/>
      <c r="B601" s="6"/>
      <c r="C601" s="6"/>
      <c r="D601" s="6"/>
      <c r="E601" s="6"/>
      <c r="F601" s="6"/>
      <c r="G601" s="6"/>
      <c r="H601" s="6"/>
      <c r="I601" s="6"/>
      <c r="J601" s="6"/>
      <c r="K601" s="6"/>
      <c r="L601" s="6"/>
      <c r="M601" s="6"/>
      <c r="N601" s="6"/>
      <c r="O601" s="6"/>
      <c r="P601" s="6"/>
      <c r="Q601" s="6"/>
      <c r="R601" s="6"/>
    </row>
    <row r="602">
      <c r="A602" s="6"/>
      <c r="B602" s="6"/>
      <c r="C602" s="6"/>
      <c r="D602" s="6"/>
      <c r="E602" s="6"/>
      <c r="F602" s="6"/>
      <c r="G602" s="6"/>
      <c r="H602" s="6"/>
      <c r="I602" s="6"/>
      <c r="J602" s="6"/>
      <c r="K602" s="6"/>
      <c r="L602" s="6"/>
      <c r="M602" s="6"/>
      <c r="N602" s="6"/>
      <c r="O602" s="6"/>
      <c r="P602" s="6"/>
      <c r="Q602" s="6"/>
      <c r="R602" s="6"/>
    </row>
    <row r="603">
      <c r="A603" s="6"/>
      <c r="B603" s="6"/>
      <c r="C603" s="6"/>
      <c r="D603" s="6"/>
      <c r="E603" s="6"/>
      <c r="F603" s="6"/>
      <c r="G603" s="6"/>
      <c r="H603" s="6"/>
      <c r="I603" s="6"/>
      <c r="J603" s="6"/>
      <c r="K603" s="6"/>
      <c r="L603" s="6"/>
      <c r="M603" s="6"/>
      <c r="N603" s="6"/>
      <c r="O603" s="6"/>
      <c r="P603" s="6"/>
      <c r="Q603" s="6"/>
      <c r="R603" s="6"/>
    </row>
    <row r="604">
      <c r="A604" s="6"/>
      <c r="B604" s="6"/>
      <c r="C604" s="6"/>
      <c r="D604" s="6"/>
      <c r="E604" s="6"/>
      <c r="F604" s="6"/>
      <c r="G604" s="6"/>
      <c r="H604" s="6"/>
      <c r="I604" s="6"/>
      <c r="J604" s="6"/>
      <c r="K604" s="6"/>
      <c r="L604" s="6"/>
      <c r="M604" s="6"/>
      <c r="N604" s="6"/>
      <c r="O604" s="6"/>
      <c r="P604" s="6"/>
      <c r="Q604" s="6"/>
      <c r="R604" s="6"/>
    </row>
    <row r="605">
      <c r="A605" s="6"/>
      <c r="B605" s="6"/>
      <c r="C605" s="6"/>
      <c r="D605" s="6"/>
      <c r="E605" s="6"/>
      <c r="F605" s="6"/>
      <c r="G605" s="6"/>
      <c r="H605" s="6"/>
      <c r="I605" s="6"/>
      <c r="J605" s="6"/>
      <c r="K605" s="6"/>
      <c r="L605" s="6"/>
      <c r="M605" s="6"/>
      <c r="N605" s="6"/>
      <c r="O605" s="6"/>
      <c r="P605" s="6"/>
      <c r="Q605" s="6"/>
      <c r="R605" s="6"/>
    </row>
    <row r="606">
      <c r="A606" s="6"/>
      <c r="B606" s="6"/>
      <c r="C606" s="6"/>
      <c r="D606" s="6"/>
      <c r="E606" s="6"/>
      <c r="F606" s="6"/>
      <c r="G606" s="6"/>
      <c r="H606" s="6"/>
      <c r="I606" s="6"/>
      <c r="J606" s="6"/>
      <c r="K606" s="6"/>
      <c r="L606" s="6"/>
      <c r="M606" s="6"/>
      <c r="N606" s="6"/>
      <c r="O606" s="6"/>
      <c r="P606" s="6"/>
      <c r="Q606" s="6"/>
      <c r="R606" s="6"/>
    </row>
    <row r="607">
      <c r="A607" s="6"/>
      <c r="B607" s="6"/>
      <c r="C607" s="6"/>
      <c r="D607" s="6"/>
      <c r="E607" s="6"/>
      <c r="F607" s="6"/>
      <c r="G607" s="6"/>
      <c r="H607" s="6"/>
      <c r="I607" s="6"/>
      <c r="J607" s="6"/>
      <c r="K607" s="6"/>
      <c r="L607" s="6"/>
      <c r="M607" s="6"/>
      <c r="N607" s="6"/>
      <c r="O607" s="6"/>
      <c r="P607" s="6"/>
      <c r="Q607" s="6"/>
      <c r="R607" s="6"/>
    </row>
    <row r="608">
      <c r="A608" s="6"/>
      <c r="B608" s="6"/>
      <c r="C608" s="6"/>
      <c r="D608" s="6"/>
      <c r="E608" s="6"/>
      <c r="F608" s="6"/>
      <c r="G608" s="6"/>
      <c r="H608" s="6"/>
      <c r="I608" s="6"/>
      <c r="J608" s="6"/>
      <c r="K608" s="6"/>
      <c r="L608" s="6"/>
      <c r="M608" s="6"/>
      <c r="N608" s="6"/>
      <c r="O608" s="6"/>
      <c r="P608" s="6"/>
      <c r="Q608" s="6"/>
      <c r="R608" s="6"/>
    </row>
    <row r="609">
      <c r="A609" s="6"/>
      <c r="B609" s="6"/>
      <c r="C609" s="6"/>
      <c r="D609" s="6"/>
      <c r="E609" s="6"/>
      <c r="F609" s="6"/>
      <c r="G609" s="6"/>
      <c r="H609" s="6"/>
      <c r="I609" s="6"/>
      <c r="J609" s="6"/>
      <c r="K609" s="6"/>
      <c r="L609" s="6"/>
      <c r="M609" s="6"/>
      <c r="N609" s="6"/>
      <c r="O609" s="6"/>
      <c r="P609" s="6"/>
      <c r="Q609" s="6"/>
      <c r="R609" s="6"/>
    </row>
    <row r="610">
      <c r="A610" s="6"/>
      <c r="B610" s="6"/>
      <c r="C610" s="6"/>
      <c r="D610" s="6"/>
      <c r="E610" s="6"/>
      <c r="F610" s="6"/>
      <c r="G610" s="6"/>
      <c r="H610" s="6"/>
      <c r="I610" s="6"/>
      <c r="J610" s="6"/>
      <c r="K610" s="6"/>
      <c r="L610" s="6"/>
      <c r="M610" s="6"/>
      <c r="N610" s="6"/>
      <c r="O610" s="6"/>
      <c r="P610" s="6"/>
      <c r="Q610" s="6"/>
      <c r="R610" s="6"/>
    </row>
    <row r="611">
      <c r="A611" s="6"/>
      <c r="B611" s="6"/>
      <c r="C611" s="6"/>
      <c r="D611" s="6"/>
      <c r="E611" s="6"/>
      <c r="F611" s="6"/>
      <c r="G611" s="6"/>
      <c r="H611" s="6"/>
      <c r="I611" s="6"/>
      <c r="J611" s="6"/>
      <c r="K611" s="6"/>
      <c r="L611" s="6"/>
      <c r="M611" s="6"/>
      <c r="N611" s="6"/>
      <c r="O611" s="6"/>
      <c r="P611" s="6"/>
      <c r="Q611" s="6"/>
      <c r="R611" s="6"/>
    </row>
    <row r="612">
      <c r="A612" s="6"/>
      <c r="B612" s="6"/>
      <c r="C612" s="6"/>
      <c r="D612" s="6"/>
      <c r="E612" s="6"/>
      <c r="F612" s="6"/>
      <c r="G612" s="6"/>
      <c r="H612" s="6"/>
      <c r="I612" s="6"/>
      <c r="J612" s="6"/>
      <c r="K612" s="6"/>
      <c r="L612" s="6"/>
      <c r="M612" s="6"/>
      <c r="N612" s="6"/>
      <c r="O612" s="6"/>
      <c r="P612" s="6"/>
      <c r="Q612" s="6"/>
      <c r="R612" s="6"/>
    </row>
    <row r="613">
      <c r="A613" s="6"/>
      <c r="B613" s="6"/>
      <c r="C613" s="6"/>
      <c r="D613" s="6"/>
      <c r="E613" s="6"/>
      <c r="F613" s="6"/>
      <c r="G613" s="6"/>
      <c r="H613" s="6"/>
      <c r="I613" s="6"/>
      <c r="J613" s="6"/>
      <c r="K613" s="6"/>
      <c r="L613" s="6"/>
      <c r="M613" s="6"/>
      <c r="N613" s="6"/>
      <c r="O613" s="6"/>
      <c r="P613" s="6"/>
      <c r="Q613" s="6"/>
      <c r="R613" s="6"/>
    </row>
    <row r="614">
      <c r="A614" s="6"/>
      <c r="B614" s="6"/>
      <c r="C614" s="6"/>
      <c r="D614" s="6"/>
      <c r="E614" s="6"/>
      <c r="F614" s="6"/>
      <c r="G614" s="6"/>
      <c r="H614" s="6"/>
      <c r="I614" s="6"/>
      <c r="J614" s="6"/>
      <c r="K614" s="6"/>
      <c r="L614" s="6"/>
      <c r="M614" s="6"/>
      <c r="N614" s="6"/>
      <c r="O614" s="6"/>
      <c r="P614" s="6"/>
      <c r="Q614" s="6"/>
      <c r="R614" s="6"/>
    </row>
    <row r="615">
      <c r="A615" s="6"/>
      <c r="B615" s="6"/>
      <c r="C615" s="6"/>
      <c r="D615" s="6"/>
      <c r="E615" s="6"/>
      <c r="F615" s="6"/>
      <c r="G615" s="6"/>
      <c r="H615" s="6"/>
      <c r="I615" s="6"/>
      <c r="J615" s="6"/>
      <c r="K615" s="6"/>
      <c r="L615" s="6"/>
      <c r="M615" s="6"/>
      <c r="N615" s="6"/>
      <c r="O615" s="6"/>
      <c r="P615" s="6"/>
      <c r="Q615" s="6"/>
      <c r="R615" s="6"/>
    </row>
    <row r="616">
      <c r="A616" s="6"/>
      <c r="B616" s="6"/>
      <c r="C616" s="6"/>
      <c r="D616" s="6"/>
      <c r="E616" s="6"/>
      <c r="F616" s="6"/>
      <c r="G616" s="6"/>
      <c r="H616" s="6"/>
      <c r="I616" s="6"/>
      <c r="J616" s="6"/>
      <c r="K616" s="6"/>
      <c r="L616" s="6"/>
      <c r="M616" s="6"/>
      <c r="N616" s="6"/>
      <c r="O616" s="6"/>
      <c r="P616" s="6"/>
      <c r="Q616" s="6"/>
      <c r="R616" s="6"/>
    </row>
    <row r="617">
      <c r="A617" s="6"/>
      <c r="B617" s="6"/>
      <c r="C617" s="6"/>
      <c r="D617" s="6"/>
      <c r="E617" s="6"/>
      <c r="F617" s="6"/>
      <c r="G617" s="6"/>
      <c r="H617" s="6"/>
      <c r="I617" s="6"/>
      <c r="J617" s="6"/>
      <c r="K617" s="6"/>
      <c r="L617" s="6"/>
      <c r="M617" s="6"/>
      <c r="N617" s="6"/>
      <c r="O617" s="6"/>
      <c r="P617" s="6"/>
      <c r="Q617" s="6"/>
      <c r="R617" s="6"/>
    </row>
    <row r="618">
      <c r="A618" s="6"/>
      <c r="B618" s="6"/>
      <c r="C618" s="6"/>
      <c r="D618" s="6"/>
      <c r="E618" s="6"/>
      <c r="F618" s="6"/>
      <c r="G618" s="6"/>
      <c r="H618" s="6"/>
      <c r="I618" s="6"/>
      <c r="J618" s="6"/>
      <c r="K618" s="6"/>
      <c r="L618" s="6"/>
      <c r="M618" s="6"/>
      <c r="N618" s="6"/>
      <c r="O618" s="6"/>
      <c r="P618" s="6"/>
      <c r="Q618" s="6"/>
      <c r="R618" s="6"/>
    </row>
    <row r="619">
      <c r="A619" s="6"/>
      <c r="B619" s="6"/>
      <c r="C619" s="6"/>
      <c r="D619" s="6"/>
      <c r="E619" s="6"/>
      <c r="F619" s="6"/>
      <c r="G619" s="6"/>
      <c r="H619" s="6"/>
      <c r="I619" s="6"/>
      <c r="J619" s="6"/>
      <c r="K619" s="6"/>
      <c r="L619" s="6"/>
      <c r="M619" s="6"/>
      <c r="N619" s="6"/>
      <c r="O619" s="6"/>
      <c r="P619" s="6"/>
      <c r="Q619" s="6"/>
      <c r="R619" s="6"/>
    </row>
    <row r="620">
      <c r="A620" s="6"/>
      <c r="B620" s="6"/>
      <c r="C620" s="6"/>
      <c r="D620" s="6"/>
      <c r="E620" s="6"/>
      <c r="F620" s="6"/>
      <c r="G620" s="6"/>
      <c r="H620" s="6"/>
      <c r="I620" s="6"/>
      <c r="J620" s="6"/>
      <c r="K620" s="6"/>
      <c r="L620" s="6"/>
      <c r="M620" s="6"/>
      <c r="N620" s="6"/>
      <c r="O620" s="6"/>
      <c r="P620" s="6"/>
      <c r="Q620" s="6"/>
      <c r="R620" s="6"/>
    </row>
    <row r="621">
      <c r="A621" s="6"/>
      <c r="B621" s="6"/>
      <c r="C621" s="6"/>
      <c r="D621" s="6"/>
      <c r="E621" s="6"/>
      <c r="F621" s="6"/>
      <c r="G621" s="6"/>
      <c r="H621" s="6"/>
      <c r="I621" s="6"/>
      <c r="J621" s="6"/>
      <c r="K621" s="6"/>
      <c r="L621" s="6"/>
      <c r="M621" s="6"/>
      <c r="N621" s="6"/>
      <c r="O621" s="6"/>
      <c r="P621" s="6"/>
      <c r="Q621" s="6"/>
      <c r="R621" s="6"/>
    </row>
    <row r="622">
      <c r="A622" s="6"/>
      <c r="B622" s="6"/>
      <c r="C622" s="6"/>
      <c r="D622" s="6"/>
      <c r="E622" s="6"/>
      <c r="F622" s="6"/>
      <c r="G622" s="6"/>
      <c r="H622" s="6"/>
      <c r="I622" s="6"/>
      <c r="J622" s="6"/>
      <c r="K622" s="6"/>
      <c r="L622" s="6"/>
      <c r="M622" s="6"/>
      <c r="N622" s="6"/>
      <c r="O622" s="6"/>
      <c r="P622" s="6"/>
      <c r="Q622" s="6"/>
      <c r="R622" s="6"/>
    </row>
    <row r="623">
      <c r="A623" s="6"/>
      <c r="B623" s="6"/>
      <c r="C623" s="6"/>
      <c r="D623" s="6"/>
      <c r="E623" s="6"/>
      <c r="F623" s="6"/>
      <c r="G623" s="6"/>
      <c r="H623" s="6"/>
      <c r="I623" s="6"/>
      <c r="J623" s="6"/>
      <c r="K623" s="6"/>
      <c r="L623" s="6"/>
      <c r="M623" s="6"/>
      <c r="N623" s="6"/>
      <c r="O623" s="6"/>
      <c r="P623" s="6"/>
      <c r="Q623" s="6"/>
      <c r="R623" s="6"/>
    </row>
    <row r="624">
      <c r="A624" s="6"/>
      <c r="B624" s="6"/>
      <c r="C624" s="6"/>
      <c r="D624" s="6"/>
      <c r="E624" s="6"/>
      <c r="F624" s="6"/>
      <c r="G624" s="6"/>
      <c r="H624" s="6"/>
      <c r="I624" s="6"/>
      <c r="J624" s="6"/>
      <c r="K624" s="6"/>
      <c r="L624" s="6"/>
      <c r="M624" s="6"/>
      <c r="N624" s="6"/>
      <c r="O624" s="6"/>
      <c r="P624" s="6"/>
      <c r="Q624" s="6"/>
      <c r="R624" s="6"/>
    </row>
    <row r="625">
      <c r="A625" s="6"/>
      <c r="B625" s="6"/>
      <c r="C625" s="6"/>
      <c r="D625" s="6"/>
      <c r="E625" s="6"/>
      <c r="F625" s="6"/>
      <c r="G625" s="6"/>
      <c r="H625" s="6"/>
      <c r="I625" s="6"/>
      <c r="J625" s="6"/>
      <c r="K625" s="6"/>
      <c r="L625" s="6"/>
      <c r="M625" s="6"/>
      <c r="N625" s="6"/>
      <c r="O625" s="6"/>
      <c r="P625" s="6"/>
      <c r="Q625" s="6"/>
      <c r="R625" s="6"/>
    </row>
    <row r="626">
      <c r="A626" s="6"/>
      <c r="B626" s="6"/>
      <c r="C626" s="6"/>
      <c r="D626" s="6"/>
      <c r="E626" s="6"/>
      <c r="F626" s="6"/>
      <c r="G626" s="6"/>
      <c r="H626" s="6"/>
      <c r="I626" s="6"/>
      <c r="J626" s="6"/>
      <c r="K626" s="6"/>
      <c r="L626" s="6"/>
      <c r="M626" s="6"/>
      <c r="N626" s="6"/>
      <c r="O626" s="6"/>
      <c r="P626" s="6"/>
      <c r="Q626" s="6"/>
      <c r="R626" s="6"/>
    </row>
    <row r="627">
      <c r="A627" s="6"/>
      <c r="B627" s="6"/>
      <c r="C627" s="6"/>
      <c r="D627" s="6"/>
      <c r="E627" s="6"/>
      <c r="F627" s="6"/>
      <c r="G627" s="6"/>
      <c r="H627" s="6"/>
      <c r="I627" s="6"/>
      <c r="J627" s="6"/>
      <c r="K627" s="6"/>
      <c r="L627" s="6"/>
      <c r="M627" s="6"/>
      <c r="N627" s="6"/>
      <c r="O627" s="6"/>
      <c r="P627" s="6"/>
      <c r="Q627" s="6"/>
      <c r="R627" s="6"/>
    </row>
    <row r="628">
      <c r="A628" s="6"/>
      <c r="B628" s="6"/>
      <c r="C628" s="6"/>
      <c r="D628" s="6"/>
      <c r="E628" s="6"/>
      <c r="F628" s="6"/>
      <c r="G628" s="6"/>
      <c r="H628" s="6"/>
      <c r="I628" s="6"/>
      <c r="J628" s="6"/>
      <c r="K628" s="6"/>
      <c r="L628" s="6"/>
      <c r="M628" s="6"/>
      <c r="N628" s="6"/>
      <c r="O628" s="6"/>
      <c r="P628" s="6"/>
      <c r="Q628" s="6"/>
      <c r="R628" s="6"/>
    </row>
    <row r="629">
      <c r="A629" s="6"/>
      <c r="B629" s="6"/>
      <c r="C629" s="6"/>
      <c r="D629" s="6"/>
      <c r="E629" s="6"/>
      <c r="F629" s="6"/>
      <c r="G629" s="6"/>
      <c r="H629" s="6"/>
      <c r="I629" s="6"/>
      <c r="J629" s="6"/>
      <c r="K629" s="6"/>
      <c r="L629" s="6"/>
      <c r="M629" s="6"/>
      <c r="N629" s="6"/>
      <c r="O629" s="6"/>
      <c r="P629" s="6"/>
      <c r="Q629" s="6"/>
      <c r="R629" s="6"/>
    </row>
    <row r="630">
      <c r="A630" s="6"/>
      <c r="B630" s="6"/>
      <c r="C630" s="6"/>
      <c r="D630" s="6"/>
      <c r="E630" s="6"/>
      <c r="F630" s="6"/>
      <c r="G630" s="6"/>
      <c r="H630" s="6"/>
      <c r="I630" s="6"/>
      <c r="J630" s="6"/>
      <c r="K630" s="6"/>
      <c r="L630" s="6"/>
      <c r="M630" s="6"/>
      <c r="N630" s="6"/>
      <c r="O630" s="6"/>
      <c r="P630" s="6"/>
      <c r="Q630" s="6"/>
      <c r="R630" s="6"/>
    </row>
    <row r="631">
      <c r="A631" s="6"/>
      <c r="B631" s="6"/>
      <c r="C631" s="6"/>
      <c r="D631" s="6"/>
      <c r="E631" s="6"/>
      <c r="F631" s="6"/>
      <c r="G631" s="6"/>
      <c r="H631" s="6"/>
      <c r="I631" s="6"/>
      <c r="J631" s="6"/>
      <c r="K631" s="6"/>
      <c r="L631" s="6"/>
      <c r="M631" s="6"/>
      <c r="N631" s="6"/>
      <c r="O631" s="6"/>
      <c r="P631" s="6"/>
      <c r="Q631" s="6"/>
      <c r="R631" s="6"/>
    </row>
    <row r="632">
      <c r="A632" s="6"/>
      <c r="B632" s="6"/>
      <c r="C632" s="6"/>
      <c r="D632" s="6"/>
      <c r="E632" s="6"/>
      <c r="F632" s="6"/>
      <c r="G632" s="6"/>
      <c r="H632" s="6"/>
      <c r="I632" s="6"/>
      <c r="J632" s="6"/>
      <c r="K632" s="6"/>
      <c r="L632" s="6"/>
      <c r="M632" s="6"/>
      <c r="N632" s="6"/>
      <c r="O632" s="6"/>
      <c r="P632" s="6"/>
      <c r="Q632" s="6"/>
      <c r="R632" s="6"/>
    </row>
    <row r="633">
      <c r="A633" s="6"/>
      <c r="B633" s="6"/>
      <c r="C633" s="6"/>
      <c r="D633" s="6"/>
      <c r="E633" s="6"/>
      <c r="F633" s="6"/>
      <c r="G633" s="6"/>
      <c r="H633" s="6"/>
      <c r="I633" s="6"/>
      <c r="J633" s="6"/>
      <c r="K633" s="6"/>
      <c r="L633" s="6"/>
      <c r="M633" s="6"/>
      <c r="N633" s="6"/>
      <c r="O633" s="6"/>
      <c r="P633" s="6"/>
      <c r="Q633" s="6"/>
      <c r="R633" s="6"/>
    </row>
    <row r="634">
      <c r="A634" s="6"/>
      <c r="B634" s="6"/>
      <c r="C634" s="6"/>
      <c r="D634" s="6"/>
      <c r="E634" s="6"/>
      <c r="F634" s="6"/>
      <c r="G634" s="6"/>
      <c r="H634" s="6"/>
      <c r="I634" s="6"/>
      <c r="J634" s="6"/>
      <c r="K634" s="6"/>
      <c r="L634" s="6"/>
      <c r="M634" s="6"/>
      <c r="N634" s="6"/>
      <c r="O634" s="6"/>
      <c r="P634" s="6"/>
      <c r="Q634" s="6"/>
      <c r="R634" s="6"/>
    </row>
    <row r="635">
      <c r="A635" s="6"/>
      <c r="B635" s="6"/>
      <c r="C635" s="6"/>
      <c r="D635" s="6"/>
      <c r="E635" s="6"/>
      <c r="F635" s="6"/>
      <c r="G635" s="6"/>
      <c r="H635" s="6"/>
      <c r="I635" s="6"/>
      <c r="J635" s="6"/>
      <c r="K635" s="6"/>
      <c r="L635" s="6"/>
      <c r="M635" s="6"/>
      <c r="N635" s="6"/>
      <c r="O635" s="6"/>
      <c r="P635" s="6"/>
      <c r="Q635" s="6"/>
      <c r="R635" s="6"/>
    </row>
    <row r="636">
      <c r="A636" s="6"/>
      <c r="B636" s="6"/>
      <c r="C636" s="6"/>
      <c r="D636" s="6"/>
      <c r="E636" s="6"/>
      <c r="F636" s="6"/>
      <c r="G636" s="6"/>
      <c r="H636" s="6"/>
      <c r="I636" s="6"/>
      <c r="J636" s="6"/>
      <c r="K636" s="6"/>
      <c r="L636" s="6"/>
      <c r="M636" s="6"/>
      <c r="N636" s="6"/>
      <c r="O636" s="6"/>
      <c r="P636" s="6"/>
      <c r="Q636" s="6"/>
      <c r="R636" s="6"/>
    </row>
    <row r="637">
      <c r="A637" s="6"/>
      <c r="B637" s="6"/>
      <c r="C637" s="6"/>
      <c r="D637" s="6"/>
      <c r="E637" s="6"/>
      <c r="F637" s="6"/>
      <c r="G637" s="6"/>
      <c r="H637" s="6"/>
      <c r="I637" s="6"/>
      <c r="J637" s="6"/>
      <c r="K637" s="6"/>
      <c r="L637" s="6"/>
      <c r="M637" s="6"/>
      <c r="N637" s="6"/>
      <c r="O637" s="6"/>
      <c r="P637" s="6"/>
      <c r="Q637" s="6"/>
      <c r="R637" s="6"/>
    </row>
    <row r="638">
      <c r="A638" s="6"/>
      <c r="B638" s="6"/>
      <c r="C638" s="6"/>
      <c r="D638" s="6"/>
      <c r="E638" s="6"/>
      <c r="F638" s="6"/>
      <c r="G638" s="6"/>
      <c r="H638" s="6"/>
      <c r="I638" s="6"/>
      <c r="J638" s="6"/>
      <c r="K638" s="6"/>
      <c r="L638" s="6"/>
      <c r="M638" s="6"/>
      <c r="N638" s="6"/>
      <c r="O638" s="6"/>
      <c r="P638" s="6"/>
      <c r="Q638" s="6"/>
      <c r="R638" s="6"/>
    </row>
    <row r="639">
      <c r="A639" s="6"/>
      <c r="B639" s="6"/>
      <c r="C639" s="6"/>
      <c r="D639" s="6"/>
      <c r="E639" s="6"/>
      <c r="F639" s="6"/>
      <c r="G639" s="6"/>
      <c r="H639" s="6"/>
      <c r="I639" s="6"/>
      <c r="J639" s="6"/>
      <c r="K639" s="6"/>
      <c r="L639" s="6"/>
      <c r="M639" s="6"/>
      <c r="N639" s="6"/>
      <c r="O639" s="6"/>
      <c r="P639" s="6"/>
      <c r="Q639" s="6"/>
      <c r="R639" s="6"/>
    </row>
    <row r="640">
      <c r="A640" s="6"/>
      <c r="B640" s="6"/>
      <c r="C640" s="6"/>
      <c r="D640" s="6"/>
      <c r="E640" s="6"/>
      <c r="F640" s="6"/>
      <c r="G640" s="6"/>
      <c r="H640" s="6"/>
      <c r="I640" s="6"/>
      <c r="J640" s="6"/>
      <c r="K640" s="6"/>
      <c r="L640" s="6"/>
      <c r="M640" s="6"/>
      <c r="N640" s="6"/>
      <c r="O640" s="6"/>
      <c r="P640" s="6"/>
      <c r="Q640" s="6"/>
      <c r="R640" s="6"/>
    </row>
    <row r="641">
      <c r="A641" s="6"/>
      <c r="B641" s="6"/>
      <c r="C641" s="6"/>
      <c r="D641" s="6"/>
      <c r="E641" s="6"/>
      <c r="F641" s="6"/>
      <c r="G641" s="6"/>
      <c r="H641" s="6"/>
      <c r="I641" s="6"/>
      <c r="J641" s="6"/>
      <c r="K641" s="6"/>
      <c r="L641" s="6"/>
      <c r="M641" s="6"/>
      <c r="N641" s="6"/>
      <c r="O641" s="6"/>
      <c r="P641" s="6"/>
      <c r="Q641" s="6"/>
      <c r="R641" s="6"/>
    </row>
    <row r="642">
      <c r="A642" s="6"/>
      <c r="B642" s="6"/>
      <c r="C642" s="6"/>
      <c r="D642" s="6"/>
      <c r="E642" s="6"/>
      <c r="F642" s="6"/>
      <c r="G642" s="6"/>
      <c r="H642" s="6"/>
      <c r="I642" s="6"/>
      <c r="J642" s="6"/>
      <c r="K642" s="6"/>
      <c r="L642" s="6"/>
      <c r="M642" s="6"/>
      <c r="N642" s="6"/>
      <c r="O642" s="6"/>
      <c r="P642" s="6"/>
      <c r="Q642" s="6"/>
      <c r="R642" s="6"/>
    </row>
    <row r="643">
      <c r="A643" s="6"/>
      <c r="B643" s="6"/>
      <c r="C643" s="6"/>
      <c r="D643" s="6"/>
      <c r="E643" s="6"/>
      <c r="F643" s="6"/>
      <c r="G643" s="6"/>
      <c r="H643" s="6"/>
      <c r="I643" s="6"/>
      <c r="J643" s="6"/>
      <c r="K643" s="6"/>
      <c r="L643" s="6"/>
      <c r="M643" s="6"/>
      <c r="N643" s="6"/>
      <c r="O643" s="6"/>
      <c r="P643" s="6"/>
      <c r="Q643" s="6"/>
      <c r="R643" s="6"/>
    </row>
    <row r="644">
      <c r="A644" s="6"/>
      <c r="B644" s="6"/>
      <c r="C644" s="6"/>
      <c r="D644" s="6"/>
      <c r="E644" s="6"/>
      <c r="F644" s="6"/>
      <c r="G644" s="6"/>
      <c r="H644" s="6"/>
      <c r="I644" s="6"/>
      <c r="J644" s="6"/>
      <c r="K644" s="6"/>
      <c r="L644" s="6"/>
      <c r="M644" s="6"/>
      <c r="N644" s="6"/>
      <c r="O644" s="6"/>
      <c r="P644" s="6"/>
      <c r="Q644" s="6"/>
      <c r="R644" s="6"/>
    </row>
    <row r="645">
      <c r="A645" s="6"/>
      <c r="B645" s="6"/>
      <c r="C645" s="6"/>
      <c r="D645" s="6"/>
      <c r="E645" s="6"/>
      <c r="F645" s="6"/>
      <c r="G645" s="6"/>
      <c r="H645" s="6"/>
      <c r="I645" s="6"/>
      <c r="J645" s="6"/>
      <c r="K645" s="6"/>
      <c r="L645" s="6"/>
      <c r="M645" s="6"/>
      <c r="N645" s="6"/>
      <c r="O645" s="6"/>
      <c r="P645" s="6"/>
      <c r="Q645" s="6"/>
      <c r="R645" s="6"/>
    </row>
    <row r="646">
      <c r="A646" s="6"/>
      <c r="B646" s="6"/>
      <c r="C646" s="6"/>
      <c r="D646" s="6"/>
      <c r="E646" s="6"/>
      <c r="F646" s="6"/>
      <c r="G646" s="6"/>
      <c r="H646" s="6"/>
      <c r="I646" s="6"/>
      <c r="J646" s="6"/>
      <c r="K646" s="6"/>
      <c r="L646" s="6"/>
      <c r="M646" s="6"/>
      <c r="N646" s="6"/>
      <c r="O646" s="6"/>
      <c r="P646" s="6"/>
      <c r="Q646" s="6"/>
      <c r="R646" s="6"/>
    </row>
    <row r="647">
      <c r="A647" s="6"/>
      <c r="B647" s="6"/>
      <c r="C647" s="6"/>
      <c r="D647" s="6"/>
      <c r="E647" s="6"/>
      <c r="F647" s="6"/>
      <c r="G647" s="6"/>
      <c r="H647" s="6"/>
      <c r="I647" s="6"/>
      <c r="J647" s="6"/>
      <c r="K647" s="6"/>
      <c r="L647" s="6"/>
      <c r="M647" s="6"/>
      <c r="N647" s="6"/>
      <c r="O647" s="6"/>
      <c r="P647" s="6"/>
      <c r="Q647" s="6"/>
      <c r="R647" s="6"/>
    </row>
    <row r="648">
      <c r="A648" s="6"/>
      <c r="B648" s="6"/>
      <c r="C648" s="6"/>
      <c r="D648" s="6"/>
      <c r="E648" s="6"/>
      <c r="F648" s="6"/>
      <c r="G648" s="6"/>
      <c r="H648" s="6"/>
      <c r="I648" s="6"/>
      <c r="J648" s="6"/>
      <c r="K648" s="6"/>
      <c r="L648" s="6"/>
      <c r="M648" s="6"/>
      <c r="N648" s="6"/>
      <c r="O648" s="6"/>
      <c r="P648" s="6"/>
      <c r="Q648" s="6"/>
      <c r="R648" s="6"/>
    </row>
    <row r="649">
      <c r="A649" s="6"/>
      <c r="B649" s="6"/>
      <c r="C649" s="6"/>
      <c r="D649" s="6"/>
      <c r="E649" s="6"/>
      <c r="F649" s="6"/>
      <c r="G649" s="6"/>
      <c r="H649" s="6"/>
      <c r="I649" s="6"/>
      <c r="J649" s="6"/>
      <c r="K649" s="6"/>
      <c r="L649" s="6"/>
      <c r="M649" s="6"/>
      <c r="N649" s="6"/>
      <c r="O649" s="6"/>
      <c r="P649" s="6"/>
      <c r="Q649" s="6"/>
      <c r="R649" s="6"/>
    </row>
    <row r="650">
      <c r="A650" s="6"/>
      <c r="B650" s="6"/>
      <c r="C650" s="6"/>
      <c r="D650" s="6"/>
      <c r="E650" s="6"/>
      <c r="F650" s="6"/>
      <c r="G650" s="6"/>
      <c r="H650" s="6"/>
      <c r="I650" s="6"/>
      <c r="J650" s="6"/>
      <c r="K650" s="6"/>
      <c r="L650" s="6"/>
      <c r="M650" s="6"/>
      <c r="N650" s="6"/>
      <c r="O650" s="6"/>
      <c r="P650" s="6"/>
      <c r="Q650" s="6"/>
      <c r="R650" s="6"/>
    </row>
    <row r="651">
      <c r="A651" s="6"/>
      <c r="B651" s="6"/>
      <c r="C651" s="6"/>
      <c r="D651" s="6"/>
      <c r="E651" s="6"/>
      <c r="F651" s="6"/>
      <c r="G651" s="6"/>
      <c r="H651" s="6"/>
      <c r="I651" s="6"/>
      <c r="J651" s="6"/>
      <c r="K651" s="6"/>
      <c r="L651" s="6"/>
      <c r="M651" s="6"/>
      <c r="N651" s="6"/>
      <c r="O651" s="6"/>
      <c r="P651" s="6"/>
      <c r="Q651" s="6"/>
      <c r="R651" s="6"/>
    </row>
    <row r="652">
      <c r="A652" s="6"/>
      <c r="B652" s="6"/>
      <c r="C652" s="6"/>
      <c r="D652" s="6"/>
      <c r="E652" s="6"/>
      <c r="F652" s="6"/>
      <c r="G652" s="6"/>
      <c r="H652" s="6"/>
      <c r="I652" s="6"/>
      <c r="J652" s="6"/>
      <c r="K652" s="6"/>
      <c r="L652" s="6"/>
      <c r="M652" s="6"/>
      <c r="N652" s="6"/>
      <c r="O652" s="6"/>
      <c r="P652" s="6"/>
      <c r="Q652" s="6"/>
      <c r="R652" s="6"/>
    </row>
    <row r="653">
      <c r="A653" s="6"/>
      <c r="B653" s="6"/>
      <c r="C653" s="6"/>
      <c r="D653" s="6"/>
      <c r="E653" s="6"/>
      <c r="F653" s="6"/>
      <c r="G653" s="6"/>
      <c r="H653" s="6"/>
      <c r="I653" s="6"/>
      <c r="J653" s="6"/>
      <c r="K653" s="6"/>
      <c r="L653" s="6"/>
      <c r="M653" s="6"/>
      <c r="N653" s="6"/>
      <c r="O653" s="6"/>
      <c r="P653" s="6"/>
      <c r="Q653" s="6"/>
      <c r="R653" s="6"/>
    </row>
    <row r="654">
      <c r="A654" s="6"/>
      <c r="B654" s="6"/>
      <c r="C654" s="6"/>
      <c r="D654" s="6"/>
      <c r="E654" s="6"/>
      <c r="F654" s="6"/>
      <c r="G654" s="6"/>
      <c r="H654" s="6"/>
      <c r="I654" s="6"/>
      <c r="J654" s="6"/>
      <c r="K654" s="6"/>
      <c r="L654" s="6"/>
      <c r="M654" s="6"/>
      <c r="N654" s="6"/>
      <c r="O654" s="6"/>
      <c r="P654" s="6"/>
      <c r="Q654" s="6"/>
      <c r="R654" s="6"/>
    </row>
    <row r="655">
      <c r="A655" s="6"/>
      <c r="B655" s="6"/>
      <c r="C655" s="6"/>
      <c r="D655" s="6"/>
      <c r="E655" s="6"/>
      <c r="F655" s="6"/>
      <c r="G655" s="6"/>
      <c r="H655" s="6"/>
      <c r="I655" s="6"/>
      <c r="J655" s="6"/>
      <c r="K655" s="6"/>
      <c r="L655" s="6"/>
      <c r="M655" s="6"/>
      <c r="N655" s="6"/>
      <c r="O655" s="6"/>
      <c r="P655" s="6"/>
      <c r="Q655" s="6"/>
      <c r="R655" s="6"/>
    </row>
    <row r="656">
      <c r="A656" s="6"/>
      <c r="B656" s="6"/>
      <c r="C656" s="6"/>
      <c r="D656" s="6"/>
      <c r="E656" s="6"/>
      <c r="F656" s="6"/>
      <c r="G656" s="6"/>
      <c r="H656" s="6"/>
      <c r="I656" s="6"/>
      <c r="J656" s="6"/>
      <c r="K656" s="6"/>
      <c r="L656" s="6"/>
      <c r="M656" s="6"/>
      <c r="N656" s="6"/>
      <c r="O656" s="6"/>
      <c r="P656" s="6"/>
      <c r="Q656" s="6"/>
      <c r="R656" s="6"/>
    </row>
    <row r="657">
      <c r="A657" s="6"/>
      <c r="B657" s="6"/>
      <c r="C657" s="6"/>
      <c r="D657" s="6"/>
      <c r="E657" s="6"/>
      <c r="F657" s="6"/>
      <c r="G657" s="6"/>
      <c r="H657" s="6"/>
      <c r="I657" s="6"/>
      <c r="J657" s="6"/>
      <c r="K657" s="6"/>
      <c r="L657" s="6"/>
      <c r="M657" s="6"/>
      <c r="N657" s="6"/>
      <c r="O657" s="6"/>
      <c r="P657" s="6"/>
      <c r="Q657" s="6"/>
      <c r="R657" s="6"/>
    </row>
    <row r="658">
      <c r="A658" s="6"/>
      <c r="B658" s="6"/>
      <c r="C658" s="6"/>
      <c r="D658" s="6"/>
      <c r="E658" s="6"/>
      <c r="F658" s="6"/>
      <c r="G658" s="6"/>
      <c r="H658" s="6"/>
      <c r="I658" s="6"/>
      <c r="J658" s="6"/>
      <c r="K658" s="6"/>
      <c r="L658" s="6"/>
      <c r="M658" s="6"/>
      <c r="N658" s="6"/>
      <c r="O658" s="6"/>
      <c r="P658" s="6"/>
      <c r="Q658" s="6"/>
      <c r="R658" s="6"/>
    </row>
    <row r="659">
      <c r="A659" s="6"/>
      <c r="B659" s="6"/>
      <c r="C659" s="6"/>
      <c r="D659" s="6"/>
      <c r="E659" s="6"/>
      <c r="F659" s="6"/>
      <c r="G659" s="6"/>
      <c r="H659" s="6"/>
      <c r="I659" s="6"/>
      <c r="J659" s="6"/>
      <c r="K659" s="6"/>
      <c r="L659" s="6"/>
      <c r="M659" s="6"/>
      <c r="N659" s="6"/>
      <c r="O659" s="6"/>
      <c r="P659" s="6"/>
      <c r="Q659" s="6"/>
      <c r="R659" s="6"/>
    </row>
    <row r="660">
      <c r="A660" s="6"/>
      <c r="B660" s="6"/>
      <c r="C660" s="6"/>
      <c r="D660" s="6"/>
      <c r="E660" s="6"/>
      <c r="F660" s="6"/>
      <c r="G660" s="6"/>
      <c r="H660" s="6"/>
      <c r="I660" s="6"/>
      <c r="J660" s="6"/>
      <c r="K660" s="6"/>
      <c r="L660" s="6"/>
      <c r="M660" s="6"/>
      <c r="N660" s="6"/>
      <c r="O660" s="6"/>
      <c r="P660" s="6"/>
      <c r="Q660" s="6"/>
      <c r="R660" s="6"/>
    </row>
    <row r="661">
      <c r="A661" s="6"/>
      <c r="B661" s="6"/>
      <c r="C661" s="6"/>
      <c r="D661" s="6"/>
      <c r="E661" s="6"/>
      <c r="F661" s="6"/>
      <c r="G661" s="6"/>
      <c r="H661" s="6"/>
      <c r="I661" s="6"/>
      <c r="J661" s="6"/>
      <c r="K661" s="6"/>
      <c r="L661" s="6"/>
      <c r="M661" s="6"/>
      <c r="N661" s="6"/>
      <c r="O661" s="6"/>
      <c r="P661" s="6"/>
      <c r="Q661" s="6"/>
      <c r="R661" s="6"/>
    </row>
    <row r="662">
      <c r="A662" s="6"/>
      <c r="B662" s="6"/>
      <c r="C662" s="6"/>
      <c r="D662" s="6"/>
      <c r="E662" s="6"/>
      <c r="F662" s="6"/>
      <c r="G662" s="6"/>
      <c r="H662" s="6"/>
      <c r="I662" s="6"/>
      <c r="J662" s="6"/>
      <c r="K662" s="6"/>
      <c r="L662" s="6"/>
      <c r="M662" s="6"/>
      <c r="N662" s="6"/>
      <c r="O662" s="6"/>
      <c r="P662" s="6"/>
      <c r="Q662" s="6"/>
      <c r="R662" s="6"/>
    </row>
    <row r="663">
      <c r="A663" s="6"/>
      <c r="B663" s="6"/>
      <c r="C663" s="6"/>
      <c r="D663" s="6"/>
      <c r="E663" s="6"/>
      <c r="F663" s="6"/>
      <c r="G663" s="6"/>
      <c r="H663" s="6"/>
      <c r="I663" s="6"/>
      <c r="J663" s="6"/>
      <c r="K663" s="6"/>
      <c r="L663" s="6"/>
      <c r="M663" s="6"/>
      <c r="N663" s="6"/>
      <c r="O663" s="6"/>
      <c r="P663" s="6"/>
      <c r="Q663" s="6"/>
      <c r="R663" s="6"/>
    </row>
    <row r="664">
      <c r="A664" s="6"/>
      <c r="B664" s="6"/>
      <c r="C664" s="6"/>
      <c r="D664" s="6"/>
      <c r="E664" s="6"/>
      <c r="F664" s="6"/>
      <c r="G664" s="6"/>
      <c r="H664" s="6"/>
      <c r="I664" s="6"/>
      <c r="J664" s="6"/>
      <c r="K664" s="6"/>
      <c r="L664" s="6"/>
      <c r="M664" s="6"/>
      <c r="N664" s="6"/>
      <c r="O664" s="6"/>
      <c r="P664" s="6"/>
      <c r="Q664" s="6"/>
      <c r="R664" s="6"/>
    </row>
    <row r="665">
      <c r="A665" s="6"/>
      <c r="B665" s="6"/>
      <c r="C665" s="6"/>
      <c r="D665" s="6"/>
      <c r="E665" s="6"/>
      <c r="F665" s="6"/>
      <c r="G665" s="6"/>
      <c r="H665" s="6"/>
      <c r="I665" s="6"/>
      <c r="J665" s="6"/>
      <c r="K665" s="6"/>
      <c r="L665" s="6"/>
      <c r="M665" s="6"/>
      <c r="N665" s="6"/>
      <c r="O665" s="6"/>
      <c r="P665" s="6"/>
      <c r="Q665" s="6"/>
      <c r="R665" s="6"/>
    </row>
    <row r="666">
      <c r="A666" s="6"/>
      <c r="B666" s="6"/>
      <c r="C666" s="6"/>
      <c r="D666" s="6"/>
      <c r="E666" s="6"/>
      <c r="F666" s="6"/>
      <c r="G666" s="6"/>
      <c r="H666" s="6"/>
      <c r="I666" s="6"/>
      <c r="J666" s="6"/>
      <c r="K666" s="6"/>
      <c r="L666" s="6"/>
      <c r="M666" s="6"/>
      <c r="N666" s="6"/>
      <c r="O666" s="6"/>
      <c r="P666" s="6"/>
      <c r="Q666" s="6"/>
      <c r="R666" s="6"/>
    </row>
    <row r="667">
      <c r="A667" s="6"/>
      <c r="B667" s="6"/>
      <c r="C667" s="6"/>
      <c r="D667" s="6"/>
      <c r="E667" s="6"/>
      <c r="F667" s="6"/>
      <c r="G667" s="6"/>
      <c r="H667" s="6"/>
      <c r="I667" s="6"/>
      <c r="J667" s="6"/>
      <c r="K667" s="6"/>
      <c r="L667" s="6"/>
      <c r="M667" s="6"/>
      <c r="N667" s="6"/>
      <c r="O667" s="6"/>
      <c r="P667" s="6"/>
      <c r="Q667" s="6"/>
      <c r="R667" s="6"/>
    </row>
    <row r="668">
      <c r="A668" s="6"/>
      <c r="B668" s="6"/>
      <c r="C668" s="6"/>
      <c r="D668" s="6"/>
      <c r="E668" s="6"/>
      <c r="F668" s="6"/>
      <c r="G668" s="6"/>
      <c r="H668" s="6"/>
      <c r="I668" s="6"/>
      <c r="J668" s="6"/>
      <c r="K668" s="6"/>
      <c r="L668" s="6"/>
      <c r="M668" s="6"/>
      <c r="N668" s="6"/>
      <c r="O668" s="6"/>
      <c r="P668" s="6"/>
      <c r="Q668" s="6"/>
      <c r="R668" s="6"/>
    </row>
    <row r="669">
      <c r="A669" s="6"/>
      <c r="B669" s="6"/>
      <c r="C669" s="6"/>
      <c r="D669" s="6"/>
      <c r="E669" s="6"/>
      <c r="F669" s="6"/>
      <c r="G669" s="6"/>
      <c r="H669" s="6"/>
      <c r="I669" s="6"/>
      <c r="J669" s="6"/>
      <c r="K669" s="6"/>
      <c r="L669" s="6"/>
      <c r="M669" s="6"/>
      <c r="N669" s="6"/>
      <c r="O669" s="6"/>
      <c r="P669" s="6"/>
      <c r="Q669" s="6"/>
      <c r="R669" s="6"/>
    </row>
    <row r="670">
      <c r="A670" s="6"/>
      <c r="B670" s="6"/>
      <c r="C670" s="6"/>
      <c r="D670" s="6"/>
      <c r="E670" s="6"/>
      <c r="F670" s="6"/>
      <c r="G670" s="6"/>
      <c r="H670" s="6"/>
      <c r="I670" s="6"/>
      <c r="J670" s="6"/>
      <c r="K670" s="6"/>
      <c r="L670" s="6"/>
      <c r="M670" s="6"/>
      <c r="N670" s="6"/>
      <c r="O670" s="6"/>
      <c r="P670" s="6"/>
      <c r="Q670" s="6"/>
      <c r="R670" s="6"/>
    </row>
    <row r="671">
      <c r="A671" s="6"/>
      <c r="B671" s="6"/>
      <c r="C671" s="6"/>
      <c r="D671" s="6"/>
      <c r="E671" s="6"/>
      <c r="F671" s="6"/>
      <c r="G671" s="6"/>
      <c r="H671" s="6"/>
      <c r="I671" s="6"/>
      <c r="J671" s="6"/>
      <c r="K671" s="6"/>
      <c r="L671" s="6"/>
      <c r="M671" s="6"/>
      <c r="N671" s="6"/>
      <c r="O671" s="6"/>
      <c r="P671" s="6"/>
      <c r="Q671" s="6"/>
      <c r="R671" s="6"/>
    </row>
    <row r="672">
      <c r="A672" s="6"/>
      <c r="B672" s="6"/>
      <c r="C672" s="6"/>
      <c r="D672" s="6"/>
      <c r="E672" s="6"/>
      <c r="F672" s="6"/>
      <c r="G672" s="6"/>
      <c r="H672" s="6"/>
      <c r="I672" s="6"/>
      <c r="J672" s="6"/>
      <c r="K672" s="6"/>
      <c r="L672" s="6"/>
      <c r="M672" s="6"/>
      <c r="N672" s="6"/>
      <c r="O672" s="6"/>
      <c r="P672" s="6"/>
      <c r="Q672" s="6"/>
      <c r="R672" s="6"/>
    </row>
    <row r="673">
      <c r="A673" s="6"/>
      <c r="B673" s="6"/>
      <c r="C673" s="6"/>
      <c r="D673" s="6"/>
      <c r="E673" s="6"/>
      <c r="F673" s="6"/>
      <c r="G673" s="6"/>
      <c r="H673" s="6"/>
      <c r="I673" s="6"/>
      <c r="J673" s="6"/>
      <c r="K673" s="6"/>
      <c r="L673" s="6"/>
      <c r="M673" s="6"/>
      <c r="N673" s="6"/>
      <c r="O673" s="6"/>
      <c r="P673" s="6"/>
      <c r="Q673" s="6"/>
      <c r="R673" s="6"/>
    </row>
    <row r="674">
      <c r="A674" s="6"/>
      <c r="B674" s="6"/>
      <c r="C674" s="6"/>
      <c r="D674" s="6"/>
      <c r="E674" s="6"/>
      <c r="F674" s="6"/>
      <c r="G674" s="6"/>
      <c r="H674" s="6"/>
      <c r="I674" s="6"/>
      <c r="J674" s="6"/>
      <c r="K674" s="6"/>
      <c r="L674" s="6"/>
      <c r="M674" s="6"/>
      <c r="N674" s="6"/>
      <c r="O674" s="6"/>
      <c r="P674" s="6"/>
      <c r="Q674" s="6"/>
      <c r="R674" s="6"/>
    </row>
    <row r="675">
      <c r="A675" s="6"/>
      <c r="B675" s="6"/>
      <c r="C675" s="6"/>
      <c r="D675" s="6"/>
      <c r="E675" s="6"/>
      <c r="F675" s="6"/>
      <c r="G675" s="6"/>
      <c r="H675" s="6"/>
      <c r="I675" s="6"/>
      <c r="J675" s="6"/>
      <c r="K675" s="6"/>
      <c r="L675" s="6"/>
      <c r="M675" s="6"/>
      <c r="N675" s="6"/>
      <c r="O675" s="6"/>
      <c r="P675" s="6"/>
      <c r="Q675" s="6"/>
      <c r="R675" s="6"/>
    </row>
    <row r="676">
      <c r="A676" s="6"/>
      <c r="B676" s="6"/>
      <c r="C676" s="6"/>
      <c r="D676" s="6"/>
      <c r="E676" s="6"/>
      <c r="F676" s="6"/>
      <c r="G676" s="6"/>
      <c r="H676" s="6"/>
      <c r="I676" s="6"/>
      <c r="J676" s="6"/>
      <c r="K676" s="6"/>
      <c r="L676" s="6"/>
      <c r="M676" s="6"/>
      <c r="N676" s="6"/>
      <c r="O676" s="6"/>
      <c r="P676" s="6"/>
      <c r="Q676" s="6"/>
      <c r="R676" s="6"/>
    </row>
    <row r="677">
      <c r="A677" s="6"/>
      <c r="B677" s="6"/>
      <c r="C677" s="6"/>
      <c r="D677" s="6"/>
      <c r="E677" s="6"/>
      <c r="F677" s="6"/>
      <c r="G677" s="6"/>
      <c r="H677" s="6"/>
      <c r="I677" s="6"/>
      <c r="J677" s="6"/>
      <c r="K677" s="6"/>
      <c r="L677" s="6"/>
      <c r="M677" s="6"/>
      <c r="N677" s="6"/>
      <c r="O677" s="6"/>
      <c r="P677" s="6"/>
      <c r="Q677" s="6"/>
      <c r="R677" s="6"/>
    </row>
    <row r="678">
      <c r="A678" s="6"/>
      <c r="B678" s="6"/>
      <c r="C678" s="6"/>
      <c r="D678" s="6"/>
      <c r="E678" s="6"/>
      <c r="F678" s="6"/>
      <c r="G678" s="6"/>
      <c r="H678" s="6"/>
      <c r="I678" s="6"/>
      <c r="J678" s="6"/>
      <c r="K678" s="6"/>
      <c r="L678" s="6"/>
      <c r="M678" s="6"/>
      <c r="N678" s="6"/>
      <c r="O678" s="6"/>
      <c r="P678" s="6"/>
      <c r="Q678" s="6"/>
      <c r="R678" s="6"/>
    </row>
    <row r="679">
      <c r="A679" s="6"/>
      <c r="B679" s="6"/>
      <c r="C679" s="6"/>
      <c r="D679" s="6"/>
      <c r="E679" s="6"/>
      <c r="F679" s="6"/>
      <c r="G679" s="6"/>
      <c r="H679" s="6"/>
      <c r="I679" s="6"/>
      <c r="J679" s="6"/>
      <c r="K679" s="6"/>
      <c r="L679" s="6"/>
      <c r="M679" s="6"/>
      <c r="N679" s="6"/>
      <c r="O679" s="6"/>
      <c r="P679" s="6"/>
      <c r="Q679" s="6"/>
      <c r="R679" s="6"/>
    </row>
    <row r="680">
      <c r="A680" s="6"/>
      <c r="B680" s="6"/>
      <c r="C680" s="6"/>
      <c r="D680" s="6"/>
      <c r="E680" s="6"/>
      <c r="F680" s="6"/>
      <c r="G680" s="6"/>
      <c r="H680" s="6"/>
      <c r="I680" s="6"/>
      <c r="J680" s="6"/>
      <c r="K680" s="6"/>
      <c r="L680" s="6"/>
      <c r="M680" s="6"/>
      <c r="N680" s="6"/>
      <c r="O680" s="6"/>
      <c r="P680" s="6"/>
      <c r="Q680" s="6"/>
      <c r="R680" s="6"/>
    </row>
    <row r="681">
      <c r="A681" s="6"/>
      <c r="B681" s="6"/>
      <c r="C681" s="6"/>
      <c r="D681" s="6"/>
      <c r="E681" s="6"/>
      <c r="F681" s="6"/>
      <c r="G681" s="6"/>
      <c r="H681" s="6"/>
      <c r="I681" s="6"/>
      <c r="J681" s="6"/>
      <c r="K681" s="6"/>
      <c r="L681" s="6"/>
      <c r="M681" s="6"/>
      <c r="N681" s="6"/>
      <c r="O681" s="6"/>
      <c r="P681" s="6"/>
      <c r="Q681" s="6"/>
      <c r="R681" s="6"/>
    </row>
    <row r="682">
      <c r="A682" s="6"/>
      <c r="B682" s="6"/>
      <c r="C682" s="6"/>
      <c r="D682" s="6"/>
      <c r="E682" s="6"/>
      <c r="F682" s="6"/>
      <c r="G682" s="6"/>
      <c r="H682" s="6"/>
      <c r="I682" s="6"/>
      <c r="J682" s="6"/>
      <c r="K682" s="6"/>
      <c r="L682" s="6"/>
      <c r="M682" s="6"/>
      <c r="N682" s="6"/>
      <c r="O682" s="6"/>
      <c r="P682" s="6"/>
      <c r="Q682" s="6"/>
      <c r="R682" s="6"/>
    </row>
    <row r="683">
      <c r="A683" s="6"/>
      <c r="B683" s="6"/>
      <c r="C683" s="6"/>
      <c r="D683" s="6"/>
      <c r="E683" s="6"/>
      <c r="F683" s="6"/>
      <c r="G683" s="6"/>
      <c r="H683" s="6"/>
      <c r="I683" s="6"/>
      <c r="J683" s="6"/>
      <c r="K683" s="6"/>
      <c r="L683" s="6"/>
      <c r="M683" s="6"/>
      <c r="N683" s="6"/>
      <c r="O683" s="6"/>
      <c r="P683" s="6"/>
      <c r="Q683" s="6"/>
      <c r="R683" s="6"/>
    </row>
    <row r="684">
      <c r="A684" s="6"/>
      <c r="B684" s="6"/>
      <c r="C684" s="6"/>
      <c r="D684" s="6"/>
      <c r="E684" s="6"/>
      <c r="F684" s="6"/>
      <c r="G684" s="6"/>
      <c r="H684" s="6"/>
      <c r="I684" s="6"/>
      <c r="J684" s="6"/>
      <c r="K684" s="6"/>
      <c r="L684" s="6"/>
      <c r="M684" s="6"/>
      <c r="N684" s="6"/>
      <c r="O684" s="6"/>
      <c r="P684" s="6"/>
      <c r="Q684" s="6"/>
      <c r="R684" s="6"/>
    </row>
    <row r="685">
      <c r="A685" s="6"/>
      <c r="B685" s="6"/>
      <c r="C685" s="6"/>
      <c r="D685" s="6"/>
      <c r="E685" s="6"/>
      <c r="F685" s="6"/>
      <c r="G685" s="6"/>
      <c r="H685" s="6"/>
      <c r="I685" s="6"/>
      <c r="J685" s="6"/>
      <c r="K685" s="6"/>
      <c r="L685" s="6"/>
      <c r="M685" s="6"/>
      <c r="N685" s="6"/>
      <c r="O685" s="6"/>
      <c r="P685" s="6"/>
      <c r="Q685" s="6"/>
      <c r="R685" s="6"/>
    </row>
    <row r="686">
      <c r="A686" s="6"/>
      <c r="B686" s="6"/>
      <c r="C686" s="6"/>
      <c r="D686" s="6"/>
      <c r="E686" s="6"/>
      <c r="F686" s="6"/>
      <c r="G686" s="6"/>
      <c r="H686" s="6"/>
      <c r="I686" s="6"/>
      <c r="J686" s="6"/>
      <c r="K686" s="6"/>
      <c r="L686" s="6"/>
      <c r="M686" s="6"/>
      <c r="N686" s="6"/>
      <c r="O686" s="6"/>
      <c r="P686" s="6"/>
      <c r="Q686" s="6"/>
      <c r="R686" s="6"/>
    </row>
    <row r="687">
      <c r="A687" s="6"/>
      <c r="B687" s="6"/>
      <c r="C687" s="6"/>
      <c r="D687" s="6"/>
      <c r="E687" s="6"/>
      <c r="F687" s="6"/>
      <c r="G687" s="6"/>
      <c r="H687" s="6"/>
      <c r="I687" s="6"/>
      <c r="J687" s="6"/>
      <c r="K687" s="6"/>
      <c r="L687" s="6"/>
      <c r="M687" s="6"/>
      <c r="N687" s="6"/>
      <c r="O687" s="6"/>
      <c r="P687" s="6"/>
      <c r="Q687" s="6"/>
      <c r="R687" s="6"/>
    </row>
    <row r="688">
      <c r="A688" s="6"/>
      <c r="B688" s="6"/>
      <c r="C688" s="6"/>
      <c r="D688" s="6"/>
      <c r="E688" s="6"/>
      <c r="F688" s="6"/>
      <c r="G688" s="6"/>
      <c r="H688" s="6"/>
      <c r="I688" s="6"/>
      <c r="J688" s="6"/>
      <c r="K688" s="6"/>
      <c r="L688" s="6"/>
      <c r="M688" s="6"/>
      <c r="N688" s="6"/>
      <c r="O688" s="6"/>
      <c r="P688" s="6"/>
      <c r="Q688" s="6"/>
      <c r="R688" s="6"/>
    </row>
    <row r="689">
      <c r="A689" s="6"/>
      <c r="B689" s="6"/>
      <c r="C689" s="6"/>
      <c r="D689" s="6"/>
      <c r="E689" s="6"/>
      <c r="F689" s="6"/>
      <c r="G689" s="6"/>
      <c r="H689" s="6"/>
      <c r="I689" s="6"/>
      <c r="J689" s="6"/>
      <c r="K689" s="6"/>
      <c r="L689" s="6"/>
      <c r="M689" s="6"/>
      <c r="N689" s="6"/>
      <c r="O689" s="6"/>
      <c r="P689" s="6"/>
      <c r="Q689" s="6"/>
      <c r="R689" s="6"/>
    </row>
    <row r="690">
      <c r="A690" s="6"/>
      <c r="B690" s="6"/>
      <c r="C690" s="6"/>
      <c r="D690" s="6"/>
      <c r="E690" s="6"/>
      <c r="F690" s="6"/>
      <c r="G690" s="6"/>
      <c r="H690" s="6"/>
      <c r="I690" s="6"/>
      <c r="J690" s="6"/>
      <c r="K690" s="6"/>
      <c r="L690" s="6"/>
      <c r="M690" s="6"/>
      <c r="N690" s="6"/>
      <c r="O690" s="6"/>
      <c r="P690" s="6"/>
      <c r="Q690" s="6"/>
      <c r="R690" s="6"/>
    </row>
    <row r="691">
      <c r="A691" s="6"/>
      <c r="B691" s="6"/>
      <c r="C691" s="6"/>
      <c r="D691" s="6"/>
      <c r="E691" s="6"/>
      <c r="F691" s="6"/>
      <c r="G691" s="6"/>
      <c r="H691" s="6"/>
      <c r="I691" s="6"/>
      <c r="J691" s="6"/>
      <c r="K691" s="6"/>
      <c r="L691" s="6"/>
      <c r="M691" s="6"/>
      <c r="N691" s="6"/>
      <c r="O691" s="6"/>
      <c r="P691" s="6"/>
      <c r="Q691" s="6"/>
      <c r="R691" s="6"/>
    </row>
    <row r="692">
      <c r="A692" s="6"/>
      <c r="B692" s="6"/>
      <c r="C692" s="6"/>
      <c r="D692" s="6"/>
      <c r="E692" s="6"/>
      <c r="F692" s="6"/>
      <c r="G692" s="6"/>
      <c r="H692" s="6"/>
      <c r="I692" s="6"/>
      <c r="J692" s="6"/>
      <c r="K692" s="6"/>
      <c r="L692" s="6"/>
      <c r="M692" s="6"/>
      <c r="N692" s="6"/>
      <c r="O692" s="6"/>
      <c r="P692" s="6"/>
      <c r="Q692" s="6"/>
      <c r="R692" s="6"/>
    </row>
    <row r="693">
      <c r="A693" s="6"/>
      <c r="B693" s="6"/>
      <c r="C693" s="6"/>
      <c r="D693" s="6"/>
      <c r="E693" s="6"/>
      <c r="F693" s="6"/>
      <c r="G693" s="6"/>
      <c r="H693" s="6"/>
      <c r="I693" s="6"/>
      <c r="J693" s="6"/>
      <c r="K693" s="6"/>
      <c r="L693" s="6"/>
      <c r="M693" s="6"/>
      <c r="N693" s="6"/>
      <c r="O693" s="6"/>
      <c r="P693" s="6"/>
      <c r="Q693" s="6"/>
      <c r="R693" s="6"/>
    </row>
    <row r="694">
      <c r="A694" s="6"/>
      <c r="B694" s="6"/>
      <c r="C694" s="6"/>
      <c r="D694" s="6"/>
      <c r="E694" s="6"/>
      <c r="F694" s="6"/>
      <c r="G694" s="6"/>
      <c r="H694" s="6"/>
      <c r="I694" s="6"/>
      <c r="J694" s="6"/>
      <c r="K694" s="6"/>
      <c r="L694" s="6"/>
      <c r="M694" s="6"/>
      <c r="N694" s="6"/>
      <c r="O694" s="6"/>
      <c r="P694" s="6"/>
      <c r="Q694" s="6"/>
      <c r="R694" s="6"/>
    </row>
    <row r="695">
      <c r="A695" s="6"/>
      <c r="B695" s="6"/>
      <c r="C695" s="6"/>
      <c r="D695" s="6"/>
      <c r="E695" s="6"/>
      <c r="F695" s="6"/>
      <c r="G695" s="6"/>
      <c r="H695" s="6"/>
      <c r="I695" s="6"/>
      <c r="J695" s="6"/>
      <c r="K695" s="6"/>
      <c r="L695" s="6"/>
      <c r="M695" s="6"/>
      <c r="N695" s="6"/>
      <c r="O695" s="6"/>
      <c r="P695" s="6"/>
      <c r="Q695" s="6"/>
      <c r="R695" s="6"/>
    </row>
    <row r="696">
      <c r="A696" s="6"/>
      <c r="B696" s="6"/>
      <c r="C696" s="6"/>
      <c r="D696" s="6"/>
      <c r="E696" s="6"/>
      <c r="F696" s="6"/>
      <c r="G696" s="6"/>
      <c r="H696" s="6"/>
      <c r="I696" s="6"/>
      <c r="J696" s="6"/>
      <c r="K696" s="6"/>
      <c r="L696" s="6"/>
      <c r="M696" s="6"/>
      <c r="N696" s="6"/>
      <c r="O696" s="6"/>
      <c r="P696" s="6"/>
      <c r="Q696" s="6"/>
      <c r="R696" s="6"/>
    </row>
    <row r="697">
      <c r="A697" s="6"/>
      <c r="B697" s="6"/>
      <c r="C697" s="6"/>
      <c r="D697" s="6"/>
      <c r="E697" s="6"/>
      <c r="F697" s="6"/>
      <c r="G697" s="6"/>
      <c r="H697" s="6"/>
      <c r="I697" s="6"/>
      <c r="J697" s="6"/>
      <c r="K697" s="6"/>
      <c r="L697" s="6"/>
      <c r="M697" s="6"/>
      <c r="N697" s="6"/>
      <c r="O697" s="6"/>
      <c r="P697" s="6"/>
      <c r="Q697" s="6"/>
      <c r="R697" s="6"/>
    </row>
    <row r="698">
      <c r="A698" s="6"/>
      <c r="B698" s="6"/>
      <c r="C698" s="6"/>
      <c r="D698" s="6"/>
      <c r="E698" s="6"/>
      <c r="F698" s="6"/>
      <c r="G698" s="6"/>
      <c r="H698" s="6"/>
      <c r="I698" s="6"/>
      <c r="J698" s="6"/>
      <c r="K698" s="6"/>
      <c r="L698" s="6"/>
      <c r="M698" s="6"/>
      <c r="N698" s="6"/>
      <c r="O698" s="6"/>
      <c r="P698" s="6"/>
      <c r="Q698" s="6"/>
      <c r="R698" s="6"/>
    </row>
    <row r="699">
      <c r="A699" s="6"/>
      <c r="B699" s="6"/>
      <c r="C699" s="6"/>
      <c r="D699" s="6"/>
      <c r="E699" s="6"/>
      <c r="F699" s="6"/>
      <c r="G699" s="6"/>
      <c r="H699" s="6"/>
      <c r="I699" s="6"/>
      <c r="J699" s="6"/>
      <c r="K699" s="6"/>
      <c r="L699" s="6"/>
      <c r="M699" s="6"/>
      <c r="N699" s="6"/>
      <c r="O699" s="6"/>
      <c r="P699" s="6"/>
      <c r="Q699" s="6"/>
      <c r="R699" s="6"/>
    </row>
    <row r="700">
      <c r="A700" s="6"/>
      <c r="B700" s="6"/>
      <c r="C700" s="6"/>
      <c r="D700" s="6"/>
      <c r="E700" s="6"/>
      <c r="F700" s="6"/>
      <c r="G700" s="6"/>
      <c r="H700" s="6"/>
      <c r="I700" s="6"/>
      <c r="J700" s="6"/>
      <c r="K700" s="6"/>
      <c r="L700" s="6"/>
      <c r="M700" s="6"/>
      <c r="N700" s="6"/>
      <c r="O700" s="6"/>
      <c r="P700" s="6"/>
      <c r="Q700" s="6"/>
      <c r="R700" s="6"/>
    </row>
    <row r="701">
      <c r="A701" s="6"/>
      <c r="B701" s="6"/>
      <c r="C701" s="6"/>
      <c r="D701" s="6"/>
      <c r="E701" s="6"/>
      <c r="F701" s="6"/>
      <c r="G701" s="6"/>
      <c r="H701" s="6"/>
      <c r="I701" s="6"/>
      <c r="J701" s="6"/>
      <c r="K701" s="6"/>
      <c r="L701" s="6"/>
      <c r="M701" s="6"/>
      <c r="N701" s="6"/>
      <c r="O701" s="6"/>
      <c r="P701" s="6"/>
      <c r="Q701" s="6"/>
      <c r="R701" s="6"/>
    </row>
    <row r="702">
      <c r="A702" s="6"/>
      <c r="B702" s="6"/>
      <c r="C702" s="6"/>
      <c r="D702" s="6"/>
      <c r="E702" s="6"/>
      <c r="F702" s="6"/>
      <c r="G702" s="6"/>
      <c r="H702" s="6"/>
      <c r="I702" s="6"/>
      <c r="J702" s="6"/>
      <c r="K702" s="6"/>
      <c r="L702" s="6"/>
      <c r="M702" s="6"/>
      <c r="N702" s="6"/>
      <c r="O702" s="6"/>
      <c r="P702" s="6"/>
      <c r="Q702" s="6"/>
      <c r="R702" s="6"/>
    </row>
    <row r="703">
      <c r="A703" s="6"/>
      <c r="B703" s="6"/>
      <c r="C703" s="6"/>
      <c r="D703" s="6"/>
      <c r="E703" s="6"/>
      <c r="F703" s="6"/>
      <c r="G703" s="6"/>
      <c r="H703" s="6"/>
      <c r="I703" s="6"/>
      <c r="J703" s="6"/>
      <c r="K703" s="6"/>
      <c r="L703" s="6"/>
      <c r="M703" s="6"/>
      <c r="N703" s="6"/>
      <c r="O703" s="6"/>
      <c r="P703" s="6"/>
      <c r="Q703" s="6"/>
      <c r="R703" s="6"/>
    </row>
    <row r="704">
      <c r="A704" s="6"/>
      <c r="B704" s="6"/>
      <c r="C704" s="6"/>
      <c r="D704" s="6"/>
      <c r="E704" s="6"/>
      <c r="F704" s="6"/>
      <c r="G704" s="6"/>
      <c r="H704" s="6"/>
      <c r="I704" s="6"/>
      <c r="J704" s="6"/>
      <c r="K704" s="6"/>
      <c r="L704" s="6"/>
      <c r="M704" s="6"/>
      <c r="N704" s="6"/>
      <c r="O704" s="6"/>
      <c r="P704" s="6"/>
      <c r="Q704" s="6"/>
      <c r="R704" s="6"/>
    </row>
    <row r="705">
      <c r="A705" s="6"/>
      <c r="B705" s="6"/>
      <c r="C705" s="6"/>
      <c r="D705" s="6"/>
      <c r="E705" s="6"/>
      <c r="F705" s="6"/>
      <c r="G705" s="6"/>
      <c r="H705" s="6"/>
      <c r="I705" s="6"/>
      <c r="J705" s="6"/>
      <c r="K705" s="6"/>
      <c r="L705" s="6"/>
      <c r="M705" s="6"/>
      <c r="N705" s="6"/>
      <c r="O705" s="6"/>
      <c r="P705" s="6"/>
      <c r="Q705" s="6"/>
      <c r="R705" s="6"/>
    </row>
    <row r="706">
      <c r="A706" s="6"/>
      <c r="B706" s="6"/>
      <c r="C706" s="6"/>
      <c r="D706" s="6"/>
      <c r="E706" s="6"/>
      <c r="F706" s="6"/>
      <c r="G706" s="6"/>
      <c r="H706" s="6"/>
      <c r="I706" s="6"/>
      <c r="J706" s="6"/>
      <c r="K706" s="6"/>
      <c r="L706" s="6"/>
      <c r="M706" s="6"/>
      <c r="N706" s="6"/>
      <c r="O706" s="6"/>
      <c r="P706" s="6"/>
      <c r="Q706" s="6"/>
      <c r="R706" s="6"/>
    </row>
    <row r="707">
      <c r="A707" s="6"/>
      <c r="B707" s="6"/>
      <c r="C707" s="6"/>
      <c r="D707" s="6"/>
      <c r="E707" s="6"/>
      <c r="F707" s="6"/>
      <c r="G707" s="6"/>
      <c r="H707" s="6"/>
      <c r="I707" s="6"/>
      <c r="J707" s="6"/>
      <c r="K707" s="6"/>
      <c r="L707" s="6"/>
      <c r="M707" s="6"/>
      <c r="N707" s="6"/>
      <c r="O707" s="6"/>
      <c r="P707" s="6"/>
      <c r="Q707" s="6"/>
      <c r="R707" s="6"/>
    </row>
    <row r="708">
      <c r="A708" s="6"/>
      <c r="B708" s="6"/>
      <c r="C708" s="6"/>
      <c r="D708" s="6"/>
      <c r="E708" s="6"/>
      <c r="F708" s="6"/>
      <c r="G708" s="6"/>
      <c r="H708" s="6"/>
      <c r="I708" s="6"/>
      <c r="J708" s="6"/>
      <c r="K708" s="6"/>
      <c r="L708" s="6"/>
      <c r="M708" s="6"/>
      <c r="N708" s="6"/>
      <c r="O708" s="6"/>
      <c r="P708" s="6"/>
      <c r="Q708" s="6"/>
      <c r="R708" s="6"/>
    </row>
    <row r="709">
      <c r="A709" s="6"/>
      <c r="B709" s="6"/>
      <c r="C709" s="6"/>
      <c r="D709" s="6"/>
      <c r="E709" s="6"/>
      <c r="F709" s="6"/>
      <c r="G709" s="6"/>
      <c r="H709" s="6"/>
      <c r="I709" s="6"/>
      <c r="J709" s="6"/>
      <c r="K709" s="6"/>
      <c r="L709" s="6"/>
      <c r="M709" s="6"/>
      <c r="N709" s="6"/>
      <c r="O709" s="6"/>
      <c r="P709" s="6"/>
      <c r="Q709" s="6"/>
      <c r="R709" s="6"/>
    </row>
    <row r="710">
      <c r="A710" s="6"/>
      <c r="B710" s="6"/>
      <c r="C710" s="6"/>
      <c r="D710" s="6"/>
      <c r="E710" s="6"/>
      <c r="F710" s="6"/>
      <c r="G710" s="6"/>
      <c r="H710" s="6"/>
      <c r="I710" s="6"/>
      <c r="J710" s="6"/>
      <c r="K710" s="6"/>
      <c r="L710" s="6"/>
      <c r="M710" s="6"/>
      <c r="N710" s="6"/>
      <c r="O710" s="6"/>
      <c r="P710" s="6"/>
      <c r="Q710" s="6"/>
      <c r="R710" s="6"/>
    </row>
    <row r="711">
      <c r="A711" s="6"/>
      <c r="B711" s="6"/>
      <c r="C711" s="6"/>
      <c r="D711" s="6"/>
      <c r="E711" s="6"/>
      <c r="F711" s="6"/>
      <c r="G711" s="6"/>
      <c r="H711" s="6"/>
      <c r="I711" s="6"/>
      <c r="J711" s="6"/>
      <c r="K711" s="6"/>
      <c r="L711" s="6"/>
      <c r="M711" s="6"/>
      <c r="N711" s="6"/>
      <c r="O711" s="6"/>
      <c r="P711" s="6"/>
      <c r="Q711" s="6"/>
      <c r="R711" s="6"/>
    </row>
    <row r="712">
      <c r="A712" s="6"/>
      <c r="B712" s="6"/>
      <c r="C712" s="6"/>
      <c r="D712" s="6"/>
      <c r="E712" s="6"/>
      <c r="F712" s="6"/>
      <c r="G712" s="6"/>
      <c r="H712" s="6"/>
      <c r="I712" s="6"/>
      <c r="J712" s="6"/>
      <c r="K712" s="6"/>
      <c r="L712" s="6"/>
      <c r="M712" s="6"/>
      <c r="N712" s="6"/>
      <c r="O712" s="6"/>
      <c r="P712" s="6"/>
      <c r="Q712" s="6"/>
      <c r="R712" s="6"/>
    </row>
    <row r="713">
      <c r="A713" s="6"/>
      <c r="B713" s="6"/>
      <c r="C713" s="6"/>
      <c r="D713" s="6"/>
      <c r="E713" s="6"/>
      <c r="F713" s="6"/>
      <c r="G713" s="6"/>
      <c r="H713" s="6"/>
      <c r="I713" s="6"/>
      <c r="J713" s="6"/>
      <c r="K713" s="6"/>
      <c r="L713" s="6"/>
      <c r="M713" s="6"/>
      <c r="N713" s="6"/>
      <c r="O713" s="6"/>
      <c r="P713" s="6"/>
      <c r="Q713" s="6"/>
      <c r="R713" s="6"/>
    </row>
    <row r="714">
      <c r="A714" s="6"/>
      <c r="B714" s="6"/>
      <c r="C714" s="6"/>
      <c r="D714" s="6"/>
      <c r="E714" s="6"/>
      <c r="F714" s="6"/>
      <c r="G714" s="6"/>
      <c r="H714" s="6"/>
      <c r="I714" s="6"/>
      <c r="J714" s="6"/>
      <c r="K714" s="6"/>
      <c r="L714" s="6"/>
      <c r="M714" s="6"/>
      <c r="N714" s="6"/>
      <c r="O714" s="6"/>
      <c r="P714" s="6"/>
      <c r="Q714" s="6"/>
      <c r="R714" s="6"/>
    </row>
    <row r="715">
      <c r="A715" s="6"/>
      <c r="B715" s="6"/>
      <c r="C715" s="6"/>
      <c r="D715" s="6"/>
      <c r="E715" s="6"/>
      <c r="F715" s="6"/>
      <c r="G715" s="6"/>
      <c r="H715" s="6"/>
      <c r="I715" s="6"/>
      <c r="J715" s="6"/>
      <c r="K715" s="6"/>
      <c r="L715" s="6"/>
      <c r="M715" s="6"/>
      <c r="N715" s="6"/>
      <c r="O715" s="6"/>
      <c r="P715" s="6"/>
      <c r="Q715" s="6"/>
      <c r="R715" s="6"/>
    </row>
    <row r="716">
      <c r="A716" s="6"/>
      <c r="B716" s="6"/>
      <c r="C716" s="6"/>
      <c r="D716" s="6"/>
      <c r="E716" s="6"/>
      <c r="F716" s="6"/>
      <c r="G716" s="6"/>
      <c r="H716" s="6"/>
      <c r="I716" s="6"/>
      <c r="J716" s="6"/>
      <c r="K716" s="6"/>
      <c r="L716" s="6"/>
      <c r="M716" s="6"/>
      <c r="N716" s="6"/>
      <c r="O716" s="6"/>
      <c r="P716" s="6"/>
      <c r="Q716" s="6"/>
      <c r="R716" s="6"/>
    </row>
    <row r="717">
      <c r="A717" s="6"/>
      <c r="B717" s="6"/>
      <c r="C717" s="6"/>
      <c r="D717" s="6"/>
      <c r="E717" s="6"/>
      <c r="F717" s="6"/>
      <c r="G717" s="6"/>
      <c r="H717" s="6"/>
      <c r="I717" s="6"/>
      <c r="J717" s="6"/>
      <c r="K717" s="6"/>
      <c r="L717" s="6"/>
      <c r="M717" s="6"/>
      <c r="N717" s="6"/>
      <c r="O717" s="6"/>
      <c r="P717" s="6"/>
      <c r="Q717" s="6"/>
      <c r="R717" s="6"/>
    </row>
    <row r="718">
      <c r="A718" s="6"/>
      <c r="B718" s="6"/>
      <c r="C718" s="6"/>
      <c r="D718" s="6"/>
      <c r="E718" s="6"/>
      <c r="F718" s="6"/>
      <c r="G718" s="6"/>
      <c r="H718" s="6"/>
      <c r="I718" s="6"/>
      <c r="J718" s="6"/>
      <c r="K718" s="6"/>
      <c r="L718" s="6"/>
      <c r="M718" s="6"/>
      <c r="N718" s="6"/>
      <c r="O718" s="6"/>
      <c r="P718" s="6"/>
      <c r="Q718" s="6"/>
      <c r="R718" s="6"/>
    </row>
    <row r="719">
      <c r="A719" s="6"/>
      <c r="B719" s="6"/>
      <c r="C719" s="6"/>
      <c r="D719" s="6"/>
      <c r="E719" s="6"/>
      <c r="F719" s="6"/>
      <c r="G719" s="6"/>
      <c r="H719" s="6"/>
      <c r="I719" s="6"/>
      <c r="J719" s="6"/>
      <c r="K719" s="6"/>
      <c r="L719" s="6"/>
      <c r="M719" s="6"/>
      <c r="N719" s="6"/>
      <c r="O719" s="6"/>
      <c r="P719" s="6"/>
      <c r="Q719" s="6"/>
      <c r="R719" s="6"/>
    </row>
    <row r="720">
      <c r="A720" s="6"/>
      <c r="B720" s="6"/>
      <c r="C720" s="6"/>
      <c r="D720" s="6"/>
      <c r="E720" s="6"/>
      <c r="F720" s="6"/>
      <c r="G720" s="6"/>
      <c r="H720" s="6"/>
      <c r="I720" s="6"/>
      <c r="J720" s="6"/>
      <c r="K720" s="6"/>
      <c r="L720" s="6"/>
      <c r="M720" s="6"/>
      <c r="N720" s="6"/>
      <c r="O720" s="6"/>
      <c r="P720" s="6"/>
      <c r="Q720" s="6"/>
      <c r="R720" s="6"/>
    </row>
    <row r="721">
      <c r="A721" s="6"/>
      <c r="B721" s="6"/>
      <c r="C721" s="6"/>
      <c r="D721" s="6"/>
      <c r="E721" s="6"/>
      <c r="F721" s="6"/>
      <c r="G721" s="6"/>
      <c r="H721" s="6"/>
      <c r="I721" s="6"/>
      <c r="J721" s="6"/>
      <c r="K721" s="6"/>
      <c r="L721" s="6"/>
      <c r="M721" s="6"/>
      <c r="N721" s="6"/>
      <c r="O721" s="6"/>
      <c r="P721" s="6"/>
      <c r="Q721" s="6"/>
      <c r="R721" s="6"/>
    </row>
    <row r="722">
      <c r="A722" s="6"/>
      <c r="B722" s="6"/>
      <c r="C722" s="6"/>
      <c r="D722" s="6"/>
      <c r="E722" s="6"/>
      <c r="F722" s="6"/>
      <c r="G722" s="6"/>
      <c r="H722" s="6"/>
      <c r="I722" s="6"/>
      <c r="J722" s="6"/>
      <c r="K722" s="6"/>
      <c r="L722" s="6"/>
      <c r="M722" s="6"/>
      <c r="N722" s="6"/>
      <c r="O722" s="6"/>
      <c r="P722" s="6"/>
      <c r="Q722" s="6"/>
      <c r="R722" s="6"/>
    </row>
    <row r="723">
      <c r="A723" s="6"/>
      <c r="B723" s="6"/>
      <c r="C723" s="6"/>
      <c r="D723" s="6"/>
      <c r="E723" s="6"/>
      <c r="F723" s="6"/>
      <c r="G723" s="6"/>
      <c r="H723" s="6"/>
      <c r="I723" s="6"/>
      <c r="J723" s="6"/>
      <c r="K723" s="6"/>
      <c r="L723" s="6"/>
      <c r="M723" s="6"/>
      <c r="N723" s="6"/>
      <c r="O723" s="6"/>
      <c r="P723" s="6"/>
      <c r="Q723" s="6"/>
      <c r="R723" s="6"/>
    </row>
    <row r="724">
      <c r="A724" s="6"/>
      <c r="B724" s="6"/>
      <c r="C724" s="6"/>
      <c r="D724" s="6"/>
      <c r="E724" s="6"/>
      <c r="F724" s="6"/>
      <c r="G724" s="6"/>
      <c r="H724" s="6"/>
      <c r="I724" s="6"/>
      <c r="J724" s="6"/>
      <c r="K724" s="6"/>
      <c r="L724" s="6"/>
      <c r="M724" s="6"/>
      <c r="N724" s="6"/>
      <c r="O724" s="6"/>
      <c r="P724" s="6"/>
      <c r="Q724" s="6"/>
      <c r="R724" s="6"/>
    </row>
    <row r="725">
      <c r="A725" s="6"/>
      <c r="B725" s="6"/>
      <c r="C725" s="6"/>
      <c r="D725" s="6"/>
      <c r="E725" s="6"/>
      <c r="F725" s="6"/>
      <c r="G725" s="6"/>
      <c r="H725" s="6"/>
      <c r="I725" s="6"/>
      <c r="J725" s="6"/>
      <c r="K725" s="6"/>
      <c r="L725" s="6"/>
      <c r="M725" s="6"/>
      <c r="N725" s="6"/>
      <c r="O725" s="6"/>
      <c r="P725" s="6"/>
      <c r="Q725" s="6"/>
      <c r="R725" s="6"/>
    </row>
    <row r="726">
      <c r="A726" s="6"/>
      <c r="B726" s="6"/>
      <c r="C726" s="6"/>
      <c r="D726" s="6"/>
      <c r="E726" s="6"/>
      <c r="F726" s="6"/>
      <c r="G726" s="6"/>
      <c r="H726" s="6"/>
      <c r="I726" s="6"/>
      <c r="J726" s="6"/>
      <c r="K726" s="6"/>
      <c r="L726" s="6"/>
      <c r="M726" s="6"/>
      <c r="N726" s="6"/>
      <c r="O726" s="6"/>
      <c r="P726" s="6"/>
      <c r="Q726" s="6"/>
      <c r="R726" s="6"/>
    </row>
    <row r="727">
      <c r="A727" s="6"/>
      <c r="B727" s="6"/>
      <c r="C727" s="6"/>
      <c r="D727" s="6"/>
      <c r="E727" s="6"/>
      <c r="F727" s="6"/>
      <c r="G727" s="6"/>
      <c r="H727" s="6"/>
      <c r="I727" s="6"/>
      <c r="J727" s="6"/>
      <c r="K727" s="6"/>
      <c r="L727" s="6"/>
      <c r="M727" s="6"/>
      <c r="N727" s="6"/>
      <c r="O727" s="6"/>
      <c r="P727" s="6"/>
      <c r="Q727" s="6"/>
      <c r="R727" s="6"/>
    </row>
    <row r="728">
      <c r="A728" s="6"/>
      <c r="B728" s="6"/>
      <c r="C728" s="6"/>
      <c r="D728" s="6"/>
      <c r="E728" s="6"/>
      <c r="F728" s="6"/>
      <c r="G728" s="6"/>
      <c r="H728" s="6"/>
      <c r="I728" s="6"/>
      <c r="J728" s="6"/>
      <c r="K728" s="6"/>
      <c r="L728" s="6"/>
      <c r="M728" s="6"/>
      <c r="N728" s="6"/>
      <c r="O728" s="6"/>
      <c r="P728" s="6"/>
      <c r="Q728" s="6"/>
      <c r="R728" s="6"/>
    </row>
    <row r="729">
      <c r="A729" s="6"/>
      <c r="B729" s="6"/>
      <c r="C729" s="6"/>
      <c r="D729" s="6"/>
      <c r="E729" s="6"/>
      <c r="F729" s="6"/>
      <c r="G729" s="6"/>
      <c r="H729" s="6"/>
      <c r="I729" s="6"/>
      <c r="J729" s="6"/>
      <c r="K729" s="6"/>
      <c r="L729" s="6"/>
      <c r="M729" s="6"/>
      <c r="N729" s="6"/>
      <c r="O729" s="6"/>
      <c r="P729" s="6"/>
      <c r="Q729" s="6"/>
      <c r="R729" s="6"/>
    </row>
    <row r="730">
      <c r="A730" s="6"/>
      <c r="B730" s="6"/>
      <c r="C730" s="6"/>
      <c r="D730" s="6"/>
      <c r="E730" s="6"/>
      <c r="F730" s="6"/>
      <c r="G730" s="6"/>
      <c r="H730" s="6"/>
      <c r="I730" s="6"/>
      <c r="J730" s="6"/>
      <c r="K730" s="6"/>
      <c r="L730" s="6"/>
      <c r="M730" s="6"/>
      <c r="N730" s="6"/>
      <c r="O730" s="6"/>
      <c r="P730" s="6"/>
      <c r="Q730" s="6"/>
      <c r="R730" s="6"/>
    </row>
    <row r="731">
      <c r="A731" s="6"/>
      <c r="B731" s="6"/>
      <c r="C731" s="6"/>
      <c r="D731" s="6"/>
      <c r="E731" s="6"/>
      <c r="F731" s="6"/>
      <c r="G731" s="6"/>
      <c r="H731" s="6"/>
      <c r="I731" s="6"/>
      <c r="J731" s="6"/>
      <c r="K731" s="6"/>
      <c r="L731" s="6"/>
      <c r="M731" s="6"/>
      <c r="N731" s="6"/>
      <c r="O731" s="6"/>
      <c r="P731" s="6"/>
      <c r="Q731" s="6"/>
      <c r="R731" s="6"/>
    </row>
    <row r="732">
      <c r="A732" s="6"/>
      <c r="B732" s="6"/>
      <c r="C732" s="6"/>
      <c r="D732" s="6"/>
      <c r="E732" s="6"/>
      <c r="F732" s="6"/>
      <c r="G732" s="6"/>
      <c r="H732" s="6"/>
      <c r="I732" s="6"/>
      <c r="J732" s="6"/>
      <c r="K732" s="6"/>
      <c r="L732" s="6"/>
      <c r="M732" s="6"/>
      <c r="N732" s="6"/>
      <c r="O732" s="6"/>
      <c r="P732" s="6"/>
      <c r="Q732" s="6"/>
      <c r="R732" s="6"/>
    </row>
    <row r="733">
      <c r="A733" s="6"/>
      <c r="B733" s="6"/>
      <c r="C733" s="6"/>
      <c r="D733" s="6"/>
      <c r="E733" s="6"/>
      <c r="F733" s="6"/>
      <c r="G733" s="6"/>
      <c r="H733" s="6"/>
      <c r="I733" s="6"/>
      <c r="J733" s="6"/>
      <c r="K733" s="6"/>
      <c r="L733" s="6"/>
      <c r="M733" s="6"/>
      <c r="N733" s="6"/>
      <c r="O733" s="6"/>
      <c r="P733" s="6"/>
      <c r="Q733" s="6"/>
      <c r="R733" s="6"/>
    </row>
    <row r="734">
      <c r="A734" s="6"/>
      <c r="B734" s="6"/>
      <c r="C734" s="6"/>
      <c r="D734" s="6"/>
      <c r="E734" s="6"/>
      <c r="F734" s="6"/>
      <c r="G734" s="6"/>
      <c r="H734" s="6"/>
      <c r="I734" s="6"/>
      <c r="J734" s="6"/>
      <c r="K734" s="6"/>
      <c r="L734" s="6"/>
      <c r="M734" s="6"/>
      <c r="N734" s="6"/>
      <c r="O734" s="6"/>
      <c r="P734" s="6"/>
      <c r="Q734" s="6"/>
      <c r="R734" s="6"/>
    </row>
    <row r="735">
      <c r="A735" s="6"/>
      <c r="B735" s="6"/>
      <c r="C735" s="6"/>
      <c r="D735" s="6"/>
      <c r="E735" s="6"/>
      <c r="F735" s="6"/>
      <c r="G735" s="6"/>
      <c r="H735" s="6"/>
      <c r="I735" s="6"/>
      <c r="J735" s="6"/>
      <c r="K735" s="6"/>
      <c r="L735" s="6"/>
      <c r="M735" s="6"/>
      <c r="N735" s="6"/>
      <c r="O735" s="6"/>
      <c r="P735" s="6"/>
      <c r="Q735" s="6"/>
      <c r="R735" s="6"/>
    </row>
    <row r="736">
      <c r="A736" s="6"/>
      <c r="B736" s="6"/>
      <c r="C736" s="6"/>
      <c r="D736" s="6"/>
      <c r="E736" s="6"/>
      <c r="F736" s="6"/>
      <c r="G736" s="6"/>
      <c r="H736" s="6"/>
      <c r="I736" s="6"/>
      <c r="J736" s="6"/>
      <c r="K736" s="6"/>
      <c r="L736" s="6"/>
      <c r="M736" s="6"/>
      <c r="N736" s="6"/>
      <c r="O736" s="6"/>
      <c r="P736" s="6"/>
      <c r="Q736" s="6"/>
      <c r="R736" s="6"/>
    </row>
    <row r="737">
      <c r="A737" s="6"/>
      <c r="B737" s="6"/>
      <c r="C737" s="6"/>
      <c r="D737" s="6"/>
      <c r="E737" s="6"/>
      <c r="F737" s="6"/>
      <c r="G737" s="6"/>
      <c r="H737" s="6"/>
      <c r="I737" s="6"/>
      <c r="J737" s="6"/>
      <c r="K737" s="6"/>
      <c r="L737" s="6"/>
      <c r="M737" s="6"/>
      <c r="N737" s="6"/>
      <c r="O737" s="6"/>
      <c r="P737" s="6"/>
      <c r="Q737" s="6"/>
      <c r="R737" s="6"/>
    </row>
    <row r="738">
      <c r="A738" s="6"/>
      <c r="B738" s="6"/>
      <c r="C738" s="6"/>
      <c r="D738" s="6"/>
      <c r="E738" s="6"/>
      <c r="F738" s="6"/>
      <c r="G738" s="6"/>
      <c r="H738" s="6"/>
      <c r="I738" s="6"/>
      <c r="J738" s="6"/>
      <c r="K738" s="6"/>
      <c r="L738" s="6"/>
      <c r="M738" s="6"/>
      <c r="N738" s="6"/>
      <c r="O738" s="6"/>
      <c r="P738" s="6"/>
      <c r="Q738" s="6"/>
      <c r="R738" s="6"/>
    </row>
    <row r="739">
      <c r="A739" s="6"/>
      <c r="B739" s="6"/>
      <c r="C739" s="6"/>
      <c r="D739" s="6"/>
      <c r="E739" s="6"/>
      <c r="F739" s="6"/>
      <c r="G739" s="6"/>
      <c r="H739" s="6"/>
      <c r="I739" s="6"/>
      <c r="J739" s="6"/>
      <c r="K739" s="6"/>
      <c r="L739" s="6"/>
      <c r="M739" s="6"/>
      <c r="N739" s="6"/>
      <c r="O739" s="6"/>
      <c r="P739" s="6"/>
      <c r="Q739" s="6"/>
      <c r="R739" s="6"/>
    </row>
    <row r="740">
      <c r="A740" s="6"/>
      <c r="B740" s="6"/>
      <c r="C740" s="6"/>
      <c r="D740" s="6"/>
      <c r="E740" s="6"/>
      <c r="F740" s="6"/>
      <c r="G740" s="6"/>
      <c r="H740" s="6"/>
      <c r="I740" s="6"/>
      <c r="J740" s="6"/>
      <c r="K740" s="6"/>
      <c r="L740" s="6"/>
      <c r="M740" s="6"/>
      <c r="N740" s="6"/>
      <c r="O740" s="6"/>
      <c r="P740" s="6"/>
      <c r="Q740" s="6"/>
      <c r="R740" s="6"/>
    </row>
    <row r="741">
      <c r="A741" s="6"/>
      <c r="B741" s="6"/>
      <c r="C741" s="6"/>
      <c r="D741" s="6"/>
      <c r="E741" s="6"/>
      <c r="F741" s="6"/>
      <c r="G741" s="6"/>
      <c r="H741" s="6"/>
      <c r="I741" s="6"/>
      <c r="J741" s="6"/>
      <c r="K741" s="6"/>
      <c r="L741" s="6"/>
      <c r="M741" s="6"/>
      <c r="N741" s="6"/>
      <c r="O741" s="6"/>
      <c r="P741" s="6"/>
      <c r="Q741" s="6"/>
      <c r="R741" s="6"/>
    </row>
    <row r="742">
      <c r="A742" s="6"/>
      <c r="B742" s="6"/>
      <c r="C742" s="6"/>
      <c r="D742" s="6"/>
      <c r="E742" s="6"/>
      <c r="F742" s="6"/>
      <c r="G742" s="6"/>
      <c r="H742" s="6"/>
      <c r="I742" s="6"/>
      <c r="J742" s="6"/>
      <c r="K742" s="6"/>
      <c r="L742" s="6"/>
      <c r="M742" s="6"/>
      <c r="N742" s="6"/>
      <c r="O742" s="6"/>
      <c r="P742" s="6"/>
      <c r="Q742" s="6"/>
      <c r="R742" s="6"/>
    </row>
    <row r="743">
      <c r="A743" s="6"/>
      <c r="B743" s="6"/>
      <c r="C743" s="6"/>
      <c r="D743" s="6"/>
      <c r="E743" s="6"/>
      <c r="F743" s="6"/>
      <c r="G743" s="6"/>
      <c r="H743" s="6"/>
      <c r="I743" s="6"/>
      <c r="J743" s="6"/>
      <c r="K743" s="6"/>
      <c r="L743" s="6"/>
      <c r="M743" s="6"/>
      <c r="N743" s="6"/>
      <c r="O743" s="6"/>
      <c r="P743" s="6"/>
      <c r="Q743" s="6"/>
      <c r="R743" s="6"/>
    </row>
    <row r="744">
      <c r="A744" s="6"/>
      <c r="B744" s="6"/>
      <c r="C744" s="6"/>
      <c r="D744" s="6"/>
      <c r="E744" s="6"/>
      <c r="F744" s="6"/>
      <c r="G744" s="6"/>
      <c r="H744" s="6"/>
      <c r="I744" s="6"/>
      <c r="J744" s="6"/>
      <c r="K744" s="6"/>
      <c r="L744" s="6"/>
      <c r="M744" s="6"/>
      <c r="N744" s="6"/>
      <c r="O744" s="6"/>
      <c r="P744" s="6"/>
      <c r="Q744" s="6"/>
      <c r="R744" s="6"/>
    </row>
    <row r="745">
      <c r="A745" s="6"/>
      <c r="B745" s="6"/>
      <c r="C745" s="6"/>
      <c r="D745" s="6"/>
      <c r="E745" s="6"/>
      <c r="F745" s="6"/>
      <c r="G745" s="6"/>
      <c r="H745" s="6"/>
      <c r="I745" s="6"/>
      <c r="J745" s="6"/>
      <c r="K745" s="6"/>
      <c r="L745" s="6"/>
      <c r="M745" s="6"/>
      <c r="N745" s="6"/>
      <c r="O745" s="6"/>
      <c r="P745" s="6"/>
      <c r="Q745" s="6"/>
      <c r="R745" s="6"/>
    </row>
    <row r="746">
      <c r="A746" s="6"/>
      <c r="B746" s="6"/>
      <c r="C746" s="6"/>
      <c r="D746" s="6"/>
      <c r="E746" s="6"/>
      <c r="F746" s="6"/>
      <c r="G746" s="6"/>
      <c r="H746" s="6"/>
      <c r="I746" s="6"/>
      <c r="J746" s="6"/>
      <c r="K746" s="6"/>
      <c r="L746" s="6"/>
      <c r="M746" s="6"/>
      <c r="N746" s="6"/>
      <c r="O746" s="6"/>
      <c r="P746" s="6"/>
      <c r="Q746" s="6"/>
      <c r="R746" s="6"/>
    </row>
    <row r="747">
      <c r="A747" s="6"/>
      <c r="B747" s="6"/>
      <c r="C747" s="6"/>
      <c r="D747" s="6"/>
      <c r="E747" s="6"/>
      <c r="F747" s="6"/>
      <c r="G747" s="6"/>
      <c r="H747" s="6"/>
      <c r="I747" s="6"/>
      <c r="J747" s="6"/>
      <c r="K747" s="6"/>
      <c r="L747" s="6"/>
      <c r="M747" s="6"/>
      <c r="N747" s="6"/>
      <c r="O747" s="6"/>
      <c r="P747" s="6"/>
      <c r="Q747" s="6"/>
      <c r="R747" s="6"/>
    </row>
    <row r="748">
      <c r="A748" s="6"/>
      <c r="B748" s="6"/>
      <c r="C748" s="6"/>
      <c r="D748" s="6"/>
      <c r="E748" s="6"/>
      <c r="F748" s="6"/>
      <c r="G748" s="6"/>
      <c r="H748" s="6"/>
      <c r="I748" s="6"/>
      <c r="J748" s="6"/>
      <c r="K748" s="6"/>
      <c r="L748" s="6"/>
      <c r="M748" s="6"/>
      <c r="N748" s="6"/>
      <c r="O748" s="6"/>
      <c r="P748" s="6"/>
      <c r="Q748" s="6"/>
      <c r="R748" s="6"/>
    </row>
    <row r="749">
      <c r="A749" s="6"/>
      <c r="B749" s="6"/>
      <c r="C749" s="6"/>
      <c r="D749" s="6"/>
      <c r="E749" s="6"/>
      <c r="F749" s="6"/>
      <c r="G749" s="6"/>
      <c r="H749" s="6"/>
      <c r="I749" s="6"/>
      <c r="J749" s="6"/>
      <c r="K749" s="6"/>
      <c r="L749" s="6"/>
      <c r="M749" s="6"/>
      <c r="N749" s="6"/>
      <c r="O749" s="6"/>
      <c r="P749" s="6"/>
      <c r="Q749" s="6"/>
      <c r="R749" s="6"/>
    </row>
    <row r="750">
      <c r="A750" s="6"/>
      <c r="B750" s="6"/>
      <c r="C750" s="6"/>
      <c r="D750" s="6"/>
      <c r="E750" s="6"/>
      <c r="F750" s="6"/>
      <c r="G750" s="6"/>
      <c r="H750" s="6"/>
      <c r="I750" s="6"/>
      <c r="J750" s="6"/>
      <c r="K750" s="6"/>
      <c r="L750" s="6"/>
      <c r="M750" s="6"/>
      <c r="N750" s="6"/>
      <c r="O750" s="6"/>
      <c r="P750" s="6"/>
      <c r="Q750" s="6"/>
      <c r="R750" s="6"/>
    </row>
    <row r="751">
      <c r="A751" s="6"/>
      <c r="B751" s="6"/>
      <c r="C751" s="6"/>
      <c r="D751" s="6"/>
      <c r="E751" s="6"/>
      <c r="F751" s="6"/>
      <c r="G751" s="6"/>
      <c r="H751" s="6"/>
      <c r="I751" s="6"/>
      <c r="J751" s="6"/>
      <c r="K751" s="6"/>
      <c r="L751" s="6"/>
      <c r="M751" s="6"/>
      <c r="N751" s="6"/>
      <c r="O751" s="6"/>
      <c r="P751" s="6"/>
      <c r="Q751" s="6"/>
      <c r="R751" s="6"/>
    </row>
    <row r="752">
      <c r="A752" s="6"/>
      <c r="B752" s="6"/>
      <c r="C752" s="6"/>
      <c r="D752" s="6"/>
      <c r="E752" s="6"/>
      <c r="F752" s="6"/>
      <c r="G752" s="6"/>
      <c r="H752" s="6"/>
      <c r="I752" s="6"/>
      <c r="J752" s="6"/>
      <c r="K752" s="6"/>
      <c r="L752" s="6"/>
      <c r="M752" s="6"/>
      <c r="N752" s="6"/>
      <c r="O752" s="6"/>
      <c r="P752" s="6"/>
      <c r="Q752" s="6"/>
      <c r="R752" s="6"/>
    </row>
    <row r="753">
      <c r="A753" s="6"/>
      <c r="B753" s="6"/>
      <c r="C753" s="6"/>
      <c r="D753" s="6"/>
      <c r="E753" s="6"/>
      <c r="F753" s="6"/>
      <c r="G753" s="6"/>
      <c r="H753" s="6"/>
      <c r="I753" s="6"/>
      <c r="J753" s="6"/>
      <c r="K753" s="6"/>
      <c r="L753" s="6"/>
      <c r="M753" s="6"/>
      <c r="N753" s="6"/>
      <c r="O753" s="6"/>
      <c r="P753" s="6"/>
      <c r="Q753" s="6"/>
      <c r="R753" s="6"/>
    </row>
    <row r="754">
      <c r="A754" s="6"/>
      <c r="B754" s="6"/>
      <c r="C754" s="6"/>
      <c r="D754" s="6"/>
      <c r="E754" s="6"/>
      <c r="F754" s="6"/>
      <c r="G754" s="6"/>
      <c r="H754" s="6"/>
      <c r="I754" s="6"/>
      <c r="J754" s="6"/>
      <c r="K754" s="6"/>
      <c r="L754" s="6"/>
      <c r="M754" s="6"/>
      <c r="N754" s="6"/>
      <c r="O754" s="6"/>
      <c r="P754" s="6"/>
      <c r="Q754" s="6"/>
      <c r="R754" s="6"/>
    </row>
    <row r="755">
      <c r="A755" s="6"/>
      <c r="B755" s="6"/>
      <c r="C755" s="6"/>
      <c r="D755" s="6"/>
      <c r="E755" s="6"/>
      <c r="F755" s="6"/>
      <c r="G755" s="6"/>
      <c r="H755" s="6"/>
      <c r="I755" s="6"/>
      <c r="J755" s="6"/>
      <c r="K755" s="6"/>
      <c r="L755" s="6"/>
      <c r="M755" s="6"/>
      <c r="N755" s="6"/>
      <c r="O755" s="6"/>
      <c r="P755" s="6"/>
      <c r="Q755" s="6"/>
      <c r="R755" s="6"/>
    </row>
    <row r="756">
      <c r="A756" s="6"/>
      <c r="B756" s="6"/>
      <c r="C756" s="6"/>
      <c r="D756" s="6"/>
      <c r="E756" s="6"/>
      <c r="F756" s="6"/>
      <c r="G756" s="6"/>
      <c r="H756" s="6"/>
      <c r="I756" s="6"/>
      <c r="J756" s="6"/>
      <c r="K756" s="6"/>
      <c r="L756" s="6"/>
      <c r="M756" s="6"/>
      <c r="N756" s="6"/>
      <c r="O756" s="6"/>
      <c r="P756" s="6"/>
      <c r="Q756" s="6"/>
      <c r="R756" s="6"/>
    </row>
    <row r="757">
      <c r="A757" s="6"/>
      <c r="B757" s="6"/>
      <c r="C757" s="6"/>
      <c r="D757" s="6"/>
      <c r="E757" s="6"/>
      <c r="F757" s="6"/>
      <c r="G757" s="6"/>
      <c r="H757" s="6"/>
      <c r="I757" s="6"/>
      <c r="J757" s="6"/>
      <c r="K757" s="6"/>
      <c r="L757" s="6"/>
      <c r="M757" s="6"/>
      <c r="N757" s="6"/>
      <c r="O757" s="6"/>
      <c r="P757" s="6"/>
      <c r="Q757" s="6"/>
      <c r="R757" s="6"/>
    </row>
    <row r="758">
      <c r="A758" s="6"/>
      <c r="B758" s="6"/>
      <c r="C758" s="6"/>
      <c r="D758" s="6"/>
      <c r="E758" s="6"/>
      <c r="F758" s="6"/>
      <c r="G758" s="6"/>
      <c r="H758" s="6"/>
      <c r="I758" s="6"/>
      <c r="J758" s="6"/>
      <c r="K758" s="6"/>
      <c r="L758" s="6"/>
      <c r="M758" s="6"/>
      <c r="N758" s="6"/>
      <c r="O758" s="6"/>
      <c r="P758" s="6"/>
      <c r="Q758" s="6"/>
      <c r="R758" s="6"/>
    </row>
    <row r="759">
      <c r="A759" s="6"/>
      <c r="B759" s="6"/>
      <c r="C759" s="6"/>
      <c r="D759" s="6"/>
      <c r="E759" s="6"/>
      <c r="F759" s="6"/>
      <c r="G759" s="6"/>
      <c r="H759" s="6"/>
      <c r="I759" s="6"/>
      <c r="J759" s="6"/>
      <c r="K759" s="6"/>
      <c r="L759" s="6"/>
      <c r="M759" s="6"/>
      <c r="N759" s="6"/>
      <c r="O759" s="6"/>
      <c r="P759" s="6"/>
      <c r="Q759" s="6"/>
      <c r="R759" s="6"/>
    </row>
    <row r="760">
      <c r="A760" s="6"/>
      <c r="B760" s="6"/>
      <c r="C760" s="6"/>
      <c r="D760" s="6"/>
      <c r="E760" s="6"/>
      <c r="F760" s="6"/>
      <c r="G760" s="6"/>
      <c r="H760" s="6"/>
      <c r="I760" s="6"/>
      <c r="J760" s="6"/>
      <c r="K760" s="6"/>
      <c r="L760" s="6"/>
      <c r="M760" s="6"/>
      <c r="N760" s="6"/>
      <c r="O760" s="6"/>
      <c r="P760" s="6"/>
      <c r="Q760" s="6"/>
      <c r="R760" s="6"/>
    </row>
    <row r="761">
      <c r="A761" s="6"/>
      <c r="B761" s="6"/>
      <c r="C761" s="6"/>
      <c r="D761" s="6"/>
      <c r="E761" s="6"/>
      <c r="F761" s="6"/>
      <c r="G761" s="6"/>
      <c r="H761" s="6"/>
      <c r="I761" s="6"/>
      <c r="J761" s="6"/>
      <c r="K761" s="6"/>
      <c r="L761" s="6"/>
      <c r="M761" s="6"/>
      <c r="N761" s="6"/>
      <c r="O761" s="6"/>
      <c r="P761" s="6"/>
      <c r="Q761" s="6"/>
      <c r="R761" s="6"/>
    </row>
    <row r="762">
      <c r="A762" s="6"/>
      <c r="B762" s="6"/>
      <c r="C762" s="6"/>
      <c r="D762" s="6"/>
      <c r="E762" s="6"/>
      <c r="F762" s="6"/>
      <c r="G762" s="6"/>
      <c r="H762" s="6"/>
      <c r="I762" s="6"/>
      <c r="J762" s="6"/>
      <c r="K762" s="6"/>
      <c r="L762" s="6"/>
      <c r="M762" s="6"/>
      <c r="N762" s="6"/>
      <c r="O762" s="6"/>
      <c r="P762" s="6"/>
      <c r="Q762" s="6"/>
      <c r="R762" s="6"/>
    </row>
    <row r="763">
      <c r="A763" s="6"/>
      <c r="B763" s="6"/>
      <c r="C763" s="6"/>
      <c r="D763" s="6"/>
      <c r="E763" s="6"/>
      <c r="F763" s="6"/>
      <c r="G763" s="6"/>
      <c r="H763" s="6"/>
      <c r="I763" s="6"/>
      <c r="J763" s="6"/>
      <c r="K763" s="6"/>
      <c r="L763" s="6"/>
      <c r="M763" s="6"/>
      <c r="N763" s="6"/>
      <c r="O763" s="6"/>
      <c r="P763" s="6"/>
      <c r="Q763" s="6"/>
      <c r="R763" s="6"/>
    </row>
    <row r="764">
      <c r="A764" s="6"/>
      <c r="B764" s="6"/>
      <c r="C764" s="6"/>
      <c r="D764" s="6"/>
      <c r="E764" s="6"/>
      <c r="F764" s="6"/>
      <c r="G764" s="6"/>
      <c r="H764" s="6"/>
      <c r="I764" s="6"/>
      <c r="J764" s="6"/>
      <c r="K764" s="6"/>
      <c r="L764" s="6"/>
      <c r="M764" s="6"/>
      <c r="N764" s="6"/>
      <c r="O764" s="6"/>
      <c r="P764" s="6"/>
      <c r="Q764" s="6"/>
      <c r="R764" s="6"/>
    </row>
    <row r="765">
      <c r="A765" s="6"/>
      <c r="B765" s="6"/>
      <c r="C765" s="6"/>
      <c r="D765" s="6"/>
      <c r="E765" s="6"/>
      <c r="F765" s="6"/>
      <c r="G765" s="6"/>
      <c r="H765" s="6"/>
      <c r="I765" s="6"/>
      <c r="J765" s="6"/>
      <c r="K765" s="6"/>
      <c r="L765" s="6"/>
      <c r="M765" s="6"/>
      <c r="N765" s="6"/>
      <c r="O765" s="6"/>
      <c r="P765" s="6"/>
      <c r="Q765" s="6"/>
      <c r="R765" s="6"/>
    </row>
    <row r="766">
      <c r="A766" s="6"/>
      <c r="B766" s="6"/>
      <c r="C766" s="6"/>
      <c r="D766" s="6"/>
      <c r="E766" s="6"/>
      <c r="F766" s="6"/>
      <c r="G766" s="6"/>
      <c r="H766" s="6"/>
      <c r="I766" s="6"/>
      <c r="J766" s="6"/>
      <c r="K766" s="6"/>
      <c r="L766" s="6"/>
      <c r="M766" s="6"/>
      <c r="N766" s="6"/>
      <c r="O766" s="6"/>
      <c r="P766" s="6"/>
      <c r="Q766" s="6"/>
      <c r="R766" s="6"/>
    </row>
    <row r="767">
      <c r="A767" s="6"/>
      <c r="B767" s="6"/>
      <c r="C767" s="6"/>
      <c r="D767" s="6"/>
      <c r="E767" s="6"/>
      <c r="F767" s="6"/>
      <c r="G767" s="6"/>
      <c r="H767" s="6"/>
      <c r="I767" s="6"/>
      <c r="J767" s="6"/>
      <c r="K767" s="6"/>
      <c r="L767" s="6"/>
      <c r="M767" s="6"/>
      <c r="N767" s="6"/>
      <c r="O767" s="6"/>
      <c r="P767" s="6"/>
      <c r="Q767" s="6"/>
      <c r="R767" s="6"/>
    </row>
    <row r="768">
      <c r="A768" s="6"/>
      <c r="B768" s="6"/>
      <c r="C768" s="6"/>
      <c r="D768" s="6"/>
      <c r="E768" s="6"/>
      <c r="F768" s="6"/>
      <c r="G768" s="6"/>
      <c r="H768" s="6"/>
      <c r="I768" s="6"/>
      <c r="J768" s="6"/>
      <c r="K768" s="6"/>
      <c r="L768" s="6"/>
      <c r="M768" s="6"/>
      <c r="N768" s="6"/>
      <c r="O768" s="6"/>
      <c r="P768" s="6"/>
      <c r="Q768" s="6"/>
      <c r="R768" s="6"/>
    </row>
    <row r="769">
      <c r="A769" s="6"/>
      <c r="B769" s="6"/>
      <c r="C769" s="6"/>
      <c r="D769" s="6"/>
      <c r="E769" s="6"/>
      <c r="F769" s="6"/>
      <c r="G769" s="6"/>
      <c r="H769" s="6"/>
      <c r="I769" s="6"/>
      <c r="J769" s="6"/>
      <c r="K769" s="6"/>
      <c r="L769" s="6"/>
      <c r="M769" s="6"/>
      <c r="N769" s="6"/>
      <c r="O769" s="6"/>
      <c r="P769" s="6"/>
      <c r="Q769" s="6"/>
      <c r="R769" s="6"/>
    </row>
    <row r="770">
      <c r="A770" s="6"/>
      <c r="B770" s="6"/>
      <c r="C770" s="6"/>
      <c r="D770" s="6"/>
      <c r="E770" s="6"/>
      <c r="F770" s="6"/>
      <c r="G770" s="6"/>
      <c r="H770" s="6"/>
      <c r="I770" s="6"/>
      <c r="J770" s="6"/>
      <c r="K770" s="6"/>
      <c r="L770" s="6"/>
      <c r="M770" s="6"/>
      <c r="N770" s="6"/>
      <c r="O770" s="6"/>
      <c r="P770" s="6"/>
      <c r="Q770" s="6"/>
      <c r="R770" s="6"/>
    </row>
    <row r="771">
      <c r="A771" s="6"/>
      <c r="B771" s="6"/>
      <c r="C771" s="6"/>
      <c r="D771" s="6"/>
      <c r="E771" s="6"/>
      <c r="F771" s="6"/>
      <c r="G771" s="6"/>
      <c r="H771" s="6"/>
      <c r="I771" s="6"/>
      <c r="J771" s="6"/>
      <c r="K771" s="6"/>
      <c r="L771" s="6"/>
      <c r="M771" s="6"/>
      <c r="N771" s="6"/>
      <c r="O771" s="6"/>
      <c r="P771" s="6"/>
      <c r="Q771" s="6"/>
      <c r="R771" s="6"/>
    </row>
    <row r="772">
      <c r="A772" s="6"/>
      <c r="B772" s="6"/>
      <c r="C772" s="6"/>
      <c r="D772" s="6"/>
      <c r="E772" s="6"/>
      <c r="F772" s="6"/>
      <c r="G772" s="6"/>
      <c r="H772" s="6"/>
      <c r="I772" s="6"/>
      <c r="J772" s="6"/>
      <c r="K772" s="6"/>
      <c r="L772" s="6"/>
      <c r="M772" s="6"/>
      <c r="N772" s="6"/>
      <c r="O772" s="6"/>
      <c r="P772" s="6"/>
      <c r="Q772" s="6"/>
      <c r="R772" s="6"/>
    </row>
    <row r="773">
      <c r="A773" s="6"/>
      <c r="B773" s="6"/>
      <c r="C773" s="6"/>
      <c r="D773" s="6"/>
      <c r="E773" s="6"/>
      <c r="F773" s="6"/>
      <c r="G773" s="6"/>
      <c r="H773" s="6"/>
      <c r="I773" s="6"/>
      <c r="J773" s="6"/>
      <c r="K773" s="6"/>
      <c r="L773" s="6"/>
      <c r="M773" s="6"/>
      <c r="N773" s="6"/>
      <c r="O773" s="6"/>
      <c r="P773" s="6"/>
      <c r="Q773" s="6"/>
      <c r="R773" s="6"/>
    </row>
    <row r="774">
      <c r="A774" s="6"/>
      <c r="B774" s="6"/>
      <c r="C774" s="6"/>
      <c r="D774" s="6"/>
      <c r="E774" s="6"/>
      <c r="F774" s="6"/>
      <c r="G774" s="6"/>
      <c r="H774" s="6"/>
      <c r="I774" s="6"/>
      <c r="J774" s="6"/>
      <c r="K774" s="6"/>
      <c r="L774" s="6"/>
      <c r="M774" s="6"/>
      <c r="N774" s="6"/>
      <c r="O774" s="6"/>
      <c r="P774" s="6"/>
      <c r="Q774" s="6"/>
      <c r="R774" s="6"/>
    </row>
    <row r="775">
      <c r="A775" s="6"/>
      <c r="B775" s="6"/>
      <c r="C775" s="6"/>
      <c r="D775" s="6"/>
      <c r="E775" s="6"/>
      <c r="F775" s="6"/>
      <c r="G775" s="6"/>
      <c r="H775" s="6"/>
      <c r="I775" s="6"/>
      <c r="J775" s="6"/>
      <c r="K775" s="6"/>
      <c r="L775" s="6"/>
      <c r="M775" s="6"/>
      <c r="N775" s="6"/>
      <c r="O775" s="6"/>
      <c r="P775" s="6"/>
      <c r="Q775" s="6"/>
      <c r="R775" s="6"/>
    </row>
    <row r="776">
      <c r="A776" s="6"/>
      <c r="B776" s="6"/>
      <c r="C776" s="6"/>
      <c r="D776" s="6"/>
      <c r="E776" s="6"/>
      <c r="F776" s="6"/>
      <c r="G776" s="6"/>
      <c r="H776" s="6"/>
      <c r="I776" s="6"/>
      <c r="J776" s="6"/>
      <c r="K776" s="6"/>
      <c r="L776" s="6"/>
      <c r="M776" s="6"/>
      <c r="N776" s="6"/>
      <c r="O776" s="6"/>
      <c r="P776" s="6"/>
      <c r="Q776" s="6"/>
      <c r="R776" s="6"/>
    </row>
    <row r="777">
      <c r="A777" s="6"/>
      <c r="B777" s="6"/>
      <c r="C777" s="6"/>
      <c r="D777" s="6"/>
      <c r="E777" s="6"/>
      <c r="F777" s="6"/>
      <c r="G777" s="6"/>
      <c r="H777" s="6"/>
      <c r="I777" s="6"/>
      <c r="J777" s="6"/>
      <c r="K777" s="6"/>
      <c r="L777" s="6"/>
      <c r="M777" s="6"/>
      <c r="N777" s="6"/>
      <c r="O777" s="6"/>
      <c r="P777" s="6"/>
      <c r="Q777" s="6"/>
      <c r="R777" s="6"/>
    </row>
    <row r="778">
      <c r="A778" s="6"/>
      <c r="B778" s="6"/>
      <c r="C778" s="6"/>
      <c r="D778" s="6"/>
      <c r="E778" s="6"/>
      <c r="F778" s="6"/>
      <c r="G778" s="6"/>
      <c r="H778" s="6"/>
      <c r="I778" s="6"/>
      <c r="J778" s="6"/>
      <c r="K778" s="6"/>
      <c r="L778" s="6"/>
      <c r="M778" s="6"/>
      <c r="N778" s="6"/>
      <c r="O778" s="6"/>
      <c r="P778" s="6"/>
      <c r="Q778" s="6"/>
      <c r="R778" s="6"/>
    </row>
    <row r="779">
      <c r="A779" s="6"/>
      <c r="B779" s="6"/>
      <c r="C779" s="6"/>
      <c r="D779" s="6"/>
      <c r="E779" s="6"/>
      <c r="F779" s="6"/>
      <c r="G779" s="6"/>
      <c r="H779" s="6"/>
      <c r="I779" s="6"/>
      <c r="J779" s="6"/>
      <c r="K779" s="6"/>
      <c r="L779" s="6"/>
      <c r="M779" s="6"/>
      <c r="N779" s="6"/>
      <c r="O779" s="6"/>
      <c r="P779" s="6"/>
      <c r="Q779" s="6"/>
      <c r="R779" s="6"/>
    </row>
    <row r="780">
      <c r="A780" s="6"/>
      <c r="B780" s="6"/>
      <c r="C780" s="6"/>
      <c r="D780" s="6"/>
      <c r="E780" s="6"/>
      <c r="F780" s="6"/>
      <c r="G780" s="6"/>
      <c r="H780" s="6"/>
      <c r="I780" s="6"/>
      <c r="J780" s="6"/>
      <c r="K780" s="6"/>
      <c r="L780" s="6"/>
      <c r="M780" s="6"/>
      <c r="N780" s="6"/>
      <c r="O780" s="6"/>
      <c r="P780" s="6"/>
      <c r="Q780" s="6"/>
      <c r="R780" s="6"/>
    </row>
    <row r="781">
      <c r="A781" s="6"/>
      <c r="B781" s="6"/>
      <c r="C781" s="6"/>
      <c r="D781" s="6"/>
      <c r="E781" s="6"/>
      <c r="F781" s="6"/>
      <c r="G781" s="6"/>
      <c r="H781" s="6"/>
      <c r="I781" s="6"/>
      <c r="J781" s="6"/>
      <c r="K781" s="6"/>
      <c r="L781" s="6"/>
      <c r="M781" s="6"/>
      <c r="N781" s="6"/>
      <c r="O781" s="6"/>
      <c r="P781" s="6"/>
      <c r="Q781" s="6"/>
      <c r="R781" s="6"/>
    </row>
    <row r="782">
      <c r="A782" s="6"/>
      <c r="B782" s="6"/>
      <c r="C782" s="6"/>
      <c r="D782" s="6"/>
      <c r="E782" s="6"/>
      <c r="F782" s="6"/>
      <c r="G782" s="6"/>
      <c r="H782" s="6"/>
      <c r="I782" s="6"/>
      <c r="J782" s="6"/>
      <c r="K782" s="6"/>
      <c r="L782" s="6"/>
      <c r="M782" s="6"/>
      <c r="N782" s="6"/>
      <c r="O782" s="6"/>
      <c r="P782" s="6"/>
      <c r="Q782" s="6"/>
      <c r="R782" s="6"/>
    </row>
    <row r="783">
      <c r="A783" s="6"/>
      <c r="B783" s="6"/>
      <c r="C783" s="6"/>
      <c r="D783" s="6"/>
      <c r="E783" s="6"/>
      <c r="F783" s="6"/>
      <c r="G783" s="6"/>
      <c r="H783" s="6"/>
      <c r="I783" s="6"/>
      <c r="J783" s="6"/>
      <c r="K783" s="6"/>
      <c r="L783" s="6"/>
      <c r="M783" s="6"/>
      <c r="N783" s="6"/>
      <c r="O783" s="6"/>
      <c r="P783" s="6"/>
      <c r="Q783" s="6"/>
      <c r="R783" s="6"/>
    </row>
    <row r="784">
      <c r="A784" s="6"/>
      <c r="B784" s="6"/>
      <c r="C784" s="6"/>
      <c r="D784" s="6"/>
      <c r="E784" s="6"/>
      <c r="F784" s="6"/>
      <c r="G784" s="6"/>
      <c r="H784" s="6"/>
      <c r="I784" s="6"/>
      <c r="J784" s="6"/>
      <c r="K784" s="6"/>
      <c r="L784" s="6"/>
      <c r="M784" s="6"/>
      <c r="N784" s="6"/>
      <c r="O784" s="6"/>
      <c r="P784" s="6"/>
      <c r="Q784" s="6"/>
      <c r="R784" s="6"/>
    </row>
    <row r="785">
      <c r="A785" s="6"/>
      <c r="B785" s="6"/>
      <c r="C785" s="6"/>
      <c r="D785" s="6"/>
      <c r="E785" s="6"/>
      <c r="F785" s="6"/>
      <c r="G785" s="6"/>
      <c r="H785" s="6"/>
      <c r="I785" s="6"/>
      <c r="J785" s="6"/>
      <c r="K785" s="6"/>
      <c r="L785" s="6"/>
      <c r="M785" s="6"/>
      <c r="N785" s="6"/>
      <c r="O785" s="6"/>
      <c r="P785" s="6"/>
      <c r="Q785" s="6"/>
      <c r="R785" s="6"/>
    </row>
    <row r="786">
      <c r="A786" s="6"/>
      <c r="B786" s="6"/>
      <c r="C786" s="6"/>
      <c r="D786" s="6"/>
      <c r="E786" s="6"/>
      <c r="F786" s="6"/>
      <c r="G786" s="6"/>
      <c r="H786" s="6"/>
      <c r="I786" s="6"/>
      <c r="J786" s="6"/>
      <c r="K786" s="6"/>
      <c r="L786" s="6"/>
      <c r="M786" s="6"/>
      <c r="N786" s="6"/>
      <c r="O786" s="6"/>
      <c r="P786" s="6"/>
      <c r="Q786" s="6"/>
      <c r="R786" s="6"/>
    </row>
    <row r="787">
      <c r="A787" s="6"/>
      <c r="B787" s="6"/>
      <c r="C787" s="6"/>
      <c r="D787" s="6"/>
      <c r="E787" s="6"/>
      <c r="F787" s="6"/>
      <c r="G787" s="6"/>
      <c r="H787" s="6"/>
      <c r="I787" s="6"/>
      <c r="J787" s="6"/>
      <c r="K787" s="6"/>
      <c r="L787" s="6"/>
      <c r="M787" s="6"/>
      <c r="N787" s="6"/>
      <c r="O787" s="6"/>
      <c r="P787" s="6"/>
      <c r="Q787" s="6"/>
      <c r="R787" s="6"/>
    </row>
    <row r="788">
      <c r="A788" s="6"/>
      <c r="B788" s="6"/>
      <c r="C788" s="6"/>
      <c r="D788" s="6"/>
      <c r="E788" s="6"/>
      <c r="F788" s="6"/>
      <c r="G788" s="6"/>
      <c r="H788" s="6"/>
      <c r="I788" s="6"/>
      <c r="J788" s="6"/>
      <c r="K788" s="6"/>
      <c r="L788" s="6"/>
      <c r="M788" s="6"/>
      <c r="N788" s="6"/>
      <c r="O788" s="6"/>
      <c r="P788" s="6"/>
      <c r="Q788" s="6"/>
      <c r="R788" s="6"/>
    </row>
    <row r="789">
      <c r="A789" s="6"/>
      <c r="B789" s="6"/>
      <c r="C789" s="6"/>
      <c r="D789" s="6"/>
      <c r="E789" s="6"/>
      <c r="F789" s="6"/>
      <c r="G789" s="6"/>
      <c r="H789" s="6"/>
      <c r="I789" s="6"/>
      <c r="J789" s="6"/>
      <c r="K789" s="6"/>
      <c r="L789" s="6"/>
      <c r="M789" s="6"/>
      <c r="N789" s="6"/>
      <c r="O789" s="6"/>
      <c r="P789" s="6"/>
      <c r="Q789" s="6"/>
      <c r="R789" s="6"/>
    </row>
    <row r="790">
      <c r="A790" s="6"/>
      <c r="B790" s="6"/>
      <c r="C790" s="6"/>
      <c r="D790" s="6"/>
      <c r="E790" s="6"/>
      <c r="F790" s="6"/>
      <c r="G790" s="6"/>
      <c r="H790" s="6"/>
      <c r="I790" s="6"/>
      <c r="J790" s="6"/>
      <c r="K790" s="6"/>
      <c r="L790" s="6"/>
      <c r="M790" s="6"/>
      <c r="N790" s="6"/>
      <c r="O790" s="6"/>
      <c r="P790" s="6"/>
      <c r="Q790" s="6"/>
      <c r="R790" s="6"/>
    </row>
    <row r="791">
      <c r="A791" s="6"/>
      <c r="B791" s="6"/>
      <c r="C791" s="6"/>
      <c r="D791" s="6"/>
      <c r="E791" s="6"/>
      <c r="F791" s="6"/>
      <c r="G791" s="6"/>
      <c r="H791" s="6"/>
      <c r="I791" s="6"/>
      <c r="J791" s="6"/>
      <c r="K791" s="6"/>
      <c r="L791" s="6"/>
      <c r="M791" s="6"/>
      <c r="N791" s="6"/>
      <c r="O791" s="6"/>
      <c r="P791" s="6"/>
      <c r="Q791" s="6"/>
      <c r="R791" s="6"/>
    </row>
    <row r="792">
      <c r="A792" s="6"/>
      <c r="B792" s="6"/>
      <c r="C792" s="6"/>
      <c r="D792" s="6"/>
      <c r="E792" s="6"/>
      <c r="F792" s="6"/>
      <c r="G792" s="6"/>
      <c r="H792" s="6"/>
      <c r="I792" s="6"/>
      <c r="J792" s="6"/>
      <c r="K792" s="6"/>
      <c r="L792" s="6"/>
      <c r="M792" s="6"/>
      <c r="N792" s="6"/>
      <c r="O792" s="6"/>
      <c r="P792" s="6"/>
      <c r="Q792" s="6"/>
      <c r="R792" s="6"/>
    </row>
    <row r="793">
      <c r="A793" s="6"/>
      <c r="B793" s="6"/>
      <c r="C793" s="6"/>
      <c r="D793" s="6"/>
      <c r="E793" s="6"/>
      <c r="F793" s="6"/>
      <c r="G793" s="6"/>
      <c r="H793" s="6"/>
      <c r="I793" s="6"/>
      <c r="J793" s="6"/>
      <c r="K793" s="6"/>
      <c r="L793" s="6"/>
      <c r="M793" s="6"/>
      <c r="N793" s="6"/>
      <c r="O793" s="6"/>
      <c r="P793" s="6"/>
      <c r="Q793" s="6"/>
      <c r="R793" s="6"/>
    </row>
    <row r="794">
      <c r="A794" s="6"/>
      <c r="B794" s="6"/>
      <c r="C794" s="6"/>
      <c r="D794" s="6"/>
      <c r="E794" s="6"/>
      <c r="F794" s="6"/>
      <c r="G794" s="6"/>
      <c r="H794" s="6"/>
      <c r="I794" s="6"/>
      <c r="J794" s="6"/>
      <c r="K794" s="6"/>
      <c r="L794" s="6"/>
      <c r="M794" s="6"/>
      <c r="N794" s="6"/>
      <c r="O794" s="6"/>
      <c r="P794" s="6"/>
      <c r="Q794" s="6"/>
      <c r="R794" s="6"/>
    </row>
    <row r="795">
      <c r="A795" s="6"/>
      <c r="B795" s="6"/>
      <c r="C795" s="6"/>
      <c r="D795" s="6"/>
      <c r="E795" s="6"/>
      <c r="F795" s="6"/>
      <c r="G795" s="6"/>
      <c r="H795" s="6"/>
      <c r="I795" s="6"/>
      <c r="J795" s="6"/>
      <c r="K795" s="6"/>
      <c r="L795" s="6"/>
      <c r="M795" s="6"/>
      <c r="N795" s="6"/>
      <c r="O795" s="6"/>
      <c r="P795" s="6"/>
      <c r="Q795" s="6"/>
      <c r="R795" s="6"/>
    </row>
    <row r="796">
      <c r="A796" s="6"/>
      <c r="B796" s="6"/>
      <c r="C796" s="6"/>
      <c r="D796" s="6"/>
      <c r="E796" s="6"/>
      <c r="F796" s="6"/>
      <c r="G796" s="6"/>
      <c r="H796" s="6"/>
      <c r="I796" s="6"/>
      <c r="J796" s="6"/>
      <c r="K796" s="6"/>
      <c r="L796" s="6"/>
      <c r="M796" s="6"/>
      <c r="N796" s="6"/>
      <c r="O796" s="6"/>
      <c r="P796" s="6"/>
      <c r="Q796" s="6"/>
      <c r="R796" s="6"/>
    </row>
    <row r="797">
      <c r="A797" s="6"/>
      <c r="B797" s="6"/>
      <c r="C797" s="6"/>
      <c r="D797" s="6"/>
      <c r="E797" s="6"/>
      <c r="F797" s="6"/>
      <c r="G797" s="6"/>
      <c r="H797" s="6"/>
      <c r="I797" s="6"/>
      <c r="J797" s="6"/>
      <c r="K797" s="6"/>
      <c r="L797" s="6"/>
      <c r="M797" s="6"/>
      <c r="N797" s="6"/>
      <c r="O797" s="6"/>
      <c r="P797" s="6"/>
      <c r="Q797" s="6"/>
      <c r="R797" s="6"/>
    </row>
    <row r="798">
      <c r="A798" s="6"/>
      <c r="B798" s="6"/>
      <c r="C798" s="6"/>
      <c r="D798" s="6"/>
      <c r="E798" s="6"/>
      <c r="F798" s="6"/>
      <c r="G798" s="6"/>
      <c r="H798" s="6"/>
      <c r="I798" s="6"/>
      <c r="J798" s="6"/>
      <c r="K798" s="6"/>
      <c r="L798" s="6"/>
      <c r="M798" s="6"/>
      <c r="N798" s="6"/>
      <c r="O798" s="6"/>
      <c r="P798" s="6"/>
      <c r="Q798" s="6"/>
      <c r="R798" s="6"/>
    </row>
    <row r="799">
      <c r="A799" s="6"/>
      <c r="B799" s="6"/>
      <c r="C799" s="6"/>
      <c r="D799" s="6"/>
      <c r="E799" s="6"/>
      <c r="F799" s="6"/>
      <c r="G799" s="6"/>
      <c r="H799" s="6"/>
      <c r="I799" s="6"/>
      <c r="J799" s="6"/>
      <c r="K799" s="6"/>
      <c r="L799" s="6"/>
      <c r="M799" s="6"/>
      <c r="N799" s="6"/>
      <c r="O799" s="6"/>
      <c r="P799" s="6"/>
      <c r="Q799" s="6"/>
      <c r="R799" s="6"/>
    </row>
    <row r="800">
      <c r="A800" s="6"/>
      <c r="B800" s="6"/>
      <c r="C800" s="6"/>
      <c r="D800" s="6"/>
      <c r="E800" s="6"/>
      <c r="F800" s="6"/>
      <c r="G800" s="6"/>
      <c r="H800" s="6"/>
      <c r="I800" s="6"/>
      <c r="J800" s="6"/>
      <c r="K800" s="6"/>
      <c r="L800" s="6"/>
      <c r="M800" s="6"/>
      <c r="N800" s="6"/>
      <c r="O800" s="6"/>
      <c r="P800" s="6"/>
      <c r="Q800" s="6"/>
      <c r="R800" s="6"/>
    </row>
    <row r="801">
      <c r="A801" s="6"/>
      <c r="B801" s="6"/>
      <c r="C801" s="6"/>
      <c r="D801" s="6"/>
      <c r="E801" s="6"/>
      <c r="F801" s="6"/>
      <c r="G801" s="6"/>
      <c r="H801" s="6"/>
      <c r="I801" s="6"/>
      <c r="J801" s="6"/>
      <c r="K801" s="6"/>
      <c r="L801" s="6"/>
      <c r="M801" s="6"/>
      <c r="N801" s="6"/>
      <c r="O801" s="6"/>
      <c r="P801" s="6"/>
      <c r="Q801" s="6"/>
      <c r="R801" s="6"/>
    </row>
    <row r="802">
      <c r="A802" s="6"/>
      <c r="B802" s="6"/>
      <c r="C802" s="6"/>
      <c r="D802" s="6"/>
      <c r="E802" s="6"/>
      <c r="F802" s="6"/>
      <c r="G802" s="6"/>
      <c r="H802" s="6"/>
      <c r="I802" s="6"/>
      <c r="J802" s="6"/>
      <c r="K802" s="6"/>
      <c r="L802" s="6"/>
      <c r="M802" s="6"/>
      <c r="N802" s="6"/>
      <c r="O802" s="6"/>
      <c r="P802" s="6"/>
      <c r="Q802" s="6"/>
      <c r="R802" s="6"/>
    </row>
    <row r="803">
      <c r="A803" s="6"/>
      <c r="B803" s="6"/>
      <c r="C803" s="6"/>
      <c r="D803" s="6"/>
      <c r="E803" s="6"/>
      <c r="F803" s="6"/>
      <c r="G803" s="6"/>
      <c r="H803" s="6"/>
      <c r="I803" s="6"/>
      <c r="J803" s="6"/>
      <c r="K803" s="6"/>
      <c r="L803" s="6"/>
      <c r="M803" s="6"/>
      <c r="N803" s="6"/>
      <c r="O803" s="6"/>
      <c r="P803" s="6"/>
      <c r="Q803" s="6"/>
      <c r="R803" s="6"/>
    </row>
    <row r="804">
      <c r="A804" s="6"/>
      <c r="B804" s="6"/>
      <c r="C804" s="6"/>
      <c r="D804" s="6"/>
      <c r="E804" s="6"/>
      <c r="F804" s="6"/>
      <c r="G804" s="6"/>
      <c r="H804" s="6"/>
      <c r="I804" s="6"/>
      <c r="J804" s="6"/>
      <c r="K804" s="6"/>
      <c r="L804" s="6"/>
      <c r="M804" s="6"/>
      <c r="N804" s="6"/>
      <c r="O804" s="6"/>
      <c r="P804" s="6"/>
      <c r="Q804" s="6"/>
      <c r="R804" s="6"/>
    </row>
    <row r="805">
      <c r="A805" s="6"/>
      <c r="B805" s="6"/>
      <c r="C805" s="6"/>
      <c r="D805" s="6"/>
      <c r="E805" s="6"/>
      <c r="F805" s="6"/>
      <c r="G805" s="6"/>
      <c r="H805" s="6"/>
      <c r="I805" s="6"/>
      <c r="J805" s="6"/>
      <c r="K805" s="6"/>
      <c r="L805" s="6"/>
      <c r="M805" s="6"/>
      <c r="N805" s="6"/>
      <c r="O805" s="6"/>
      <c r="P805" s="6"/>
      <c r="Q805" s="6"/>
      <c r="R805" s="6"/>
    </row>
    <row r="806">
      <c r="A806" s="6"/>
      <c r="B806" s="6"/>
      <c r="C806" s="6"/>
      <c r="D806" s="6"/>
      <c r="E806" s="6"/>
      <c r="F806" s="6"/>
      <c r="G806" s="6"/>
      <c r="H806" s="6"/>
      <c r="I806" s="6"/>
      <c r="J806" s="6"/>
      <c r="K806" s="6"/>
      <c r="L806" s="6"/>
      <c r="M806" s="6"/>
      <c r="N806" s="6"/>
      <c r="O806" s="6"/>
      <c r="P806" s="6"/>
      <c r="Q806" s="6"/>
      <c r="R806" s="6"/>
    </row>
    <row r="807">
      <c r="A807" s="6"/>
      <c r="B807" s="6"/>
      <c r="C807" s="6"/>
      <c r="D807" s="6"/>
      <c r="E807" s="6"/>
      <c r="F807" s="6"/>
      <c r="G807" s="6"/>
      <c r="H807" s="6"/>
      <c r="I807" s="6"/>
      <c r="J807" s="6"/>
      <c r="K807" s="6"/>
      <c r="L807" s="6"/>
      <c r="M807" s="6"/>
      <c r="N807" s="6"/>
      <c r="O807" s="6"/>
      <c r="P807" s="6"/>
      <c r="Q807" s="6"/>
      <c r="R807" s="6"/>
    </row>
    <row r="808">
      <c r="A808" s="6"/>
      <c r="B808" s="6"/>
      <c r="C808" s="6"/>
      <c r="D808" s="6"/>
      <c r="E808" s="6"/>
      <c r="F808" s="6"/>
      <c r="G808" s="6"/>
      <c r="H808" s="6"/>
      <c r="I808" s="6"/>
      <c r="J808" s="6"/>
      <c r="K808" s="6"/>
      <c r="L808" s="6"/>
      <c r="M808" s="6"/>
      <c r="N808" s="6"/>
      <c r="O808" s="6"/>
      <c r="P808" s="6"/>
      <c r="Q808" s="6"/>
      <c r="R808" s="6"/>
    </row>
    <row r="809">
      <c r="A809" s="6"/>
      <c r="B809" s="6"/>
      <c r="C809" s="6"/>
      <c r="D809" s="6"/>
      <c r="E809" s="6"/>
      <c r="F809" s="6"/>
      <c r="G809" s="6"/>
      <c r="H809" s="6"/>
      <c r="I809" s="6"/>
      <c r="J809" s="6"/>
      <c r="K809" s="6"/>
      <c r="L809" s="6"/>
      <c r="M809" s="6"/>
      <c r="N809" s="6"/>
      <c r="O809" s="6"/>
      <c r="P809" s="6"/>
      <c r="Q809" s="6"/>
      <c r="R809" s="6"/>
    </row>
    <row r="810">
      <c r="A810" s="6"/>
      <c r="B810" s="6"/>
      <c r="C810" s="6"/>
      <c r="D810" s="6"/>
      <c r="E810" s="6"/>
      <c r="F810" s="6"/>
      <c r="G810" s="6"/>
      <c r="H810" s="6"/>
      <c r="I810" s="6"/>
      <c r="J810" s="6"/>
      <c r="K810" s="6"/>
      <c r="L810" s="6"/>
      <c r="M810" s="6"/>
      <c r="N810" s="6"/>
      <c r="O810" s="6"/>
      <c r="P810" s="6"/>
      <c r="Q810" s="6"/>
      <c r="R810" s="6"/>
    </row>
    <row r="811">
      <c r="A811" s="6"/>
      <c r="B811" s="6"/>
      <c r="C811" s="6"/>
      <c r="D811" s="6"/>
      <c r="E811" s="6"/>
      <c r="F811" s="6"/>
      <c r="G811" s="6"/>
      <c r="H811" s="6"/>
      <c r="I811" s="6"/>
      <c r="J811" s="6"/>
      <c r="K811" s="6"/>
      <c r="L811" s="6"/>
      <c r="M811" s="6"/>
      <c r="N811" s="6"/>
      <c r="O811" s="6"/>
      <c r="P811" s="6"/>
      <c r="Q811" s="6"/>
      <c r="R811" s="6"/>
    </row>
    <row r="812">
      <c r="A812" s="6"/>
      <c r="B812" s="6"/>
      <c r="C812" s="6"/>
      <c r="D812" s="6"/>
      <c r="E812" s="6"/>
      <c r="F812" s="6"/>
      <c r="G812" s="6"/>
      <c r="H812" s="6"/>
      <c r="I812" s="6"/>
      <c r="J812" s="6"/>
      <c r="K812" s="6"/>
      <c r="L812" s="6"/>
      <c r="M812" s="6"/>
      <c r="N812" s="6"/>
      <c r="O812" s="6"/>
      <c r="P812" s="6"/>
      <c r="Q812" s="6"/>
      <c r="R812" s="6"/>
    </row>
    <row r="813">
      <c r="A813" s="6"/>
      <c r="B813" s="6"/>
      <c r="C813" s="6"/>
      <c r="D813" s="6"/>
      <c r="E813" s="6"/>
      <c r="F813" s="6"/>
      <c r="G813" s="6"/>
      <c r="H813" s="6"/>
      <c r="I813" s="6"/>
      <c r="J813" s="6"/>
      <c r="K813" s="6"/>
      <c r="L813" s="6"/>
      <c r="M813" s="6"/>
      <c r="N813" s="6"/>
      <c r="O813" s="6"/>
      <c r="P813" s="6"/>
      <c r="Q813" s="6"/>
      <c r="R813" s="6"/>
    </row>
    <row r="814">
      <c r="A814" s="6"/>
      <c r="B814" s="6"/>
      <c r="C814" s="6"/>
      <c r="D814" s="6"/>
      <c r="E814" s="6"/>
      <c r="F814" s="6"/>
      <c r="G814" s="6"/>
      <c r="H814" s="6"/>
      <c r="I814" s="6"/>
      <c r="J814" s="6"/>
      <c r="K814" s="6"/>
      <c r="L814" s="6"/>
      <c r="M814" s="6"/>
      <c r="N814" s="6"/>
      <c r="O814" s="6"/>
      <c r="P814" s="6"/>
      <c r="Q814" s="6"/>
      <c r="R814" s="6"/>
    </row>
    <row r="815">
      <c r="A815" s="6"/>
      <c r="B815" s="6"/>
      <c r="C815" s="6"/>
      <c r="D815" s="6"/>
      <c r="E815" s="6"/>
      <c r="F815" s="6"/>
      <c r="G815" s="6"/>
      <c r="H815" s="6"/>
      <c r="I815" s="6"/>
      <c r="J815" s="6"/>
      <c r="K815" s="6"/>
      <c r="L815" s="6"/>
      <c r="M815" s="6"/>
      <c r="N815" s="6"/>
      <c r="O815" s="6"/>
      <c r="P815" s="6"/>
      <c r="Q815" s="6"/>
      <c r="R815" s="6"/>
    </row>
    <row r="816">
      <c r="A816" s="6"/>
      <c r="B816" s="6"/>
      <c r="C816" s="6"/>
      <c r="D816" s="6"/>
      <c r="E816" s="6"/>
      <c r="F816" s="6"/>
      <c r="G816" s="6"/>
      <c r="H816" s="6"/>
      <c r="I816" s="6"/>
      <c r="J816" s="6"/>
      <c r="K816" s="6"/>
      <c r="L816" s="6"/>
      <c r="M816" s="6"/>
      <c r="N816" s="6"/>
      <c r="O816" s="6"/>
      <c r="P816" s="6"/>
      <c r="Q816" s="6"/>
      <c r="R816" s="6"/>
    </row>
    <row r="817">
      <c r="A817" s="6"/>
      <c r="B817" s="6"/>
      <c r="C817" s="6"/>
      <c r="D817" s="6"/>
      <c r="E817" s="6"/>
      <c r="F817" s="6"/>
      <c r="G817" s="6"/>
      <c r="H817" s="6"/>
      <c r="I817" s="6"/>
      <c r="J817" s="6"/>
      <c r="K817" s="6"/>
      <c r="L817" s="6"/>
      <c r="M817" s="6"/>
      <c r="N817" s="6"/>
      <c r="O817" s="6"/>
      <c r="P817" s="6"/>
      <c r="Q817" s="6"/>
      <c r="R817" s="6"/>
    </row>
    <row r="818">
      <c r="A818" s="6"/>
      <c r="B818" s="6"/>
      <c r="C818" s="6"/>
      <c r="D818" s="6"/>
      <c r="E818" s="6"/>
      <c r="F818" s="6"/>
      <c r="G818" s="6"/>
      <c r="H818" s="6"/>
      <c r="I818" s="6"/>
      <c r="J818" s="6"/>
      <c r="K818" s="6"/>
      <c r="L818" s="6"/>
      <c r="M818" s="6"/>
      <c r="N818" s="6"/>
      <c r="O818" s="6"/>
      <c r="P818" s="6"/>
      <c r="Q818" s="6"/>
      <c r="R818" s="6"/>
    </row>
    <row r="819">
      <c r="A819" s="6"/>
      <c r="B819" s="6"/>
      <c r="C819" s="6"/>
      <c r="D819" s="6"/>
      <c r="E819" s="6"/>
      <c r="F819" s="6"/>
      <c r="G819" s="6"/>
      <c r="H819" s="6"/>
      <c r="I819" s="6"/>
      <c r="J819" s="6"/>
      <c r="K819" s="6"/>
      <c r="L819" s="6"/>
      <c r="M819" s="6"/>
      <c r="N819" s="6"/>
      <c r="O819" s="6"/>
      <c r="P819" s="6"/>
      <c r="Q819" s="6"/>
      <c r="R819" s="6"/>
    </row>
    <row r="820">
      <c r="A820" s="6"/>
      <c r="B820" s="6"/>
      <c r="C820" s="6"/>
      <c r="D820" s="6"/>
      <c r="E820" s="6"/>
      <c r="F820" s="6"/>
      <c r="G820" s="6"/>
      <c r="H820" s="6"/>
      <c r="I820" s="6"/>
      <c r="J820" s="6"/>
      <c r="K820" s="6"/>
      <c r="L820" s="6"/>
      <c r="M820" s="6"/>
      <c r="N820" s="6"/>
      <c r="O820" s="6"/>
      <c r="P820" s="6"/>
      <c r="Q820" s="6"/>
      <c r="R820" s="6"/>
    </row>
    <row r="821">
      <c r="A821" s="6"/>
      <c r="B821" s="6"/>
      <c r="C821" s="6"/>
      <c r="D821" s="6"/>
      <c r="E821" s="6"/>
      <c r="F821" s="6"/>
      <c r="G821" s="6"/>
      <c r="H821" s="6"/>
      <c r="I821" s="6"/>
      <c r="J821" s="6"/>
      <c r="K821" s="6"/>
      <c r="L821" s="6"/>
      <c r="M821" s="6"/>
      <c r="N821" s="6"/>
      <c r="O821" s="6"/>
      <c r="P821" s="6"/>
      <c r="Q821" s="6"/>
      <c r="R821" s="6"/>
    </row>
    <row r="822">
      <c r="A822" s="6"/>
      <c r="B822" s="6"/>
      <c r="C822" s="6"/>
      <c r="D822" s="6"/>
      <c r="E822" s="6"/>
      <c r="F822" s="6"/>
      <c r="G822" s="6"/>
      <c r="H822" s="6"/>
      <c r="I822" s="6"/>
      <c r="J822" s="6"/>
      <c r="K822" s="6"/>
      <c r="L822" s="6"/>
      <c r="M822" s="6"/>
      <c r="N822" s="6"/>
      <c r="O822" s="6"/>
      <c r="P822" s="6"/>
      <c r="Q822" s="6"/>
      <c r="R822" s="6"/>
    </row>
    <row r="823">
      <c r="A823" s="6"/>
      <c r="B823" s="6"/>
      <c r="C823" s="6"/>
      <c r="D823" s="6"/>
      <c r="E823" s="6"/>
      <c r="F823" s="6"/>
      <c r="G823" s="6"/>
      <c r="H823" s="6"/>
      <c r="I823" s="6"/>
      <c r="J823" s="6"/>
      <c r="K823" s="6"/>
      <c r="L823" s="6"/>
      <c r="M823" s="6"/>
      <c r="N823" s="6"/>
      <c r="O823" s="6"/>
      <c r="P823" s="6"/>
      <c r="Q823" s="6"/>
      <c r="R823" s="6"/>
    </row>
    <row r="824">
      <c r="A824" s="6"/>
      <c r="B824" s="6"/>
      <c r="C824" s="6"/>
      <c r="D824" s="6"/>
      <c r="E824" s="6"/>
      <c r="F824" s="6"/>
      <c r="G824" s="6"/>
      <c r="H824" s="6"/>
      <c r="I824" s="6"/>
      <c r="J824" s="6"/>
      <c r="K824" s="6"/>
      <c r="L824" s="6"/>
      <c r="M824" s="6"/>
      <c r="N824" s="6"/>
      <c r="O824" s="6"/>
      <c r="P824" s="6"/>
      <c r="Q824" s="6"/>
      <c r="R824" s="6"/>
    </row>
    <row r="825">
      <c r="A825" s="6"/>
      <c r="B825" s="6"/>
      <c r="C825" s="6"/>
      <c r="D825" s="6"/>
      <c r="E825" s="6"/>
      <c r="F825" s="6"/>
      <c r="G825" s="6"/>
      <c r="H825" s="6"/>
      <c r="I825" s="6"/>
      <c r="J825" s="6"/>
      <c r="K825" s="6"/>
      <c r="L825" s="6"/>
      <c r="M825" s="6"/>
      <c r="N825" s="6"/>
      <c r="O825" s="6"/>
      <c r="P825" s="6"/>
      <c r="Q825" s="6"/>
      <c r="R825" s="6"/>
    </row>
    <row r="826">
      <c r="A826" s="6"/>
      <c r="B826" s="6"/>
      <c r="C826" s="6"/>
      <c r="D826" s="6"/>
      <c r="E826" s="6"/>
      <c r="F826" s="6"/>
      <c r="G826" s="6"/>
      <c r="H826" s="6"/>
      <c r="I826" s="6"/>
      <c r="J826" s="6"/>
      <c r="K826" s="6"/>
      <c r="L826" s="6"/>
      <c r="M826" s="6"/>
      <c r="N826" s="6"/>
      <c r="O826" s="6"/>
      <c r="P826" s="6"/>
      <c r="Q826" s="6"/>
      <c r="R826" s="6"/>
    </row>
    <row r="827">
      <c r="A827" s="6"/>
      <c r="B827" s="6"/>
      <c r="C827" s="6"/>
      <c r="D827" s="6"/>
      <c r="E827" s="6"/>
      <c r="F827" s="6"/>
      <c r="G827" s="6"/>
      <c r="H827" s="6"/>
      <c r="I827" s="6"/>
      <c r="J827" s="6"/>
      <c r="K827" s="6"/>
      <c r="L827" s="6"/>
      <c r="M827" s="6"/>
      <c r="N827" s="6"/>
      <c r="O827" s="6"/>
      <c r="P827" s="6"/>
      <c r="Q827" s="6"/>
      <c r="R827" s="6"/>
    </row>
    <row r="828">
      <c r="A828" s="6"/>
      <c r="B828" s="6"/>
      <c r="C828" s="6"/>
      <c r="D828" s="6"/>
      <c r="E828" s="6"/>
      <c r="F828" s="6"/>
      <c r="G828" s="6"/>
      <c r="H828" s="6"/>
      <c r="I828" s="6"/>
      <c r="J828" s="6"/>
      <c r="K828" s="6"/>
      <c r="L828" s="6"/>
      <c r="M828" s="6"/>
      <c r="N828" s="6"/>
      <c r="O828" s="6"/>
      <c r="P828" s="6"/>
      <c r="Q828" s="6"/>
      <c r="R828" s="6"/>
    </row>
    <row r="829">
      <c r="A829" s="6"/>
      <c r="B829" s="6"/>
      <c r="C829" s="6"/>
      <c r="D829" s="6"/>
      <c r="E829" s="6"/>
      <c r="F829" s="6"/>
      <c r="G829" s="6"/>
      <c r="H829" s="6"/>
      <c r="I829" s="6"/>
      <c r="J829" s="6"/>
      <c r="K829" s="6"/>
      <c r="L829" s="6"/>
      <c r="M829" s="6"/>
      <c r="N829" s="6"/>
      <c r="O829" s="6"/>
      <c r="P829" s="6"/>
      <c r="Q829" s="6"/>
      <c r="R829" s="6"/>
    </row>
    <row r="830">
      <c r="A830" s="6"/>
      <c r="B830" s="6"/>
      <c r="C830" s="6"/>
      <c r="D830" s="6"/>
      <c r="E830" s="6"/>
      <c r="F830" s="6"/>
      <c r="G830" s="6"/>
      <c r="H830" s="6"/>
      <c r="I830" s="6"/>
      <c r="J830" s="6"/>
      <c r="K830" s="6"/>
      <c r="L830" s="6"/>
      <c r="M830" s="6"/>
      <c r="N830" s="6"/>
      <c r="O830" s="6"/>
      <c r="P830" s="6"/>
      <c r="Q830" s="6"/>
      <c r="R830" s="6"/>
    </row>
    <row r="831">
      <c r="A831" s="6"/>
      <c r="B831" s="6"/>
      <c r="C831" s="6"/>
      <c r="D831" s="6"/>
      <c r="E831" s="6"/>
      <c r="F831" s="6"/>
      <c r="G831" s="6"/>
      <c r="H831" s="6"/>
      <c r="I831" s="6"/>
      <c r="J831" s="6"/>
      <c r="K831" s="6"/>
      <c r="L831" s="6"/>
      <c r="M831" s="6"/>
      <c r="N831" s="6"/>
      <c r="O831" s="6"/>
      <c r="P831" s="6"/>
      <c r="Q831" s="6"/>
      <c r="R831" s="6"/>
    </row>
    <row r="832">
      <c r="A832" s="6"/>
      <c r="B832" s="6"/>
      <c r="C832" s="6"/>
      <c r="D832" s="6"/>
      <c r="E832" s="6"/>
      <c r="F832" s="6"/>
      <c r="G832" s="6"/>
      <c r="H832" s="6"/>
      <c r="I832" s="6"/>
      <c r="J832" s="6"/>
      <c r="K832" s="6"/>
      <c r="L832" s="6"/>
      <c r="M832" s="6"/>
      <c r="N832" s="6"/>
      <c r="O832" s="6"/>
      <c r="P832" s="6"/>
      <c r="Q832" s="6"/>
      <c r="R832" s="6"/>
    </row>
    <row r="833">
      <c r="A833" s="6"/>
      <c r="B833" s="6"/>
      <c r="C833" s="6"/>
      <c r="D833" s="6"/>
      <c r="E833" s="6"/>
      <c r="F833" s="6"/>
      <c r="G833" s="6"/>
      <c r="H833" s="6"/>
      <c r="I833" s="6"/>
      <c r="J833" s="6"/>
      <c r="K833" s="6"/>
      <c r="L833" s="6"/>
      <c r="M833" s="6"/>
      <c r="N833" s="6"/>
      <c r="O833" s="6"/>
      <c r="P833" s="6"/>
      <c r="Q833" s="6"/>
      <c r="R833" s="6"/>
    </row>
    <row r="834">
      <c r="A834" s="6"/>
      <c r="B834" s="6"/>
      <c r="C834" s="6"/>
      <c r="D834" s="6"/>
      <c r="E834" s="6"/>
      <c r="F834" s="6"/>
      <c r="G834" s="6"/>
      <c r="H834" s="6"/>
      <c r="I834" s="6"/>
      <c r="J834" s="6"/>
      <c r="K834" s="6"/>
      <c r="L834" s="6"/>
      <c r="M834" s="6"/>
      <c r="N834" s="6"/>
      <c r="O834" s="6"/>
      <c r="P834" s="6"/>
      <c r="Q834" s="6"/>
      <c r="R834" s="6"/>
    </row>
    <row r="835">
      <c r="A835" s="6"/>
      <c r="B835" s="6"/>
      <c r="C835" s="6"/>
      <c r="D835" s="6"/>
      <c r="E835" s="6"/>
      <c r="F835" s="6"/>
      <c r="G835" s="6"/>
      <c r="H835" s="6"/>
      <c r="I835" s="6"/>
      <c r="J835" s="6"/>
      <c r="K835" s="6"/>
      <c r="L835" s="6"/>
      <c r="M835" s="6"/>
      <c r="N835" s="6"/>
      <c r="O835" s="6"/>
      <c r="P835" s="6"/>
      <c r="Q835" s="6"/>
      <c r="R835" s="6"/>
    </row>
    <row r="836">
      <c r="A836" s="6"/>
      <c r="B836" s="6"/>
      <c r="C836" s="6"/>
      <c r="D836" s="6"/>
      <c r="E836" s="6"/>
      <c r="F836" s="6"/>
      <c r="G836" s="6"/>
      <c r="H836" s="6"/>
      <c r="I836" s="6"/>
      <c r="J836" s="6"/>
      <c r="K836" s="6"/>
      <c r="L836" s="6"/>
      <c r="M836" s="6"/>
      <c r="N836" s="6"/>
      <c r="O836" s="6"/>
      <c r="P836" s="6"/>
      <c r="Q836" s="6"/>
      <c r="R836" s="6"/>
    </row>
    <row r="837">
      <c r="A837" s="6"/>
      <c r="B837" s="6"/>
      <c r="C837" s="6"/>
      <c r="D837" s="6"/>
      <c r="E837" s="6"/>
      <c r="F837" s="6"/>
      <c r="G837" s="6"/>
      <c r="H837" s="6"/>
      <c r="I837" s="6"/>
      <c r="J837" s="6"/>
      <c r="K837" s="6"/>
      <c r="L837" s="6"/>
      <c r="M837" s="6"/>
      <c r="N837" s="6"/>
      <c r="O837" s="6"/>
      <c r="P837" s="6"/>
      <c r="Q837" s="6"/>
      <c r="R837" s="6"/>
    </row>
    <row r="838">
      <c r="A838" s="6"/>
      <c r="B838" s="6"/>
      <c r="C838" s="6"/>
      <c r="D838" s="6"/>
      <c r="E838" s="6"/>
      <c r="F838" s="6"/>
      <c r="G838" s="6"/>
      <c r="H838" s="6"/>
      <c r="I838" s="6"/>
      <c r="J838" s="6"/>
      <c r="K838" s="6"/>
      <c r="L838" s="6"/>
      <c r="M838" s="6"/>
      <c r="N838" s="6"/>
      <c r="O838" s="6"/>
      <c r="P838" s="6"/>
      <c r="Q838" s="6"/>
      <c r="R838" s="6"/>
    </row>
    <row r="839">
      <c r="A839" s="6"/>
      <c r="B839" s="6"/>
      <c r="C839" s="6"/>
      <c r="D839" s="6"/>
      <c r="E839" s="6"/>
      <c r="F839" s="6"/>
      <c r="G839" s="6"/>
      <c r="H839" s="6"/>
      <c r="I839" s="6"/>
      <c r="J839" s="6"/>
      <c r="K839" s="6"/>
      <c r="L839" s="6"/>
      <c r="M839" s="6"/>
      <c r="N839" s="6"/>
      <c r="O839" s="6"/>
      <c r="P839" s="6"/>
      <c r="Q839" s="6"/>
      <c r="R839" s="6"/>
    </row>
    <row r="840">
      <c r="A840" s="6"/>
      <c r="B840" s="6"/>
      <c r="C840" s="6"/>
      <c r="D840" s="6"/>
      <c r="E840" s="6"/>
      <c r="F840" s="6"/>
      <c r="G840" s="6"/>
      <c r="H840" s="6"/>
      <c r="I840" s="6"/>
      <c r="J840" s="6"/>
      <c r="K840" s="6"/>
      <c r="L840" s="6"/>
      <c r="M840" s="6"/>
      <c r="N840" s="6"/>
      <c r="O840" s="6"/>
      <c r="P840" s="6"/>
      <c r="Q840" s="6"/>
      <c r="R840" s="6"/>
    </row>
    <row r="841">
      <c r="A841" s="6"/>
      <c r="B841" s="6"/>
      <c r="C841" s="6"/>
      <c r="D841" s="6"/>
      <c r="E841" s="6"/>
      <c r="F841" s="6"/>
      <c r="G841" s="6"/>
      <c r="H841" s="6"/>
      <c r="I841" s="6"/>
      <c r="J841" s="6"/>
      <c r="K841" s="6"/>
      <c r="L841" s="6"/>
      <c r="M841" s="6"/>
      <c r="N841" s="6"/>
      <c r="O841" s="6"/>
      <c r="P841" s="6"/>
      <c r="Q841" s="6"/>
      <c r="R841" s="6"/>
    </row>
    <row r="842">
      <c r="A842" s="6"/>
      <c r="B842" s="6"/>
      <c r="C842" s="6"/>
      <c r="D842" s="6"/>
      <c r="E842" s="6"/>
      <c r="F842" s="6"/>
      <c r="G842" s="6"/>
      <c r="H842" s="6"/>
      <c r="I842" s="6"/>
      <c r="J842" s="6"/>
      <c r="K842" s="6"/>
      <c r="L842" s="6"/>
      <c r="M842" s="6"/>
      <c r="N842" s="6"/>
      <c r="O842" s="6"/>
      <c r="P842" s="6"/>
      <c r="Q842" s="6"/>
      <c r="R842" s="6"/>
    </row>
    <row r="843">
      <c r="A843" s="6"/>
      <c r="B843" s="6"/>
      <c r="C843" s="6"/>
      <c r="D843" s="6"/>
      <c r="E843" s="6"/>
      <c r="F843" s="6"/>
      <c r="G843" s="6"/>
      <c r="H843" s="6"/>
      <c r="I843" s="6"/>
      <c r="J843" s="6"/>
      <c r="K843" s="6"/>
      <c r="L843" s="6"/>
      <c r="M843" s="6"/>
      <c r="N843" s="6"/>
      <c r="O843" s="6"/>
      <c r="P843" s="6"/>
      <c r="Q843" s="6"/>
      <c r="R843" s="6"/>
    </row>
    <row r="844">
      <c r="A844" s="6"/>
      <c r="B844" s="6"/>
      <c r="C844" s="6"/>
      <c r="D844" s="6"/>
      <c r="E844" s="6"/>
      <c r="F844" s="6"/>
      <c r="G844" s="6"/>
      <c r="H844" s="6"/>
      <c r="I844" s="6"/>
      <c r="J844" s="6"/>
      <c r="K844" s="6"/>
      <c r="L844" s="6"/>
      <c r="M844" s="6"/>
      <c r="N844" s="6"/>
      <c r="O844" s="6"/>
      <c r="P844" s="6"/>
      <c r="Q844" s="6"/>
      <c r="R844" s="6"/>
    </row>
    <row r="845">
      <c r="A845" s="6"/>
      <c r="B845" s="6"/>
      <c r="C845" s="6"/>
      <c r="D845" s="6"/>
      <c r="E845" s="6"/>
      <c r="F845" s="6"/>
      <c r="G845" s="6"/>
      <c r="H845" s="6"/>
      <c r="I845" s="6"/>
      <c r="J845" s="6"/>
      <c r="K845" s="6"/>
      <c r="L845" s="6"/>
      <c r="M845" s="6"/>
      <c r="N845" s="6"/>
      <c r="O845" s="6"/>
      <c r="P845" s="6"/>
      <c r="Q845" s="6"/>
      <c r="R845" s="6"/>
    </row>
    <row r="846">
      <c r="A846" s="6"/>
      <c r="B846" s="6"/>
      <c r="C846" s="6"/>
      <c r="D846" s="6"/>
      <c r="E846" s="6"/>
      <c r="F846" s="6"/>
      <c r="G846" s="6"/>
      <c r="H846" s="6"/>
      <c r="I846" s="6"/>
      <c r="J846" s="6"/>
      <c r="K846" s="6"/>
      <c r="L846" s="6"/>
      <c r="M846" s="6"/>
      <c r="N846" s="6"/>
      <c r="O846" s="6"/>
      <c r="P846" s="6"/>
      <c r="Q846" s="6"/>
      <c r="R846" s="6"/>
    </row>
    <row r="847">
      <c r="A847" s="6"/>
      <c r="B847" s="6"/>
      <c r="C847" s="6"/>
      <c r="D847" s="6"/>
      <c r="E847" s="6"/>
      <c r="F847" s="6"/>
      <c r="G847" s="6"/>
      <c r="H847" s="6"/>
      <c r="I847" s="6"/>
      <c r="J847" s="6"/>
      <c r="K847" s="6"/>
      <c r="L847" s="6"/>
      <c r="M847" s="6"/>
      <c r="N847" s="6"/>
      <c r="O847" s="6"/>
      <c r="P847" s="6"/>
      <c r="Q847" s="6"/>
      <c r="R847" s="6"/>
    </row>
    <row r="848">
      <c r="A848" s="6"/>
      <c r="B848" s="6"/>
      <c r="C848" s="6"/>
      <c r="D848" s="6"/>
      <c r="E848" s="6"/>
      <c r="F848" s="6"/>
      <c r="G848" s="6"/>
      <c r="H848" s="6"/>
      <c r="I848" s="6"/>
      <c r="J848" s="6"/>
      <c r="K848" s="6"/>
      <c r="L848" s="6"/>
      <c r="M848" s="6"/>
      <c r="N848" s="6"/>
      <c r="O848" s="6"/>
      <c r="P848" s="6"/>
      <c r="Q848" s="6"/>
      <c r="R848" s="6"/>
    </row>
    <row r="849">
      <c r="A849" s="6"/>
      <c r="B849" s="6"/>
      <c r="C849" s="6"/>
      <c r="D849" s="6"/>
      <c r="E849" s="6"/>
      <c r="F849" s="6"/>
      <c r="G849" s="6"/>
      <c r="H849" s="6"/>
      <c r="I849" s="6"/>
      <c r="J849" s="6"/>
      <c r="K849" s="6"/>
      <c r="L849" s="6"/>
      <c r="M849" s="6"/>
      <c r="N849" s="6"/>
      <c r="O849" s="6"/>
      <c r="P849" s="6"/>
      <c r="Q849" s="6"/>
      <c r="R849" s="6"/>
    </row>
    <row r="850">
      <c r="A850" s="6"/>
      <c r="B850" s="6"/>
      <c r="C850" s="6"/>
      <c r="D850" s="6"/>
      <c r="E850" s="6"/>
      <c r="F850" s="6"/>
      <c r="G850" s="6"/>
      <c r="H850" s="6"/>
      <c r="I850" s="6"/>
      <c r="J850" s="6"/>
      <c r="K850" s="6"/>
      <c r="L850" s="6"/>
      <c r="M850" s="6"/>
      <c r="N850" s="6"/>
      <c r="O850" s="6"/>
      <c r="P850" s="6"/>
      <c r="Q850" s="6"/>
      <c r="R850" s="6"/>
    </row>
    <row r="851">
      <c r="A851" s="6"/>
      <c r="B851" s="6"/>
      <c r="C851" s="6"/>
      <c r="D851" s="6"/>
      <c r="E851" s="6"/>
      <c r="F851" s="6"/>
      <c r="G851" s="6"/>
      <c r="H851" s="6"/>
      <c r="I851" s="6"/>
      <c r="J851" s="6"/>
      <c r="K851" s="6"/>
      <c r="L851" s="6"/>
      <c r="M851" s="6"/>
      <c r="N851" s="6"/>
      <c r="O851" s="6"/>
      <c r="P851" s="6"/>
      <c r="Q851" s="6"/>
      <c r="R851" s="6"/>
    </row>
    <row r="852">
      <c r="A852" s="6"/>
      <c r="B852" s="6"/>
      <c r="C852" s="6"/>
      <c r="D852" s="6"/>
      <c r="E852" s="6"/>
      <c r="F852" s="6"/>
      <c r="G852" s="6"/>
      <c r="H852" s="6"/>
      <c r="I852" s="6"/>
      <c r="J852" s="6"/>
      <c r="K852" s="6"/>
      <c r="L852" s="6"/>
      <c r="M852" s="6"/>
      <c r="N852" s="6"/>
      <c r="O852" s="6"/>
      <c r="P852" s="6"/>
      <c r="Q852" s="6"/>
      <c r="R852" s="6"/>
    </row>
    <row r="853">
      <c r="A853" s="6"/>
      <c r="B853" s="6"/>
      <c r="C853" s="6"/>
      <c r="D853" s="6"/>
      <c r="E853" s="6"/>
      <c r="F853" s="6"/>
      <c r="G853" s="6"/>
      <c r="H853" s="6"/>
      <c r="I853" s="6"/>
      <c r="J853" s="6"/>
      <c r="K853" s="6"/>
      <c r="L853" s="6"/>
      <c r="M853" s="6"/>
      <c r="N853" s="6"/>
      <c r="O853" s="6"/>
      <c r="P853" s="6"/>
      <c r="Q853" s="6"/>
      <c r="R853" s="6"/>
    </row>
    <row r="854">
      <c r="A854" s="6"/>
      <c r="B854" s="6"/>
      <c r="C854" s="6"/>
      <c r="D854" s="6"/>
      <c r="E854" s="6"/>
      <c r="F854" s="6"/>
      <c r="G854" s="6"/>
      <c r="H854" s="6"/>
      <c r="I854" s="6"/>
      <c r="J854" s="6"/>
      <c r="K854" s="6"/>
      <c r="L854" s="6"/>
      <c r="M854" s="6"/>
      <c r="N854" s="6"/>
      <c r="O854" s="6"/>
      <c r="P854" s="6"/>
      <c r="Q854" s="6"/>
      <c r="R854" s="6"/>
    </row>
    <row r="855">
      <c r="A855" s="6"/>
      <c r="B855" s="6"/>
      <c r="C855" s="6"/>
      <c r="D855" s="6"/>
      <c r="E855" s="6"/>
      <c r="F855" s="6"/>
      <c r="G855" s="6"/>
      <c r="H855" s="6"/>
      <c r="I855" s="6"/>
      <c r="J855" s="6"/>
      <c r="K855" s="6"/>
      <c r="L855" s="6"/>
      <c r="M855" s="6"/>
      <c r="N855" s="6"/>
      <c r="O855" s="6"/>
      <c r="P855" s="6"/>
      <c r="Q855" s="6"/>
      <c r="R855" s="6"/>
    </row>
    <row r="856">
      <c r="A856" s="6"/>
      <c r="B856" s="6"/>
      <c r="C856" s="6"/>
      <c r="D856" s="6"/>
      <c r="E856" s="6"/>
      <c r="F856" s="6"/>
      <c r="G856" s="6"/>
      <c r="H856" s="6"/>
      <c r="I856" s="6"/>
      <c r="J856" s="6"/>
      <c r="K856" s="6"/>
      <c r="L856" s="6"/>
      <c r="M856" s="6"/>
      <c r="N856" s="6"/>
      <c r="O856" s="6"/>
      <c r="P856" s="6"/>
      <c r="Q856" s="6"/>
      <c r="R856" s="6"/>
    </row>
    <row r="857">
      <c r="A857" s="6"/>
      <c r="B857" s="6"/>
      <c r="C857" s="6"/>
      <c r="D857" s="6"/>
      <c r="E857" s="6"/>
      <c r="F857" s="6"/>
      <c r="G857" s="6"/>
      <c r="H857" s="6"/>
      <c r="I857" s="6"/>
      <c r="J857" s="6"/>
      <c r="K857" s="6"/>
      <c r="L857" s="6"/>
      <c r="M857" s="6"/>
      <c r="N857" s="6"/>
      <c r="O857" s="6"/>
      <c r="P857" s="6"/>
      <c r="Q857" s="6"/>
      <c r="R857" s="6"/>
    </row>
    <row r="858">
      <c r="A858" s="6"/>
      <c r="B858" s="6"/>
      <c r="C858" s="6"/>
      <c r="D858" s="6"/>
      <c r="E858" s="6"/>
      <c r="F858" s="6"/>
      <c r="G858" s="6"/>
      <c r="H858" s="6"/>
      <c r="I858" s="6"/>
      <c r="J858" s="6"/>
      <c r="K858" s="6"/>
      <c r="L858" s="6"/>
      <c r="M858" s="6"/>
      <c r="N858" s="6"/>
      <c r="O858" s="6"/>
      <c r="P858" s="6"/>
      <c r="Q858" s="6"/>
      <c r="R858" s="6"/>
    </row>
    <row r="859">
      <c r="A859" s="6"/>
      <c r="B859" s="6"/>
      <c r="C859" s="6"/>
      <c r="D859" s="6"/>
      <c r="E859" s="6"/>
      <c r="F859" s="6"/>
      <c r="G859" s="6"/>
      <c r="H859" s="6"/>
      <c r="I859" s="6"/>
      <c r="J859" s="6"/>
      <c r="K859" s="6"/>
      <c r="L859" s="6"/>
      <c r="M859" s="6"/>
      <c r="N859" s="6"/>
      <c r="O859" s="6"/>
      <c r="P859" s="6"/>
      <c r="Q859" s="6"/>
      <c r="R859" s="6"/>
    </row>
    <row r="860">
      <c r="A860" s="6"/>
      <c r="B860" s="6"/>
      <c r="C860" s="6"/>
      <c r="D860" s="6"/>
      <c r="E860" s="6"/>
      <c r="F860" s="6"/>
      <c r="G860" s="6"/>
      <c r="H860" s="6"/>
      <c r="I860" s="6"/>
      <c r="J860" s="6"/>
      <c r="K860" s="6"/>
      <c r="L860" s="6"/>
      <c r="M860" s="6"/>
      <c r="N860" s="6"/>
      <c r="O860" s="6"/>
      <c r="P860" s="6"/>
      <c r="Q860" s="6"/>
      <c r="R860" s="6"/>
    </row>
    <row r="861">
      <c r="A861" s="6"/>
      <c r="B861" s="6"/>
      <c r="C861" s="6"/>
      <c r="D861" s="6"/>
      <c r="E861" s="6"/>
      <c r="F861" s="6"/>
      <c r="G861" s="6"/>
      <c r="H861" s="6"/>
      <c r="I861" s="6"/>
      <c r="J861" s="6"/>
      <c r="K861" s="6"/>
      <c r="L861" s="6"/>
      <c r="M861" s="6"/>
      <c r="N861" s="6"/>
      <c r="O861" s="6"/>
      <c r="P861" s="6"/>
      <c r="Q861" s="6"/>
      <c r="R861" s="6"/>
    </row>
    <row r="862">
      <c r="A862" s="6"/>
      <c r="B862" s="6"/>
      <c r="C862" s="6"/>
      <c r="D862" s="6"/>
      <c r="E862" s="6"/>
      <c r="F862" s="6"/>
      <c r="G862" s="6"/>
      <c r="H862" s="6"/>
      <c r="I862" s="6"/>
      <c r="J862" s="6"/>
      <c r="K862" s="6"/>
      <c r="L862" s="6"/>
      <c r="M862" s="6"/>
      <c r="N862" s="6"/>
      <c r="O862" s="6"/>
      <c r="P862" s="6"/>
      <c r="Q862" s="6"/>
      <c r="R862" s="6"/>
    </row>
    <row r="863">
      <c r="A863" s="6"/>
      <c r="B863" s="6"/>
      <c r="C863" s="6"/>
      <c r="D863" s="6"/>
      <c r="E863" s="6"/>
      <c r="F863" s="6"/>
      <c r="G863" s="6"/>
      <c r="H863" s="6"/>
      <c r="I863" s="6"/>
      <c r="J863" s="6"/>
      <c r="K863" s="6"/>
      <c r="L863" s="6"/>
      <c r="M863" s="6"/>
      <c r="N863" s="6"/>
      <c r="O863" s="6"/>
      <c r="P863" s="6"/>
      <c r="Q863" s="6"/>
      <c r="R863" s="6"/>
    </row>
    <row r="864">
      <c r="A864" s="6"/>
      <c r="B864" s="6"/>
      <c r="C864" s="6"/>
      <c r="D864" s="6"/>
      <c r="E864" s="6"/>
      <c r="F864" s="6"/>
      <c r="G864" s="6"/>
      <c r="H864" s="6"/>
      <c r="I864" s="6"/>
      <c r="J864" s="6"/>
      <c r="K864" s="6"/>
      <c r="L864" s="6"/>
      <c r="M864" s="6"/>
      <c r="N864" s="6"/>
      <c r="O864" s="6"/>
      <c r="P864" s="6"/>
      <c r="Q864" s="6"/>
      <c r="R864" s="6"/>
    </row>
    <row r="865">
      <c r="A865" s="6"/>
      <c r="B865" s="6"/>
      <c r="C865" s="6"/>
      <c r="D865" s="6"/>
      <c r="E865" s="6"/>
      <c r="F865" s="6"/>
      <c r="G865" s="6"/>
      <c r="H865" s="6"/>
      <c r="I865" s="6"/>
      <c r="J865" s="6"/>
      <c r="K865" s="6"/>
      <c r="L865" s="6"/>
      <c r="M865" s="6"/>
      <c r="N865" s="6"/>
      <c r="O865" s="6"/>
      <c r="P865" s="6"/>
      <c r="Q865" s="6"/>
      <c r="R865" s="6"/>
    </row>
    <row r="866">
      <c r="A866" s="6"/>
      <c r="B866" s="6"/>
      <c r="C866" s="6"/>
      <c r="D866" s="6"/>
      <c r="E866" s="6"/>
      <c r="F866" s="6"/>
      <c r="G866" s="6"/>
      <c r="H866" s="6"/>
      <c r="I866" s="6"/>
      <c r="J866" s="6"/>
      <c r="K866" s="6"/>
      <c r="L866" s="6"/>
      <c r="M866" s="6"/>
      <c r="N866" s="6"/>
      <c r="O866" s="6"/>
      <c r="P866" s="6"/>
      <c r="Q866" s="6"/>
      <c r="R866" s="6"/>
    </row>
    <row r="867">
      <c r="A867" s="6"/>
      <c r="B867" s="6"/>
      <c r="C867" s="6"/>
      <c r="D867" s="6"/>
      <c r="E867" s="6"/>
      <c r="F867" s="6"/>
      <c r="G867" s="6"/>
      <c r="H867" s="6"/>
      <c r="I867" s="6"/>
      <c r="J867" s="6"/>
      <c r="K867" s="6"/>
      <c r="L867" s="6"/>
      <c r="M867" s="6"/>
      <c r="N867" s="6"/>
      <c r="O867" s="6"/>
      <c r="P867" s="6"/>
      <c r="Q867" s="6"/>
      <c r="R867" s="6"/>
    </row>
    <row r="868">
      <c r="A868" s="6"/>
      <c r="B868" s="6"/>
      <c r="C868" s="6"/>
      <c r="D868" s="6"/>
      <c r="E868" s="6"/>
      <c r="F868" s="6"/>
      <c r="G868" s="6"/>
      <c r="H868" s="6"/>
      <c r="I868" s="6"/>
      <c r="J868" s="6"/>
      <c r="K868" s="6"/>
      <c r="L868" s="6"/>
      <c r="M868" s="6"/>
      <c r="N868" s="6"/>
      <c r="O868" s="6"/>
      <c r="P868" s="6"/>
      <c r="Q868" s="6"/>
      <c r="R868" s="6"/>
    </row>
    <row r="869">
      <c r="A869" s="6"/>
      <c r="B869" s="6"/>
      <c r="C869" s="6"/>
      <c r="D869" s="6"/>
      <c r="E869" s="6"/>
      <c r="F869" s="6"/>
      <c r="G869" s="6"/>
      <c r="H869" s="6"/>
      <c r="I869" s="6"/>
      <c r="J869" s="6"/>
      <c r="K869" s="6"/>
      <c r="L869" s="6"/>
      <c r="M869" s="6"/>
      <c r="N869" s="6"/>
      <c r="O869" s="6"/>
      <c r="P869" s="6"/>
      <c r="Q869" s="6"/>
      <c r="R869" s="6"/>
    </row>
    <row r="870">
      <c r="A870" s="6"/>
      <c r="B870" s="6"/>
      <c r="C870" s="6"/>
      <c r="D870" s="6"/>
      <c r="E870" s="6"/>
      <c r="F870" s="6"/>
      <c r="G870" s="6"/>
      <c r="H870" s="6"/>
      <c r="I870" s="6"/>
      <c r="J870" s="6"/>
      <c r="K870" s="6"/>
      <c r="L870" s="6"/>
      <c r="M870" s="6"/>
      <c r="N870" s="6"/>
      <c r="O870" s="6"/>
      <c r="P870" s="6"/>
      <c r="Q870" s="6"/>
      <c r="R870" s="6"/>
    </row>
    <row r="871">
      <c r="A871" s="6"/>
      <c r="B871" s="6"/>
      <c r="C871" s="6"/>
      <c r="D871" s="6"/>
      <c r="E871" s="6"/>
      <c r="F871" s="6"/>
      <c r="G871" s="6"/>
      <c r="H871" s="6"/>
      <c r="I871" s="6"/>
      <c r="J871" s="6"/>
      <c r="K871" s="6"/>
      <c r="L871" s="6"/>
      <c r="M871" s="6"/>
      <c r="N871" s="6"/>
      <c r="O871" s="6"/>
      <c r="P871" s="6"/>
      <c r="Q871" s="6"/>
      <c r="R871" s="6"/>
    </row>
    <row r="872">
      <c r="A872" s="6"/>
      <c r="B872" s="6"/>
      <c r="C872" s="6"/>
      <c r="D872" s="6"/>
      <c r="E872" s="6"/>
      <c r="F872" s="6"/>
      <c r="G872" s="6"/>
      <c r="H872" s="6"/>
      <c r="I872" s="6"/>
      <c r="J872" s="6"/>
      <c r="K872" s="6"/>
      <c r="L872" s="6"/>
      <c r="M872" s="6"/>
      <c r="N872" s="6"/>
      <c r="O872" s="6"/>
      <c r="P872" s="6"/>
      <c r="Q872" s="6"/>
      <c r="R872" s="6"/>
    </row>
    <row r="873">
      <c r="A873" s="6"/>
      <c r="B873" s="6"/>
      <c r="C873" s="6"/>
      <c r="D873" s="6"/>
      <c r="E873" s="6"/>
      <c r="F873" s="6"/>
      <c r="G873" s="6"/>
      <c r="H873" s="6"/>
      <c r="I873" s="6"/>
      <c r="J873" s="6"/>
      <c r="K873" s="6"/>
      <c r="L873" s="6"/>
      <c r="M873" s="6"/>
      <c r="N873" s="6"/>
      <c r="O873" s="6"/>
      <c r="P873" s="6"/>
      <c r="Q873" s="6"/>
      <c r="R873" s="6"/>
    </row>
    <row r="874">
      <c r="A874" s="6"/>
      <c r="B874" s="6"/>
      <c r="C874" s="6"/>
      <c r="D874" s="6"/>
      <c r="E874" s="6"/>
      <c r="F874" s="6"/>
      <c r="G874" s="6"/>
      <c r="H874" s="6"/>
      <c r="I874" s="6"/>
      <c r="J874" s="6"/>
      <c r="K874" s="6"/>
      <c r="L874" s="6"/>
      <c r="M874" s="6"/>
      <c r="N874" s="6"/>
      <c r="O874" s="6"/>
      <c r="P874" s="6"/>
      <c r="Q874" s="6"/>
      <c r="R874" s="6"/>
    </row>
    <row r="875">
      <c r="A875" s="6"/>
      <c r="B875" s="6"/>
      <c r="C875" s="6"/>
      <c r="D875" s="6"/>
      <c r="E875" s="6"/>
      <c r="F875" s="6"/>
      <c r="G875" s="6"/>
      <c r="H875" s="6"/>
      <c r="I875" s="6"/>
      <c r="J875" s="6"/>
      <c r="K875" s="6"/>
      <c r="L875" s="6"/>
      <c r="M875" s="6"/>
      <c r="N875" s="6"/>
      <c r="O875" s="6"/>
      <c r="P875" s="6"/>
      <c r="Q875" s="6"/>
      <c r="R875" s="6"/>
    </row>
    <row r="876">
      <c r="A876" s="6"/>
      <c r="B876" s="6"/>
      <c r="C876" s="6"/>
      <c r="D876" s="6"/>
      <c r="E876" s="6"/>
      <c r="F876" s="6"/>
      <c r="G876" s="6"/>
      <c r="H876" s="6"/>
      <c r="I876" s="6"/>
      <c r="J876" s="6"/>
      <c r="K876" s="6"/>
      <c r="L876" s="6"/>
      <c r="M876" s="6"/>
      <c r="N876" s="6"/>
      <c r="O876" s="6"/>
      <c r="P876" s="6"/>
      <c r="Q876" s="6"/>
      <c r="R876" s="6"/>
    </row>
    <row r="877">
      <c r="A877" s="6"/>
      <c r="B877" s="6"/>
      <c r="C877" s="6"/>
      <c r="D877" s="6"/>
      <c r="E877" s="6"/>
      <c r="F877" s="6"/>
      <c r="G877" s="6"/>
      <c r="H877" s="6"/>
      <c r="I877" s="6"/>
      <c r="J877" s="6"/>
      <c r="K877" s="6"/>
      <c r="L877" s="6"/>
      <c r="M877" s="6"/>
      <c r="N877" s="6"/>
      <c r="O877" s="6"/>
      <c r="P877" s="6"/>
      <c r="Q877" s="6"/>
      <c r="R877" s="6"/>
    </row>
    <row r="878">
      <c r="A878" s="6"/>
      <c r="B878" s="6"/>
      <c r="C878" s="6"/>
      <c r="D878" s="6"/>
      <c r="E878" s="6"/>
      <c r="F878" s="6"/>
      <c r="G878" s="6"/>
      <c r="H878" s="6"/>
      <c r="I878" s="6"/>
      <c r="J878" s="6"/>
      <c r="K878" s="6"/>
      <c r="L878" s="6"/>
      <c r="M878" s="6"/>
      <c r="N878" s="6"/>
      <c r="O878" s="6"/>
      <c r="P878" s="6"/>
      <c r="Q878" s="6"/>
      <c r="R878" s="6"/>
    </row>
    <row r="879">
      <c r="A879" s="6"/>
      <c r="B879" s="6"/>
      <c r="C879" s="6"/>
      <c r="D879" s="6"/>
      <c r="E879" s="6"/>
      <c r="F879" s="6"/>
      <c r="G879" s="6"/>
      <c r="H879" s="6"/>
      <c r="I879" s="6"/>
      <c r="J879" s="6"/>
      <c r="K879" s="6"/>
      <c r="L879" s="6"/>
      <c r="M879" s="6"/>
      <c r="N879" s="6"/>
      <c r="O879" s="6"/>
      <c r="P879" s="6"/>
      <c r="Q879" s="6"/>
      <c r="R879" s="6"/>
    </row>
    <row r="880">
      <c r="A880" s="6"/>
      <c r="B880" s="6"/>
      <c r="C880" s="6"/>
      <c r="D880" s="6"/>
      <c r="E880" s="6"/>
      <c r="F880" s="6"/>
      <c r="G880" s="6"/>
      <c r="H880" s="6"/>
      <c r="I880" s="6"/>
      <c r="J880" s="6"/>
      <c r="K880" s="6"/>
      <c r="L880" s="6"/>
      <c r="M880" s="6"/>
      <c r="N880" s="6"/>
      <c r="O880" s="6"/>
      <c r="P880" s="6"/>
      <c r="Q880" s="6"/>
      <c r="R880" s="6"/>
    </row>
    <row r="881">
      <c r="A881" s="6"/>
      <c r="B881" s="6"/>
      <c r="C881" s="6"/>
      <c r="D881" s="6"/>
      <c r="E881" s="6"/>
      <c r="F881" s="6"/>
      <c r="G881" s="6"/>
      <c r="H881" s="6"/>
      <c r="I881" s="6"/>
      <c r="J881" s="6"/>
      <c r="K881" s="6"/>
      <c r="L881" s="6"/>
      <c r="M881" s="6"/>
      <c r="N881" s="6"/>
      <c r="O881" s="6"/>
      <c r="P881" s="6"/>
      <c r="Q881" s="6"/>
      <c r="R881" s="6"/>
    </row>
    <row r="882">
      <c r="A882" s="6"/>
      <c r="B882" s="6"/>
      <c r="C882" s="6"/>
      <c r="D882" s="6"/>
      <c r="E882" s="6"/>
      <c r="F882" s="6"/>
      <c r="G882" s="6"/>
      <c r="H882" s="6"/>
      <c r="I882" s="6"/>
      <c r="J882" s="6"/>
      <c r="K882" s="6"/>
      <c r="L882" s="6"/>
      <c r="M882" s="6"/>
      <c r="N882" s="6"/>
      <c r="O882" s="6"/>
      <c r="P882" s="6"/>
      <c r="Q882" s="6"/>
      <c r="R882" s="6"/>
    </row>
    <row r="883">
      <c r="A883" s="6"/>
      <c r="B883" s="6"/>
      <c r="C883" s="6"/>
      <c r="D883" s="6"/>
      <c r="E883" s="6"/>
      <c r="F883" s="6"/>
      <c r="G883" s="6"/>
      <c r="H883" s="6"/>
      <c r="I883" s="6"/>
      <c r="J883" s="6"/>
      <c r="K883" s="6"/>
      <c r="L883" s="6"/>
      <c r="M883" s="6"/>
      <c r="N883" s="6"/>
      <c r="O883" s="6"/>
      <c r="P883" s="6"/>
      <c r="Q883" s="6"/>
      <c r="R883" s="6"/>
    </row>
    <row r="884">
      <c r="A884" s="6"/>
      <c r="B884" s="6"/>
      <c r="C884" s="6"/>
      <c r="D884" s="6"/>
      <c r="E884" s="6"/>
      <c r="F884" s="6"/>
      <c r="G884" s="6"/>
      <c r="H884" s="6"/>
      <c r="I884" s="6"/>
      <c r="J884" s="6"/>
      <c r="K884" s="6"/>
      <c r="L884" s="6"/>
      <c r="M884" s="6"/>
      <c r="N884" s="6"/>
      <c r="O884" s="6"/>
      <c r="P884" s="6"/>
      <c r="Q884" s="6"/>
      <c r="R884" s="6"/>
    </row>
    <row r="885">
      <c r="A885" s="6"/>
      <c r="B885" s="6"/>
      <c r="C885" s="6"/>
      <c r="D885" s="6"/>
      <c r="E885" s="6"/>
      <c r="F885" s="6"/>
      <c r="G885" s="6"/>
      <c r="H885" s="6"/>
      <c r="I885" s="6"/>
      <c r="J885" s="6"/>
      <c r="K885" s="6"/>
      <c r="L885" s="6"/>
      <c r="M885" s="6"/>
      <c r="N885" s="6"/>
      <c r="O885" s="6"/>
      <c r="P885" s="6"/>
      <c r="Q885" s="6"/>
      <c r="R885" s="6"/>
    </row>
    <row r="886">
      <c r="A886" s="6"/>
      <c r="B886" s="6"/>
      <c r="C886" s="6"/>
      <c r="D886" s="6"/>
      <c r="E886" s="6"/>
      <c r="F886" s="6"/>
      <c r="G886" s="6"/>
      <c r="H886" s="6"/>
      <c r="I886" s="6"/>
      <c r="J886" s="6"/>
      <c r="K886" s="6"/>
      <c r="L886" s="6"/>
      <c r="M886" s="6"/>
      <c r="N886" s="6"/>
      <c r="O886" s="6"/>
      <c r="P886" s="6"/>
      <c r="Q886" s="6"/>
      <c r="R886" s="6"/>
    </row>
    <row r="887">
      <c r="A887" s="6"/>
      <c r="B887" s="6"/>
      <c r="C887" s="6"/>
      <c r="D887" s="6"/>
      <c r="E887" s="6"/>
      <c r="F887" s="6"/>
      <c r="G887" s="6"/>
      <c r="H887" s="6"/>
      <c r="I887" s="6"/>
      <c r="J887" s="6"/>
      <c r="K887" s="6"/>
      <c r="L887" s="6"/>
      <c r="M887" s="6"/>
      <c r="N887" s="6"/>
      <c r="O887" s="6"/>
      <c r="P887" s="6"/>
      <c r="Q887" s="6"/>
      <c r="R887" s="6"/>
    </row>
    <row r="888">
      <c r="A888" s="6"/>
      <c r="B888" s="6"/>
      <c r="C888" s="6"/>
      <c r="D888" s="6"/>
      <c r="E888" s="6"/>
      <c r="F888" s="6"/>
      <c r="G888" s="6"/>
      <c r="H888" s="6"/>
      <c r="I888" s="6"/>
      <c r="J888" s="6"/>
      <c r="K888" s="6"/>
      <c r="L888" s="6"/>
      <c r="M888" s="6"/>
      <c r="N888" s="6"/>
      <c r="O888" s="6"/>
      <c r="P888" s="6"/>
      <c r="Q888" s="6"/>
      <c r="R888" s="6"/>
    </row>
    <row r="889">
      <c r="A889" s="6"/>
      <c r="B889" s="6"/>
      <c r="C889" s="6"/>
      <c r="D889" s="6"/>
      <c r="E889" s="6"/>
      <c r="F889" s="6"/>
      <c r="G889" s="6"/>
      <c r="H889" s="6"/>
      <c r="I889" s="6"/>
      <c r="J889" s="6"/>
      <c r="K889" s="6"/>
      <c r="L889" s="6"/>
      <c r="M889" s="6"/>
      <c r="N889" s="6"/>
      <c r="O889" s="6"/>
      <c r="P889" s="6"/>
      <c r="Q889" s="6"/>
      <c r="R889" s="6"/>
    </row>
    <row r="890">
      <c r="A890" s="6"/>
      <c r="B890" s="6"/>
      <c r="C890" s="6"/>
      <c r="D890" s="6"/>
      <c r="E890" s="6"/>
      <c r="F890" s="6"/>
      <c r="G890" s="6"/>
      <c r="H890" s="6"/>
      <c r="I890" s="6"/>
      <c r="J890" s="6"/>
      <c r="K890" s="6"/>
      <c r="L890" s="6"/>
      <c r="M890" s="6"/>
      <c r="N890" s="6"/>
      <c r="O890" s="6"/>
      <c r="P890" s="6"/>
      <c r="Q890" s="6"/>
      <c r="R890" s="6"/>
    </row>
    <row r="891">
      <c r="A891" s="6"/>
      <c r="B891" s="6"/>
      <c r="C891" s="6"/>
      <c r="D891" s="6"/>
      <c r="E891" s="6"/>
      <c r="F891" s="6"/>
      <c r="G891" s="6"/>
      <c r="H891" s="6"/>
      <c r="I891" s="6"/>
      <c r="J891" s="6"/>
      <c r="K891" s="6"/>
      <c r="L891" s="6"/>
      <c r="M891" s="6"/>
      <c r="N891" s="6"/>
      <c r="O891" s="6"/>
      <c r="P891" s="6"/>
      <c r="Q891" s="6"/>
      <c r="R891" s="6"/>
    </row>
    <row r="892">
      <c r="A892" s="6"/>
      <c r="B892" s="6"/>
      <c r="C892" s="6"/>
      <c r="D892" s="6"/>
      <c r="E892" s="6"/>
      <c r="F892" s="6"/>
      <c r="G892" s="6"/>
      <c r="H892" s="6"/>
      <c r="I892" s="6"/>
      <c r="J892" s="6"/>
      <c r="K892" s="6"/>
      <c r="L892" s="6"/>
      <c r="M892" s="6"/>
      <c r="N892" s="6"/>
      <c r="O892" s="6"/>
      <c r="P892" s="6"/>
      <c r="Q892" s="6"/>
      <c r="R892" s="6"/>
    </row>
    <row r="893">
      <c r="A893" s="6"/>
      <c r="B893" s="6"/>
      <c r="C893" s="6"/>
      <c r="D893" s="6"/>
      <c r="E893" s="6"/>
      <c r="F893" s="6"/>
      <c r="G893" s="6"/>
      <c r="H893" s="6"/>
      <c r="I893" s="6"/>
      <c r="J893" s="6"/>
      <c r="K893" s="6"/>
      <c r="L893" s="6"/>
      <c r="M893" s="6"/>
      <c r="N893" s="6"/>
      <c r="O893" s="6"/>
      <c r="P893" s="6"/>
      <c r="Q893" s="6"/>
      <c r="R893" s="6"/>
    </row>
    <row r="894">
      <c r="A894" s="6"/>
      <c r="B894" s="6"/>
      <c r="C894" s="6"/>
      <c r="D894" s="6"/>
      <c r="E894" s="6"/>
      <c r="F894" s="6"/>
      <c r="G894" s="6"/>
      <c r="H894" s="6"/>
      <c r="I894" s="6"/>
      <c r="J894" s="6"/>
      <c r="K894" s="6"/>
      <c r="L894" s="6"/>
      <c r="M894" s="6"/>
      <c r="N894" s="6"/>
      <c r="O894" s="6"/>
      <c r="P894" s="6"/>
      <c r="Q894" s="6"/>
      <c r="R894" s="6"/>
    </row>
    <row r="895">
      <c r="A895" s="6"/>
      <c r="B895" s="6"/>
      <c r="C895" s="6"/>
      <c r="D895" s="6"/>
      <c r="E895" s="6"/>
      <c r="F895" s="6"/>
      <c r="G895" s="6"/>
      <c r="H895" s="6"/>
      <c r="I895" s="6"/>
      <c r="J895" s="6"/>
      <c r="K895" s="6"/>
      <c r="L895" s="6"/>
      <c r="M895" s="6"/>
      <c r="N895" s="6"/>
      <c r="O895" s="6"/>
      <c r="P895" s="6"/>
      <c r="Q895" s="6"/>
      <c r="R895" s="6"/>
    </row>
    <row r="896">
      <c r="A896" s="6"/>
      <c r="B896" s="6"/>
      <c r="C896" s="6"/>
      <c r="D896" s="6"/>
      <c r="E896" s="6"/>
      <c r="F896" s="6"/>
      <c r="G896" s="6"/>
      <c r="H896" s="6"/>
      <c r="I896" s="6"/>
      <c r="J896" s="6"/>
      <c r="K896" s="6"/>
      <c r="L896" s="6"/>
      <c r="M896" s="6"/>
      <c r="N896" s="6"/>
      <c r="O896" s="6"/>
      <c r="P896" s="6"/>
      <c r="Q896" s="6"/>
      <c r="R896" s="6"/>
    </row>
    <row r="897">
      <c r="A897" s="6"/>
      <c r="B897" s="6"/>
      <c r="C897" s="6"/>
      <c r="D897" s="6"/>
      <c r="E897" s="6"/>
      <c r="F897" s="6"/>
      <c r="G897" s="6"/>
      <c r="H897" s="6"/>
      <c r="I897" s="6"/>
      <c r="J897" s="6"/>
      <c r="K897" s="6"/>
      <c r="L897" s="6"/>
      <c r="M897" s="6"/>
      <c r="N897" s="6"/>
      <c r="O897" s="6"/>
      <c r="P897" s="6"/>
      <c r="Q897" s="6"/>
      <c r="R897" s="6"/>
    </row>
    <row r="898">
      <c r="A898" s="6"/>
      <c r="B898" s="6"/>
      <c r="C898" s="6"/>
      <c r="D898" s="6"/>
      <c r="E898" s="6"/>
      <c r="F898" s="6"/>
      <c r="G898" s="6"/>
      <c r="H898" s="6"/>
      <c r="I898" s="6"/>
      <c r="J898" s="6"/>
      <c r="K898" s="6"/>
      <c r="L898" s="6"/>
      <c r="M898" s="6"/>
      <c r="N898" s="6"/>
      <c r="O898" s="6"/>
      <c r="P898" s="6"/>
      <c r="Q898" s="6"/>
      <c r="R898" s="6"/>
    </row>
    <row r="899">
      <c r="A899" s="6"/>
      <c r="B899" s="6"/>
      <c r="C899" s="6"/>
      <c r="D899" s="6"/>
      <c r="E899" s="6"/>
      <c r="F899" s="6"/>
      <c r="G899" s="6"/>
      <c r="H899" s="6"/>
      <c r="I899" s="6"/>
      <c r="J899" s="6"/>
      <c r="K899" s="6"/>
      <c r="L899" s="6"/>
      <c r="M899" s="6"/>
      <c r="N899" s="6"/>
      <c r="O899" s="6"/>
      <c r="P899" s="6"/>
      <c r="Q899" s="6"/>
      <c r="R899" s="6"/>
    </row>
    <row r="900">
      <c r="A900" s="6"/>
      <c r="B900" s="6"/>
      <c r="C900" s="6"/>
      <c r="D900" s="6"/>
      <c r="E900" s="6"/>
      <c r="F900" s="6"/>
      <c r="G900" s="6"/>
      <c r="H900" s="6"/>
      <c r="I900" s="6"/>
      <c r="J900" s="6"/>
      <c r="K900" s="6"/>
      <c r="L900" s="6"/>
      <c r="M900" s="6"/>
      <c r="N900" s="6"/>
      <c r="O900" s="6"/>
      <c r="P900" s="6"/>
      <c r="Q900" s="6"/>
      <c r="R900" s="6"/>
    </row>
    <row r="901">
      <c r="A901" s="6"/>
      <c r="B901" s="6"/>
      <c r="C901" s="6"/>
      <c r="D901" s="6"/>
      <c r="E901" s="6"/>
      <c r="F901" s="6"/>
      <c r="G901" s="6"/>
      <c r="H901" s="6"/>
      <c r="I901" s="6"/>
      <c r="J901" s="6"/>
      <c r="K901" s="6"/>
      <c r="L901" s="6"/>
      <c r="M901" s="6"/>
      <c r="N901" s="6"/>
      <c r="O901" s="6"/>
      <c r="P901" s="6"/>
      <c r="Q901" s="6"/>
      <c r="R901" s="6"/>
    </row>
    <row r="902">
      <c r="A902" s="6"/>
      <c r="B902" s="6"/>
      <c r="C902" s="6"/>
      <c r="D902" s="6"/>
      <c r="E902" s="6"/>
      <c r="F902" s="6"/>
      <c r="G902" s="6"/>
      <c r="H902" s="6"/>
      <c r="I902" s="6"/>
      <c r="J902" s="6"/>
      <c r="K902" s="6"/>
      <c r="L902" s="6"/>
      <c r="M902" s="6"/>
      <c r="N902" s="6"/>
      <c r="O902" s="6"/>
      <c r="P902" s="6"/>
      <c r="Q902" s="6"/>
      <c r="R902" s="6"/>
    </row>
    <row r="903">
      <c r="A903" s="6"/>
      <c r="B903" s="6"/>
      <c r="C903" s="6"/>
      <c r="D903" s="6"/>
      <c r="E903" s="6"/>
      <c r="F903" s="6"/>
      <c r="G903" s="6"/>
      <c r="H903" s="6"/>
      <c r="I903" s="6"/>
      <c r="J903" s="6"/>
      <c r="K903" s="6"/>
      <c r="L903" s="6"/>
      <c r="M903" s="6"/>
      <c r="N903" s="6"/>
      <c r="O903" s="6"/>
      <c r="P903" s="6"/>
      <c r="Q903" s="6"/>
      <c r="R903" s="6"/>
    </row>
    <row r="904">
      <c r="A904" s="6"/>
      <c r="B904" s="6"/>
      <c r="C904" s="6"/>
      <c r="D904" s="6"/>
      <c r="E904" s="6"/>
      <c r="F904" s="6"/>
      <c r="G904" s="6"/>
      <c r="H904" s="6"/>
      <c r="I904" s="6"/>
      <c r="J904" s="6"/>
      <c r="K904" s="6"/>
      <c r="L904" s="6"/>
      <c r="M904" s="6"/>
      <c r="N904" s="6"/>
      <c r="O904" s="6"/>
      <c r="P904" s="6"/>
      <c r="Q904" s="6"/>
      <c r="R904" s="6"/>
    </row>
    <row r="905">
      <c r="A905" s="6"/>
      <c r="B905" s="6"/>
      <c r="C905" s="6"/>
      <c r="D905" s="6"/>
      <c r="E905" s="6"/>
      <c r="F905" s="6"/>
      <c r="G905" s="6"/>
      <c r="H905" s="6"/>
      <c r="I905" s="6"/>
      <c r="J905" s="6"/>
      <c r="K905" s="6"/>
      <c r="L905" s="6"/>
      <c r="M905" s="6"/>
      <c r="N905" s="6"/>
      <c r="O905" s="6"/>
      <c r="P905" s="6"/>
      <c r="Q905" s="6"/>
      <c r="R905" s="6"/>
    </row>
    <row r="906">
      <c r="A906" s="6"/>
      <c r="B906" s="6"/>
      <c r="C906" s="6"/>
      <c r="D906" s="6"/>
      <c r="E906" s="6"/>
      <c r="F906" s="6"/>
      <c r="G906" s="6"/>
      <c r="H906" s="6"/>
      <c r="I906" s="6"/>
      <c r="J906" s="6"/>
      <c r="K906" s="6"/>
      <c r="L906" s="6"/>
      <c r="M906" s="6"/>
      <c r="N906" s="6"/>
      <c r="O906" s="6"/>
      <c r="P906" s="6"/>
      <c r="Q906" s="6"/>
      <c r="R906" s="6"/>
    </row>
    <row r="907">
      <c r="A907" s="6"/>
      <c r="B907" s="6"/>
      <c r="C907" s="6"/>
      <c r="D907" s="6"/>
      <c r="E907" s="6"/>
      <c r="F907" s="6"/>
      <c r="G907" s="6"/>
      <c r="H907" s="6"/>
      <c r="I907" s="6"/>
      <c r="J907" s="6"/>
      <c r="K907" s="6"/>
      <c r="L907" s="6"/>
      <c r="M907" s="6"/>
      <c r="N907" s="6"/>
      <c r="O907" s="6"/>
      <c r="P907" s="6"/>
      <c r="Q907" s="6"/>
      <c r="R907" s="6"/>
    </row>
    <row r="908">
      <c r="A908" s="6"/>
      <c r="B908" s="6"/>
      <c r="C908" s="6"/>
      <c r="D908" s="6"/>
      <c r="E908" s="6"/>
      <c r="F908" s="6"/>
      <c r="G908" s="6"/>
      <c r="H908" s="6"/>
      <c r="I908" s="6"/>
      <c r="J908" s="6"/>
      <c r="K908" s="6"/>
      <c r="L908" s="6"/>
      <c r="M908" s="6"/>
      <c r="N908" s="6"/>
      <c r="O908" s="6"/>
      <c r="P908" s="6"/>
      <c r="Q908" s="6"/>
      <c r="R908" s="6"/>
    </row>
    <row r="909">
      <c r="A909" s="6"/>
      <c r="B909" s="6"/>
      <c r="C909" s="6"/>
      <c r="D909" s="6"/>
      <c r="E909" s="6"/>
      <c r="F909" s="6"/>
      <c r="G909" s="6"/>
      <c r="H909" s="6"/>
      <c r="I909" s="6"/>
      <c r="J909" s="6"/>
      <c r="K909" s="6"/>
      <c r="L909" s="6"/>
      <c r="M909" s="6"/>
      <c r="N909" s="6"/>
      <c r="O909" s="6"/>
      <c r="P909" s="6"/>
      <c r="Q909" s="6"/>
      <c r="R909" s="6"/>
    </row>
    <row r="910">
      <c r="A910" s="6"/>
      <c r="B910" s="6"/>
      <c r="C910" s="6"/>
      <c r="D910" s="6"/>
      <c r="E910" s="6"/>
      <c r="F910" s="6"/>
      <c r="G910" s="6"/>
      <c r="H910" s="6"/>
      <c r="I910" s="6"/>
      <c r="J910" s="6"/>
      <c r="K910" s="6"/>
      <c r="L910" s="6"/>
      <c r="M910" s="6"/>
      <c r="N910" s="6"/>
      <c r="O910" s="6"/>
      <c r="P910" s="6"/>
      <c r="Q910" s="6"/>
      <c r="R910" s="6"/>
    </row>
    <row r="911">
      <c r="A911" s="6"/>
      <c r="B911" s="6"/>
      <c r="C911" s="6"/>
      <c r="D911" s="6"/>
      <c r="E911" s="6"/>
      <c r="F911" s="6"/>
      <c r="G911" s="6"/>
      <c r="H911" s="6"/>
      <c r="I911" s="6"/>
      <c r="J911" s="6"/>
      <c r="K911" s="6"/>
      <c r="L911" s="6"/>
      <c r="M911" s="6"/>
      <c r="N911" s="6"/>
      <c r="O911" s="6"/>
      <c r="P911" s="6"/>
      <c r="Q911" s="6"/>
      <c r="R911" s="6"/>
    </row>
    <row r="912">
      <c r="A912" s="6"/>
      <c r="B912" s="6"/>
      <c r="C912" s="6"/>
      <c r="D912" s="6"/>
      <c r="E912" s="6"/>
      <c r="F912" s="6"/>
      <c r="G912" s="6"/>
      <c r="H912" s="6"/>
      <c r="I912" s="6"/>
      <c r="J912" s="6"/>
      <c r="K912" s="6"/>
      <c r="L912" s="6"/>
      <c r="M912" s="6"/>
      <c r="N912" s="6"/>
      <c r="O912" s="6"/>
      <c r="P912" s="6"/>
      <c r="Q912" s="6"/>
      <c r="R912" s="6"/>
    </row>
    <row r="913">
      <c r="A913" s="6"/>
      <c r="B913" s="6"/>
      <c r="C913" s="6"/>
      <c r="D913" s="6"/>
      <c r="E913" s="6"/>
      <c r="F913" s="6"/>
      <c r="G913" s="6"/>
      <c r="H913" s="6"/>
      <c r="I913" s="6"/>
      <c r="J913" s="6"/>
      <c r="K913" s="6"/>
      <c r="L913" s="6"/>
      <c r="M913" s="6"/>
      <c r="N913" s="6"/>
      <c r="O913" s="6"/>
      <c r="P913" s="6"/>
      <c r="Q913" s="6"/>
      <c r="R913" s="6"/>
    </row>
    <row r="914">
      <c r="A914" s="6"/>
      <c r="B914" s="6"/>
      <c r="C914" s="6"/>
      <c r="D914" s="6"/>
      <c r="E914" s="6"/>
      <c r="F914" s="6"/>
      <c r="G914" s="6"/>
      <c r="H914" s="6"/>
      <c r="I914" s="6"/>
      <c r="J914" s="6"/>
      <c r="K914" s="6"/>
      <c r="L914" s="6"/>
      <c r="M914" s="6"/>
      <c r="N914" s="6"/>
      <c r="O914" s="6"/>
      <c r="P914" s="6"/>
      <c r="Q914" s="6"/>
      <c r="R914" s="6"/>
    </row>
    <row r="915">
      <c r="A915" s="6"/>
      <c r="B915" s="6"/>
      <c r="C915" s="6"/>
      <c r="D915" s="6"/>
      <c r="E915" s="6"/>
      <c r="F915" s="6"/>
      <c r="G915" s="6"/>
      <c r="H915" s="6"/>
      <c r="I915" s="6"/>
      <c r="J915" s="6"/>
      <c r="K915" s="6"/>
      <c r="L915" s="6"/>
      <c r="M915" s="6"/>
      <c r="N915" s="6"/>
      <c r="O915" s="6"/>
      <c r="P915" s="6"/>
      <c r="Q915" s="6"/>
      <c r="R915" s="6"/>
    </row>
    <row r="916">
      <c r="A916" s="6"/>
      <c r="B916" s="6"/>
      <c r="C916" s="6"/>
      <c r="D916" s="6"/>
      <c r="E916" s="6"/>
      <c r="F916" s="6"/>
      <c r="G916" s="6"/>
      <c r="H916" s="6"/>
      <c r="I916" s="6"/>
      <c r="J916" s="6"/>
      <c r="K916" s="6"/>
      <c r="L916" s="6"/>
      <c r="M916" s="6"/>
      <c r="N916" s="6"/>
      <c r="O916" s="6"/>
      <c r="P916" s="6"/>
      <c r="Q916" s="6"/>
      <c r="R916" s="6"/>
    </row>
    <row r="917">
      <c r="A917" s="6"/>
      <c r="B917" s="6"/>
      <c r="C917" s="6"/>
      <c r="D917" s="6"/>
      <c r="E917" s="6"/>
      <c r="F917" s="6"/>
      <c r="G917" s="6"/>
      <c r="H917" s="6"/>
      <c r="I917" s="6"/>
      <c r="J917" s="6"/>
      <c r="K917" s="6"/>
      <c r="L917" s="6"/>
      <c r="M917" s="6"/>
      <c r="N917" s="6"/>
      <c r="O917" s="6"/>
      <c r="P917" s="6"/>
      <c r="Q917" s="6"/>
      <c r="R917" s="6"/>
    </row>
    <row r="918">
      <c r="A918" s="6"/>
      <c r="B918" s="6"/>
      <c r="C918" s="6"/>
      <c r="D918" s="6"/>
      <c r="E918" s="6"/>
      <c r="F918" s="6"/>
      <c r="G918" s="6"/>
      <c r="H918" s="6"/>
      <c r="I918" s="6"/>
      <c r="J918" s="6"/>
      <c r="K918" s="6"/>
      <c r="L918" s="6"/>
      <c r="M918" s="6"/>
      <c r="N918" s="6"/>
      <c r="O918" s="6"/>
      <c r="P918" s="6"/>
      <c r="Q918" s="6"/>
      <c r="R918" s="6"/>
    </row>
    <row r="919">
      <c r="A919" s="6"/>
      <c r="B919" s="6"/>
      <c r="C919" s="6"/>
      <c r="D919" s="6"/>
      <c r="E919" s="6"/>
      <c r="F919" s="6"/>
      <c r="G919" s="6"/>
      <c r="H919" s="6"/>
      <c r="I919" s="6"/>
      <c r="J919" s="6"/>
      <c r="K919" s="6"/>
      <c r="L919" s="6"/>
      <c r="M919" s="6"/>
      <c r="N919" s="6"/>
      <c r="O919" s="6"/>
      <c r="P919" s="6"/>
      <c r="Q919" s="6"/>
      <c r="R919" s="6"/>
    </row>
    <row r="920">
      <c r="A920" s="6"/>
      <c r="B920" s="6"/>
      <c r="C920" s="6"/>
      <c r="D920" s="6"/>
      <c r="E920" s="6"/>
      <c r="F920" s="6"/>
      <c r="G920" s="6"/>
      <c r="H920" s="6"/>
      <c r="I920" s="6"/>
      <c r="J920" s="6"/>
      <c r="K920" s="6"/>
      <c r="L920" s="6"/>
      <c r="M920" s="6"/>
      <c r="N920" s="6"/>
      <c r="O920" s="6"/>
      <c r="P920" s="6"/>
      <c r="Q920" s="6"/>
      <c r="R920" s="6"/>
    </row>
    <row r="921">
      <c r="A921" s="6"/>
      <c r="B921" s="6"/>
      <c r="C921" s="6"/>
      <c r="D921" s="6"/>
      <c r="E921" s="6"/>
      <c r="F921" s="6"/>
      <c r="G921" s="6"/>
      <c r="H921" s="6"/>
      <c r="I921" s="6"/>
      <c r="J921" s="6"/>
      <c r="K921" s="6"/>
      <c r="L921" s="6"/>
      <c r="M921" s="6"/>
      <c r="N921" s="6"/>
      <c r="O921" s="6"/>
      <c r="P921" s="6"/>
      <c r="Q921" s="6"/>
      <c r="R921" s="6"/>
    </row>
    <row r="922">
      <c r="A922" s="6"/>
      <c r="B922" s="6"/>
      <c r="C922" s="6"/>
      <c r="D922" s="6"/>
      <c r="E922" s="6"/>
      <c r="F922" s="6"/>
      <c r="G922" s="6"/>
      <c r="H922" s="6"/>
      <c r="I922" s="6"/>
      <c r="J922" s="6"/>
      <c r="K922" s="6"/>
      <c r="L922" s="6"/>
      <c r="M922" s="6"/>
      <c r="N922" s="6"/>
      <c r="O922" s="6"/>
      <c r="P922" s="6"/>
      <c r="Q922" s="6"/>
      <c r="R922" s="6"/>
    </row>
    <row r="923">
      <c r="A923" s="6"/>
      <c r="B923" s="6"/>
      <c r="C923" s="6"/>
      <c r="D923" s="6"/>
      <c r="E923" s="6"/>
      <c r="F923" s="6"/>
      <c r="G923" s="6"/>
      <c r="H923" s="6"/>
      <c r="I923" s="6"/>
      <c r="J923" s="6"/>
      <c r="K923" s="6"/>
      <c r="L923" s="6"/>
      <c r="M923" s="6"/>
      <c r="N923" s="6"/>
      <c r="O923" s="6"/>
      <c r="P923" s="6"/>
      <c r="Q923" s="6"/>
      <c r="R923" s="6"/>
    </row>
    <row r="924">
      <c r="A924" s="6"/>
      <c r="B924" s="6"/>
      <c r="C924" s="6"/>
      <c r="D924" s="6"/>
      <c r="E924" s="6"/>
      <c r="F924" s="6"/>
      <c r="G924" s="6"/>
      <c r="H924" s="6"/>
      <c r="I924" s="6"/>
      <c r="J924" s="6"/>
      <c r="K924" s="6"/>
      <c r="L924" s="6"/>
      <c r="M924" s="6"/>
      <c r="N924" s="6"/>
      <c r="O924" s="6"/>
      <c r="P924" s="6"/>
      <c r="Q924" s="6"/>
      <c r="R924" s="6"/>
    </row>
    <row r="925">
      <c r="A925" s="6"/>
      <c r="B925" s="6"/>
      <c r="C925" s="6"/>
      <c r="D925" s="6"/>
      <c r="E925" s="6"/>
      <c r="F925" s="6"/>
      <c r="G925" s="6"/>
      <c r="H925" s="6"/>
      <c r="I925" s="6"/>
      <c r="J925" s="6"/>
      <c r="K925" s="6"/>
      <c r="L925" s="6"/>
      <c r="M925" s="6"/>
      <c r="N925" s="6"/>
      <c r="O925" s="6"/>
      <c r="P925" s="6"/>
      <c r="Q925" s="6"/>
      <c r="R925" s="6"/>
    </row>
    <row r="926">
      <c r="A926" s="6"/>
      <c r="B926" s="6"/>
      <c r="C926" s="6"/>
      <c r="D926" s="6"/>
      <c r="E926" s="6"/>
      <c r="F926" s="6"/>
      <c r="G926" s="6"/>
      <c r="H926" s="6"/>
      <c r="I926" s="6"/>
      <c r="J926" s="6"/>
      <c r="K926" s="6"/>
      <c r="L926" s="6"/>
      <c r="M926" s="6"/>
      <c r="N926" s="6"/>
      <c r="O926" s="6"/>
      <c r="P926" s="6"/>
      <c r="Q926" s="6"/>
      <c r="R926" s="6"/>
    </row>
    <row r="927">
      <c r="A927" s="6"/>
      <c r="B927" s="6"/>
      <c r="C927" s="6"/>
      <c r="D927" s="6"/>
      <c r="E927" s="6"/>
      <c r="F927" s="6"/>
      <c r="G927" s="6"/>
      <c r="H927" s="6"/>
      <c r="I927" s="6"/>
      <c r="J927" s="6"/>
      <c r="K927" s="6"/>
      <c r="L927" s="6"/>
      <c r="M927" s="6"/>
      <c r="N927" s="6"/>
      <c r="O927" s="6"/>
      <c r="P927" s="6"/>
      <c r="Q927" s="6"/>
      <c r="R927" s="6"/>
    </row>
    <row r="928">
      <c r="A928" s="6"/>
      <c r="B928" s="6"/>
      <c r="C928" s="6"/>
      <c r="D928" s="6"/>
      <c r="E928" s="6"/>
      <c r="F928" s="6"/>
      <c r="G928" s="6"/>
      <c r="H928" s="6"/>
      <c r="I928" s="6"/>
      <c r="J928" s="6"/>
      <c r="K928" s="6"/>
      <c r="L928" s="6"/>
      <c r="M928" s="6"/>
      <c r="N928" s="6"/>
      <c r="O928" s="6"/>
      <c r="P928" s="6"/>
      <c r="Q928" s="6"/>
      <c r="R928" s="6"/>
    </row>
    <row r="929">
      <c r="A929" s="6"/>
      <c r="B929" s="6"/>
      <c r="C929" s="6"/>
      <c r="D929" s="6"/>
      <c r="E929" s="6"/>
      <c r="F929" s="6"/>
      <c r="G929" s="6"/>
      <c r="H929" s="6"/>
      <c r="I929" s="6"/>
      <c r="J929" s="6"/>
      <c r="K929" s="6"/>
      <c r="L929" s="6"/>
      <c r="M929" s="6"/>
      <c r="N929" s="6"/>
      <c r="O929" s="6"/>
      <c r="P929" s="6"/>
      <c r="Q929" s="6"/>
      <c r="R929" s="6"/>
    </row>
    <row r="930">
      <c r="A930" s="6"/>
      <c r="B930" s="6"/>
      <c r="C930" s="6"/>
      <c r="D930" s="6"/>
      <c r="E930" s="6"/>
      <c r="F930" s="6"/>
      <c r="G930" s="6"/>
      <c r="H930" s="6"/>
      <c r="I930" s="6"/>
      <c r="J930" s="6"/>
      <c r="K930" s="6"/>
      <c r="L930" s="6"/>
      <c r="M930" s="6"/>
      <c r="N930" s="6"/>
      <c r="O930" s="6"/>
      <c r="P930" s="6"/>
      <c r="Q930" s="6"/>
      <c r="R930" s="6"/>
    </row>
    <row r="931">
      <c r="A931" s="6"/>
      <c r="B931" s="6"/>
      <c r="C931" s="6"/>
      <c r="D931" s="6"/>
      <c r="E931" s="6"/>
      <c r="F931" s="6"/>
      <c r="G931" s="6"/>
      <c r="H931" s="6"/>
      <c r="I931" s="6"/>
      <c r="J931" s="6"/>
      <c r="K931" s="6"/>
      <c r="L931" s="6"/>
      <c r="M931" s="6"/>
      <c r="N931" s="6"/>
      <c r="O931" s="6"/>
      <c r="P931" s="6"/>
      <c r="Q931" s="6"/>
      <c r="R931" s="6"/>
    </row>
    <row r="932">
      <c r="A932" s="6"/>
      <c r="B932" s="6"/>
      <c r="C932" s="6"/>
      <c r="D932" s="6"/>
      <c r="E932" s="6"/>
      <c r="F932" s="6"/>
      <c r="G932" s="6"/>
      <c r="H932" s="6"/>
      <c r="I932" s="6"/>
      <c r="J932" s="6"/>
      <c r="K932" s="6"/>
      <c r="L932" s="6"/>
      <c r="M932" s="6"/>
      <c r="N932" s="6"/>
      <c r="O932" s="6"/>
      <c r="P932" s="6"/>
      <c r="Q932" s="6"/>
      <c r="R932" s="6"/>
    </row>
    <row r="933">
      <c r="A933" s="6"/>
      <c r="B933" s="6"/>
      <c r="C933" s="6"/>
      <c r="D933" s="6"/>
      <c r="E933" s="6"/>
      <c r="F933" s="6"/>
      <c r="G933" s="6"/>
      <c r="H933" s="6"/>
      <c r="I933" s="6"/>
      <c r="J933" s="6"/>
      <c r="K933" s="6"/>
      <c r="L933" s="6"/>
      <c r="M933" s="6"/>
      <c r="N933" s="6"/>
      <c r="O933" s="6"/>
      <c r="P933" s="6"/>
      <c r="Q933" s="6"/>
      <c r="R933" s="6"/>
    </row>
    <row r="934">
      <c r="A934" s="6"/>
      <c r="B934" s="6"/>
      <c r="C934" s="6"/>
      <c r="D934" s="6"/>
      <c r="E934" s="6"/>
      <c r="F934" s="6"/>
      <c r="G934" s="6"/>
      <c r="H934" s="6"/>
      <c r="I934" s="6"/>
      <c r="J934" s="6"/>
      <c r="K934" s="6"/>
      <c r="L934" s="6"/>
      <c r="M934" s="6"/>
      <c r="N934" s="6"/>
      <c r="O934" s="6"/>
      <c r="P934" s="6"/>
      <c r="Q934" s="6"/>
      <c r="R934" s="6"/>
    </row>
    <row r="935">
      <c r="A935" s="6"/>
      <c r="B935" s="6"/>
      <c r="C935" s="6"/>
      <c r="D935" s="6"/>
      <c r="E935" s="6"/>
      <c r="F935" s="6"/>
      <c r="G935" s="6"/>
      <c r="H935" s="6"/>
      <c r="I935" s="6"/>
      <c r="J935" s="6"/>
      <c r="K935" s="6"/>
      <c r="L935" s="6"/>
      <c r="M935" s="6"/>
      <c r="N935" s="6"/>
      <c r="O935" s="6"/>
      <c r="P935" s="6"/>
      <c r="Q935" s="6"/>
      <c r="R935" s="6"/>
    </row>
    <row r="936">
      <c r="A936" s="6"/>
      <c r="B936" s="6"/>
      <c r="C936" s="6"/>
      <c r="D936" s="6"/>
      <c r="E936" s="6"/>
      <c r="F936" s="6"/>
      <c r="G936" s="6"/>
      <c r="H936" s="6"/>
      <c r="I936" s="6"/>
      <c r="J936" s="6"/>
      <c r="K936" s="6"/>
      <c r="L936" s="6"/>
      <c r="M936" s="6"/>
      <c r="N936" s="6"/>
      <c r="O936" s="6"/>
      <c r="P936" s="6"/>
      <c r="Q936" s="6"/>
      <c r="R936" s="6"/>
    </row>
    <row r="937">
      <c r="A937" s="6"/>
      <c r="B937" s="6"/>
      <c r="C937" s="6"/>
      <c r="D937" s="6"/>
      <c r="E937" s="6"/>
      <c r="F937" s="6"/>
      <c r="G937" s="6"/>
      <c r="H937" s="6"/>
      <c r="I937" s="6"/>
      <c r="J937" s="6"/>
      <c r="K937" s="6"/>
      <c r="L937" s="6"/>
      <c r="M937" s="6"/>
      <c r="N937" s="6"/>
      <c r="O937" s="6"/>
      <c r="P937" s="6"/>
      <c r="Q937" s="6"/>
      <c r="R937" s="6"/>
    </row>
    <row r="938">
      <c r="A938" s="6"/>
      <c r="B938" s="6"/>
      <c r="C938" s="6"/>
      <c r="D938" s="6"/>
      <c r="E938" s="6"/>
      <c r="F938" s="6"/>
      <c r="G938" s="6"/>
      <c r="H938" s="6"/>
      <c r="I938" s="6"/>
      <c r="J938" s="6"/>
      <c r="K938" s="6"/>
      <c r="L938" s="6"/>
      <c r="M938" s="6"/>
      <c r="N938" s="6"/>
      <c r="O938" s="6"/>
      <c r="P938" s="6"/>
      <c r="Q938" s="6"/>
      <c r="R938" s="6"/>
    </row>
    <row r="939">
      <c r="A939" s="6"/>
      <c r="B939" s="6"/>
      <c r="C939" s="6"/>
      <c r="D939" s="6"/>
      <c r="E939" s="6"/>
      <c r="F939" s="6"/>
      <c r="G939" s="6"/>
      <c r="H939" s="6"/>
      <c r="I939" s="6"/>
      <c r="J939" s="6"/>
      <c r="K939" s="6"/>
      <c r="L939" s="6"/>
      <c r="M939" s="6"/>
      <c r="N939" s="6"/>
      <c r="O939" s="6"/>
      <c r="P939" s="6"/>
      <c r="Q939" s="6"/>
      <c r="R939" s="6"/>
    </row>
    <row r="940">
      <c r="A940" s="6"/>
      <c r="B940" s="6"/>
      <c r="C940" s="6"/>
      <c r="D940" s="6"/>
      <c r="E940" s="6"/>
      <c r="F940" s="6"/>
      <c r="G940" s="6"/>
      <c r="H940" s="6"/>
      <c r="I940" s="6"/>
      <c r="J940" s="6"/>
      <c r="K940" s="6"/>
      <c r="L940" s="6"/>
      <c r="M940" s="6"/>
      <c r="N940" s="6"/>
      <c r="O940" s="6"/>
      <c r="P940" s="6"/>
      <c r="Q940" s="6"/>
      <c r="R940" s="6"/>
    </row>
    <row r="941">
      <c r="A941" s="6"/>
      <c r="B941" s="6"/>
      <c r="C941" s="6"/>
      <c r="D941" s="6"/>
      <c r="E941" s="6"/>
      <c r="F941" s="6"/>
      <c r="G941" s="6"/>
      <c r="H941" s="6"/>
      <c r="I941" s="6"/>
      <c r="J941" s="6"/>
      <c r="K941" s="6"/>
      <c r="L941" s="6"/>
      <c r="M941" s="6"/>
      <c r="N941" s="6"/>
      <c r="O941" s="6"/>
      <c r="P941" s="6"/>
      <c r="Q941" s="6"/>
      <c r="R941" s="6"/>
    </row>
    <row r="942">
      <c r="A942" s="6"/>
      <c r="B942" s="6"/>
      <c r="C942" s="6"/>
      <c r="D942" s="6"/>
      <c r="E942" s="6"/>
      <c r="F942" s="6"/>
      <c r="G942" s="6"/>
      <c r="H942" s="6"/>
      <c r="I942" s="6"/>
      <c r="J942" s="6"/>
      <c r="K942" s="6"/>
      <c r="L942" s="6"/>
      <c r="M942" s="6"/>
      <c r="N942" s="6"/>
      <c r="O942" s="6"/>
      <c r="P942" s="6"/>
      <c r="Q942" s="6"/>
      <c r="R942" s="6"/>
    </row>
    <row r="943">
      <c r="A943" s="6"/>
      <c r="B943" s="6"/>
      <c r="C943" s="6"/>
      <c r="D943" s="6"/>
      <c r="E943" s="6"/>
      <c r="F943" s="6"/>
      <c r="G943" s="6"/>
      <c r="H943" s="6"/>
      <c r="I943" s="6"/>
      <c r="J943" s="6"/>
      <c r="K943" s="6"/>
      <c r="L943" s="6"/>
      <c r="M943" s="6"/>
      <c r="N943" s="6"/>
      <c r="O943" s="6"/>
      <c r="P943" s="6"/>
      <c r="Q943" s="6"/>
      <c r="R943" s="6"/>
    </row>
    <row r="944">
      <c r="A944" s="6"/>
      <c r="B944" s="6"/>
      <c r="C944" s="6"/>
      <c r="D944" s="6"/>
      <c r="E944" s="6"/>
      <c r="F944" s="6"/>
      <c r="G944" s="6"/>
      <c r="H944" s="6"/>
      <c r="I944" s="6"/>
      <c r="J944" s="6"/>
      <c r="K944" s="6"/>
      <c r="L944" s="6"/>
      <c r="M944" s="6"/>
      <c r="N944" s="6"/>
      <c r="O944" s="6"/>
      <c r="P944" s="6"/>
      <c r="Q944" s="6"/>
      <c r="R944" s="6"/>
    </row>
    <row r="945">
      <c r="A945" s="6"/>
      <c r="B945" s="6"/>
      <c r="C945" s="6"/>
      <c r="D945" s="6"/>
      <c r="E945" s="6"/>
      <c r="F945" s="6"/>
      <c r="G945" s="6"/>
      <c r="H945" s="6"/>
      <c r="I945" s="6"/>
      <c r="J945" s="6"/>
      <c r="K945" s="6"/>
      <c r="L945" s="6"/>
      <c r="M945" s="6"/>
      <c r="N945" s="6"/>
      <c r="O945" s="6"/>
      <c r="P945" s="6"/>
      <c r="Q945" s="6"/>
      <c r="R945" s="6"/>
    </row>
    <row r="946">
      <c r="A946" s="6"/>
      <c r="B946" s="6"/>
      <c r="C946" s="6"/>
      <c r="D946" s="6"/>
      <c r="E946" s="6"/>
      <c r="F946" s="6"/>
      <c r="G946" s="6"/>
      <c r="H946" s="6"/>
      <c r="I946" s="6"/>
      <c r="J946" s="6"/>
      <c r="K946" s="6"/>
      <c r="L946" s="6"/>
      <c r="M946" s="6"/>
      <c r="N946" s="6"/>
      <c r="O946" s="6"/>
      <c r="P946" s="6"/>
      <c r="Q946" s="6"/>
      <c r="R946" s="6"/>
    </row>
    <row r="947">
      <c r="A947" s="6"/>
      <c r="B947" s="6"/>
      <c r="C947" s="6"/>
      <c r="D947" s="6"/>
      <c r="E947" s="6"/>
      <c r="F947" s="6"/>
      <c r="G947" s="6"/>
      <c r="H947" s="6"/>
      <c r="I947" s="6"/>
      <c r="J947" s="6"/>
      <c r="K947" s="6"/>
      <c r="L947" s="6"/>
      <c r="M947" s="6"/>
      <c r="N947" s="6"/>
      <c r="O947" s="6"/>
      <c r="P947" s="6"/>
      <c r="Q947" s="6"/>
      <c r="R947" s="6"/>
    </row>
    <row r="948">
      <c r="A948" s="6"/>
      <c r="B948" s="6"/>
      <c r="C948" s="6"/>
      <c r="D948" s="6"/>
      <c r="E948" s="6"/>
      <c r="F948" s="6"/>
      <c r="G948" s="6"/>
      <c r="H948" s="6"/>
      <c r="I948" s="6"/>
      <c r="J948" s="6"/>
      <c r="K948" s="6"/>
      <c r="L948" s="6"/>
      <c r="M948" s="6"/>
      <c r="N948" s="6"/>
      <c r="O948" s="6"/>
      <c r="P948" s="6"/>
      <c r="Q948" s="6"/>
      <c r="R948" s="6"/>
    </row>
    <row r="949">
      <c r="A949" s="6"/>
      <c r="B949" s="6"/>
      <c r="C949" s="6"/>
      <c r="D949" s="6"/>
      <c r="E949" s="6"/>
      <c r="F949" s="6"/>
      <c r="G949" s="6"/>
      <c r="H949" s="6"/>
      <c r="I949" s="6"/>
      <c r="J949" s="6"/>
      <c r="K949" s="6"/>
      <c r="L949" s="6"/>
      <c r="M949" s="6"/>
      <c r="N949" s="6"/>
      <c r="O949" s="6"/>
      <c r="P949" s="6"/>
      <c r="Q949" s="6"/>
      <c r="R949" s="6"/>
    </row>
    <row r="950">
      <c r="A950" s="6"/>
      <c r="B950" s="6"/>
      <c r="C950" s="6"/>
      <c r="D950" s="6"/>
      <c r="E950" s="6"/>
      <c r="F950" s="6"/>
      <c r="G950" s="6"/>
      <c r="H950" s="6"/>
      <c r="I950" s="6"/>
      <c r="J950" s="6"/>
      <c r="K950" s="6"/>
      <c r="L950" s="6"/>
      <c r="M950" s="6"/>
      <c r="N950" s="6"/>
      <c r="O950" s="6"/>
      <c r="P950" s="6"/>
      <c r="Q950" s="6"/>
      <c r="R950" s="6"/>
    </row>
    <row r="951">
      <c r="A951" s="6"/>
      <c r="B951" s="6"/>
      <c r="C951" s="6"/>
      <c r="D951" s="6"/>
      <c r="E951" s="6"/>
      <c r="F951" s="6"/>
      <c r="G951" s="6"/>
      <c r="H951" s="6"/>
      <c r="I951" s="6"/>
      <c r="J951" s="6"/>
      <c r="K951" s="6"/>
      <c r="L951" s="6"/>
      <c r="M951" s="6"/>
      <c r="N951" s="6"/>
      <c r="O951" s="6"/>
      <c r="P951" s="6"/>
      <c r="Q951" s="6"/>
      <c r="R951" s="6"/>
    </row>
    <row r="952">
      <c r="A952" s="6"/>
      <c r="B952" s="6"/>
      <c r="C952" s="6"/>
      <c r="D952" s="6"/>
      <c r="E952" s="6"/>
      <c r="F952" s="6"/>
      <c r="G952" s="6"/>
      <c r="H952" s="6"/>
      <c r="I952" s="6"/>
      <c r="J952" s="6"/>
      <c r="K952" s="6"/>
      <c r="L952" s="6"/>
      <c r="M952" s="6"/>
      <c r="N952" s="6"/>
      <c r="O952" s="6"/>
      <c r="P952" s="6"/>
      <c r="Q952" s="6"/>
      <c r="R952" s="6"/>
    </row>
    <row r="953">
      <c r="A953" s="6"/>
      <c r="B953" s="6"/>
      <c r="C953" s="6"/>
      <c r="D953" s="6"/>
      <c r="E953" s="6"/>
      <c r="F953" s="6"/>
      <c r="G953" s="6"/>
      <c r="H953" s="6"/>
      <c r="I953" s="6"/>
      <c r="J953" s="6"/>
      <c r="K953" s="6"/>
      <c r="L953" s="6"/>
      <c r="M953" s="6"/>
      <c r="N953" s="6"/>
      <c r="O953" s="6"/>
      <c r="P953" s="6"/>
      <c r="Q953" s="6"/>
      <c r="R953" s="6"/>
    </row>
    <row r="954">
      <c r="A954" s="6"/>
      <c r="B954" s="6"/>
      <c r="C954" s="6"/>
      <c r="D954" s="6"/>
      <c r="E954" s="6"/>
      <c r="F954" s="6"/>
      <c r="G954" s="6"/>
      <c r="H954" s="6"/>
      <c r="I954" s="6"/>
      <c r="J954" s="6"/>
      <c r="K954" s="6"/>
      <c r="L954" s="6"/>
      <c r="M954" s="6"/>
      <c r="N954" s="6"/>
      <c r="O954" s="6"/>
      <c r="P954" s="6"/>
      <c r="Q954" s="6"/>
      <c r="R954" s="6"/>
    </row>
    <row r="955">
      <c r="A955" s="6"/>
      <c r="B955" s="6"/>
      <c r="C955" s="6"/>
      <c r="D955" s="6"/>
      <c r="E955" s="6"/>
      <c r="F955" s="6"/>
      <c r="G955" s="6"/>
      <c r="H955" s="6"/>
      <c r="I955" s="6"/>
      <c r="J955" s="6"/>
      <c r="K955" s="6"/>
      <c r="L955" s="6"/>
      <c r="M955" s="6"/>
      <c r="N955" s="6"/>
      <c r="O955" s="6"/>
      <c r="P955" s="6"/>
      <c r="Q955" s="6"/>
      <c r="R955" s="6"/>
    </row>
    <row r="956">
      <c r="A956" s="6"/>
      <c r="B956" s="6"/>
      <c r="C956" s="6"/>
      <c r="D956" s="6"/>
      <c r="E956" s="6"/>
      <c r="F956" s="6"/>
      <c r="G956" s="6"/>
      <c r="H956" s="6"/>
      <c r="I956" s="6"/>
      <c r="J956" s="6"/>
      <c r="K956" s="6"/>
      <c r="L956" s="6"/>
      <c r="M956" s="6"/>
      <c r="N956" s="6"/>
      <c r="O956" s="6"/>
      <c r="P956" s="6"/>
      <c r="Q956" s="6"/>
      <c r="R956" s="6"/>
    </row>
    <row r="957">
      <c r="A957" s="6"/>
      <c r="B957" s="6"/>
      <c r="C957" s="6"/>
      <c r="D957" s="6"/>
      <c r="E957" s="6"/>
      <c r="F957" s="6"/>
      <c r="G957" s="6"/>
      <c r="H957" s="6"/>
      <c r="I957" s="6"/>
      <c r="J957" s="6"/>
      <c r="K957" s="6"/>
      <c r="L957" s="6"/>
      <c r="M957" s="6"/>
      <c r="N957" s="6"/>
      <c r="O957" s="6"/>
      <c r="P957" s="6"/>
      <c r="Q957" s="6"/>
      <c r="R957" s="6"/>
    </row>
    <row r="958">
      <c r="A958" s="6"/>
      <c r="B958" s="6"/>
      <c r="C958" s="6"/>
      <c r="D958" s="6"/>
      <c r="E958" s="6"/>
      <c r="F958" s="6"/>
      <c r="G958" s="6"/>
      <c r="H958" s="6"/>
      <c r="I958" s="6"/>
      <c r="J958" s="6"/>
      <c r="K958" s="6"/>
      <c r="L958" s="6"/>
      <c r="M958" s="6"/>
      <c r="N958" s="6"/>
      <c r="O958" s="6"/>
      <c r="P958" s="6"/>
      <c r="Q958" s="6"/>
      <c r="R958" s="6"/>
    </row>
    <row r="959">
      <c r="A959" s="6"/>
      <c r="B959" s="6"/>
      <c r="C959" s="6"/>
      <c r="D959" s="6"/>
      <c r="E959" s="6"/>
      <c r="F959" s="6"/>
      <c r="G959" s="6"/>
      <c r="H959" s="6"/>
      <c r="I959" s="6"/>
      <c r="J959" s="6"/>
      <c r="K959" s="6"/>
      <c r="L959" s="6"/>
      <c r="M959" s="6"/>
      <c r="N959" s="6"/>
      <c r="O959" s="6"/>
      <c r="P959" s="6"/>
      <c r="Q959" s="6"/>
      <c r="R959" s="6"/>
    </row>
    <row r="960">
      <c r="A960" s="6"/>
      <c r="B960" s="6"/>
      <c r="C960" s="6"/>
      <c r="D960" s="6"/>
      <c r="E960" s="6"/>
      <c r="F960" s="6"/>
      <c r="G960" s="6"/>
      <c r="H960" s="6"/>
      <c r="I960" s="6"/>
      <c r="J960" s="6"/>
      <c r="K960" s="6"/>
      <c r="L960" s="6"/>
      <c r="M960" s="6"/>
      <c r="N960" s="6"/>
      <c r="O960" s="6"/>
      <c r="P960" s="6"/>
      <c r="Q960" s="6"/>
      <c r="R960" s="6"/>
    </row>
    <row r="961">
      <c r="A961" s="6"/>
      <c r="B961" s="6"/>
      <c r="C961" s="6"/>
      <c r="D961" s="6"/>
      <c r="E961" s="6"/>
      <c r="F961" s="6"/>
      <c r="G961" s="6"/>
      <c r="H961" s="6"/>
      <c r="I961" s="6"/>
      <c r="J961" s="6"/>
      <c r="K961" s="6"/>
      <c r="L961" s="6"/>
      <c r="M961" s="6"/>
      <c r="N961" s="6"/>
      <c r="O961" s="6"/>
      <c r="P961" s="6"/>
      <c r="Q961" s="6"/>
      <c r="R961" s="6"/>
    </row>
    <row r="962">
      <c r="A962" s="6"/>
      <c r="B962" s="6"/>
      <c r="C962" s="6"/>
      <c r="D962" s="6"/>
      <c r="E962" s="6"/>
      <c r="F962" s="6"/>
      <c r="G962" s="6"/>
      <c r="H962" s="6"/>
      <c r="I962" s="6"/>
      <c r="J962" s="6"/>
      <c r="K962" s="6"/>
      <c r="L962" s="6"/>
      <c r="M962" s="6"/>
      <c r="N962" s="6"/>
      <c r="O962" s="6"/>
      <c r="P962" s="6"/>
      <c r="Q962" s="6"/>
      <c r="R962" s="6"/>
    </row>
    <row r="963">
      <c r="A963" s="6"/>
      <c r="B963" s="6"/>
      <c r="C963" s="6"/>
      <c r="D963" s="6"/>
      <c r="E963" s="6"/>
      <c r="F963" s="6"/>
      <c r="G963" s="6"/>
      <c r="H963" s="6"/>
      <c r="I963" s="6"/>
      <c r="J963" s="6"/>
      <c r="K963" s="6"/>
      <c r="L963" s="6"/>
      <c r="M963" s="6"/>
      <c r="N963" s="6"/>
      <c r="O963" s="6"/>
      <c r="P963" s="6"/>
      <c r="Q963" s="6"/>
      <c r="R963" s="6"/>
    </row>
    <row r="964">
      <c r="A964" s="6"/>
      <c r="B964" s="6"/>
      <c r="C964" s="6"/>
      <c r="D964" s="6"/>
      <c r="E964" s="6"/>
      <c r="F964" s="6"/>
      <c r="G964" s="6"/>
      <c r="H964" s="6"/>
      <c r="I964" s="6"/>
      <c r="J964" s="6"/>
      <c r="K964" s="6"/>
      <c r="L964" s="6"/>
      <c r="M964" s="6"/>
      <c r="N964" s="6"/>
      <c r="O964" s="6"/>
      <c r="P964" s="6"/>
      <c r="Q964" s="6"/>
      <c r="R964" s="6"/>
    </row>
    <row r="965">
      <c r="A965" s="6"/>
      <c r="B965" s="6"/>
      <c r="C965" s="6"/>
      <c r="D965" s="6"/>
      <c r="E965" s="6"/>
      <c r="F965" s="6"/>
      <c r="G965" s="6"/>
      <c r="H965" s="6"/>
      <c r="I965" s="6"/>
      <c r="J965" s="6"/>
      <c r="K965" s="6"/>
      <c r="L965" s="6"/>
      <c r="M965" s="6"/>
      <c r="N965" s="6"/>
      <c r="O965" s="6"/>
      <c r="P965" s="6"/>
      <c r="Q965" s="6"/>
      <c r="R965" s="6"/>
    </row>
    <row r="966">
      <c r="A966" s="6"/>
      <c r="B966" s="6"/>
      <c r="C966" s="6"/>
      <c r="D966" s="6"/>
      <c r="E966" s="6"/>
      <c r="F966" s="6"/>
      <c r="G966" s="6"/>
      <c r="H966" s="6"/>
      <c r="I966" s="6"/>
      <c r="J966" s="6"/>
      <c r="K966" s="6"/>
      <c r="L966" s="6"/>
      <c r="M966" s="6"/>
      <c r="N966" s="6"/>
      <c r="O966" s="6"/>
      <c r="P966" s="6"/>
      <c r="Q966" s="6"/>
      <c r="R966" s="6"/>
    </row>
    <row r="967">
      <c r="A967" s="6"/>
      <c r="B967" s="6"/>
      <c r="C967" s="6"/>
      <c r="D967" s="6"/>
      <c r="E967" s="6"/>
      <c r="F967" s="6"/>
      <c r="G967" s="6"/>
      <c r="H967" s="6"/>
      <c r="I967" s="6"/>
      <c r="J967" s="6"/>
      <c r="K967" s="6"/>
      <c r="L967" s="6"/>
      <c r="M967" s="6"/>
      <c r="N967" s="6"/>
      <c r="O967" s="6"/>
      <c r="P967" s="6"/>
      <c r="Q967" s="6"/>
      <c r="R967" s="6"/>
    </row>
    <row r="968">
      <c r="A968" s="6"/>
      <c r="B968" s="6"/>
      <c r="C968" s="6"/>
      <c r="D968" s="6"/>
      <c r="E968" s="6"/>
      <c r="F968" s="6"/>
      <c r="G968" s="6"/>
      <c r="H968" s="6"/>
      <c r="I968" s="6"/>
      <c r="J968" s="6"/>
      <c r="K968" s="6"/>
      <c r="L968" s="6"/>
      <c r="M968" s="6"/>
      <c r="N968" s="6"/>
      <c r="O968" s="6"/>
      <c r="P968" s="6"/>
      <c r="Q968" s="6"/>
      <c r="R968" s="6"/>
    </row>
    <row r="969">
      <c r="A969" s="6"/>
      <c r="B969" s="6"/>
      <c r="C969" s="6"/>
      <c r="D969" s="6"/>
      <c r="E969" s="6"/>
      <c r="F969" s="6"/>
      <c r="G969" s="6"/>
      <c r="H969" s="6"/>
      <c r="I969" s="6"/>
      <c r="J969" s="6"/>
      <c r="K969" s="6"/>
      <c r="L969" s="6"/>
      <c r="M969" s="6"/>
      <c r="N969" s="6"/>
      <c r="O969" s="6"/>
      <c r="P969" s="6"/>
      <c r="Q969" s="6"/>
      <c r="R969" s="6"/>
    </row>
    <row r="970">
      <c r="A970" s="6"/>
      <c r="B970" s="6"/>
      <c r="C970" s="6"/>
      <c r="D970" s="6"/>
      <c r="E970" s="6"/>
      <c r="F970" s="6"/>
      <c r="G970" s="6"/>
      <c r="H970" s="6"/>
      <c r="I970" s="6"/>
      <c r="J970" s="6"/>
      <c r="K970" s="6"/>
      <c r="L970" s="6"/>
      <c r="M970" s="6"/>
      <c r="N970" s="6"/>
      <c r="O970" s="6"/>
      <c r="P970" s="6"/>
      <c r="Q970" s="6"/>
      <c r="R970" s="6"/>
    </row>
    <row r="971">
      <c r="A971" s="6"/>
      <c r="B971" s="6"/>
      <c r="C971" s="6"/>
      <c r="D971" s="6"/>
      <c r="E971" s="6"/>
      <c r="F971" s="6"/>
      <c r="G971" s="6"/>
      <c r="H971" s="6"/>
      <c r="I971" s="6"/>
      <c r="J971" s="6"/>
      <c r="K971" s="6"/>
      <c r="L971" s="6"/>
      <c r="M971" s="6"/>
      <c r="N971" s="6"/>
      <c r="O971" s="6"/>
      <c r="P971" s="6"/>
      <c r="Q971" s="6"/>
      <c r="R971" s="6"/>
    </row>
    <row r="972">
      <c r="A972" s="6"/>
      <c r="B972" s="6"/>
      <c r="C972" s="6"/>
      <c r="D972" s="6"/>
      <c r="E972" s="6"/>
      <c r="F972" s="6"/>
      <c r="G972" s="6"/>
      <c r="H972" s="6"/>
      <c r="I972" s="6"/>
      <c r="J972" s="6"/>
      <c r="K972" s="6"/>
      <c r="L972" s="6"/>
      <c r="M972" s="6"/>
      <c r="N972" s="6"/>
      <c r="O972" s="6"/>
      <c r="P972" s="6"/>
      <c r="Q972" s="6"/>
      <c r="R972" s="6"/>
    </row>
    <row r="973">
      <c r="A973" s="6"/>
      <c r="B973" s="6"/>
      <c r="C973" s="6"/>
      <c r="D973" s="6"/>
      <c r="E973" s="6"/>
      <c r="F973" s="6"/>
      <c r="G973" s="6"/>
      <c r="H973" s="6"/>
      <c r="I973" s="6"/>
      <c r="J973" s="6"/>
      <c r="K973" s="6"/>
      <c r="L973" s="6"/>
      <c r="M973" s="6"/>
      <c r="N973" s="6"/>
      <c r="O973" s="6"/>
      <c r="P973" s="6"/>
      <c r="Q973" s="6"/>
      <c r="R973" s="6"/>
    </row>
    <row r="974">
      <c r="A974" s="6"/>
      <c r="B974" s="6"/>
      <c r="C974" s="6"/>
      <c r="D974" s="6"/>
      <c r="E974" s="6"/>
      <c r="F974" s="6"/>
      <c r="G974" s="6"/>
      <c r="H974" s="6"/>
      <c r="I974" s="6"/>
      <c r="J974" s="6"/>
      <c r="K974" s="6"/>
      <c r="L974" s="6"/>
      <c r="M974" s="6"/>
      <c r="N974" s="6"/>
      <c r="O974" s="6"/>
      <c r="P974" s="6"/>
      <c r="Q974" s="6"/>
      <c r="R974" s="6"/>
    </row>
    <row r="975">
      <c r="A975" s="6"/>
      <c r="B975" s="6"/>
      <c r="C975" s="6"/>
      <c r="D975" s="6"/>
      <c r="E975" s="6"/>
      <c r="F975" s="6"/>
      <c r="G975" s="6"/>
      <c r="H975" s="6"/>
      <c r="I975" s="6"/>
      <c r="J975" s="6"/>
      <c r="K975" s="6"/>
      <c r="L975" s="6"/>
      <c r="M975" s="6"/>
      <c r="N975" s="6"/>
      <c r="O975" s="6"/>
      <c r="P975" s="6"/>
      <c r="Q975" s="6"/>
      <c r="R975" s="6"/>
    </row>
    <row r="976">
      <c r="A976" s="6"/>
      <c r="B976" s="6"/>
      <c r="C976" s="6"/>
      <c r="D976" s="6"/>
      <c r="E976" s="6"/>
      <c r="F976" s="6"/>
      <c r="G976" s="6"/>
      <c r="H976" s="6"/>
      <c r="I976" s="6"/>
      <c r="J976" s="6"/>
      <c r="K976" s="6"/>
      <c r="L976" s="6"/>
      <c r="M976" s="6"/>
      <c r="N976" s="6"/>
      <c r="O976" s="6"/>
      <c r="P976" s="6"/>
      <c r="Q976" s="6"/>
      <c r="R976" s="6"/>
    </row>
    <row r="977">
      <c r="A977" s="6"/>
      <c r="B977" s="6"/>
      <c r="C977" s="6"/>
      <c r="D977" s="6"/>
      <c r="E977" s="6"/>
      <c r="F977" s="6"/>
      <c r="G977" s="6"/>
      <c r="H977" s="6"/>
      <c r="I977" s="6"/>
      <c r="J977" s="6"/>
      <c r="K977" s="6"/>
      <c r="L977" s="6"/>
      <c r="M977" s="6"/>
      <c r="N977" s="6"/>
      <c r="O977" s="6"/>
      <c r="P977" s="6"/>
      <c r="Q977" s="6"/>
      <c r="R977" s="6"/>
    </row>
    <row r="978">
      <c r="A978" s="6"/>
      <c r="B978" s="6"/>
      <c r="C978" s="6"/>
      <c r="D978" s="6"/>
      <c r="E978" s="6"/>
      <c r="F978" s="6"/>
      <c r="G978" s="6"/>
      <c r="H978" s="6"/>
      <c r="I978" s="6"/>
      <c r="J978" s="6"/>
      <c r="K978" s="6"/>
      <c r="L978" s="6"/>
      <c r="M978" s="6"/>
      <c r="N978" s="6"/>
      <c r="O978" s="6"/>
      <c r="P978" s="6"/>
      <c r="Q978" s="6"/>
      <c r="R978" s="6"/>
    </row>
    <row r="979">
      <c r="A979" s="6"/>
      <c r="B979" s="6"/>
      <c r="C979" s="6"/>
      <c r="D979" s="6"/>
      <c r="E979" s="6"/>
      <c r="F979" s="6"/>
      <c r="G979" s="6"/>
      <c r="H979" s="6"/>
      <c r="I979" s="6"/>
      <c r="J979" s="6"/>
      <c r="K979" s="6"/>
      <c r="L979" s="6"/>
      <c r="M979" s="6"/>
      <c r="N979" s="6"/>
      <c r="O979" s="6"/>
      <c r="P979" s="6"/>
      <c r="Q979" s="6"/>
      <c r="R979" s="6"/>
    </row>
    <row r="980">
      <c r="A980" s="6"/>
      <c r="B980" s="6"/>
      <c r="C980" s="6"/>
      <c r="D980" s="6"/>
      <c r="E980" s="6"/>
      <c r="F980" s="6"/>
      <c r="G980" s="6"/>
      <c r="H980" s="6"/>
      <c r="I980" s="6"/>
      <c r="J980" s="6"/>
      <c r="K980" s="6"/>
      <c r="L980" s="6"/>
      <c r="M980" s="6"/>
      <c r="N980" s="6"/>
      <c r="O980" s="6"/>
      <c r="P980" s="6"/>
      <c r="Q980" s="6"/>
      <c r="R980" s="6"/>
    </row>
    <row r="981">
      <c r="A981" s="6"/>
      <c r="B981" s="6"/>
      <c r="C981" s="6"/>
      <c r="D981" s="6"/>
      <c r="E981" s="6"/>
      <c r="F981" s="6"/>
      <c r="G981" s="6"/>
      <c r="H981" s="6"/>
      <c r="I981" s="6"/>
      <c r="J981" s="6"/>
      <c r="K981" s="6"/>
      <c r="L981" s="6"/>
      <c r="M981" s="6"/>
      <c r="N981" s="6"/>
      <c r="O981" s="6"/>
      <c r="P981" s="6"/>
      <c r="Q981" s="6"/>
      <c r="R981" s="6"/>
    </row>
    <row r="982">
      <c r="A982" s="6"/>
      <c r="B982" s="6"/>
      <c r="C982" s="6"/>
      <c r="D982" s="6"/>
      <c r="E982" s="6"/>
      <c r="F982" s="6"/>
      <c r="G982" s="6"/>
      <c r="H982" s="6"/>
      <c r="I982" s="6"/>
      <c r="J982" s="6"/>
      <c r="K982" s="6"/>
      <c r="L982" s="6"/>
      <c r="M982" s="6"/>
      <c r="N982" s="6"/>
      <c r="O982" s="6"/>
      <c r="P982" s="6"/>
      <c r="Q982" s="6"/>
      <c r="R982" s="6"/>
    </row>
    <row r="983">
      <c r="A983" s="6"/>
      <c r="B983" s="6"/>
      <c r="C983" s="6"/>
      <c r="D983" s="6"/>
      <c r="E983" s="6"/>
      <c r="F983" s="6"/>
      <c r="G983" s="6"/>
      <c r="H983" s="6"/>
      <c r="I983" s="6"/>
      <c r="J983" s="6"/>
      <c r="K983" s="6"/>
      <c r="L983" s="6"/>
      <c r="M983" s="6"/>
      <c r="N983" s="6"/>
      <c r="O983" s="6"/>
      <c r="P983" s="6"/>
      <c r="Q983" s="6"/>
      <c r="R983" s="6"/>
    </row>
    <row r="984">
      <c r="A984" s="6"/>
      <c r="B984" s="6"/>
      <c r="C984" s="6"/>
      <c r="D984" s="6"/>
      <c r="E984" s="6"/>
      <c r="F984" s="6"/>
      <c r="G984" s="6"/>
      <c r="H984" s="6"/>
      <c r="I984" s="6"/>
      <c r="J984" s="6"/>
      <c r="K984" s="6"/>
      <c r="L984" s="6"/>
      <c r="M984" s="6"/>
      <c r="N984" s="6"/>
      <c r="O984" s="6"/>
      <c r="P984" s="6"/>
      <c r="Q984" s="6"/>
      <c r="R984" s="6"/>
    </row>
    <row r="985">
      <c r="A985" s="6"/>
      <c r="B985" s="6"/>
      <c r="C985" s="6"/>
      <c r="D985" s="6"/>
      <c r="E985" s="6"/>
      <c r="F985" s="6"/>
      <c r="G985" s="6"/>
      <c r="H985" s="6"/>
      <c r="I985" s="6"/>
      <c r="J985" s="6"/>
      <c r="K985" s="6"/>
      <c r="L985" s="6"/>
      <c r="M985" s="6"/>
      <c r="N985" s="6"/>
      <c r="O985" s="6"/>
      <c r="P985" s="6"/>
      <c r="Q985" s="6"/>
      <c r="R985" s="6"/>
    </row>
    <row r="986">
      <c r="A986" s="6"/>
      <c r="B986" s="6"/>
      <c r="C986" s="6"/>
      <c r="D986" s="6"/>
      <c r="E986" s="6"/>
      <c r="F986" s="6"/>
      <c r="G986" s="6"/>
      <c r="H986" s="6"/>
      <c r="I986" s="6"/>
      <c r="J986" s="6"/>
      <c r="K986" s="6"/>
      <c r="L986" s="6"/>
      <c r="M986" s="6"/>
      <c r="N986" s="6"/>
      <c r="O986" s="6"/>
      <c r="P986" s="6"/>
      <c r="Q986" s="6"/>
      <c r="R986" s="6"/>
    </row>
    <row r="987">
      <c r="A987" s="6"/>
      <c r="B987" s="6"/>
      <c r="C987" s="6"/>
      <c r="D987" s="6"/>
      <c r="E987" s="6"/>
      <c r="F987" s="6"/>
      <c r="G987" s="6"/>
      <c r="H987" s="6"/>
      <c r="I987" s="6"/>
      <c r="J987" s="6"/>
      <c r="K987" s="6"/>
      <c r="L987" s="6"/>
      <c r="M987" s="6"/>
      <c r="N987" s="6"/>
      <c r="O987" s="6"/>
      <c r="P987" s="6"/>
      <c r="Q987" s="6"/>
      <c r="R987" s="6"/>
    </row>
    <row r="988">
      <c r="A988" s="6"/>
      <c r="B988" s="6"/>
      <c r="C988" s="6"/>
      <c r="D988" s="6"/>
      <c r="E988" s="6"/>
      <c r="F988" s="6"/>
      <c r="G988" s="6"/>
      <c r="H988" s="6"/>
      <c r="I988" s="6"/>
      <c r="J988" s="6"/>
      <c r="K988" s="6"/>
      <c r="L988" s="6"/>
      <c r="M988" s="6"/>
      <c r="N988" s="6"/>
      <c r="O988" s="6"/>
      <c r="P988" s="6"/>
      <c r="Q988" s="6"/>
      <c r="R988" s="6"/>
    </row>
    <row r="989">
      <c r="A989" s="6"/>
      <c r="B989" s="6"/>
      <c r="C989" s="6"/>
      <c r="D989" s="6"/>
      <c r="E989" s="6"/>
      <c r="F989" s="6"/>
      <c r="G989" s="6"/>
      <c r="H989" s="6"/>
      <c r="I989" s="6"/>
      <c r="J989" s="6"/>
      <c r="K989" s="6"/>
      <c r="L989" s="6"/>
      <c r="M989" s="6"/>
      <c r="N989" s="6"/>
      <c r="O989" s="6"/>
      <c r="P989" s="6"/>
      <c r="Q989" s="6"/>
      <c r="R989" s="6"/>
    </row>
    <row r="990">
      <c r="A990" s="6"/>
      <c r="B990" s="6"/>
      <c r="C990" s="6"/>
      <c r="D990" s="6"/>
      <c r="E990" s="6"/>
      <c r="F990" s="6"/>
      <c r="G990" s="6"/>
      <c r="H990" s="6"/>
      <c r="I990" s="6"/>
      <c r="J990" s="6"/>
      <c r="K990" s="6"/>
      <c r="L990" s="6"/>
      <c r="M990" s="6"/>
      <c r="N990" s="6"/>
      <c r="O990" s="6"/>
      <c r="P990" s="6"/>
      <c r="Q990" s="6"/>
      <c r="R990" s="6"/>
    </row>
    <row r="991">
      <c r="A991" s="6"/>
      <c r="B991" s="6"/>
      <c r="C991" s="6"/>
      <c r="D991" s="6"/>
      <c r="E991" s="6"/>
      <c r="F991" s="6"/>
      <c r="G991" s="6"/>
      <c r="H991" s="6"/>
      <c r="I991" s="6"/>
      <c r="J991" s="6"/>
      <c r="K991" s="6"/>
      <c r="L991" s="6"/>
      <c r="M991" s="6"/>
      <c r="N991" s="6"/>
      <c r="O991" s="6"/>
      <c r="P991" s="6"/>
      <c r="Q991" s="6"/>
      <c r="R991" s="6"/>
    </row>
    <row r="992">
      <c r="A992" s="6"/>
      <c r="B992" s="6"/>
      <c r="C992" s="6"/>
      <c r="D992" s="6"/>
      <c r="E992" s="6"/>
      <c r="F992" s="6"/>
      <c r="G992" s="6"/>
      <c r="H992" s="6"/>
      <c r="I992" s="6"/>
      <c r="J992" s="6"/>
      <c r="K992" s="6"/>
      <c r="L992" s="6"/>
      <c r="M992" s="6"/>
      <c r="N992" s="6"/>
      <c r="O992" s="6"/>
      <c r="P992" s="6"/>
      <c r="Q992" s="6"/>
      <c r="R992" s="6"/>
    </row>
    <row r="993">
      <c r="A993" s="6"/>
      <c r="B993" s="6"/>
      <c r="C993" s="6"/>
      <c r="D993" s="6"/>
      <c r="E993" s="6"/>
      <c r="F993" s="6"/>
      <c r="G993" s="6"/>
      <c r="H993" s="6"/>
      <c r="I993" s="6"/>
      <c r="J993" s="6"/>
      <c r="K993" s="6"/>
      <c r="L993" s="6"/>
      <c r="M993" s="6"/>
      <c r="N993" s="6"/>
      <c r="O993" s="6"/>
      <c r="P993" s="6"/>
      <c r="Q993" s="6"/>
      <c r="R993" s="6"/>
    </row>
    <row r="994">
      <c r="A994" s="6"/>
      <c r="B994" s="6"/>
      <c r="C994" s="6"/>
      <c r="D994" s="6"/>
      <c r="E994" s="6"/>
      <c r="F994" s="6"/>
      <c r="G994" s="6"/>
      <c r="H994" s="6"/>
      <c r="I994" s="6"/>
      <c r="J994" s="6"/>
      <c r="K994" s="6"/>
      <c r="L994" s="6"/>
      <c r="M994" s="6"/>
      <c r="N994" s="6"/>
      <c r="O994" s="6"/>
      <c r="P994" s="6"/>
      <c r="Q994" s="6"/>
      <c r="R994" s="6"/>
    </row>
    <row r="995">
      <c r="A995" s="6"/>
      <c r="B995" s="6"/>
      <c r="C995" s="6"/>
      <c r="D995" s="6"/>
      <c r="E995" s="6"/>
      <c r="F995" s="6"/>
      <c r="G995" s="6"/>
      <c r="H995" s="6"/>
      <c r="I995" s="6"/>
      <c r="J995" s="6"/>
      <c r="K995" s="6"/>
      <c r="L995" s="6"/>
      <c r="M995" s="6"/>
      <c r="N995" s="6"/>
      <c r="O995" s="6"/>
      <c r="P995" s="6"/>
      <c r="Q995" s="6"/>
      <c r="R995" s="6"/>
    </row>
    <row r="996">
      <c r="A996" s="6"/>
      <c r="B996" s="6"/>
      <c r="C996" s="6"/>
      <c r="D996" s="6"/>
      <c r="E996" s="6"/>
      <c r="F996" s="6"/>
      <c r="G996" s="6"/>
      <c r="H996" s="6"/>
      <c r="I996" s="6"/>
      <c r="J996" s="6"/>
      <c r="K996" s="6"/>
      <c r="L996" s="6"/>
      <c r="M996" s="6"/>
      <c r="N996" s="6"/>
      <c r="O996" s="6"/>
      <c r="P996" s="6"/>
      <c r="Q996" s="6"/>
      <c r="R996" s="6"/>
    </row>
    <row r="997">
      <c r="A997" s="6"/>
      <c r="B997" s="6"/>
      <c r="C997" s="6"/>
      <c r="D997" s="6"/>
      <c r="E997" s="6"/>
      <c r="F997" s="6"/>
      <c r="G997" s="6"/>
      <c r="H997" s="6"/>
      <c r="I997" s="6"/>
      <c r="J997" s="6"/>
      <c r="K997" s="6"/>
      <c r="L997" s="6"/>
      <c r="M997" s="6"/>
      <c r="N997" s="6"/>
      <c r="O997" s="6"/>
      <c r="P997" s="6"/>
      <c r="Q997" s="6"/>
      <c r="R997" s="6"/>
    </row>
    <row r="998">
      <c r="A998" s="6"/>
      <c r="B998" s="6"/>
      <c r="C998" s="6"/>
      <c r="D998" s="6"/>
      <c r="E998" s="6"/>
      <c r="F998" s="6"/>
      <c r="G998" s="6"/>
      <c r="H998" s="6"/>
      <c r="I998" s="6"/>
      <c r="J998" s="6"/>
      <c r="K998" s="6"/>
      <c r="L998" s="6"/>
      <c r="M998" s="6"/>
      <c r="N998" s="6"/>
      <c r="O998" s="6"/>
      <c r="P998" s="6"/>
      <c r="Q998" s="6"/>
      <c r="R998" s="6"/>
    </row>
    <row r="999">
      <c r="A999" s="6"/>
      <c r="B999" s="6"/>
      <c r="C999" s="6"/>
      <c r="D999" s="6"/>
      <c r="E999" s="6"/>
      <c r="F999" s="6"/>
      <c r="G999" s="6"/>
      <c r="H999" s="6"/>
      <c r="I999" s="6"/>
      <c r="J999" s="6"/>
      <c r="K999" s="6"/>
      <c r="L999" s="6"/>
      <c r="M999" s="6"/>
      <c r="N999" s="6"/>
      <c r="O999" s="6"/>
      <c r="P999" s="6"/>
      <c r="Q999" s="6"/>
      <c r="R999" s="6"/>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038709083" ref="A26"/>
    <hyperlink r:id="rId4" ref="A37"/>
    <hyperlink r:id="rId5" location="gid=1264242332" ref="A43"/>
    <hyperlink r:id="rId6" ref="A66"/>
    <hyperlink r:id="rId7" location="gid=0" ref="A68"/>
  </hyperlinks>
  <drawing r:id="rId8"/>
  <legacy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6.25"/>
    <col customWidth="1" min="2" max="2" width="11.75"/>
    <col customWidth="1" min="3" max="6" width="10.25"/>
    <col customWidth="1" min="7" max="7" width="11.0"/>
    <col customWidth="1" min="8" max="13" width="10.25"/>
    <col customWidth="1" min="14" max="14" width="11.25"/>
    <col customWidth="1" min="15" max="24" width="10.25"/>
    <col customWidth="1" min="25" max="25" width="11.63"/>
    <col customWidth="1" min="26" max="32" width="10.25"/>
  </cols>
  <sheetData>
    <row r="1">
      <c r="A1" s="1058">
        <v>45261.0</v>
      </c>
      <c r="B1" s="1059">
        <v>45261.0</v>
      </c>
      <c r="C1" s="1059">
        <v>45262.0</v>
      </c>
      <c r="D1" s="1059">
        <v>45263.0</v>
      </c>
      <c r="E1" s="1059">
        <v>45264.0</v>
      </c>
      <c r="F1" s="1059">
        <v>45265.0</v>
      </c>
      <c r="G1" s="1059">
        <v>45266.0</v>
      </c>
      <c r="H1" s="1059">
        <v>45267.0</v>
      </c>
      <c r="I1" s="1059">
        <v>45268.0</v>
      </c>
      <c r="J1" s="1059">
        <v>45269.0</v>
      </c>
      <c r="K1" s="1059">
        <v>45270.0</v>
      </c>
      <c r="L1" s="1059">
        <v>45271.0</v>
      </c>
      <c r="M1" s="1059">
        <v>45272.0</v>
      </c>
      <c r="N1" s="1059">
        <v>45273.0</v>
      </c>
      <c r="O1" s="1059">
        <v>45274.0</v>
      </c>
      <c r="P1" s="1059">
        <v>45275.0</v>
      </c>
      <c r="Q1" s="1059">
        <v>45276.0</v>
      </c>
      <c r="R1" s="1059">
        <v>45277.0</v>
      </c>
      <c r="S1" s="1059">
        <v>45278.0</v>
      </c>
      <c r="T1" s="1059">
        <v>45279.0</v>
      </c>
      <c r="U1" s="1059">
        <v>45280.0</v>
      </c>
      <c r="V1" s="1059">
        <v>45281.0</v>
      </c>
      <c r="W1" s="1059">
        <v>45282.0</v>
      </c>
      <c r="X1" s="1059">
        <v>45283.0</v>
      </c>
      <c r="Y1" s="1059">
        <v>45284.0</v>
      </c>
      <c r="Z1" s="1059">
        <v>45285.0</v>
      </c>
      <c r="AA1" s="1059">
        <v>45286.0</v>
      </c>
      <c r="AB1" s="1059">
        <v>45287.0</v>
      </c>
      <c r="AC1" s="1059">
        <v>45288.0</v>
      </c>
      <c r="AD1" s="1059">
        <v>45289.0</v>
      </c>
      <c r="AE1" s="1059">
        <v>45290.0</v>
      </c>
      <c r="AF1" s="1059">
        <v>45291.0</v>
      </c>
    </row>
    <row r="2">
      <c r="B2" s="130" t="s">
        <v>2</v>
      </c>
      <c r="C2" s="130" t="s">
        <v>3</v>
      </c>
      <c r="D2" s="130" t="s">
        <v>4</v>
      </c>
      <c r="E2" s="130" t="s">
        <v>5</v>
      </c>
      <c r="F2" s="130" t="s">
        <v>6</v>
      </c>
      <c r="G2" s="130" t="s">
        <v>7</v>
      </c>
      <c r="H2" s="130" t="s">
        <v>8</v>
      </c>
      <c r="I2" s="130" t="s">
        <v>2</v>
      </c>
      <c r="J2" s="130" t="s">
        <v>3</v>
      </c>
      <c r="K2" s="130" t="s">
        <v>4</v>
      </c>
      <c r="L2" s="130" t="s">
        <v>5</v>
      </c>
      <c r="M2" s="130" t="s">
        <v>6</v>
      </c>
      <c r="N2" s="130" t="s">
        <v>7</v>
      </c>
      <c r="O2" s="130" t="s">
        <v>8</v>
      </c>
      <c r="P2" s="130" t="s">
        <v>2</v>
      </c>
      <c r="Q2" s="130" t="s">
        <v>3</v>
      </c>
      <c r="R2" s="130" t="s">
        <v>4</v>
      </c>
      <c r="S2" s="130" t="s">
        <v>5</v>
      </c>
      <c r="T2" s="130" t="s">
        <v>6</v>
      </c>
      <c r="U2" s="130" t="s">
        <v>7</v>
      </c>
      <c r="V2" s="130" t="s">
        <v>8</v>
      </c>
      <c r="W2" s="130" t="s">
        <v>2</v>
      </c>
      <c r="X2" s="130" t="s">
        <v>3</v>
      </c>
      <c r="Y2" s="130" t="s">
        <v>4</v>
      </c>
      <c r="Z2" s="130" t="s">
        <v>5</v>
      </c>
      <c r="AA2" s="130" t="s">
        <v>6</v>
      </c>
      <c r="AB2" s="130" t="s">
        <v>7</v>
      </c>
      <c r="AC2" s="130" t="s">
        <v>8</v>
      </c>
      <c r="AD2" s="130" t="s">
        <v>2</v>
      </c>
      <c r="AE2" s="130" t="s">
        <v>3</v>
      </c>
      <c r="AF2" s="130" t="s">
        <v>4</v>
      </c>
    </row>
    <row r="3">
      <c r="A3" s="1039" t="s">
        <v>9</v>
      </c>
      <c r="C3" s="1039" t="s">
        <v>10</v>
      </c>
      <c r="D3" s="1039" t="s">
        <v>10</v>
      </c>
      <c r="E3" s="382"/>
      <c r="J3" s="1039" t="s">
        <v>10</v>
      </c>
      <c r="K3" s="382" t="s">
        <v>10</v>
      </c>
      <c r="P3" s="1039" t="s">
        <v>10</v>
      </c>
      <c r="Q3" s="1039" t="s">
        <v>10</v>
      </c>
      <c r="R3" s="1039" t="s">
        <v>10</v>
      </c>
      <c r="X3" s="1039" t="s">
        <v>10</v>
      </c>
      <c r="Y3" s="1039" t="s">
        <v>10</v>
      </c>
      <c r="Z3" s="382" t="s">
        <v>10</v>
      </c>
      <c r="AA3" s="1039" t="s">
        <v>10</v>
      </c>
      <c r="AD3" s="1039" t="s">
        <v>12</v>
      </c>
      <c r="AE3" s="1039" t="s">
        <v>12</v>
      </c>
      <c r="AF3" s="1039" t="s">
        <v>12</v>
      </c>
    </row>
    <row r="4">
      <c r="A4" s="1060" t="s">
        <v>13</v>
      </c>
      <c r="B4" s="1061" t="s">
        <v>14</v>
      </c>
    </row>
    <row r="5" ht="87.0" customHeight="1">
      <c r="B5" s="1062"/>
      <c r="C5" s="1062"/>
      <c r="D5" s="1062"/>
      <c r="E5" s="1062"/>
      <c r="F5" s="1063" t="s">
        <v>15</v>
      </c>
      <c r="G5" s="1064"/>
      <c r="H5" s="1063" t="s">
        <v>16</v>
      </c>
      <c r="I5" s="1065" t="s">
        <v>17</v>
      </c>
      <c r="J5" s="1064"/>
      <c r="K5" s="1060" t="s">
        <v>18</v>
      </c>
      <c r="L5" s="1066" t="s">
        <v>19</v>
      </c>
      <c r="M5" s="1064"/>
      <c r="N5" s="1066" t="s">
        <v>1157</v>
      </c>
      <c r="O5" s="1067" t="s">
        <v>1158</v>
      </c>
      <c r="P5" s="1066" t="s">
        <v>22</v>
      </c>
      <c r="Q5" s="1064"/>
      <c r="R5" s="1064"/>
      <c r="S5" s="1064"/>
      <c r="T5" s="1064"/>
      <c r="U5" s="1066" t="s">
        <v>23</v>
      </c>
      <c r="V5" s="1066" t="s">
        <v>24</v>
      </c>
      <c r="W5" s="1064"/>
      <c r="X5" s="1064"/>
      <c r="Y5" s="1064"/>
      <c r="Z5" s="1064"/>
      <c r="AA5" s="1064"/>
      <c r="AB5" s="1064"/>
      <c r="AC5" s="1064"/>
      <c r="AD5" s="1066" t="s">
        <v>25</v>
      </c>
      <c r="AE5" s="1068" t="s">
        <v>26</v>
      </c>
      <c r="AF5" s="1068"/>
    </row>
    <row r="6" ht="39.75" customHeight="1">
      <c r="B6" s="1069"/>
      <c r="C6" s="1069"/>
      <c r="D6" s="1069"/>
      <c r="E6" s="1069"/>
      <c r="F6" s="1069"/>
      <c r="G6" s="1068"/>
      <c r="H6" s="1068"/>
      <c r="I6" s="1062"/>
      <c r="J6" s="1062"/>
      <c r="K6" s="1068"/>
      <c r="L6" s="1066" t="s">
        <v>27</v>
      </c>
      <c r="M6" s="1068"/>
      <c r="N6" s="1068"/>
      <c r="O6" s="1068"/>
      <c r="P6" s="1068"/>
      <c r="Q6" s="1068"/>
      <c r="R6" s="1069"/>
      <c r="S6" s="1062"/>
      <c r="T6" s="1069"/>
      <c r="U6" s="1069"/>
      <c r="V6" s="1069"/>
      <c r="W6" s="1068"/>
      <c r="X6" s="1069"/>
      <c r="Y6" s="1068"/>
      <c r="Z6" s="1068"/>
      <c r="AA6" s="1068"/>
      <c r="AB6" s="1068"/>
      <c r="AC6" s="1068"/>
      <c r="AD6" s="1068"/>
      <c r="AE6" s="1068"/>
      <c r="AF6" s="1068"/>
    </row>
    <row r="7">
      <c r="M7" s="1064"/>
      <c r="N7" s="1064"/>
      <c r="O7" s="1064"/>
      <c r="P7" s="1064"/>
      <c r="Q7" s="1064"/>
      <c r="V7" s="1068"/>
      <c r="W7" s="1070"/>
      <c r="X7" s="1068"/>
      <c r="Y7" s="1068"/>
      <c r="Z7" s="1068"/>
    </row>
    <row r="8" collapsed="1">
      <c r="A8" s="1071" t="s">
        <v>31</v>
      </c>
      <c r="B8" s="1072">
        <v>182768.19</v>
      </c>
      <c r="C8" s="132">
        <v>239740.61</v>
      </c>
      <c r="D8" s="132">
        <v>309347.58</v>
      </c>
      <c r="E8" s="132">
        <v>305301.52</v>
      </c>
      <c r="F8" s="132">
        <v>298114.36</v>
      </c>
      <c r="G8" s="132">
        <v>317223.83</v>
      </c>
      <c r="H8" s="132">
        <v>322596.91</v>
      </c>
      <c r="I8" s="132">
        <v>344395.45</v>
      </c>
      <c r="J8" s="132">
        <v>351653.41</v>
      </c>
      <c r="K8" s="132">
        <v>535464.96</v>
      </c>
      <c r="L8" s="1072">
        <v>497925.43</v>
      </c>
      <c r="M8" s="132">
        <v>434520.58</v>
      </c>
      <c r="N8" s="132">
        <v>370511.62</v>
      </c>
      <c r="O8" s="132">
        <v>278943.97</v>
      </c>
      <c r="P8" s="132">
        <v>226551.54</v>
      </c>
      <c r="Q8" s="1073">
        <v>190597.25</v>
      </c>
      <c r="R8" s="1073">
        <v>130002.06</v>
      </c>
      <c r="S8" s="132">
        <v>149781.34</v>
      </c>
      <c r="T8" s="132">
        <v>139280.82</v>
      </c>
      <c r="U8" s="132">
        <v>105270.49</v>
      </c>
      <c r="V8" s="132">
        <v>51466.43</v>
      </c>
      <c r="W8" s="132">
        <v>44446.0</v>
      </c>
      <c r="X8" s="132">
        <v>30835.43</v>
      </c>
      <c r="Y8" s="1074">
        <v>28013.35</v>
      </c>
      <c r="Z8" s="132">
        <v>46187.9</v>
      </c>
      <c r="AA8" s="132">
        <v>36471.13</v>
      </c>
      <c r="AB8" s="132">
        <v>30795.96</v>
      </c>
      <c r="AC8" s="132">
        <v>30010.78</v>
      </c>
      <c r="AD8" s="132">
        <v>34239.3</v>
      </c>
      <c r="AE8" s="132">
        <v>43921.59</v>
      </c>
      <c r="AF8" s="132">
        <v>41832.91</v>
      </c>
    </row>
    <row r="9" hidden="1" outlineLevel="1">
      <c r="A9" s="1075" t="s">
        <v>34</v>
      </c>
      <c r="B9" s="1076">
        <v>149334.28</v>
      </c>
      <c r="C9" s="1076">
        <v>196996.13</v>
      </c>
      <c r="D9" s="1076">
        <v>255328.76</v>
      </c>
      <c r="E9" s="1076">
        <v>253847.11</v>
      </c>
      <c r="F9" s="1076">
        <v>245877.15</v>
      </c>
      <c r="G9" s="1076">
        <v>261791.01</v>
      </c>
      <c r="H9" s="1076">
        <v>260606.57</v>
      </c>
      <c r="I9" s="1076">
        <v>275829.07</v>
      </c>
      <c r="J9" s="1076">
        <v>280379.12</v>
      </c>
      <c r="K9" s="1076">
        <v>424524.39</v>
      </c>
      <c r="L9" s="1076">
        <v>402025.24</v>
      </c>
      <c r="M9" s="1076">
        <v>358150.47</v>
      </c>
      <c r="N9" s="1076">
        <v>299561.08</v>
      </c>
      <c r="O9" s="1076">
        <v>221486.18</v>
      </c>
      <c r="P9" s="1076">
        <v>179171.36</v>
      </c>
      <c r="Q9" s="1076">
        <v>146855.6</v>
      </c>
      <c r="R9" s="1076">
        <v>100184.35</v>
      </c>
      <c r="S9" s="1076">
        <v>116790.63</v>
      </c>
      <c r="T9" s="1076">
        <v>108506.84</v>
      </c>
      <c r="U9" s="1076">
        <v>84624.02</v>
      </c>
      <c r="V9" s="1076">
        <v>42373.65</v>
      </c>
      <c r="W9" s="1076">
        <v>35993.85</v>
      </c>
      <c r="X9" s="1076">
        <v>24809.13</v>
      </c>
      <c r="Y9" s="1076">
        <v>21421.95</v>
      </c>
      <c r="Z9" s="1076">
        <v>30855.55</v>
      </c>
      <c r="AA9" s="1076">
        <v>20716.5</v>
      </c>
      <c r="AB9" s="1076">
        <v>18568.75</v>
      </c>
      <c r="AC9" s="1076">
        <f>17323.05+239+299</f>
        <v>17861.05</v>
      </c>
      <c r="AD9" s="1076">
        <f>19252.9+299</f>
        <v>19551.9</v>
      </c>
      <c r="AE9" s="1076">
        <f>28273.55+299</f>
        <v>28572.55</v>
      </c>
      <c r="AF9" s="1076">
        <f>26417.48+598+239</f>
        <v>27254.48</v>
      </c>
    </row>
    <row r="10" hidden="1" outlineLevel="1">
      <c r="A10" s="1075" t="s">
        <v>37</v>
      </c>
      <c r="B10" s="1076">
        <v>12108.92</v>
      </c>
      <c r="C10" s="1076">
        <v>14314.12</v>
      </c>
      <c r="D10" s="1076">
        <v>17773.14</v>
      </c>
      <c r="E10" s="1076">
        <v>15874.79</v>
      </c>
      <c r="F10" s="1076">
        <v>15079.85</v>
      </c>
      <c r="G10" s="1076">
        <v>17556.59</v>
      </c>
      <c r="H10" s="1076">
        <v>24025.23</v>
      </c>
      <c r="I10" s="1076">
        <v>28702.0</v>
      </c>
      <c r="J10" s="1076">
        <v>30069.98</v>
      </c>
      <c r="K10" s="1076">
        <v>49273.65</v>
      </c>
      <c r="L10" s="1076">
        <v>37410.41</v>
      </c>
      <c r="M10" s="1076">
        <v>25314.27</v>
      </c>
      <c r="N10" s="1076">
        <v>20554.11</v>
      </c>
      <c r="O10" s="1076">
        <v>11275.97</v>
      </c>
      <c r="P10" s="1076">
        <v>8461.89</v>
      </c>
      <c r="Q10" s="1076">
        <v>9696.0</v>
      </c>
      <c r="R10" s="1076">
        <v>6201.55</v>
      </c>
      <c r="S10" s="1076">
        <v>6067.77</v>
      </c>
      <c r="T10" s="1076">
        <v>5546.06</v>
      </c>
      <c r="U10" s="1076">
        <v>4989.98</v>
      </c>
      <c r="V10" s="1076">
        <v>3309.05</v>
      </c>
      <c r="W10" s="1076">
        <v>3340.65</v>
      </c>
      <c r="X10" s="1076">
        <v>2616.87</v>
      </c>
      <c r="Y10" s="1076">
        <v>3306.6</v>
      </c>
      <c r="Z10" s="1076">
        <v>9404.45</v>
      </c>
      <c r="AA10" s="1076">
        <v>10747.1</v>
      </c>
      <c r="AB10" s="1076">
        <v>8125.4</v>
      </c>
      <c r="AC10" s="1076">
        <f>5196.65+1996.25+599+321+58</f>
        <v>8170.9</v>
      </c>
      <c r="AD10" s="1076">
        <f>6059.75+2530.9+941.15+559.85+148.5</f>
        <v>10240.15</v>
      </c>
      <c r="AE10" s="1076">
        <f>5708.6+2631.9+616.7+643.5+220.85+31</f>
        <v>9852.55</v>
      </c>
      <c r="AF10" s="1076">
        <f>4416.96+2821.43+1104.64+910.7+314</f>
        <v>9567.73</v>
      </c>
    </row>
    <row r="11" hidden="1" outlineLevel="1">
      <c r="A11" s="1075" t="s">
        <v>38</v>
      </c>
      <c r="B11" s="1076">
        <v>161.0</v>
      </c>
      <c r="C11" s="1076">
        <v>238.99</v>
      </c>
      <c r="D11" s="1076">
        <v>255.97</v>
      </c>
      <c r="E11" s="1076">
        <v>49.89</v>
      </c>
      <c r="F11" s="1076">
        <v>1934.95</v>
      </c>
      <c r="G11" s="1076">
        <v>539.98</v>
      </c>
      <c r="H11" s="1076">
        <v>335.15</v>
      </c>
      <c r="I11" s="1076">
        <v>616.5</v>
      </c>
      <c r="J11" s="1076">
        <v>642.95</v>
      </c>
      <c r="K11" s="1076">
        <v>689.48</v>
      </c>
      <c r="L11" s="1076">
        <v>768.94</v>
      </c>
      <c r="M11" s="1076">
        <v>686.08</v>
      </c>
      <c r="N11" s="1076">
        <v>608.47</v>
      </c>
      <c r="O11" s="1076">
        <v>358.15</v>
      </c>
      <c r="P11" s="1076">
        <v>434.98</v>
      </c>
      <c r="Q11" s="1076">
        <v>266.0</v>
      </c>
      <c r="R11" s="1076">
        <v>187.15</v>
      </c>
      <c r="S11" s="1076">
        <v>304.0</v>
      </c>
      <c r="T11" s="1076">
        <v>152.99</v>
      </c>
      <c r="U11" s="1076">
        <v>279.97</v>
      </c>
      <c r="V11" s="1076">
        <v>76.0</v>
      </c>
      <c r="W11" s="1076">
        <v>86.99</v>
      </c>
      <c r="X11" s="1076">
        <v>38.0</v>
      </c>
      <c r="Y11" s="1076">
        <v>35.15</v>
      </c>
      <c r="Z11" s="1076">
        <v>139.99</v>
      </c>
      <c r="AA11" s="1076">
        <v>114.0</v>
      </c>
      <c r="AB11" s="1076">
        <v>47.0</v>
      </c>
      <c r="AC11" s="1076">
        <f>19+19</f>
        <v>38</v>
      </c>
      <c r="AD11" s="1076">
        <f>38+19</f>
        <v>57</v>
      </c>
      <c r="AE11" s="1076">
        <f>19+19</f>
        <v>38</v>
      </c>
      <c r="AF11" s="1076">
        <f>33+22.99</f>
        <v>55.99</v>
      </c>
    </row>
    <row r="12" hidden="1" outlineLevel="1">
      <c r="A12" s="1075" t="s">
        <v>40</v>
      </c>
      <c r="B12" s="1076">
        <v>10363.99</v>
      </c>
      <c r="C12" s="1076">
        <v>13501.37</v>
      </c>
      <c r="D12" s="1076">
        <v>17959.71</v>
      </c>
      <c r="E12" s="1076">
        <v>17144.73</v>
      </c>
      <c r="F12" s="1076">
        <v>18318.0</v>
      </c>
      <c r="G12" s="1076">
        <v>18516.25</v>
      </c>
      <c r="H12" s="1076">
        <v>18944.96</v>
      </c>
      <c r="I12" s="1076">
        <v>19817.88</v>
      </c>
      <c r="J12" s="1076">
        <v>20866.36</v>
      </c>
      <c r="K12" s="1076">
        <v>31657.44</v>
      </c>
      <c r="L12" s="1076">
        <v>28358.84</v>
      </c>
      <c r="M12" s="1076">
        <v>25119.76</v>
      </c>
      <c r="N12" s="1076">
        <v>21382.96</v>
      </c>
      <c r="O12" s="1076">
        <v>16023.67</v>
      </c>
      <c r="P12" s="1076">
        <v>12833.31</v>
      </c>
      <c r="Q12" s="1076">
        <v>10854.65</v>
      </c>
      <c r="R12" s="1076">
        <v>7514.01</v>
      </c>
      <c r="S12" s="1076">
        <v>8393.94</v>
      </c>
      <c r="T12" s="1076">
        <v>7929.93</v>
      </c>
      <c r="U12" s="1076">
        <v>5981.52</v>
      </c>
      <c r="V12" s="1076">
        <v>3002.73</v>
      </c>
      <c r="W12" s="1076">
        <v>2619.51</v>
      </c>
      <c r="X12" s="1076">
        <v>1421.43</v>
      </c>
      <c r="Y12" s="1076">
        <v>1464.65</v>
      </c>
      <c r="Z12" s="1076">
        <v>2357.91</v>
      </c>
      <c r="AA12" s="1076">
        <v>1873.53</v>
      </c>
      <c r="AB12" s="1076">
        <v>1709.81</v>
      </c>
      <c r="AC12" s="1076">
        <v>1675.83</v>
      </c>
      <c r="AD12" s="1076">
        <v>1760.25</v>
      </c>
      <c r="AE12" s="1076">
        <v>2373.49</v>
      </c>
      <c r="AF12" s="1076">
        <v>2279.72</v>
      </c>
    </row>
    <row r="13" hidden="1" outlineLevel="1">
      <c r="A13" s="1075" t="s">
        <v>41</v>
      </c>
      <c r="B13" s="1076">
        <v>10800.0</v>
      </c>
      <c r="C13" s="1076">
        <v>14690.0</v>
      </c>
      <c r="D13" s="1076">
        <v>18030.0</v>
      </c>
      <c r="E13" s="1076">
        <v>18385.0</v>
      </c>
      <c r="F13" s="1076">
        <v>16904.41</v>
      </c>
      <c r="G13" s="1076">
        <v>18820.0</v>
      </c>
      <c r="H13" s="1076">
        <v>18685.0</v>
      </c>
      <c r="I13" s="1076">
        <v>19430.0</v>
      </c>
      <c r="J13" s="1076">
        <v>19695.0</v>
      </c>
      <c r="K13" s="1076">
        <v>29320.0</v>
      </c>
      <c r="L13" s="1076">
        <v>29362.0</v>
      </c>
      <c r="M13" s="1076">
        <v>25250.0</v>
      </c>
      <c r="N13" s="1076">
        <v>28405.0</v>
      </c>
      <c r="O13" s="1076">
        <v>29800.0</v>
      </c>
      <c r="P13" s="1076">
        <v>25650.0</v>
      </c>
      <c r="Q13" s="1076">
        <v>22925.0</v>
      </c>
      <c r="R13" s="1076">
        <v>15915.0</v>
      </c>
      <c r="S13" s="1076">
        <v>18225.0</v>
      </c>
      <c r="T13" s="1076">
        <v>17145.0</v>
      </c>
      <c r="U13" s="1076">
        <v>9395.0</v>
      </c>
      <c r="V13" s="1076">
        <v>2705.0</v>
      </c>
      <c r="W13" s="1076">
        <v>2405.0</v>
      </c>
      <c r="X13" s="1076">
        <v>1950.0</v>
      </c>
      <c r="Y13" s="1076">
        <v>1785.0</v>
      </c>
      <c r="Z13" s="1076">
        <v>3430.0</v>
      </c>
      <c r="AA13" s="1076">
        <v>3020.0</v>
      </c>
      <c r="AB13" s="1076">
        <v>2345.0</v>
      </c>
      <c r="AC13" s="1076">
        <v>2265.0</v>
      </c>
      <c r="AD13" s="1076">
        <v>2630.0</v>
      </c>
      <c r="AE13" s="1076">
        <v>3085.0</v>
      </c>
      <c r="AF13" s="1076">
        <v>2675.0</v>
      </c>
    </row>
    <row r="14" collapsed="1">
      <c r="A14" s="1071" t="s">
        <v>45</v>
      </c>
      <c r="B14" s="1072">
        <v>239.0</v>
      </c>
      <c r="C14" s="1072">
        <v>0.0</v>
      </c>
      <c r="D14" s="1072">
        <v>239.0</v>
      </c>
      <c r="E14" s="1072">
        <v>299.0</v>
      </c>
      <c r="F14" s="1072">
        <v>0.0</v>
      </c>
      <c r="G14" s="1072">
        <v>239.0</v>
      </c>
      <c r="H14" s="1072">
        <v>0.0</v>
      </c>
      <c r="I14" s="1072">
        <v>0.0</v>
      </c>
      <c r="J14" s="1072">
        <v>5768.0</v>
      </c>
      <c r="K14" s="1072">
        <v>11989.0</v>
      </c>
      <c r="L14" s="1072">
        <v>1326.0</v>
      </c>
      <c r="M14" s="1072">
        <v>2053.0</v>
      </c>
      <c r="N14" s="1072">
        <v>1954.0</v>
      </c>
      <c r="O14" s="1077">
        <v>34227.86</v>
      </c>
      <c r="P14" s="1072">
        <v>5544.82</v>
      </c>
      <c r="Q14" s="1072">
        <v>127117.78</v>
      </c>
      <c r="R14" s="1072">
        <v>224758.56</v>
      </c>
      <c r="S14" s="1072">
        <v>209140.07</v>
      </c>
      <c r="T14" s="1072">
        <v>117053.13</v>
      </c>
      <c r="U14" s="1072">
        <v>67293.78</v>
      </c>
      <c r="V14" s="1072">
        <v>49546.36</v>
      </c>
      <c r="W14" s="1072">
        <v>46242.49</v>
      </c>
      <c r="X14" s="1072">
        <v>42177.68</v>
      </c>
      <c r="Y14" s="1072">
        <v>24710.24</v>
      </c>
      <c r="Z14" s="1072">
        <v>15938.0</v>
      </c>
      <c r="AA14" s="1072">
        <v>18460.0</v>
      </c>
      <c r="AB14" s="1072">
        <v>9039.0</v>
      </c>
      <c r="AC14" s="1072">
        <f>SUM(AC15:AC19)</f>
        <v>10768.75</v>
      </c>
      <c r="AD14" s="1072">
        <v>7145.0</v>
      </c>
      <c r="AE14" s="1072">
        <v>9972.0</v>
      </c>
      <c r="AF14" s="1072">
        <f>SUM(AF15:AF19)</f>
        <v>8822.31</v>
      </c>
    </row>
    <row r="15" hidden="1" outlineLevel="1">
      <c r="A15" s="1078" t="s">
        <v>34</v>
      </c>
      <c r="B15" s="1079">
        <v>1634.99</v>
      </c>
      <c r="C15" s="1079">
        <v>0.0</v>
      </c>
      <c r="D15" s="1079">
        <v>239.0</v>
      </c>
      <c r="E15" s="1079">
        <v>299.0</v>
      </c>
      <c r="F15" s="1079">
        <v>0.0</v>
      </c>
      <c r="G15" s="1079">
        <v>0.0</v>
      </c>
      <c r="H15" s="1079">
        <v>239.0</v>
      </c>
      <c r="I15" s="1079">
        <v>0.0</v>
      </c>
      <c r="J15" s="1076">
        <v>2980.24</v>
      </c>
      <c r="K15" s="1076">
        <v>16438.67</v>
      </c>
      <c r="L15" s="1079">
        <v>1625.0</v>
      </c>
      <c r="M15" s="1079">
        <v>1551.11</v>
      </c>
      <c r="N15" s="1079">
        <v>3019.55</v>
      </c>
      <c r="O15" s="1076">
        <v>12871.26</v>
      </c>
      <c r="P15" s="1076">
        <v>28491.73</v>
      </c>
      <c r="Q15" s="1076">
        <v>79480.27</v>
      </c>
      <c r="R15" s="1076">
        <v>235448.23</v>
      </c>
      <c r="S15" s="1076">
        <v>189222.93</v>
      </c>
      <c r="T15" s="1079">
        <v>173616.13</v>
      </c>
      <c r="U15" s="1079">
        <v>73448.75</v>
      </c>
      <c r="V15" s="1079">
        <v>59661.41</v>
      </c>
      <c r="W15" s="1079">
        <v>49452.96</v>
      </c>
      <c r="X15" s="1079">
        <v>45011.58</v>
      </c>
      <c r="Y15" s="1079">
        <v>27065.29</v>
      </c>
      <c r="Z15" s="1079">
        <v>17566.57</v>
      </c>
      <c r="AA15" s="1079">
        <v>17651.0</v>
      </c>
      <c r="AB15" s="1079">
        <v>7410.12</v>
      </c>
      <c r="AC15" s="1079">
        <v>9221.68</v>
      </c>
      <c r="AD15" s="1079">
        <v>6276.56</v>
      </c>
      <c r="AE15" s="1079">
        <v>10357.68</v>
      </c>
      <c r="AF15" s="1079">
        <v>8140.56</v>
      </c>
    </row>
    <row r="16" hidden="1" outlineLevel="1">
      <c r="A16" s="1078" t="s">
        <v>37</v>
      </c>
      <c r="B16" s="1079">
        <v>0.0</v>
      </c>
      <c r="C16" s="1079">
        <v>0.0</v>
      </c>
      <c r="D16" s="1079">
        <v>0.0</v>
      </c>
      <c r="E16" s="1079">
        <v>0.0</v>
      </c>
      <c r="F16" s="1079">
        <v>0.0</v>
      </c>
      <c r="G16" s="1079">
        <v>0.0</v>
      </c>
      <c r="H16" s="1079">
        <v>0.0</v>
      </c>
      <c r="I16" s="1079">
        <v>0.0</v>
      </c>
      <c r="J16" s="1076">
        <v>87.0</v>
      </c>
      <c r="K16" s="1076">
        <v>29.0</v>
      </c>
      <c r="L16" s="1079">
        <v>0.0</v>
      </c>
      <c r="M16" s="1079">
        <v>29.0</v>
      </c>
      <c r="N16" s="1079">
        <v>0.0</v>
      </c>
      <c r="O16" s="1076">
        <v>0.0</v>
      </c>
      <c r="P16" s="1076">
        <v>116.0</v>
      </c>
      <c r="Q16" s="1076">
        <v>348.0</v>
      </c>
      <c r="R16" s="1076">
        <v>1503.12</v>
      </c>
      <c r="S16" s="1076">
        <v>1213.12</v>
      </c>
      <c r="T16" s="1079">
        <v>1300.12</v>
      </c>
      <c r="U16" s="1079">
        <v>775.68</v>
      </c>
      <c r="V16" s="1079">
        <v>403.56</v>
      </c>
      <c r="W16" s="1079">
        <v>493.0</v>
      </c>
      <c r="X16" s="1079">
        <v>662.12</v>
      </c>
      <c r="Y16" s="1079">
        <v>551.0</v>
      </c>
      <c r="Z16" s="1079">
        <v>2141.12</v>
      </c>
      <c r="AA16" s="1079">
        <v>2607.56</v>
      </c>
      <c r="AB16" s="1079">
        <v>1938.12</v>
      </c>
      <c r="AC16" s="1079">
        <v>804.68</v>
      </c>
      <c r="AD16" s="1079">
        <v>29.0</v>
      </c>
      <c r="AE16" s="1079">
        <v>58.0</v>
      </c>
      <c r="AF16" s="1079">
        <v>87.0</v>
      </c>
    </row>
    <row r="17" hidden="1" outlineLevel="1">
      <c r="A17" s="1078" t="s">
        <v>52</v>
      </c>
      <c r="B17" s="1079">
        <v>134.64</v>
      </c>
      <c r="C17" s="1079">
        <v>0.0</v>
      </c>
      <c r="D17" s="1079">
        <v>0.0</v>
      </c>
      <c r="E17" s="1080">
        <v>17.94</v>
      </c>
      <c r="F17" s="1079">
        <v>0.0</v>
      </c>
      <c r="G17" s="1079">
        <v>0.0</v>
      </c>
      <c r="H17" s="1079">
        <v>13.15</v>
      </c>
      <c r="I17" s="1079">
        <v>0.0</v>
      </c>
      <c r="J17" s="1079">
        <v>202.17</v>
      </c>
      <c r="K17" s="1079">
        <v>1189.4</v>
      </c>
      <c r="L17" s="1079">
        <v>105.88</v>
      </c>
      <c r="M17" s="1079">
        <v>114.74</v>
      </c>
      <c r="N17" s="1079">
        <v>184.35</v>
      </c>
      <c r="O17" s="1079">
        <v>838.71</v>
      </c>
      <c r="P17" s="1079">
        <v>2028.05</v>
      </c>
      <c r="Q17" s="1079">
        <v>5562.66</v>
      </c>
      <c r="R17" s="1079">
        <v>16776.52</v>
      </c>
      <c r="S17" s="1079">
        <v>13401.35</v>
      </c>
      <c r="T17" s="1079">
        <v>12115.3</v>
      </c>
      <c r="U17" s="1079">
        <v>5148.21</v>
      </c>
      <c r="V17" s="1079">
        <v>4235.57</v>
      </c>
      <c r="W17" s="1079">
        <v>3680.14</v>
      </c>
      <c r="X17" s="1079">
        <v>3124.88</v>
      </c>
      <c r="Y17" s="1079">
        <v>1949.06</v>
      </c>
      <c r="Z17" s="1079">
        <v>1268.29</v>
      </c>
      <c r="AA17" s="1079">
        <v>1433.27</v>
      </c>
      <c r="AB17" s="1079">
        <v>690.4</v>
      </c>
      <c r="AC17" s="1079">
        <v>740.89</v>
      </c>
      <c r="AD17" s="1079">
        <v>426.66</v>
      </c>
      <c r="AE17" s="1079">
        <v>703.83</v>
      </c>
      <c r="AF17" s="1079">
        <v>590.01</v>
      </c>
    </row>
    <row r="18" hidden="1" outlineLevel="1">
      <c r="A18" s="1078" t="s">
        <v>41</v>
      </c>
      <c r="B18" s="1079">
        <v>0.0</v>
      </c>
      <c r="C18" s="1079">
        <v>0.0</v>
      </c>
      <c r="D18" s="1079">
        <v>0.0</v>
      </c>
      <c r="E18" s="1079">
        <v>0.0</v>
      </c>
      <c r="F18" s="1079">
        <v>0.0</v>
      </c>
      <c r="G18" s="1079">
        <v>0.0</v>
      </c>
      <c r="H18" s="1079">
        <v>0.0</v>
      </c>
      <c r="I18" s="1079">
        <v>0.0</v>
      </c>
      <c r="J18" s="1079">
        <v>0.32</v>
      </c>
      <c r="K18" s="1079">
        <v>7.23</v>
      </c>
      <c r="L18" s="1079">
        <v>0.0</v>
      </c>
      <c r="M18" s="1079">
        <v>0.16</v>
      </c>
      <c r="N18" s="1079">
        <v>14.06</v>
      </c>
      <c r="O18" s="1079">
        <v>7.23</v>
      </c>
      <c r="P18" s="1079">
        <v>7.23</v>
      </c>
      <c r="Q18" s="1079">
        <v>61.39</v>
      </c>
      <c r="R18" s="1079">
        <v>100.34</v>
      </c>
      <c r="S18" s="1079">
        <v>135.68</v>
      </c>
      <c r="T18" s="1079">
        <v>91.83</v>
      </c>
      <c r="U18" s="1079">
        <v>10.82</v>
      </c>
      <c r="V18" s="1079">
        <v>26.4</v>
      </c>
      <c r="W18" s="1079">
        <v>26.56</v>
      </c>
      <c r="X18" s="1079">
        <v>51.76</v>
      </c>
      <c r="Y18" s="1079">
        <v>14.14</v>
      </c>
      <c r="Z18" s="1079">
        <v>7.63</v>
      </c>
      <c r="AA18" s="1079">
        <v>9.98</v>
      </c>
      <c r="AB18" s="1079">
        <v>13.84</v>
      </c>
      <c r="AC18" s="1079">
        <v>0.48</v>
      </c>
      <c r="AD18" s="1079">
        <v>7.07</v>
      </c>
      <c r="AE18" s="1079">
        <v>0.24</v>
      </c>
      <c r="AF18" s="1079">
        <v>0.08</v>
      </c>
    </row>
    <row r="19" hidden="1" outlineLevel="1">
      <c r="A19" s="1078" t="s">
        <v>54</v>
      </c>
      <c r="B19" s="1079">
        <v>0.0</v>
      </c>
      <c r="C19" s="1079">
        <v>0.0</v>
      </c>
      <c r="D19" s="1079">
        <v>0.0</v>
      </c>
      <c r="E19" s="1079">
        <v>0.0</v>
      </c>
      <c r="F19" s="1079">
        <v>0.0</v>
      </c>
      <c r="G19" s="1079">
        <v>0.0</v>
      </c>
      <c r="H19" s="1079">
        <v>0.0</v>
      </c>
      <c r="I19" s="1079">
        <v>0.0</v>
      </c>
      <c r="J19" s="1079">
        <v>14.15</v>
      </c>
      <c r="K19" s="1079">
        <v>27.45</v>
      </c>
      <c r="L19" s="1079">
        <v>0.0</v>
      </c>
      <c r="M19" s="1079">
        <v>0.34</v>
      </c>
      <c r="N19" s="1079">
        <v>0.17</v>
      </c>
      <c r="O19" s="1079">
        <v>5.0</v>
      </c>
      <c r="P19" s="1079">
        <v>13.98</v>
      </c>
      <c r="Q19" s="1079">
        <v>68.54</v>
      </c>
      <c r="R19" s="1079">
        <v>325.68</v>
      </c>
      <c r="S19" s="1079">
        <v>210.81</v>
      </c>
      <c r="T19" s="1079">
        <v>229.78</v>
      </c>
      <c r="U19" s="1079">
        <v>71.26</v>
      </c>
      <c r="V19" s="1079">
        <v>65.58</v>
      </c>
      <c r="W19" s="1079">
        <v>108.46</v>
      </c>
      <c r="X19" s="1079">
        <v>81.69</v>
      </c>
      <c r="Y19" s="1079">
        <v>40.75</v>
      </c>
      <c r="Z19" s="1079">
        <v>37.28</v>
      </c>
      <c r="AA19" s="1079">
        <v>18.98</v>
      </c>
      <c r="AB19" s="1079">
        <v>5.17</v>
      </c>
      <c r="AC19" s="1079">
        <v>1.02</v>
      </c>
      <c r="AD19" s="1079">
        <v>4.66</v>
      </c>
      <c r="AE19" s="1079">
        <v>9.49</v>
      </c>
      <c r="AF19" s="1079">
        <v>4.66</v>
      </c>
    </row>
    <row r="20" collapsed="1">
      <c r="A20" s="1071" t="s">
        <v>55</v>
      </c>
      <c r="B20" s="1072">
        <f t="shared" ref="B20:AF20" si="1">SUM(B23,B22,B21)</f>
        <v>2694.94</v>
      </c>
      <c r="C20" s="1072">
        <f t="shared" si="1"/>
        <v>0</v>
      </c>
      <c r="D20" s="1072">
        <f t="shared" si="1"/>
        <v>2367.97</v>
      </c>
      <c r="E20" s="1072">
        <f t="shared" si="1"/>
        <v>921.99</v>
      </c>
      <c r="F20" s="1072">
        <f t="shared" si="1"/>
        <v>582.99</v>
      </c>
      <c r="G20" s="1072">
        <f t="shared" si="1"/>
        <v>770</v>
      </c>
      <c r="H20" s="1072">
        <f t="shared" si="1"/>
        <v>1806</v>
      </c>
      <c r="I20" s="1072">
        <f t="shared" si="1"/>
        <v>4952.97</v>
      </c>
      <c r="J20" s="1072">
        <f t="shared" si="1"/>
        <v>1362.96</v>
      </c>
      <c r="K20" s="1072">
        <f t="shared" si="1"/>
        <v>2810.96</v>
      </c>
      <c r="L20" s="1072">
        <f t="shared" si="1"/>
        <v>1749.98</v>
      </c>
      <c r="M20" s="1072">
        <f t="shared" si="1"/>
        <v>34065.91</v>
      </c>
      <c r="N20" s="1072">
        <f t="shared" si="1"/>
        <v>2850.96</v>
      </c>
      <c r="O20" s="1072">
        <f t="shared" si="1"/>
        <v>214</v>
      </c>
      <c r="P20" s="1072">
        <f t="shared" si="1"/>
        <v>698</v>
      </c>
      <c r="Q20" s="1072">
        <f t="shared" si="1"/>
        <v>1880.97</v>
      </c>
      <c r="R20" s="1072">
        <f t="shared" si="1"/>
        <v>2238.96</v>
      </c>
      <c r="S20" s="1072">
        <f t="shared" si="1"/>
        <v>898.98</v>
      </c>
      <c r="T20" s="1072">
        <f t="shared" si="1"/>
        <v>882.98</v>
      </c>
      <c r="U20" s="1072">
        <f t="shared" si="1"/>
        <v>204</v>
      </c>
      <c r="V20" s="1072">
        <f t="shared" si="1"/>
        <v>566</v>
      </c>
      <c r="W20" s="1072">
        <f t="shared" si="1"/>
        <v>0</v>
      </c>
      <c r="X20" s="1072">
        <f t="shared" si="1"/>
        <v>1484</v>
      </c>
      <c r="Y20" s="1072">
        <f t="shared" si="1"/>
        <v>981</v>
      </c>
      <c r="Z20" s="1072">
        <f t="shared" si="1"/>
        <v>0</v>
      </c>
      <c r="AA20" s="1072">
        <f t="shared" si="1"/>
        <v>1468</v>
      </c>
      <c r="AB20" s="1072">
        <f t="shared" si="1"/>
        <v>418</v>
      </c>
      <c r="AC20" s="1072">
        <f t="shared" si="1"/>
        <v>2607</v>
      </c>
      <c r="AD20" s="1072">
        <f t="shared" si="1"/>
        <v>0</v>
      </c>
      <c r="AE20" s="1072">
        <f t="shared" si="1"/>
        <v>1830</v>
      </c>
      <c r="AF20" s="1072">
        <f t="shared" si="1"/>
        <v>0</v>
      </c>
    </row>
    <row r="21" hidden="1" outlineLevel="1">
      <c r="A21" s="1081" t="s">
        <v>58</v>
      </c>
      <c r="B21" s="1082">
        <v>1799.94</v>
      </c>
      <c r="C21" s="1082">
        <v>0.0</v>
      </c>
      <c r="D21" s="1082">
        <v>899.97</v>
      </c>
      <c r="E21" s="1082">
        <v>299.99</v>
      </c>
      <c r="F21" s="1082">
        <v>299.99</v>
      </c>
      <c r="G21" s="1082">
        <v>0.0</v>
      </c>
      <c r="H21" s="1082">
        <v>0.0</v>
      </c>
      <c r="I21" s="1082">
        <v>899.97</v>
      </c>
      <c r="J21" s="1082">
        <v>1079.96</v>
      </c>
      <c r="K21" s="1082">
        <v>1999.96</v>
      </c>
      <c r="L21" s="1082">
        <v>599.98</v>
      </c>
      <c r="M21" s="1082">
        <v>32338.91</v>
      </c>
      <c r="N21" s="1082">
        <v>1999.96</v>
      </c>
      <c r="O21" s="1083">
        <v>0.0</v>
      </c>
      <c r="P21" s="1082">
        <v>0.0</v>
      </c>
      <c r="Q21" s="1082">
        <v>899.97</v>
      </c>
      <c r="R21" s="1082">
        <v>1999.96</v>
      </c>
      <c r="S21" s="1082">
        <v>599.98</v>
      </c>
      <c r="T21" s="1082">
        <f>299.99+299.99</f>
        <v>599.98</v>
      </c>
      <c r="U21" s="1082">
        <v>0.0</v>
      </c>
      <c r="V21" s="1082">
        <v>0.0</v>
      </c>
      <c r="W21" s="1082">
        <v>0.0</v>
      </c>
      <c r="X21" s="1082">
        <v>0.0</v>
      </c>
      <c r="Y21" s="1082">
        <v>0.0</v>
      </c>
      <c r="Z21" s="1082">
        <v>0.0</v>
      </c>
      <c r="AA21" s="1082">
        <v>0.0</v>
      </c>
      <c r="AB21" s="1082">
        <v>0.0</v>
      </c>
      <c r="AC21" s="1082">
        <v>0.0</v>
      </c>
      <c r="AD21" s="1082">
        <v>0.0</v>
      </c>
      <c r="AE21" s="1082">
        <v>0.0</v>
      </c>
      <c r="AF21" s="1082">
        <v>0.0</v>
      </c>
    </row>
    <row r="22" hidden="1" outlineLevel="1">
      <c r="A22" s="1075" t="s">
        <v>62</v>
      </c>
      <c r="B22" s="1085"/>
      <c r="C22" s="1085"/>
      <c r="D22" s="1085"/>
      <c r="E22" s="1085"/>
      <c r="F22" s="1085"/>
      <c r="G22" s="1085"/>
      <c r="H22" s="1076">
        <v>1115.0</v>
      </c>
      <c r="I22" s="1076">
        <v>3744.0</v>
      </c>
      <c r="J22" s="1076">
        <v>0.0</v>
      </c>
      <c r="K22" s="1076">
        <v>199.0</v>
      </c>
      <c r="L22" s="1076">
        <v>199.0</v>
      </c>
      <c r="M22" s="1076">
        <v>1115.0</v>
      </c>
      <c r="N22" s="1076">
        <f>199+199+239</f>
        <v>637</v>
      </c>
      <c r="O22" s="1086">
        <v>0.0</v>
      </c>
      <c r="P22" s="1076">
        <v>0.0</v>
      </c>
      <c r="Q22" s="1076">
        <v>0.0</v>
      </c>
      <c r="R22" s="1076">
        <v>239.0</v>
      </c>
      <c r="S22" s="1076">
        <v>0.0</v>
      </c>
      <c r="T22" s="1076">
        <v>0.0</v>
      </c>
      <c r="U22" s="1076">
        <v>0.0</v>
      </c>
      <c r="V22" s="1076">
        <v>0.0</v>
      </c>
      <c r="W22" s="1076">
        <v>0.0</v>
      </c>
      <c r="X22" s="1076">
        <v>0.0</v>
      </c>
      <c r="Y22" s="1076">
        <v>0.0</v>
      </c>
      <c r="Z22" s="1076">
        <v>0.0</v>
      </c>
      <c r="AA22" s="1076">
        <v>0.0</v>
      </c>
      <c r="AB22" s="1076">
        <v>0.0</v>
      </c>
      <c r="AC22" s="1076">
        <v>0.0</v>
      </c>
      <c r="AD22" s="1076">
        <v>0.0</v>
      </c>
      <c r="AE22" s="1076">
        <v>0.0</v>
      </c>
      <c r="AF22" s="1076">
        <v>0.0</v>
      </c>
    </row>
    <row r="23" hidden="1" outlineLevel="1">
      <c r="A23" s="1075" t="s">
        <v>64</v>
      </c>
      <c r="B23" s="1076">
        <v>895.0</v>
      </c>
      <c r="C23" s="1076">
        <v>0.0</v>
      </c>
      <c r="D23" s="1076">
        <v>1468.0</v>
      </c>
      <c r="E23" s="1076">
        <v>622.0</v>
      </c>
      <c r="F23" s="1076">
        <v>283.0</v>
      </c>
      <c r="G23" s="1076">
        <v>770.0</v>
      </c>
      <c r="H23" s="1076">
        <v>691.0</v>
      </c>
      <c r="I23" s="1076">
        <v>309.0</v>
      </c>
      <c r="J23" s="1076">
        <v>283.0</v>
      </c>
      <c r="K23" s="1076">
        <v>612.0</v>
      </c>
      <c r="L23" s="1076">
        <v>951.0</v>
      </c>
      <c r="M23" s="1076">
        <v>612.0</v>
      </c>
      <c r="N23" s="1076">
        <v>214.0</v>
      </c>
      <c r="O23" s="1076">
        <v>214.0</v>
      </c>
      <c r="P23" s="1076">
        <v>698.0</v>
      </c>
      <c r="Q23" s="1076">
        <v>981.0</v>
      </c>
      <c r="R23" s="1076">
        <v>0.0</v>
      </c>
      <c r="S23" s="1076">
        <v>299.0</v>
      </c>
      <c r="T23" s="1076">
        <v>283.0</v>
      </c>
      <c r="U23" s="1076">
        <v>204.0</v>
      </c>
      <c r="V23" s="1076">
        <v>566.0</v>
      </c>
      <c r="W23" s="1076">
        <v>0.0</v>
      </c>
      <c r="X23" s="1076">
        <f>698+299+204+283</f>
        <v>1484</v>
      </c>
      <c r="Y23" s="1076">
        <f>283+698</f>
        <v>981</v>
      </c>
      <c r="Z23" s="1076">
        <v>0.0</v>
      </c>
      <c r="AA23" s="1076">
        <v>1468.0</v>
      </c>
      <c r="AB23" s="1076">
        <v>418.0</v>
      </c>
      <c r="AC23" s="1076">
        <v>2607.0</v>
      </c>
      <c r="AD23" s="1076">
        <v>0.0</v>
      </c>
      <c r="AE23" s="1076">
        <v>1830.0</v>
      </c>
      <c r="AF23" s="1076">
        <v>0.0</v>
      </c>
    </row>
    <row r="24">
      <c r="A24" s="1087" t="s">
        <v>71</v>
      </c>
      <c r="B24" s="1088">
        <f t="shared" ref="B24:AF24" si="2">SUM(B8+B14+B20)</f>
        <v>185702.13</v>
      </c>
      <c r="C24" s="1088">
        <f t="shared" si="2"/>
        <v>239740.61</v>
      </c>
      <c r="D24" s="1088">
        <f t="shared" si="2"/>
        <v>311954.55</v>
      </c>
      <c r="E24" s="1088">
        <f t="shared" si="2"/>
        <v>306522.51</v>
      </c>
      <c r="F24" s="1088">
        <f t="shared" si="2"/>
        <v>298697.35</v>
      </c>
      <c r="G24" s="1088">
        <f t="shared" si="2"/>
        <v>318232.83</v>
      </c>
      <c r="H24" s="1088">
        <f t="shared" si="2"/>
        <v>324402.91</v>
      </c>
      <c r="I24" s="1088">
        <f t="shared" si="2"/>
        <v>349348.42</v>
      </c>
      <c r="J24" s="1088">
        <f t="shared" si="2"/>
        <v>358784.37</v>
      </c>
      <c r="K24" s="1088">
        <f t="shared" si="2"/>
        <v>550264.92</v>
      </c>
      <c r="L24" s="1088">
        <f t="shared" si="2"/>
        <v>501001.41</v>
      </c>
      <c r="M24" s="1088">
        <f t="shared" si="2"/>
        <v>470639.49</v>
      </c>
      <c r="N24" s="1088">
        <f t="shared" si="2"/>
        <v>375316.58</v>
      </c>
      <c r="O24" s="1088">
        <f t="shared" si="2"/>
        <v>313385.83</v>
      </c>
      <c r="P24" s="1088">
        <f t="shared" si="2"/>
        <v>232794.36</v>
      </c>
      <c r="Q24" s="1088">
        <f t="shared" si="2"/>
        <v>319596</v>
      </c>
      <c r="R24" s="1088">
        <f t="shared" si="2"/>
        <v>356999.58</v>
      </c>
      <c r="S24" s="1088">
        <f t="shared" si="2"/>
        <v>359820.39</v>
      </c>
      <c r="T24" s="1088">
        <f t="shared" si="2"/>
        <v>257216.93</v>
      </c>
      <c r="U24" s="1088">
        <f t="shared" si="2"/>
        <v>172768.27</v>
      </c>
      <c r="V24" s="1088">
        <f t="shared" si="2"/>
        <v>101578.79</v>
      </c>
      <c r="W24" s="1088">
        <f t="shared" si="2"/>
        <v>90688.49</v>
      </c>
      <c r="X24" s="1088">
        <f t="shared" si="2"/>
        <v>74497.11</v>
      </c>
      <c r="Y24" s="1088">
        <f t="shared" si="2"/>
        <v>53704.59</v>
      </c>
      <c r="Z24" s="1088">
        <f t="shared" si="2"/>
        <v>62125.9</v>
      </c>
      <c r="AA24" s="1088">
        <f t="shared" si="2"/>
        <v>56399.13</v>
      </c>
      <c r="AB24" s="1088">
        <f t="shared" si="2"/>
        <v>40252.96</v>
      </c>
      <c r="AC24" s="1088">
        <f t="shared" si="2"/>
        <v>43386.53</v>
      </c>
      <c r="AD24" s="1088">
        <f t="shared" si="2"/>
        <v>41384.3</v>
      </c>
      <c r="AE24" s="1088">
        <f t="shared" si="2"/>
        <v>55723.59</v>
      </c>
      <c r="AF24" s="1088">
        <f t="shared" si="2"/>
        <v>50655.22</v>
      </c>
    </row>
    <row r="26">
      <c r="A26" s="1071" t="s">
        <v>73</v>
      </c>
    </row>
    <row r="27" collapsed="1">
      <c r="A27" s="1078" t="s">
        <v>74</v>
      </c>
      <c r="B27" s="132">
        <f t="shared" ref="B27:AF27" si="3">SUM(B28:B29)</f>
        <v>21396.7626</v>
      </c>
      <c r="C27" s="132">
        <f t="shared" si="3"/>
        <v>24580.9626</v>
      </c>
      <c r="D27" s="132">
        <f t="shared" si="3"/>
        <v>36712.7646</v>
      </c>
      <c r="E27" s="132">
        <f t="shared" si="3"/>
        <v>31395.1506</v>
      </c>
      <c r="F27" s="132">
        <f t="shared" si="3"/>
        <v>35439.0846</v>
      </c>
      <c r="G27" s="132">
        <f t="shared" si="3"/>
        <v>40246.1652</v>
      </c>
      <c r="H27" s="132">
        <f t="shared" si="3"/>
        <v>38463.0132</v>
      </c>
      <c r="I27" s="132">
        <f t="shared" si="3"/>
        <v>43812.4692</v>
      </c>
      <c r="J27" s="132">
        <f t="shared" si="3"/>
        <v>50212.7112</v>
      </c>
      <c r="K27" s="132">
        <f t="shared" si="3"/>
        <v>95470.8072</v>
      </c>
      <c r="L27" s="132">
        <f t="shared" si="3"/>
        <v>87116.5278</v>
      </c>
      <c r="M27" s="132">
        <f t="shared" si="3"/>
        <v>84059.6958</v>
      </c>
      <c r="N27" s="132">
        <f t="shared" si="3"/>
        <v>55480.4394</v>
      </c>
      <c r="O27" s="132">
        <f t="shared" si="3"/>
        <v>46160.286</v>
      </c>
      <c r="P27" s="132">
        <f t="shared" si="3"/>
        <v>58545.7626</v>
      </c>
      <c r="Q27" s="132">
        <f t="shared" si="3"/>
        <v>66643.1832</v>
      </c>
      <c r="R27" s="132">
        <f t="shared" si="3"/>
        <v>39473.466</v>
      </c>
      <c r="S27" s="132">
        <f t="shared" si="3"/>
        <v>9247.9782</v>
      </c>
      <c r="T27" s="132">
        <f t="shared" si="3"/>
        <v>7451.028</v>
      </c>
      <c r="U27" s="132">
        <f t="shared" si="3"/>
        <v>3948.408</v>
      </c>
      <c r="V27" s="132">
        <f t="shared" si="3"/>
        <v>5572.35</v>
      </c>
      <c r="W27" s="132">
        <f t="shared" si="3"/>
        <v>2929.464</v>
      </c>
      <c r="X27" s="132">
        <f t="shared" si="3"/>
        <v>2802.096</v>
      </c>
      <c r="Y27" s="132">
        <f t="shared" si="3"/>
        <v>3789.198</v>
      </c>
      <c r="Z27" s="132">
        <f t="shared" si="3"/>
        <v>1719.468</v>
      </c>
      <c r="AA27" s="132">
        <f t="shared" si="3"/>
        <v>0</v>
      </c>
      <c r="AB27" s="132">
        <f t="shared" si="3"/>
        <v>1655.784</v>
      </c>
      <c r="AC27" s="132">
        <f t="shared" si="3"/>
        <v>0</v>
      </c>
      <c r="AD27" s="132">
        <f t="shared" si="3"/>
        <v>2006.046</v>
      </c>
      <c r="AE27" s="132">
        <f t="shared" si="3"/>
        <v>0</v>
      </c>
      <c r="AF27" s="132">
        <f t="shared" si="3"/>
        <v>4107.618</v>
      </c>
    </row>
    <row r="28" hidden="1" outlineLevel="1">
      <c r="A28" s="251" t="s">
        <v>34</v>
      </c>
      <c r="B28" s="132">
        <v>20159.0</v>
      </c>
      <c r="C28" s="132">
        <v>23159.0</v>
      </c>
      <c r="D28" s="132">
        <v>34589.0</v>
      </c>
      <c r="E28" s="132">
        <v>29579.0</v>
      </c>
      <c r="F28" s="132">
        <v>33389.0</v>
      </c>
      <c r="G28" s="132">
        <v>37918.0</v>
      </c>
      <c r="H28" s="132">
        <v>36238.0</v>
      </c>
      <c r="I28" s="132">
        <v>41278.0</v>
      </c>
      <c r="J28" s="132">
        <v>47308.0</v>
      </c>
      <c r="K28" s="132">
        <v>89948.0</v>
      </c>
      <c r="L28" s="132">
        <v>82077.0</v>
      </c>
      <c r="M28" s="132">
        <v>79197.0</v>
      </c>
      <c r="N28" s="132">
        <v>52271.0</v>
      </c>
      <c r="O28" s="132">
        <v>43490.0</v>
      </c>
      <c r="P28" s="132">
        <v>55159.0</v>
      </c>
      <c r="Q28" s="132">
        <v>62788.0</v>
      </c>
      <c r="R28" s="132">
        <v>37190.0</v>
      </c>
      <c r="S28" s="132">
        <v>8713.0</v>
      </c>
      <c r="T28" s="132">
        <v>7020.0</v>
      </c>
      <c r="U28" s="132">
        <v>3720.0</v>
      </c>
      <c r="V28" s="132">
        <v>5250.0</v>
      </c>
      <c r="W28" s="132">
        <v>2760.0</v>
      </c>
      <c r="X28" s="132">
        <v>2640.0</v>
      </c>
      <c r="Y28" s="132">
        <v>3570.0</v>
      </c>
      <c r="Z28" s="132">
        <v>1620.0</v>
      </c>
      <c r="AA28" s="132">
        <v>0.0</v>
      </c>
      <c r="AB28" s="132">
        <v>1560.0</v>
      </c>
      <c r="AC28" s="132">
        <v>0.0</v>
      </c>
      <c r="AD28" s="132">
        <v>1890.0</v>
      </c>
      <c r="AE28" s="132">
        <v>0.0</v>
      </c>
      <c r="AF28" s="132">
        <v>3870.0</v>
      </c>
    </row>
    <row r="29" hidden="1" outlineLevel="1">
      <c r="A29" s="251" t="s">
        <v>52</v>
      </c>
      <c r="B29" s="132">
        <f>B28*'Data - P&amp;L'!$U$3</f>
        <v>1237.7626</v>
      </c>
      <c r="C29" s="132">
        <f>C28*'Data - P&amp;L'!$U$3</f>
        <v>1421.9626</v>
      </c>
      <c r="D29" s="132">
        <f>D28*'Data - P&amp;L'!$U$3</f>
        <v>2123.7646</v>
      </c>
      <c r="E29" s="132">
        <f>E28*'Data - P&amp;L'!$U$3</f>
        <v>1816.1506</v>
      </c>
      <c r="F29" s="132">
        <f>F28*'Data - P&amp;L'!$U$3</f>
        <v>2050.0846</v>
      </c>
      <c r="G29" s="132">
        <f>G28*'Data - P&amp;L'!$U$3</f>
        <v>2328.1652</v>
      </c>
      <c r="H29" s="132">
        <f>H28*'Data - P&amp;L'!$U$3</f>
        <v>2225.0132</v>
      </c>
      <c r="I29" s="132">
        <f>I28*'Data - P&amp;L'!$U$3</f>
        <v>2534.4692</v>
      </c>
      <c r="J29" s="132">
        <f>J28*'Data - P&amp;L'!$U$3</f>
        <v>2904.7112</v>
      </c>
      <c r="K29" s="132">
        <f>K28*'Data - P&amp;L'!$U$3</f>
        <v>5522.8072</v>
      </c>
      <c r="L29" s="132">
        <f>L28*'Data - P&amp;L'!$U$3</f>
        <v>5039.5278</v>
      </c>
      <c r="M29" s="132">
        <f>M28*'Data - P&amp;L'!$U$3</f>
        <v>4862.6958</v>
      </c>
      <c r="N29" s="132">
        <f>N28*'Data - P&amp;L'!$U$3</f>
        <v>3209.4394</v>
      </c>
      <c r="O29" s="132">
        <f>O28*'Data - P&amp;L'!$U$3</f>
        <v>2670.286</v>
      </c>
      <c r="P29" s="132">
        <f>P28*'Data - P&amp;L'!$U$3</f>
        <v>3386.7626</v>
      </c>
      <c r="Q29" s="132">
        <f>Q28*'Data - P&amp;L'!$U$3</f>
        <v>3855.1832</v>
      </c>
      <c r="R29" s="132">
        <f>R28*'Data - P&amp;L'!$U$3</f>
        <v>2283.466</v>
      </c>
      <c r="S29" s="132">
        <f>S28*'Data - P&amp;L'!$U$3</f>
        <v>534.9782</v>
      </c>
      <c r="T29" s="132">
        <f>T28*'Data - P&amp;L'!$U$3</f>
        <v>431.028</v>
      </c>
      <c r="U29" s="132">
        <f>U28*'Data - P&amp;L'!$U$3</f>
        <v>228.408</v>
      </c>
      <c r="V29" s="132">
        <f>V28*'Data - P&amp;L'!$U$3</f>
        <v>322.35</v>
      </c>
      <c r="W29" s="132">
        <f>W28*'Data - P&amp;L'!$U$3</f>
        <v>169.464</v>
      </c>
      <c r="X29" s="132">
        <f>X28*'Data - P&amp;L'!$U$3</f>
        <v>162.096</v>
      </c>
      <c r="Y29" s="132">
        <f>Y28*'Data - P&amp;L'!$U$3</f>
        <v>219.198</v>
      </c>
      <c r="Z29" s="132">
        <f>Z28*'Data - P&amp;L'!$U$3</f>
        <v>99.468</v>
      </c>
      <c r="AA29" s="132">
        <f>AA28*'Data - P&amp;L'!$U$3</f>
        <v>0</v>
      </c>
      <c r="AB29" s="132">
        <f>AB28*'Data - P&amp;L'!$U$3</f>
        <v>95.784</v>
      </c>
      <c r="AC29" s="132">
        <f>AC28*'Data - P&amp;L'!$U$3</f>
        <v>0</v>
      </c>
      <c r="AD29" s="132">
        <f>AD28*'Data - P&amp;L'!$U$3</f>
        <v>116.046</v>
      </c>
      <c r="AE29" s="132">
        <f>AE28*'Data - P&amp;L'!$U$3</f>
        <v>0</v>
      </c>
      <c r="AF29" s="132">
        <f>AF28*'Data - P&amp;L'!$U$3</f>
        <v>237.618</v>
      </c>
    </row>
    <row r="30">
      <c r="A30" s="1087" t="s">
        <v>71</v>
      </c>
      <c r="B30" s="1088">
        <f t="shared" ref="B30:AF30" si="4">B27</f>
        <v>21396.7626</v>
      </c>
      <c r="C30" s="1088">
        <f t="shared" si="4"/>
        <v>24580.9626</v>
      </c>
      <c r="D30" s="1088">
        <f t="shared" si="4"/>
        <v>36712.7646</v>
      </c>
      <c r="E30" s="1088">
        <f t="shared" si="4"/>
        <v>31395.1506</v>
      </c>
      <c r="F30" s="1088">
        <f t="shared" si="4"/>
        <v>35439.0846</v>
      </c>
      <c r="G30" s="1088">
        <f t="shared" si="4"/>
        <v>40246.1652</v>
      </c>
      <c r="H30" s="1088">
        <f t="shared" si="4"/>
        <v>38463.0132</v>
      </c>
      <c r="I30" s="1088">
        <f t="shared" si="4"/>
        <v>43812.4692</v>
      </c>
      <c r="J30" s="1088">
        <f t="shared" si="4"/>
        <v>50212.7112</v>
      </c>
      <c r="K30" s="1088">
        <f t="shared" si="4"/>
        <v>95470.8072</v>
      </c>
      <c r="L30" s="1088">
        <f t="shared" si="4"/>
        <v>87116.5278</v>
      </c>
      <c r="M30" s="1088">
        <f t="shared" si="4"/>
        <v>84059.6958</v>
      </c>
      <c r="N30" s="1088">
        <f t="shared" si="4"/>
        <v>55480.4394</v>
      </c>
      <c r="O30" s="1088">
        <f t="shared" si="4"/>
        <v>46160.286</v>
      </c>
      <c r="P30" s="1088">
        <f t="shared" si="4"/>
        <v>58545.7626</v>
      </c>
      <c r="Q30" s="1088">
        <f t="shared" si="4"/>
        <v>66643.1832</v>
      </c>
      <c r="R30" s="1088">
        <f t="shared" si="4"/>
        <v>39473.466</v>
      </c>
      <c r="S30" s="1088">
        <f t="shared" si="4"/>
        <v>9247.9782</v>
      </c>
      <c r="T30" s="1088">
        <f t="shared" si="4"/>
        <v>7451.028</v>
      </c>
      <c r="U30" s="1088">
        <f t="shared" si="4"/>
        <v>3948.408</v>
      </c>
      <c r="V30" s="1088">
        <f t="shared" si="4"/>
        <v>5572.35</v>
      </c>
      <c r="W30" s="1088">
        <f t="shared" si="4"/>
        <v>2929.464</v>
      </c>
      <c r="X30" s="1088">
        <f t="shared" si="4"/>
        <v>2802.096</v>
      </c>
      <c r="Y30" s="1088">
        <f t="shared" si="4"/>
        <v>3789.198</v>
      </c>
      <c r="Z30" s="1088">
        <f t="shared" si="4"/>
        <v>1719.468</v>
      </c>
      <c r="AA30" s="1088">
        <f t="shared" si="4"/>
        <v>0</v>
      </c>
      <c r="AB30" s="1088">
        <f t="shared" si="4"/>
        <v>1655.784</v>
      </c>
      <c r="AC30" s="1088">
        <f t="shared" si="4"/>
        <v>0</v>
      </c>
      <c r="AD30" s="1088">
        <f t="shared" si="4"/>
        <v>2006.046</v>
      </c>
      <c r="AE30" s="1088">
        <f t="shared" si="4"/>
        <v>0</v>
      </c>
      <c r="AF30" s="1088">
        <f t="shared" si="4"/>
        <v>4107.618</v>
      </c>
    </row>
    <row r="32" collapsed="1">
      <c r="A32" s="1071" t="s">
        <v>81</v>
      </c>
      <c r="B32" s="1090"/>
      <c r="C32" s="1090"/>
      <c r="D32" s="1090"/>
      <c r="E32" s="1090"/>
      <c r="F32" s="1090"/>
      <c r="G32" s="1090"/>
      <c r="H32" s="1090"/>
      <c r="I32" s="1090"/>
      <c r="J32" s="1090"/>
      <c r="K32" s="1090"/>
      <c r="L32" s="1090"/>
      <c r="M32" s="1090"/>
      <c r="N32" s="1090"/>
      <c r="O32" s="1090"/>
      <c r="P32" s="1090"/>
      <c r="Q32" s="1090"/>
      <c r="R32" s="1090"/>
      <c r="S32" s="1090"/>
      <c r="T32" s="1090"/>
      <c r="U32" s="1090"/>
      <c r="V32" s="1090"/>
      <c r="W32" s="1090"/>
      <c r="X32" s="1090"/>
      <c r="Y32" s="1090"/>
      <c r="Z32" s="1090"/>
      <c r="AA32" s="1090"/>
      <c r="AB32" s="1090"/>
      <c r="AC32" s="1090"/>
      <c r="AD32" s="1090"/>
      <c r="AE32" s="1090"/>
      <c r="AF32" s="1090"/>
    </row>
    <row r="33" hidden="1" outlineLevel="1">
      <c r="A33" s="1092" t="s">
        <v>82</v>
      </c>
      <c r="B33" s="1090">
        <f>'APP - P&amp;L'!B90</f>
        <v>181.381</v>
      </c>
      <c r="C33" s="1090">
        <f>'APP - P&amp;L'!C90</f>
        <v>255.6225</v>
      </c>
      <c r="D33" s="1090">
        <f>'APP - P&amp;L'!D90</f>
        <v>292.136</v>
      </c>
      <c r="E33" s="1090">
        <f>'APP - P&amp;L'!E90</f>
        <v>70.9675</v>
      </c>
      <c r="F33" s="1090">
        <f>'APP - P&amp;L'!F90</f>
        <v>170.7475</v>
      </c>
      <c r="G33" s="1090">
        <f>'APP - P&amp;L'!G90</f>
        <v>203.15</v>
      </c>
      <c r="H33" s="1090">
        <f>'APP - P&amp;L'!H90</f>
        <v>231.9495</v>
      </c>
      <c r="I33" s="1090">
        <f>'APP - P&amp;L'!I90</f>
        <v>333.66</v>
      </c>
      <c r="J33" s="1090">
        <f>'APP - P&amp;L'!J90</f>
        <v>378.915</v>
      </c>
      <c r="K33" s="1090">
        <f>'APP - P&amp;L'!K90</f>
        <v>509.0985</v>
      </c>
      <c r="L33" s="1090">
        <f>'APP - P&amp;L'!L90</f>
        <v>168.81</v>
      </c>
      <c r="M33" s="1090">
        <f>'APP - P&amp;L'!M90</f>
        <v>175.0975</v>
      </c>
      <c r="N33" s="1090">
        <f>'APP - P&amp;L'!N90</f>
        <v>163.623</v>
      </c>
      <c r="O33" s="1090">
        <f>'APP - P&amp;L'!O90</f>
        <v>165.9625</v>
      </c>
      <c r="P33" s="1090">
        <f>'APP - P&amp;L'!P90</f>
        <v>221.191</v>
      </c>
      <c r="Q33" s="1090">
        <f>'APP - P&amp;L'!Q90</f>
        <v>399.4875</v>
      </c>
      <c r="R33" s="1090">
        <f>'APP - P&amp;L'!R90</f>
        <v>381.5695</v>
      </c>
      <c r="S33" s="1090">
        <f>'APP - P&amp;L'!S90</f>
        <v>180.8485</v>
      </c>
      <c r="T33" s="1090">
        <f>'APP - P&amp;L'!T90</f>
        <v>105.5275</v>
      </c>
      <c r="U33" s="1090">
        <f>'APP - P&amp;L'!U90</f>
        <v>98.1495</v>
      </c>
      <c r="V33" s="1090">
        <f>'APP - P&amp;L'!V90</f>
        <v>378.7605</v>
      </c>
      <c r="W33" s="1090">
        <f>'APP - P&amp;L'!W90</f>
        <v>498.4735</v>
      </c>
      <c r="X33" s="1090">
        <f>'APP - P&amp;L'!X90</f>
        <v>1023.7805</v>
      </c>
      <c r="Y33" s="1090">
        <f>'APP - P&amp;L'!Y90</f>
        <v>1509.6625</v>
      </c>
      <c r="Z33" s="1090">
        <f>'APP - P&amp;L'!Z90</f>
        <v>5079.475</v>
      </c>
      <c r="AA33" s="1090">
        <f>'APP - P&amp;L'!AA90</f>
        <v>5037.899</v>
      </c>
      <c r="AB33" s="1090">
        <f>'APP - P&amp;L'!AB90</f>
        <v>2655.1305</v>
      </c>
      <c r="AC33" s="1090">
        <f>'APP - P&amp;L'!AC90</f>
        <v>1400.1865</v>
      </c>
      <c r="AD33" s="1090">
        <f>'APP - P&amp;L'!AD90</f>
        <v>1541.8885</v>
      </c>
      <c r="AE33" s="1090">
        <f>'APP - P&amp;L'!AE90</f>
        <v>1823.4955</v>
      </c>
      <c r="AF33" s="1090">
        <f>'APP - P&amp;L'!AF90</f>
        <v>1708.84</v>
      </c>
    </row>
    <row r="34" hidden="1" outlineLevel="1">
      <c r="A34" s="1092" t="s">
        <v>85</v>
      </c>
      <c r="B34" s="1094">
        <f>'APP - P&amp;L'!B91</f>
        <v>1185.483284</v>
      </c>
      <c r="C34" s="1094">
        <f>'APP - P&amp;L'!C91</f>
        <v>1597.496404</v>
      </c>
      <c r="D34" s="1094">
        <f>'APP - P&amp;L'!D91</f>
        <v>1216.734848</v>
      </c>
      <c r="E34" s="1094">
        <f>'APP - P&amp;L'!E91</f>
        <v>894.1492541</v>
      </c>
      <c r="F34" s="1094">
        <f>'APP - P&amp;L'!F91</f>
        <v>721.3849015</v>
      </c>
      <c r="G34" s="1094">
        <f>'APP - P&amp;L'!G91</f>
        <v>875.8207165</v>
      </c>
      <c r="H34" s="1094">
        <f>'APP - P&amp;L'!H91</f>
        <v>859.2091279</v>
      </c>
      <c r="I34" s="1094">
        <f>'APP - P&amp;L'!I91</f>
        <v>1066.731655</v>
      </c>
      <c r="J34" s="1094">
        <f>'APP - P&amp;L'!J91</f>
        <v>1188.541633</v>
      </c>
      <c r="K34" s="1094">
        <f>'APP - P&amp;L'!K91</f>
        <v>1475.924562</v>
      </c>
      <c r="L34" s="1094">
        <f>'APP - P&amp;L'!L91</f>
        <v>808.3957526</v>
      </c>
      <c r="M34" s="1094">
        <f>'APP - P&amp;L'!M91</f>
        <v>747.273653</v>
      </c>
      <c r="N34" s="1094">
        <f>'APP - P&amp;L'!N91</f>
        <v>493.0952272</v>
      </c>
      <c r="O34" s="1094">
        <f>'APP - P&amp;L'!O91</f>
        <v>550.9655521</v>
      </c>
      <c r="P34" s="1094">
        <f>'APP - P&amp;L'!P91</f>
        <v>764.0196364</v>
      </c>
      <c r="Q34" s="1094">
        <f>'APP - P&amp;L'!Q91</f>
        <v>1314.487776</v>
      </c>
      <c r="R34" s="1094">
        <f>'APP - P&amp;L'!R91</f>
        <v>1465.068013</v>
      </c>
      <c r="S34" s="1094">
        <f>'APP - P&amp;L'!S91</f>
        <v>674.1759333</v>
      </c>
      <c r="T34" s="1094">
        <f>'APP - P&amp;L'!T91</f>
        <v>937.1205954</v>
      </c>
      <c r="U34" s="1094">
        <f>'APP - P&amp;L'!U91</f>
        <v>700.6451798</v>
      </c>
      <c r="V34" s="1094">
        <f>'APP - P&amp;L'!V91</f>
        <v>1327.244662</v>
      </c>
      <c r="W34" s="1094">
        <f>'APP - P&amp;L'!W91</f>
        <v>1822.042224</v>
      </c>
      <c r="X34" s="1094">
        <f>'APP - P&amp;L'!X91</f>
        <v>3211.009687</v>
      </c>
      <c r="Y34" s="1094">
        <f>'APP - P&amp;L'!Y91</f>
        <v>4298.091907</v>
      </c>
      <c r="Z34" s="1094">
        <f>'APP - P&amp;L'!Z91</f>
        <v>20164.75555</v>
      </c>
      <c r="AA34" s="1094">
        <f>'APP - P&amp;L'!AA91</f>
        <v>19047.89348</v>
      </c>
      <c r="AB34" s="1094">
        <f>'APP - P&amp;L'!AB91</f>
        <v>11127.99717</v>
      </c>
      <c r="AC34" s="1094">
        <f>'APP - P&amp;L'!AC91</f>
        <v>8259.633906</v>
      </c>
      <c r="AD34" s="1094">
        <f>'APP - P&amp;L'!AD91</f>
        <v>6510.672514</v>
      </c>
      <c r="AE34" s="1094">
        <f>'APP - P&amp;L'!AE91</f>
        <v>8377.320047</v>
      </c>
      <c r="AF34" s="1094">
        <f>'APP - P&amp;L'!AF91</f>
        <v>7330.743923</v>
      </c>
    </row>
    <row r="35" hidden="1" outlineLevel="1">
      <c r="A35" s="1092" t="s">
        <v>92</v>
      </c>
      <c r="B35" s="1095">
        <f>'APP - P&amp;L'!B67</f>
        <v>550.2061218</v>
      </c>
      <c r="C35" s="1095">
        <f>'APP - P&amp;L'!C67</f>
        <v>751.5059589</v>
      </c>
      <c r="D35" s="1095">
        <f>'APP - P&amp;L'!D67</f>
        <v>583.641792</v>
      </c>
      <c r="E35" s="1095">
        <f>'APP - P&amp;L'!E67</f>
        <v>405.1336089</v>
      </c>
      <c r="F35" s="1095">
        <f>'APP - P&amp;L'!F67</f>
        <v>349.2717435</v>
      </c>
      <c r="G35" s="1095">
        <f>'APP - P&amp;L'!G67</f>
        <v>418.9588785</v>
      </c>
      <c r="H35" s="1095">
        <f>'APP - P&amp;L'!H67</f>
        <v>423.0872691</v>
      </c>
      <c r="I35" s="1095">
        <f>'APP - P&amp;L'!I67</f>
        <v>532.534995</v>
      </c>
      <c r="J35" s="1095">
        <f>'APP - P&amp;L'!J67</f>
        <v>592.7428425</v>
      </c>
      <c r="K35" s="1095">
        <f>'APP - P&amp;L'!K67</f>
        <v>743.7720267</v>
      </c>
      <c r="L35" s="1095">
        <f>'APP - P&amp;L'!L67</f>
        <v>382.8024654</v>
      </c>
      <c r="M35" s="1095">
        <f>'APP - P&amp;L'!M67</f>
        <v>359.942637</v>
      </c>
      <c r="N35" s="1095">
        <f>'APP - P&amp;L'!N67</f>
        <v>249.1406688</v>
      </c>
      <c r="O35" s="1095">
        <f>'APP - P&amp;L'!O67</f>
        <v>272.7184509</v>
      </c>
      <c r="P35" s="1095">
        <f>'APP - P&amp;L'!P67</f>
        <v>382.0074156</v>
      </c>
      <c r="Q35" s="1095">
        <f>'APP - P&amp;L'!Q67</f>
        <v>649.6115469</v>
      </c>
      <c r="R35" s="1095">
        <f>'APP - P&amp;L'!R67</f>
        <v>703.6939341</v>
      </c>
      <c r="S35" s="1095">
        <f>'APP - P&amp;L'!S67</f>
        <v>328.5511857</v>
      </c>
      <c r="T35" s="1095">
        <f>'APP - P&amp;L'!T67</f>
        <v>426.8713266</v>
      </c>
      <c r="U35" s="1095">
        <f>'APP - P&amp;L'!U67</f>
        <v>324.9084342</v>
      </c>
      <c r="V35" s="1095">
        <f>'APP - P&amp;L'!V67</f>
        <v>644.8329264</v>
      </c>
      <c r="W35" s="1095">
        <f>'APP - P&amp;L'!W67</f>
        <v>876.7717389</v>
      </c>
      <c r="X35" s="1095">
        <f>'APP - P&amp;L'!X67</f>
        <v>1574.556509</v>
      </c>
      <c r="Y35" s="1095">
        <f>'APP - P&amp;L'!Y67</f>
        <v>2139.051175</v>
      </c>
      <c r="Z35" s="1095">
        <f>'APP - P&amp;L'!Z67</f>
        <v>9601.118805</v>
      </c>
      <c r="AA35" s="1095">
        <f>'APP - P&amp;L'!AA67</f>
        <v>9092.238204</v>
      </c>
      <c r="AB35" s="1095">
        <f>'APP - P&amp;L'!AB67</f>
        <v>5273.324001</v>
      </c>
      <c r="AC35" s="1095">
        <f>'APP - P&amp;L'!AC67</f>
        <v>3807.195174</v>
      </c>
      <c r="AD35" s="1095">
        <f>'APP - P&amp;L'!AD67</f>
        <v>3088.181149</v>
      </c>
      <c r="AE35" s="1095">
        <f>'APP - P&amp;L'!AE67</f>
        <v>3936.261663</v>
      </c>
      <c r="AF35" s="1095">
        <f>'APP - P&amp;L'!AF67</f>
        <v>3454.025967</v>
      </c>
    </row>
    <row r="36" hidden="1" outlineLevel="1">
      <c r="A36" s="1092" t="s">
        <v>97</v>
      </c>
      <c r="B36" s="1095">
        <f>'APP - P&amp;L'!B68</f>
        <v>30.18</v>
      </c>
      <c r="C36" s="1095">
        <f>'APP - P&amp;L'!C68</f>
        <v>51.52</v>
      </c>
      <c r="D36" s="1095">
        <f>'APP - P&amp;L'!D68</f>
        <v>25.14</v>
      </c>
      <c r="E36" s="1095">
        <f>'APP - P&amp;L'!E68</f>
        <v>22.67</v>
      </c>
      <c r="F36" s="1095">
        <f>'APP - P&amp;L'!F68</f>
        <v>30.31</v>
      </c>
      <c r="G36" s="1095">
        <f>'APP - P&amp;L'!G68</f>
        <v>18.1</v>
      </c>
      <c r="H36" s="1095">
        <f>'APP - P&amp;L'!H68</f>
        <v>46.98</v>
      </c>
      <c r="I36" s="1095">
        <f>'APP - P&amp;L'!I68</f>
        <v>42.39</v>
      </c>
      <c r="J36" s="1095">
        <f>'APP - P&amp;L'!J68</f>
        <v>56.96</v>
      </c>
      <c r="K36" s="1095">
        <f>'APP - P&amp;L'!K68</f>
        <v>56.25</v>
      </c>
      <c r="L36" s="1095">
        <f>'APP - P&amp;L'!L68</f>
        <v>15.3</v>
      </c>
      <c r="M36" s="1095">
        <f>'APP - P&amp;L'!M68</f>
        <v>25.37</v>
      </c>
      <c r="N36" s="1095">
        <f>'APP - P&amp;L'!N68</f>
        <v>27.7</v>
      </c>
      <c r="O36" s="1095">
        <f>'APP - P&amp;L'!O68</f>
        <v>17.04</v>
      </c>
      <c r="P36" s="1095">
        <f>'APP - P&amp;L'!P68</f>
        <v>49.17</v>
      </c>
      <c r="Q36" s="1095">
        <f>'APP - P&amp;L'!Q68</f>
        <v>47.26</v>
      </c>
      <c r="R36" s="1095">
        <f>'APP - P&amp;L'!R68</f>
        <v>26.75</v>
      </c>
      <c r="S36" s="1095">
        <f>'APP - P&amp;L'!S68</f>
        <v>18.5</v>
      </c>
      <c r="T36" s="1095">
        <f>'APP - P&amp;L'!T68</f>
        <v>15.46</v>
      </c>
      <c r="U36" s="1095">
        <f>'APP - P&amp;L'!U68</f>
        <v>22.36</v>
      </c>
      <c r="V36" s="1095">
        <f>'APP - P&amp;L'!V68</f>
        <v>22.07</v>
      </c>
      <c r="W36" s="1095">
        <f>'APP - P&amp;L'!W68</f>
        <v>21.74</v>
      </c>
      <c r="X36" s="1095">
        <f>'APP - P&amp;L'!X68</f>
        <v>67.24</v>
      </c>
      <c r="Y36" s="1095">
        <f>'APP - P&amp;L'!Y68</f>
        <v>102.49</v>
      </c>
      <c r="Z36" s="1095">
        <f>'APP - P&amp;L'!Z68</f>
        <v>182.03</v>
      </c>
      <c r="AA36" s="1095">
        <f>'APP - P&amp;L'!AA68</f>
        <v>123.3</v>
      </c>
      <c r="AB36" s="1095">
        <f>'APP - P&amp;L'!AB68</f>
        <v>96.26</v>
      </c>
      <c r="AC36" s="1095">
        <f>'APP - P&amp;L'!AC68</f>
        <v>51.68</v>
      </c>
      <c r="AD36" s="1095">
        <f>'APP - P&amp;L'!AD68</f>
        <v>67.7</v>
      </c>
      <c r="AE36" s="1095">
        <f>'APP - P&amp;L'!AE68</f>
        <v>64.91</v>
      </c>
      <c r="AF36" s="1095">
        <f>'APP - P&amp;L'!AF68</f>
        <v>25.01</v>
      </c>
    </row>
    <row r="37">
      <c r="A37" s="122" t="s">
        <v>71</v>
      </c>
      <c r="B37" s="1090">
        <f t="shared" ref="B37:AF37" si="5">sum(B33:B36)</f>
        <v>1947.250406</v>
      </c>
      <c r="C37" s="1090">
        <f t="shared" si="5"/>
        <v>2656.144863</v>
      </c>
      <c r="D37" s="1090">
        <f t="shared" si="5"/>
        <v>2117.65264</v>
      </c>
      <c r="E37" s="1090">
        <f t="shared" si="5"/>
        <v>1392.920363</v>
      </c>
      <c r="F37" s="1090">
        <f t="shared" si="5"/>
        <v>1271.714145</v>
      </c>
      <c r="G37" s="1090">
        <f t="shared" si="5"/>
        <v>1516.029595</v>
      </c>
      <c r="H37" s="1090">
        <f t="shared" si="5"/>
        <v>1561.225897</v>
      </c>
      <c r="I37" s="1090">
        <f t="shared" si="5"/>
        <v>1975.31665</v>
      </c>
      <c r="J37" s="1090">
        <f t="shared" si="5"/>
        <v>2217.159475</v>
      </c>
      <c r="K37" s="1090">
        <f t="shared" si="5"/>
        <v>2785.045089</v>
      </c>
      <c r="L37" s="1090">
        <f t="shared" si="5"/>
        <v>1375.308218</v>
      </c>
      <c r="M37" s="1090">
        <f t="shared" si="5"/>
        <v>1307.68379</v>
      </c>
      <c r="N37" s="1090">
        <f t="shared" si="5"/>
        <v>933.558896</v>
      </c>
      <c r="O37" s="1090">
        <f t="shared" si="5"/>
        <v>1006.686503</v>
      </c>
      <c r="P37" s="1090">
        <f t="shared" si="5"/>
        <v>1416.388052</v>
      </c>
      <c r="Q37" s="1090">
        <f t="shared" si="5"/>
        <v>2410.846823</v>
      </c>
      <c r="R37" s="1090">
        <f t="shared" si="5"/>
        <v>2577.081447</v>
      </c>
      <c r="S37" s="1090">
        <f t="shared" si="5"/>
        <v>1202.075619</v>
      </c>
      <c r="T37" s="1090">
        <f t="shared" si="5"/>
        <v>1484.979422</v>
      </c>
      <c r="U37" s="1090">
        <f t="shared" si="5"/>
        <v>1146.063114</v>
      </c>
      <c r="V37" s="1090">
        <f t="shared" si="5"/>
        <v>2372.908088</v>
      </c>
      <c r="W37" s="1090">
        <f t="shared" si="5"/>
        <v>3219.027463</v>
      </c>
      <c r="X37" s="1090">
        <f t="shared" si="5"/>
        <v>5876.586695</v>
      </c>
      <c r="Y37" s="1090">
        <f t="shared" si="5"/>
        <v>8049.295582</v>
      </c>
      <c r="Z37" s="1090">
        <f t="shared" si="5"/>
        <v>35027.37935</v>
      </c>
      <c r="AA37" s="1090">
        <f t="shared" si="5"/>
        <v>33301.33068</v>
      </c>
      <c r="AB37" s="1090">
        <f t="shared" si="5"/>
        <v>19152.71167</v>
      </c>
      <c r="AC37" s="1090">
        <f t="shared" si="5"/>
        <v>13518.69558</v>
      </c>
      <c r="AD37" s="1090">
        <f t="shared" si="5"/>
        <v>11208.44216</v>
      </c>
      <c r="AE37" s="1090">
        <f t="shared" si="5"/>
        <v>14201.98721</v>
      </c>
      <c r="AF37" s="1090">
        <f t="shared" si="5"/>
        <v>12518.61989</v>
      </c>
    </row>
    <row r="39">
      <c r="A39" s="1071" t="s">
        <v>106</v>
      </c>
      <c r="B39" s="1097">
        <v>660.0</v>
      </c>
      <c r="C39" s="1039">
        <v>896.0</v>
      </c>
      <c r="D39" s="1039">
        <v>1136.0</v>
      </c>
      <c r="E39" s="1039">
        <v>1126.0</v>
      </c>
      <c r="F39" s="1039">
        <v>1163.0</v>
      </c>
      <c r="G39" s="1097">
        <v>1205.0</v>
      </c>
      <c r="H39" s="1097">
        <v>1190.0</v>
      </c>
      <c r="I39" s="1097">
        <v>1260.0</v>
      </c>
      <c r="J39" s="1097">
        <v>1278.0</v>
      </c>
      <c r="K39" s="1097">
        <v>1894.0</v>
      </c>
      <c r="L39" s="1097">
        <v>1857.0</v>
      </c>
      <c r="M39" s="1097">
        <v>1617.0</v>
      </c>
      <c r="N39" s="1097">
        <v>1320.0</v>
      </c>
      <c r="O39" s="1039">
        <v>897.0</v>
      </c>
      <c r="P39" s="1039">
        <v>677.0</v>
      </c>
      <c r="Q39" s="1039">
        <v>570.0</v>
      </c>
      <c r="R39" s="1039">
        <v>397.0</v>
      </c>
      <c r="S39" s="1039">
        <v>454.0</v>
      </c>
      <c r="T39" s="1039">
        <v>412.0</v>
      </c>
      <c r="U39" s="1039">
        <v>342.0</v>
      </c>
      <c r="V39" s="1039">
        <v>179.0</v>
      </c>
      <c r="W39" s="1097">
        <v>156.0</v>
      </c>
      <c r="X39" s="1097">
        <v>116.0</v>
      </c>
      <c r="Y39" s="1097">
        <v>118.0</v>
      </c>
      <c r="Z39" s="1097">
        <v>248.0</v>
      </c>
      <c r="AA39" s="1097">
        <v>234.0</v>
      </c>
      <c r="AB39" s="1097">
        <v>191.0</v>
      </c>
      <c r="AC39" s="1097">
        <v>187.0</v>
      </c>
      <c r="AD39" s="1039">
        <v>214.0</v>
      </c>
      <c r="AE39" s="1039">
        <v>231.0</v>
      </c>
      <c r="AF39" s="1039">
        <v>196.0</v>
      </c>
    </row>
    <row r="40" outlineLevel="1">
      <c r="A40" s="1075" t="s">
        <v>109</v>
      </c>
      <c r="B40" s="1075">
        <v>631.0</v>
      </c>
      <c r="C40" s="1075">
        <v>844.0</v>
      </c>
      <c r="D40" s="1075">
        <v>1107.0</v>
      </c>
      <c r="E40" s="1075">
        <v>1107.0</v>
      </c>
      <c r="F40" s="1075">
        <v>1062.0</v>
      </c>
      <c r="G40" s="1075">
        <v>1134.0</v>
      </c>
      <c r="H40" s="1075">
        <v>1138.0</v>
      </c>
      <c r="I40" s="1075">
        <v>1198.0</v>
      </c>
      <c r="J40" s="1075">
        <v>1211.0</v>
      </c>
      <c r="K40" s="1075">
        <v>1819.0</v>
      </c>
      <c r="L40" s="1075">
        <v>1717.0</v>
      </c>
      <c r="M40" s="1075">
        <v>1525.0</v>
      </c>
      <c r="N40" s="1075">
        <v>1237.0</v>
      </c>
      <c r="O40" s="1075">
        <v>834.0</v>
      </c>
      <c r="P40" s="1075">
        <v>626.0</v>
      </c>
      <c r="Q40" s="1075">
        <v>506.0</v>
      </c>
      <c r="R40" s="1075">
        <v>350.0</v>
      </c>
      <c r="S40" s="1075">
        <v>402.0</v>
      </c>
      <c r="T40" s="1075">
        <v>378.0</v>
      </c>
      <c r="U40" s="1075">
        <v>304.0</v>
      </c>
      <c r="V40" s="1075">
        <v>156.0</v>
      </c>
      <c r="W40" s="1075">
        <v>131.0</v>
      </c>
      <c r="X40" s="1075">
        <v>91.0</v>
      </c>
      <c r="Y40" s="1075">
        <v>79.0</v>
      </c>
      <c r="Z40" s="1075">
        <v>114.0</v>
      </c>
      <c r="AA40" s="1075">
        <v>72.0</v>
      </c>
      <c r="AB40" s="1075">
        <v>67.0</v>
      </c>
      <c r="AC40" s="1075">
        <v>64.0</v>
      </c>
      <c r="AD40" s="1075">
        <v>71.0</v>
      </c>
      <c r="AE40" s="1075">
        <v>105.0</v>
      </c>
      <c r="AF40" s="1075">
        <v>101.0</v>
      </c>
    </row>
    <row r="41" outlineLevel="1">
      <c r="A41" s="1075" t="s">
        <v>111</v>
      </c>
      <c r="B41" s="1075">
        <v>390.0</v>
      </c>
      <c r="C41" s="1075">
        <v>517.0</v>
      </c>
      <c r="D41" s="1075">
        <v>626.0</v>
      </c>
      <c r="E41" s="1075">
        <v>579.0</v>
      </c>
      <c r="F41" s="1075">
        <v>539.0</v>
      </c>
      <c r="G41" s="1075">
        <v>635.0</v>
      </c>
      <c r="H41" s="1075">
        <v>789.0</v>
      </c>
      <c r="I41" s="1075">
        <v>909.0</v>
      </c>
      <c r="J41" s="1075">
        <v>973.0</v>
      </c>
      <c r="K41" s="1075">
        <v>1597.0</v>
      </c>
      <c r="L41" s="1075">
        <v>1238.0</v>
      </c>
      <c r="M41" s="1075">
        <v>858.0</v>
      </c>
      <c r="N41" s="1075">
        <v>694.0</v>
      </c>
      <c r="O41" s="1075">
        <v>549.0</v>
      </c>
      <c r="P41" s="1075">
        <v>505.0</v>
      </c>
      <c r="Q41" s="1075">
        <v>427.0</v>
      </c>
      <c r="R41" s="1075">
        <v>313.0</v>
      </c>
      <c r="S41" s="1075">
        <v>307.0</v>
      </c>
      <c r="T41" s="1075">
        <v>290.0</v>
      </c>
      <c r="U41" s="1075">
        <v>242.0</v>
      </c>
      <c r="V41" s="1075">
        <v>164.0</v>
      </c>
      <c r="W41" s="1075">
        <v>155.0</v>
      </c>
      <c r="X41" s="1075">
        <v>118.0</v>
      </c>
      <c r="Y41" s="1075">
        <v>126.0</v>
      </c>
      <c r="Z41" s="1075">
        <v>285.0</v>
      </c>
      <c r="AA41" s="1075">
        <v>334.0</v>
      </c>
      <c r="AB41" s="1075">
        <v>245.0</v>
      </c>
      <c r="AC41" s="1075">
        <v>252.0</v>
      </c>
      <c r="AD41" s="1075">
        <v>300.0</v>
      </c>
      <c r="AE41" s="1075">
        <v>285.0</v>
      </c>
      <c r="AF41" s="1075">
        <v>303.0</v>
      </c>
    </row>
    <row r="42" outlineLevel="1">
      <c r="A42" s="1075" t="s">
        <v>112</v>
      </c>
      <c r="B42" s="1075">
        <v>397.0</v>
      </c>
      <c r="C42" s="1075">
        <v>580.0</v>
      </c>
      <c r="D42" s="1075">
        <v>745.0</v>
      </c>
      <c r="E42" s="1075">
        <v>703.0</v>
      </c>
      <c r="F42" s="1075">
        <v>718.0</v>
      </c>
      <c r="G42" s="1075">
        <v>657.0</v>
      </c>
      <c r="H42" s="1075">
        <v>248.0</v>
      </c>
      <c r="I42" s="1075">
        <v>31.0</v>
      </c>
      <c r="J42" s="1075">
        <v>30.0</v>
      </c>
      <c r="K42" s="1075">
        <v>33.0</v>
      </c>
      <c r="L42" s="1075">
        <v>37.0</v>
      </c>
      <c r="M42" s="1075">
        <v>35.0</v>
      </c>
      <c r="N42" s="1075">
        <v>27.0</v>
      </c>
      <c r="O42" s="1075">
        <v>18.0</v>
      </c>
      <c r="P42" s="1075">
        <v>20.0</v>
      </c>
      <c r="Q42" s="1075">
        <v>14.0</v>
      </c>
      <c r="R42" s="1075">
        <v>10.0</v>
      </c>
      <c r="S42" s="1075">
        <v>16.0</v>
      </c>
      <c r="T42" s="1075">
        <v>7.0</v>
      </c>
      <c r="U42" s="1075">
        <v>13.0</v>
      </c>
      <c r="V42" s="1075">
        <v>4.0</v>
      </c>
      <c r="W42" s="1075">
        <v>4.0</v>
      </c>
      <c r="X42" s="1075">
        <v>2.0</v>
      </c>
      <c r="Y42" s="1075">
        <v>2.0</v>
      </c>
      <c r="Z42" s="1075">
        <v>6.0</v>
      </c>
      <c r="AA42" s="1075">
        <v>6.0</v>
      </c>
      <c r="AB42" s="1075">
        <v>3.0</v>
      </c>
      <c r="AC42" s="1075">
        <v>2.0</v>
      </c>
      <c r="AD42" s="1075">
        <v>3.0</v>
      </c>
      <c r="AE42" s="1075">
        <v>2.0</v>
      </c>
      <c r="AF42" s="1075">
        <v>2.0</v>
      </c>
    </row>
    <row r="43">
      <c r="A43" s="1071" t="s">
        <v>70</v>
      </c>
      <c r="B43" s="1039">
        <v>1.0</v>
      </c>
      <c r="C43" s="1039">
        <v>0.0</v>
      </c>
      <c r="D43" s="1039">
        <v>0.0</v>
      </c>
      <c r="E43" s="1039">
        <v>1.0</v>
      </c>
      <c r="F43" s="1039">
        <v>0.0</v>
      </c>
      <c r="G43" s="1039">
        <v>1.0</v>
      </c>
      <c r="H43" s="1039">
        <v>0.0</v>
      </c>
      <c r="I43" s="1039">
        <v>0.0</v>
      </c>
      <c r="J43" s="1039">
        <v>26.0</v>
      </c>
      <c r="K43" s="1039">
        <v>43.0</v>
      </c>
      <c r="L43" s="1039">
        <v>8.0</v>
      </c>
      <c r="M43" s="1039">
        <v>7.0</v>
      </c>
      <c r="N43" s="1039">
        <v>8.0</v>
      </c>
      <c r="O43" s="1039">
        <v>114.0</v>
      </c>
      <c r="P43" s="1039">
        <v>25.0</v>
      </c>
      <c r="Q43" s="1039">
        <v>433.0</v>
      </c>
      <c r="R43" s="1039">
        <v>782.0</v>
      </c>
      <c r="S43" s="1039">
        <v>718.0</v>
      </c>
      <c r="T43" s="1039">
        <v>428.0</v>
      </c>
      <c r="U43" s="1039">
        <v>246.0</v>
      </c>
      <c r="V43" s="1039">
        <v>180.0</v>
      </c>
      <c r="W43" s="1039">
        <v>166.0</v>
      </c>
      <c r="X43" s="1039">
        <v>159.0</v>
      </c>
      <c r="Y43" s="1097">
        <v>105.0</v>
      </c>
      <c r="Z43" s="1097">
        <v>150.0</v>
      </c>
      <c r="AA43" s="1097">
        <v>146.0</v>
      </c>
      <c r="AB43" s="1039">
        <v>91.0</v>
      </c>
      <c r="AC43" s="1039">
        <v>37.0</v>
      </c>
      <c r="AD43" s="1039">
        <v>23.0</v>
      </c>
      <c r="AE43" s="1039">
        <v>37.0</v>
      </c>
      <c r="AF43" s="1039">
        <v>27.0</v>
      </c>
    </row>
    <row r="44" outlineLevel="1">
      <c r="A44" s="1075" t="s">
        <v>109</v>
      </c>
      <c r="B44" s="1075">
        <v>1.0</v>
      </c>
      <c r="C44" s="1075">
        <v>0.0</v>
      </c>
      <c r="D44" s="1075">
        <v>1.0</v>
      </c>
      <c r="E44" s="1075">
        <v>1.0</v>
      </c>
      <c r="F44" s="1075">
        <v>0.0</v>
      </c>
      <c r="G44" s="1075">
        <v>1.0</v>
      </c>
      <c r="H44" s="1075">
        <v>0.0</v>
      </c>
      <c r="I44" s="1075">
        <v>0.0</v>
      </c>
      <c r="J44" s="1075">
        <v>23.0</v>
      </c>
      <c r="K44" s="1075">
        <v>42.0</v>
      </c>
      <c r="L44" s="1075">
        <v>9.0</v>
      </c>
      <c r="M44" s="1075">
        <v>6.0</v>
      </c>
      <c r="N44" s="1075">
        <v>8.0</v>
      </c>
      <c r="O44" s="1075">
        <v>117.0</v>
      </c>
      <c r="P44" s="1075">
        <v>20.0</v>
      </c>
      <c r="Q44" s="1075">
        <v>423.0</v>
      </c>
      <c r="R44" s="1075">
        <v>742.0</v>
      </c>
      <c r="S44" s="1075">
        <v>693.0</v>
      </c>
      <c r="T44" s="1075">
        <v>398.0</v>
      </c>
      <c r="U44" s="1075">
        <v>223.0</v>
      </c>
      <c r="V44" s="1075">
        <v>169.0</v>
      </c>
      <c r="W44" s="1075">
        <v>156.0</v>
      </c>
      <c r="X44" s="1075">
        <f>132+8</f>
        <v>140</v>
      </c>
      <c r="Y44" s="1075">
        <f>77+3+2+1</f>
        <v>83</v>
      </c>
      <c r="Z44" s="1075">
        <v>71.0</v>
      </c>
      <c r="AA44" s="1102">
        <v>56.0</v>
      </c>
      <c r="AB44" s="1075">
        <v>24.0</v>
      </c>
      <c r="AC44" s="1075"/>
      <c r="AD44" s="1103"/>
      <c r="AE44" s="1103"/>
      <c r="AF44" s="1103"/>
    </row>
    <row r="45" outlineLevel="1">
      <c r="A45" s="1075" t="s">
        <v>111</v>
      </c>
      <c r="B45" s="1075">
        <v>0.0</v>
      </c>
      <c r="C45" s="1075">
        <v>0.0</v>
      </c>
      <c r="D45" s="1075">
        <v>0.0</v>
      </c>
      <c r="E45" s="1075">
        <v>0.0</v>
      </c>
      <c r="F45" s="1075">
        <v>0.0</v>
      </c>
      <c r="G45" s="1075">
        <v>0.0</v>
      </c>
      <c r="H45" s="1075">
        <v>0.0</v>
      </c>
      <c r="I45" s="1075">
        <v>0.0</v>
      </c>
      <c r="J45" s="1075">
        <v>3.0</v>
      </c>
      <c r="K45" s="1075">
        <v>1.0</v>
      </c>
      <c r="L45" s="1075">
        <v>0.0</v>
      </c>
      <c r="M45" s="1075">
        <v>1.0</v>
      </c>
      <c r="N45" s="1075">
        <v>0.0</v>
      </c>
      <c r="O45" s="1075">
        <v>1.0</v>
      </c>
      <c r="P45" s="1075">
        <v>5.0</v>
      </c>
      <c r="Q45" s="1075">
        <v>18.0</v>
      </c>
      <c r="R45" s="1075">
        <v>53.0</v>
      </c>
      <c r="S45" s="1075">
        <v>43.0</v>
      </c>
      <c r="T45" s="1075">
        <v>34.0</v>
      </c>
      <c r="U45" s="1075">
        <v>25.0</v>
      </c>
      <c r="V45" s="1075">
        <v>12.0</v>
      </c>
      <c r="W45" s="1075">
        <v>15.0</v>
      </c>
      <c r="X45" s="1075">
        <v>23.0</v>
      </c>
      <c r="Y45" s="1075">
        <v>24.0</v>
      </c>
      <c r="Z45" s="1075">
        <v>79.0</v>
      </c>
      <c r="AA45" s="1075">
        <v>91.0</v>
      </c>
      <c r="AB45" s="1075">
        <v>67.0</v>
      </c>
      <c r="AC45" s="1075"/>
      <c r="AD45" s="1103"/>
      <c r="AE45" s="1103"/>
      <c r="AF45" s="1103"/>
    </row>
    <row r="46" collapsed="1">
      <c r="A46" s="1071" t="s">
        <v>116</v>
      </c>
      <c r="B46" s="1104">
        <f t="shared" ref="B46:AF46" si="6">SUM(B47:B49)</f>
        <v>8</v>
      </c>
      <c r="C46" s="1104">
        <f t="shared" si="6"/>
        <v>0</v>
      </c>
      <c r="D46" s="1104">
        <f t="shared" si="6"/>
        <v>6</v>
      </c>
      <c r="E46" s="1104">
        <f t="shared" si="6"/>
        <v>4</v>
      </c>
      <c r="F46" s="1104">
        <f t="shared" si="6"/>
        <v>2</v>
      </c>
      <c r="G46" s="1104">
        <f t="shared" si="6"/>
        <v>3</v>
      </c>
      <c r="H46" s="1104">
        <f t="shared" si="6"/>
        <v>8</v>
      </c>
      <c r="I46" s="1104">
        <f t="shared" si="6"/>
        <v>20</v>
      </c>
      <c r="J46" s="1104">
        <f t="shared" si="6"/>
        <v>5</v>
      </c>
      <c r="K46" s="1104">
        <f t="shared" si="6"/>
        <v>8</v>
      </c>
      <c r="L46" s="1104">
        <f t="shared" si="6"/>
        <v>7</v>
      </c>
      <c r="M46" s="1104">
        <f t="shared" si="6"/>
        <v>112</v>
      </c>
      <c r="N46" s="1104">
        <f t="shared" si="6"/>
        <v>8</v>
      </c>
      <c r="O46" s="1104">
        <f t="shared" si="6"/>
        <v>1</v>
      </c>
      <c r="P46" s="1104">
        <f t="shared" si="6"/>
        <v>1</v>
      </c>
      <c r="Q46" s="1104">
        <f t="shared" si="6"/>
        <v>5</v>
      </c>
      <c r="R46" s="1104">
        <f t="shared" si="6"/>
        <v>5</v>
      </c>
      <c r="S46" s="1104">
        <f t="shared" si="6"/>
        <v>3</v>
      </c>
      <c r="T46" s="1104">
        <f t="shared" si="6"/>
        <v>3</v>
      </c>
      <c r="U46" s="1104">
        <f t="shared" si="6"/>
        <v>1</v>
      </c>
      <c r="V46" s="1104">
        <f t="shared" si="6"/>
        <v>2</v>
      </c>
      <c r="W46" s="1104">
        <f t="shared" si="6"/>
        <v>0</v>
      </c>
      <c r="X46" s="1104">
        <f t="shared" si="6"/>
        <v>4</v>
      </c>
      <c r="Y46" s="1104">
        <f t="shared" si="6"/>
        <v>2</v>
      </c>
      <c r="Z46" s="1104">
        <f t="shared" si="6"/>
        <v>0</v>
      </c>
      <c r="AA46" s="1104">
        <f t="shared" si="6"/>
        <v>4</v>
      </c>
      <c r="AB46" s="1104">
        <f t="shared" si="6"/>
        <v>2</v>
      </c>
      <c r="AC46" s="1104">
        <f t="shared" si="6"/>
        <v>5</v>
      </c>
      <c r="AD46" s="1104">
        <f t="shared" si="6"/>
        <v>0</v>
      </c>
      <c r="AE46" s="1104">
        <f t="shared" si="6"/>
        <v>5</v>
      </c>
      <c r="AF46" s="1104">
        <f t="shared" si="6"/>
        <v>0</v>
      </c>
    </row>
    <row r="47" hidden="1" outlineLevel="1">
      <c r="A47" s="1081" t="s">
        <v>121</v>
      </c>
      <c r="B47" s="1081">
        <v>4.0</v>
      </c>
      <c r="C47" s="1081">
        <v>0.0</v>
      </c>
      <c r="D47" s="1081">
        <v>3.0</v>
      </c>
      <c r="E47" s="1081">
        <v>1.0</v>
      </c>
      <c r="F47" s="1081">
        <v>1.0</v>
      </c>
      <c r="G47" s="1081">
        <v>0.0</v>
      </c>
      <c r="H47" s="1081">
        <v>0.0</v>
      </c>
      <c r="I47" s="1081">
        <v>3.0</v>
      </c>
      <c r="J47" s="1081">
        <v>4.0</v>
      </c>
      <c r="K47" s="1081">
        <v>4.0</v>
      </c>
      <c r="L47" s="1081">
        <v>2.0</v>
      </c>
      <c r="M47" s="1081">
        <v>104.0</v>
      </c>
      <c r="N47" s="1081">
        <v>4.0</v>
      </c>
      <c r="O47" s="1081">
        <v>0.0</v>
      </c>
      <c r="P47" s="1081">
        <v>0.0</v>
      </c>
      <c r="Q47" s="1081">
        <v>3.0</v>
      </c>
      <c r="R47" s="1081">
        <v>4.0</v>
      </c>
      <c r="S47" s="1081">
        <v>2.0</v>
      </c>
      <c r="T47" s="1081">
        <v>2.0</v>
      </c>
      <c r="U47" s="1081">
        <v>0.0</v>
      </c>
      <c r="V47" s="1081">
        <v>0.0</v>
      </c>
      <c r="W47" s="1081">
        <v>0.0</v>
      </c>
      <c r="X47" s="1081">
        <v>0.0</v>
      </c>
      <c r="Y47" s="1081">
        <v>0.0</v>
      </c>
      <c r="Z47" s="1081">
        <v>0.0</v>
      </c>
      <c r="AA47" s="1081">
        <v>0.0</v>
      </c>
      <c r="AB47" s="1081">
        <v>0.0</v>
      </c>
      <c r="AC47" s="1081">
        <v>0.0</v>
      </c>
      <c r="AD47" s="1081">
        <v>0.0</v>
      </c>
      <c r="AE47" s="1081">
        <v>0.0</v>
      </c>
      <c r="AF47" s="1081">
        <v>0.0</v>
      </c>
    </row>
    <row r="48" hidden="1" outlineLevel="1">
      <c r="A48" s="1075" t="s">
        <v>123</v>
      </c>
      <c r="B48" s="1075">
        <v>0.0</v>
      </c>
      <c r="C48" s="1075">
        <v>0.0</v>
      </c>
      <c r="D48" s="1075">
        <v>0.0</v>
      </c>
      <c r="E48" s="1075">
        <v>0.0</v>
      </c>
      <c r="F48" s="1075">
        <v>0.0</v>
      </c>
      <c r="G48" s="1075">
        <v>0.0</v>
      </c>
      <c r="H48" s="1075">
        <v>5.0</v>
      </c>
      <c r="I48" s="1075">
        <v>16.0</v>
      </c>
      <c r="J48" s="1075">
        <v>0.0</v>
      </c>
      <c r="K48" s="1075">
        <v>1.0</v>
      </c>
      <c r="L48" s="1075">
        <v>1.0</v>
      </c>
      <c r="M48" s="1075">
        <v>5.0</v>
      </c>
      <c r="N48" s="1075">
        <v>3.0</v>
      </c>
      <c r="O48" s="1075">
        <v>0.0</v>
      </c>
      <c r="P48" s="1075">
        <v>0.0</v>
      </c>
      <c r="Q48" s="1075">
        <v>0.0</v>
      </c>
      <c r="R48" s="1075">
        <v>1.0</v>
      </c>
      <c r="S48" s="1075">
        <v>0.0</v>
      </c>
      <c r="T48" s="1075">
        <v>0.0</v>
      </c>
      <c r="U48" s="1075">
        <v>0.0</v>
      </c>
      <c r="V48" s="1075">
        <v>0.0</v>
      </c>
      <c r="W48" s="1075">
        <v>0.0</v>
      </c>
      <c r="X48" s="1075">
        <v>0.0</v>
      </c>
      <c r="Y48" s="1075">
        <v>0.0</v>
      </c>
      <c r="Z48" s="1075">
        <v>0.0</v>
      </c>
      <c r="AA48" s="1075">
        <v>0.0</v>
      </c>
      <c r="AB48" s="1075">
        <v>0.0</v>
      </c>
      <c r="AC48" s="1075">
        <v>0.0</v>
      </c>
      <c r="AD48" s="1075">
        <v>0.0</v>
      </c>
      <c r="AE48" s="1075">
        <v>0.0</v>
      </c>
      <c r="AF48" s="1075">
        <v>0.0</v>
      </c>
    </row>
    <row r="49" hidden="1" outlineLevel="1">
      <c r="A49" s="1075" t="s">
        <v>125</v>
      </c>
      <c r="B49" s="1075">
        <v>4.0</v>
      </c>
      <c r="C49" s="1075">
        <v>0.0</v>
      </c>
      <c r="D49" s="1075">
        <v>3.0</v>
      </c>
      <c r="E49" s="1075">
        <v>3.0</v>
      </c>
      <c r="F49" s="1075">
        <v>1.0</v>
      </c>
      <c r="G49" s="1075">
        <v>3.0</v>
      </c>
      <c r="H49" s="1075">
        <v>3.0</v>
      </c>
      <c r="I49" s="1075">
        <v>1.0</v>
      </c>
      <c r="J49" s="1075">
        <v>1.0</v>
      </c>
      <c r="K49" s="1075">
        <v>3.0</v>
      </c>
      <c r="L49" s="1075">
        <v>4.0</v>
      </c>
      <c r="M49" s="1075">
        <v>3.0</v>
      </c>
      <c r="N49" s="1075">
        <v>1.0</v>
      </c>
      <c r="O49" s="1075">
        <v>1.0</v>
      </c>
      <c r="P49" s="1075">
        <v>1.0</v>
      </c>
      <c r="Q49" s="1075">
        <v>2.0</v>
      </c>
      <c r="R49" s="1075">
        <v>0.0</v>
      </c>
      <c r="S49" s="1075">
        <v>1.0</v>
      </c>
      <c r="T49" s="1075">
        <v>1.0</v>
      </c>
      <c r="U49" s="1075">
        <v>1.0</v>
      </c>
      <c r="V49" s="1075">
        <v>2.0</v>
      </c>
      <c r="W49" s="1075">
        <v>0.0</v>
      </c>
      <c r="X49" s="1075">
        <v>4.0</v>
      </c>
      <c r="Y49" s="1075">
        <v>2.0</v>
      </c>
      <c r="Z49" s="1075">
        <v>0.0</v>
      </c>
      <c r="AA49" s="1075">
        <v>4.0</v>
      </c>
      <c r="AB49" s="1075">
        <v>2.0</v>
      </c>
      <c r="AC49" s="1075">
        <v>5.0</v>
      </c>
      <c r="AD49" s="1075">
        <v>0.0</v>
      </c>
      <c r="AE49" s="1075">
        <v>5.0</v>
      </c>
      <c r="AF49" s="1075">
        <v>0.0</v>
      </c>
    </row>
    <row r="50">
      <c r="A50" s="1087" t="s">
        <v>131</v>
      </c>
      <c r="B50" s="1105">
        <f t="shared" ref="B50:AF50" si="7">SUM(B39+B43+B47+B48+B49)</f>
        <v>669</v>
      </c>
      <c r="C50" s="1105">
        <f t="shared" si="7"/>
        <v>896</v>
      </c>
      <c r="D50" s="1105">
        <f t="shared" si="7"/>
        <v>1142</v>
      </c>
      <c r="E50" s="1105">
        <f t="shared" si="7"/>
        <v>1131</v>
      </c>
      <c r="F50" s="1105">
        <f t="shared" si="7"/>
        <v>1165</v>
      </c>
      <c r="G50" s="1105">
        <f t="shared" si="7"/>
        <v>1209</v>
      </c>
      <c r="H50" s="1105">
        <f t="shared" si="7"/>
        <v>1198</v>
      </c>
      <c r="I50" s="1105">
        <f t="shared" si="7"/>
        <v>1280</v>
      </c>
      <c r="J50" s="1105">
        <f t="shared" si="7"/>
        <v>1309</v>
      </c>
      <c r="K50" s="1105">
        <f t="shared" si="7"/>
        <v>1945</v>
      </c>
      <c r="L50" s="1105">
        <f t="shared" si="7"/>
        <v>1872</v>
      </c>
      <c r="M50" s="1105">
        <f t="shared" si="7"/>
        <v>1736</v>
      </c>
      <c r="N50" s="1105">
        <f t="shared" si="7"/>
        <v>1336</v>
      </c>
      <c r="O50" s="1105">
        <f t="shared" si="7"/>
        <v>1012</v>
      </c>
      <c r="P50" s="1105">
        <f t="shared" si="7"/>
        <v>703</v>
      </c>
      <c r="Q50" s="1105">
        <f t="shared" si="7"/>
        <v>1008</v>
      </c>
      <c r="R50" s="1105">
        <f t="shared" si="7"/>
        <v>1184</v>
      </c>
      <c r="S50" s="1105">
        <f t="shared" si="7"/>
        <v>1175</v>
      </c>
      <c r="T50" s="1105">
        <f t="shared" si="7"/>
        <v>843</v>
      </c>
      <c r="U50" s="1105">
        <f t="shared" si="7"/>
        <v>589</v>
      </c>
      <c r="V50" s="1105">
        <f t="shared" si="7"/>
        <v>361</v>
      </c>
      <c r="W50" s="1105">
        <f t="shared" si="7"/>
        <v>322</v>
      </c>
      <c r="X50" s="1105">
        <f t="shared" si="7"/>
        <v>279</v>
      </c>
      <c r="Y50" s="1105">
        <f t="shared" si="7"/>
        <v>225</v>
      </c>
      <c r="Z50" s="1105">
        <f t="shared" si="7"/>
        <v>398</v>
      </c>
      <c r="AA50" s="1105">
        <f t="shared" si="7"/>
        <v>384</v>
      </c>
      <c r="AB50" s="1105">
        <f t="shared" si="7"/>
        <v>284</v>
      </c>
      <c r="AC50" s="1105">
        <f t="shared" si="7"/>
        <v>229</v>
      </c>
      <c r="AD50" s="1105">
        <f t="shared" si="7"/>
        <v>237</v>
      </c>
      <c r="AE50" s="1105">
        <f t="shared" si="7"/>
        <v>273</v>
      </c>
      <c r="AF50" s="1105">
        <f t="shared" si="7"/>
        <v>223</v>
      </c>
    </row>
    <row r="52">
      <c r="A52" s="1071" t="s">
        <v>134</v>
      </c>
    </row>
    <row r="53">
      <c r="A53" s="1078" t="s">
        <v>135</v>
      </c>
      <c r="B53" s="1039">
        <v>84.0</v>
      </c>
      <c r="C53" s="1039">
        <v>96.0</v>
      </c>
      <c r="D53" s="1039">
        <v>143.0</v>
      </c>
      <c r="E53" s="1039">
        <v>123.0</v>
      </c>
      <c r="F53" s="1039">
        <v>139.0</v>
      </c>
      <c r="G53" s="1039">
        <v>158.0</v>
      </c>
      <c r="H53" s="1039">
        <v>151.0</v>
      </c>
      <c r="I53" s="1039">
        <v>172.0</v>
      </c>
      <c r="J53" s="1039">
        <v>197.0</v>
      </c>
      <c r="K53" s="1039">
        <v>375.0</v>
      </c>
      <c r="L53" s="1039">
        <v>342.0</v>
      </c>
      <c r="M53" s="1039">
        <v>330.0</v>
      </c>
      <c r="N53" s="1039">
        <v>204.0</v>
      </c>
      <c r="O53" s="1039">
        <v>144.0</v>
      </c>
      <c r="P53" s="1039">
        <v>208.0</v>
      </c>
      <c r="Q53" s="1039">
        <v>240.0</v>
      </c>
      <c r="R53" s="1039">
        <v>145.0</v>
      </c>
      <c r="S53" s="1039">
        <v>34.0</v>
      </c>
      <c r="T53" s="1039">
        <v>28.0</v>
      </c>
      <c r="U53" s="1039">
        <v>15.0</v>
      </c>
      <c r="V53" s="1039">
        <v>20.0</v>
      </c>
      <c r="W53" s="1039">
        <v>11.0</v>
      </c>
      <c r="X53" s="1039">
        <v>9.0</v>
      </c>
      <c r="Y53" s="1039">
        <v>14.0</v>
      </c>
      <c r="Z53" s="1039">
        <v>6.0</v>
      </c>
      <c r="AA53" s="1106">
        <v>0.0</v>
      </c>
      <c r="AB53" s="1106">
        <v>2.0</v>
      </c>
      <c r="AC53" s="1106">
        <v>0.0</v>
      </c>
      <c r="AD53" s="1106">
        <v>4.0</v>
      </c>
      <c r="AE53" s="1106">
        <v>0.0</v>
      </c>
      <c r="AF53" s="1106">
        <v>12.0</v>
      </c>
    </row>
    <row r="54">
      <c r="A54" s="1087" t="s">
        <v>131</v>
      </c>
      <c r="B54" s="1107">
        <f t="shared" ref="B54:AF54" si="8">B53</f>
        <v>84</v>
      </c>
      <c r="C54" s="1107">
        <f t="shared" si="8"/>
        <v>96</v>
      </c>
      <c r="D54" s="1107">
        <f t="shared" si="8"/>
        <v>143</v>
      </c>
      <c r="E54" s="1107">
        <f t="shared" si="8"/>
        <v>123</v>
      </c>
      <c r="F54" s="1107">
        <f t="shared" si="8"/>
        <v>139</v>
      </c>
      <c r="G54" s="1107">
        <f t="shared" si="8"/>
        <v>158</v>
      </c>
      <c r="H54" s="1107">
        <f t="shared" si="8"/>
        <v>151</v>
      </c>
      <c r="I54" s="1107">
        <f t="shared" si="8"/>
        <v>172</v>
      </c>
      <c r="J54" s="1107">
        <f t="shared" si="8"/>
        <v>197</v>
      </c>
      <c r="K54" s="1107">
        <f t="shared" si="8"/>
        <v>375</v>
      </c>
      <c r="L54" s="1107">
        <f t="shared" si="8"/>
        <v>342</v>
      </c>
      <c r="M54" s="1107">
        <f t="shared" si="8"/>
        <v>330</v>
      </c>
      <c r="N54" s="1107">
        <f t="shared" si="8"/>
        <v>204</v>
      </c>
      <c r="O54" s="1107">
        <f t="shared" si="8"/>
        <v>144</v>
      </c>
      <c r="P54" s="1107">
        <f t="shared" si="8"/>
        <v>208</v>
      </c>
      <c r="Q54" s="1107">
        <f t="shared" si="8"/>
        <v>240</v>
      </c>
      <c r="R54" s="1107">
        <f t="shared" si="8"/>
        <v>145</v>
      </c>
      <c r="S54" s="1107">
        <f t="shared" si="8"/>
        <v>34</v>
      </c>
      <c r="T54" s="1107">
        <f t="shared" si="8"/>
        <v>28</v>
      </c>
      <c r="U54" s="1107">
        <f t="shared" si="8"/>
        <v>15</v>
      </c>
      <c r="V54" s="1107">
        <f t="shared" si="8"/>
        <v>20</v>
      </c>
      <c r="W54" s="1107">
        <f t="shared" si="8"/>
        <v>11</v>
      </c>
      <c r="X54" s="1107">
        <f t="shared" si="8"/>
        <v>9</v>
      </c>
      <c r="Y54" s="1107">
        <f t="shared" si="8"/>
        <v>14</v>
      </c>
      <c r="Z54" s="1107">
        <f t="shared" si="8"/>
        <v>6</v>
      </c>
      <c r="AA54" s="1107">
        <f t="shared" si="8"/>
        <v>0</v>
      </c>
      <c r="AB54" s="1107">
        <f t="shared" si="8"/>
        <v>2</v>
      </c>
      <c r="AC54" s="1107">
        <f t="shared" si="8"/>
        <v>0</v>
      </c>
      <c r="AD54" s="1107">
        <f t="shared" si="8"/>
        <v>4</v>
      </c>
      <c r="AE54" s="1107">
        <f t="shared" si="8"/>
        <v>0</v>
      </c>
      <c r="AF54" s="1107">
        <f t="shared" si="8"/>
        <v>12</v>
      </c>
    </row>
    <row r="56" collapsed="1">
      <c r="A56" s="1108" t="s">
        <v>141</v>
      </c>
    </row>
    <row r="57" hidden="1" outlineLevel="1">
      <c r="A57" s="1092" t="s">
        <v>82</v>
      </c>
      <c r="B57" s="1109">
        <f>'APP - P&amp;L'!B17</f>
        <v>8</v>
      </c>
      <c r="C57" s="1109">
        <f>'APP - P&amp;L'!C17</f>
        <v>14</v>
      </c>
      <c r="D57" s="1109">
        <f>'APP - P&amp;L'!D17</f>
        <v>17</v>
      </c>
      <c r="E57" s="1109">
        <f>'APP - P&amp;L'!E17</f>
        <v>9</v>
      </c>
      <c r="F57" s="1109">
        <f>'APP - P&amp;L'!F17</f>
        <v>10</v>
      </c>
      <c r="G57" s="1109">
        <f>'APP - P&amp;L'!G17</f>
        <v>13</v>
      </c>
      <c r="H57" s="1109">
        <f>'APP - P&amp;L'!H17</f>
        <v>14</v>
      </c>
      <c r="I57" s="1109">
        <f>'APP - P&amp;L'!I17</f>
        <v>18</v>
      </c>
      <c r="J57" s="1109">
        <f>'APP - P&amp;L'!J17</f>
        <v>21</v>
      </c>
      <c r="K57" s="1109">
        <f>'APP - P&amp;L'!K17</f>
        <v>24</v>
      </c>
      <c r="L57" s="1109">
        <f>'APP - P&amp;L'!L17</f>
        <v>7</v>
      </c>
      <c r="M57" s="1109">
        <f>'APP - P&amp;L'!M17</f>
        <v>10</v>
      </c>
      <c r="N57" s="1109">
        <f>'APP - P&amp;L'!N17</f>
        <v>10</v>
      </c>
      <c r="O57" s="1109">
        <f>'APP - P&amp;L'!O17</f>
        <v>9</v>
      </c>
      <c r="P57" s="1109">
        <f>'APP - P&amp;L'!P17</f>
        <v>16</v>
      </c>
      <c r="Q57" s="1109">
        <f>'APP - P&amp;L'!Q17</f>
        <v>19</v>
      </c>
      <c r="R57" s="1109">
        <f>'APP - P&amp;L'!R17</f>
        <v>17</v>
      </c>
      <c r="S57" s="1109">
        <f>'APP - P&amp;L'!S17</f>
        <v>13</v>
      </c>
      <c r="T57" s="1109">
        <f>'APP - P&amp;L'!T17</f>
        <v>12</v>
      </c>
      <c r="U57" s="1109">
        <f>'APP - P&amp;L'!U17</f>
        <v>11</v>
      </c>
      <c r="V57" s="1109">
        <f>'APP - P&amp;L'!V17</f>
        <v>21</v>
      </c>
      <c r="W57" s="1109">
        <f>'APP - P&amp;L'!W17</f>
        <v>23</v>
      </c>
      <c r="X57" s="1109">
        <f>'APP - P&amp;L'!X17</f>
        <v>42</v>
      </c>
      <c r="Y57" s="1109">
        <f>'APP - P&amp;L'!Y17</f>
        <v>61</v>
      </c>
      <c r="Z57" s="1109">
        <f>'APP - P&amp;L'!Z17</f>
        <v>204</v>
      </c>
      <c r="AA57" s="1109">
        <f>'APP - P&amp;L'!AA17</f>
        <v>197</v>
      </c>
      <c r="AB57" s="1109">
        <f>'APP - P&amp;L'!AB17</f>
        <v>110</v>
      </c>
      <c r="AC57" s="1109">
        <f>'APP - P&amp;L'!AC17</f>
        <v>65</v>
      </c>
      <c r="AD57" s="1109">
        <f>'APP - P&amp;L'!AD17</f>
        <v>67</v>
      </c>
      <c r="AE57" s="1109">
        <f>'APP - P&amp;L'!AE17</f>
        <v>75</v>
      </c>
      <c r="AF57" s="1109">
        <f>'APP - P&amp;L'!AF17</f>
        <v>63</v>
      </c>
    </row>
    <row r="58" hidden="1" outlineLevel="1">
      <c r="A58" s="1092" t="s">
        <v>85</v>
      </c>
      <c r="B58" s="1109">
        <f>'APP - P&amp;L'!B14</f>
        <v>75</v>
      </c>
      <c r="C58" s="1109">
        <f>'APP - P&amp;L'!C14</f>
        <v>99</v>
      </c>
      <c r="D58" s="1109">
        <f>'APP - P&amp;L'!D14</f>
        <v>87</v>
      </c>
      <c r="E58" s="1109">
        <f>'APP - P&amp;L'!E14</f>
        <v>59</v>
      </c>
      <c r="F58" s="1109">
        <f>'APP - P&amp;L'!F14</f>
        <v>60</v>
      </c>
      <c r="G58" s="1109">
        <f>'APP - P&amp;L'!G14</f>
        <v>61</v>
      </c>
      <c r="H58" s="1109">
        <f>'APP - P&amp;L'!H14</f>
        <v>62</v>
      </c>
      <c r="I58" s="1109">
        <f>'APP - P&amp;L'!I14</f>
        <v>78</v>
      </c>
      <c r="J58" s="1109">
        <f>'APP - P&amp;L'!J14</f>
        <v>84</v>
      </c>
      <c r="K58" s="1109">
        <f>'APP - P&amp;L'!K14</f>
        <v>93</v>
      </c>
      <c r="L58" s="1109">
        <f>'APP - P&amp;L'!L14</f>
        <v>51</v>
      </c>
      <c r="M58" s="1109">
        <f>'APP - P&amp;L'!M14</f>
        <v>52</v>
      </c>
      <c r="N58" s="1109">
        <f>'APP - P&amp;L'!N14</f>
        <v>37</v>
      </c>
      <c r="O58" s="1109">
        <f>'APP - P&amp;L'!O14</f>
        <v>46</v>
      </c>
      <c r="P58" s="1109">
        <f>'APP - P&amp;L'!P14</f>
        <v>53</v>
      </c>
      <c r="Q58" s="1109">
        <f>'APP - P&amp;L'!Q14</f>
        <v>90</v>
      </c>
      <c r="R58" s="1109">
        <f>'APP - P&amp;L'!R14</f>
        <v>87</v>
      </c>
      <c r="S58" s="1109">
        <f>'APP - P&amp;L'!S14</f>
        <v>52</v>
      </c>
      <c r="T58" s="1109">
        <f>'APP - P&amp;L'!T14</f>
        <v>59</v>
      </c>
      <c r="U58" s="1109">
        <f>'APP - P&amp;L'!U14</f>
        <v>48</v>
      </c>
      <c r="V58" s="1109">
        <f>'APP - P&amp;L'!V14</f>
        <v>79</v>
      </c>
      <c r="W58" s="1109">
        <f>'APP - P&amp;L'!W14</f>
        <v>111</v>
      </c>
      <c r="X58" s="1109">
        <f>'APP - P&amp;L'!X14</f>
        <v>171</v>
      </c>
      <c r="Y58" s="1109">
        <f>'APP - P&amp;L'!Y14</f>
        <v>235</v>
      </c>
      <c r="Z58" s="1109">
        <f>'APP - P&amp;L'!Z14</f>
        <v>1051</v>
      </c>
      <c r="AA58" s="1109">
        <f>'APP - P&amp;L'!AA14</f>
        <v>992</v>
      </c>
      <c r="AB58" s="1109">
        <f>'APP - P&amp;L'!AB14</f>
        <v>579</v>
      </c>
      <c r="AC58" s="1109">
        <f>'APP - P&amp;L'!AC14</f>
        <v>460</v>
      </c>
      <c r="AD58" s="1109">
        <f>'APP - P&amp;L'!AD14</f>
        <v>351</v>
      </c>
      <c r="AE58" s="1109">
        <f>'APP - P&amp;L'!AE14</f>
        <v>439</v>
      </c>
      <c r="AF58" s="1109">
        <f>'APP - P&amp;L'!AF14</f>
        <v>360</v>
      </c>
    </row>
    <row r="59">
      <c r="A59" s="122" t="s">
        <v>131</v>
      </c>
      <c r="B59" s="1039">
        <f t="shared" ref="B59:AF59" si="9">sum(B57:B58)</f>
        <v>83</v>
      </c>
      <c r="C59" s="1039">
        <f t="shared" si="9"/>
        <v>113</v>
      </c>
      <c r="D59" s="1039">
        <f t="shared" si="9"/>
        <v>104</v>
      </c>
      <c r="E59" s="1039">
        <f t="shared" si="9"/>
        <v>68</v>
      </c>
      <c r="F59" s="1039">
        <f t="shared" si="9"/>
        <v>70</v>
      </c>
      <c r="G59" s="1039">
        <f t="shared" si="9"/>
        <v>74</v>
      </c>
      <c r="H59" s="1039">
        <f t="shared" si="9"/>
        <v>76</v>
      </c>
      <c r="I59" s="1039">
        <f t="shared" si="9"/>
        <v>96</v>
      </c>
      <c r="J59" s="1039">
        <f t="shared" si="9"/>
        <v>105</v>
      </c>
      <c r="K59" s="1039">
        <f t="shared" si="9"/>
        <v>117</v>
      </c>
      <c r="L59" s="1039">
        <f t="shared" si="9"/>
        <v>58</v>
      </c>
      <c r="M59" s="1039">
        <f t="shared" si="9"/>
        <v>62</v>
      </c>
      <c r="N59" s="1039">
        <f t="shared" si="9"/>
        <v>47</v>
      </c>
      <c r="O59" s="1039">
        <f t="shared" si="9"/>
        <v>55</v>
      </c>
      <c r="P59" s="1039">
        <f t="shared" si="9"/>
        <v>69</v>
      </c>
      <c r="Q59" s="1039">
        <f t="shared" si="9"/>
        <v>109</v>
      </c>
      <c r="R59" s="1039">
        <f t="shared" si="9"/>
        <v>104</v>
      </c>
      <c r="S59" s="1039">
        <f t="shared" si="9"/>
        <v>65</v>
      </c>
      <c r="T59" s="1039">
        <f t="shared" si="9"/>
        <v>71</v>
      </c>
      <c r="U59" s="1039">
        <f t="shared" si="9"/>
        <v>59</v>
      </c>
      <c r="V59" s="1039">
        <f t="shared" si="9"/>
        <v>100</v>
      </c>
      <c r="W59" s="1039">
        <f t="shared" si="9"/>
        <v>134</v>
      </c>
      <c r="X59" s="1039">
        <f t="shared" si="9"/>
        <v>213</v>
      </c>
      <c r="Y59" s="1039">
        <f t="shared" si="9"/>
        <v>296</v>
      </c>
      <c r="Z59" s="1039">
        <f t="shared" si="9"/>
        <v>1255</v>
      </c>
      <c r="AA59" s="1039">
        <f t="shared" si="9"/>
        <v>1189</v>
      </c>
      <c r="AB59" s="1039">
        <f t="shared" si="9"/>
        <v>689</v>
      </c>
      <c r="AC59" s="1039">
        <f t="shared" si="9"/>
        <v>525</v>
      </c>
      <c r="AD59" s="1039">
        <f t="shared" si="9"/>
        <v>418</v>
      </c>
      <c r="AE59" s="1039">
        <f t="shared" si="9"/>
        <v>514</v>
      </c>
      <c r="AF59" s="1039">
        <f t="shared" si="9"/>
        <v>423</v>
      </c>
    </row>
    <row r="60" collapsed="1">
      <c r="A60" s="309" t="s">
        <v>156</v>
      </c>
      <c r="B60" s="1110">
        <v>19987.92</v>
      </c>
      <c r="C60" s="1110">
        <v>29066.93</v>
      </c>
      <c r="D60" s="1110">
        <v>48955.56</v>
      </c>
      <c r="E60" s="1110">
        <v>59442.98</v>
      </c>
      <c r="F60" s="1110">
        <f>53661.84+84.54</f>
        <v>53746.38</v>
      </c>
      <c r="G60" s="1110">
        <f>57042.76+140.26</f>
        <v>57183.02</v>
      </c>
      <c r="H60" s="1110">
        <f>63746.94+140.86</f>
        <v>63887.8</v>
      </c>
      <c r="I60" s="1110">
        <f>55631.41+149.66</f>
        <v>55781.07</v>
      </c>
      <c r="J60" s="1110">
        <f>48239.51+161.56</f>
        <v>48401.07</v>
      </c>
      <c r="K60" s="1110">
        <f>61791.96+161.99</f>
        <v>61953.95</v>
      </c>
      <c r="L60" s="1110">
        <f>64682.79+145.12</f>
        <v>64827.91</v>
      </c>
      <c r="M60" s="1110">
        <f>66065.23+147.58+15.02</f>
        <v>66227.83</v>
      </c>
      <c r="N60" s="1110">
        <f>55877.79+122.9+19.75</f>
        <v>56020.44</v>
      </c>
      <c r="O60" s="1110">
        <f>39006.84+152.15+19.81</f>
        <v>39178.8</v>
      </c>
      <c r="P60" s="1110">
        <f>35957.76+152.52+26.02</f>
        <v>36136.3</v>
      </c>
      <c r="Q60" s="1110">
        <f>29599.77+167.71+27.71</f>
        <v>29795.19</v>
      </c>
      <c r="R60" s="1110">
        <f>26133.17+150.68+ 27.43</f>
        <v>26311.28</v>
      </c>
      <c r="S60" s="1110">
        <f>24272.71+56.83+26.13</f>
        <v>24355.67</v>
      </c>
      <c r="T60" s="1110">
        <f>24442.78+14.43</f>
        <v>24457.21</v>
      </c>
      <c r="U60" s="1110">
        <f>21825.94+9.87</f>
        <v>21835.81</v>
      </c>
      <c r="V60" s="1110">
        <f>19625.79+15.95</f>
        <v>19641.74</v>
      </c>
      <c r="W60" s="1110">
        <f>8894.08+13.62</f>
        <v>8907.7</v>
      </c>
      <c r="X60" s="1110">
        <f>3841.69+10.33</f>
        <v>3852.02</v>
      </c>
      <c r="Y60" s="1110">
        <f>4189.65+9.6</f>
        <v>4199.25</v>
      </c>
      <c r="Z60" s="1110">
        <f>3723.69+9.87</f>
        <v>3733.56</v>
      </c>
      <c r="AA60" s="1110">
        <f>4232.34+4.44</f>
        <v>4236.78</v>
      </c>
      <c r="AB60" s="1110">
        <v>4265.25</v>
      </c>
      <c r="AC60" s="1110">
        <v>4740.049999999999</v>
      </c>
      <c r="AD60" s="1110">
        <v>5043.110000000001</v>
      </c>
      <c r="AE60" s="1110">
        <v>5072.63</v>
      </c>
      <c r="AF60" s="1110">
        <v>5376.15</v>
      </c>
    </row>
    <row r="61" hidden="1" outlineLevel="1">
      <c r="A61" s="313" t="s">
        <v>162</v>
      </c>
      <c r="B61" s="314">
        <v>1.0893</v>
      </c>
      <c r="C61" s="314">
        <v>1.0886</v>
      </c>
      <c r="D61" s="314">
        <v>1.0887</v>
      </c>
      <c r="E61" s="314">
        <v>1.0836</v>
      </c>
      <c r="F61" s="314">
        <v>1.0793</v>
      </c>
      <c r="G61" s="314">
        <v>1.0765</v>
      </c>
      <c r="H61" s="314">
        <v>1.0791</v>
      </c>
      <c r="I61" s="314">
        <v>1.0774</v>
      </c>
      <c r="J61" s="314">
        <v>1.0774</v>
      </c>
      <c r="K61" s="314">
        <v>1.0765</v>
      </c>
      <c r="L61" s="314">
        <v>1.0764</v>
      </c>
      <c r="M61" s="314">
        <v>1.0799</v>
      </c>
      <c r="N61" s="314">
        <v>1.0884</v>
      </c>
      <c r="O61" s="314">
        <v>1.0994</v>
      </c>
      <c r="P61" s="314">
        <v>1.0907</v>
      </c>
      <c r="Q61" s="314">
        <v>1.0909</v>
      </c>
      <c r="R61" s="314">
        <v>1.0895</v>
      </c>
      <c r="S61" s="314">
        <v>1.0923</v>
      </c>
      <c r="T61" s="314">
        <v>1.0981</v>
      </c>
      <c r="U61" s="314">
        <v>1.0943</v>
      </c>
      <c r="V61" s="314">
        <v>1.1006</v>
      </c>
      <c r="W61" s="314">
        <v>1.1026</v>
      </c>
      <c r="X61" s="314">
        <v>1.1026</v>
      </c>
      <c r="Y61" s="314">
        <v>1.1025</v>
      </c>
      <c r="Z61" s="314">
        <v>1.1019</v>
      </c>
      <c r="AA61" s="314">
        <v>1.1042</v>
      </c>
      <c r="AB61" s="314">
        <v>1.1108</v>
      </c>
      <c r="AC61" s="314">
        <v>1.1067</v>
      </c>
      <c r="AD61" s="314">
        <v>1.1055</v>
      </c>
      <c r="AE61" s="314">
        <v>1.1055</v>
      </c>
      <c r="AF61" s="314">
        <v>1.1038</v>
      </c>
    </row>
    <row r="62">
      <c r="A62" s="1075" t="s">
        <v>165</v>
      </c>
      <c r="B62" s="132">
        <f t="shared" ref="B62:AF62" si="10">B60*B61</f>
        <v>21772.84126</v>
      </c>
      <c r="C62" s="132">
        <f t="shared" si="10"/>
        <v>31642.26</v>
      </c>
      <c r="D62" s="132">
        <f t="shared" si="10"/>
        <v>53297.91817</v>
      </c>
      <c r="E62" s="132">
        <f t="shared" si="10"/>
        <v>64412.41313</v>
      </c>
      <c r="F62" s="132">
        <f t="shared" si="10"/>
        <v>58008.46793</v>
      </c>
      <c r="G62" s="132">
        <f t="shared" si="10"/>
        <v>61557.52103</v>
      </c>
      <c r="H62" s="132">
        <f t="shared" si="10"/>
        <v>68941.32498</v>
      </c>
      <c r="I62" s="132">
        <f t="shared" si="10"/>
        <v>60098.52482</v>
      </c>
      <c r="J62" s="132">
        <f t="shared" si="10"/>
        <v>52147.31282</v>
      </c>
      <c r="K62" s="132">
        <f t="shared" si="10"/>
        <v>66693.42718</v>
      </c>
      <c r="L62" s="132">
        <f t="shared" si="10"/>
        <v>69780.76232</v>
      </c>
      <c r="M62" s="132">
        <f t="shared" si="10"/>
        <v>71519.43362</v>
      </c>
      <c r="N62" s="132">
        <f t="shared" si="10"/>
        <v>60972.6469</v>
      </c>
      <c r="O62" s="132">
        <f t="shared" si="10"/>
        <v>43073.17272</v>
      </c>
      <c r="P62" s="132">
        <f t="shared" si="10"/>
        <v>39413.86241</v>
      </c>
      <c r="Q62" s="132">
        <f t="shared" si="10"/>
        <v>32503.57277</v>
      </c>
      <c r="R62" s="132">
        <f t="shared" si="10"/>
        <v>28666.13956</v>
      </c>
      <c r="S62" s="132">
        <f t="shared" si="10"/>
        <v>26603.69834</v>
      </c>
      <c r="T62" s="132">
        <f t="shared" si="10"/>
        <v>26856.4623</v>
      </c>
      <c r="U62" s="132">
        <f t="shared" si="10"/>
        <v>23894.92688</v>
      </c>
      <c r="V62" s="132">
        <f t="shared" si="10"/>
        <v>21617.69904</v>
      </c>
      <c r="W62" s="132">
        <f t="shared" si="10"/>
        <v>9821.63002</v>
      </c>
      <c r="X62" s="132">
        <f t="shared" si="10"/>
        <v>4247.237252</v>
      </c>
      <c r="Y62" s="132">
        <f t="shared" si="10"/>
        <v>4629.673125</v>
      </c>
      <c r="Z62" s="132">
        <f t="shared" si="10"/>
        <v>4114.009764</v>
      </c>
      <c r="AA62" s="132">
        <f t="shared" si="10"/>
        <v>4678.252476</v>
      </c>
      <c r="AB62" s="132">
        <f t="shared" si="10"/>
        <v>4737.8397</v>
      </c>
      <c r="AC62" s="132">
        <f t="shared" si="10"/>
        <v>5245.813335</v>
      </c>
      <c r="AD62" s="132">
        <f t="shared" si="10"/>
        <v>5575.158105</v>
      </c>
      <c r="AE62" s="132">
        <f t="shared" si="10"/>
        <v>5607.792465</v>
      </c>
      <c r="AF62" s="132">
        <f t="shared" si="10"/>
        <v>5934.19437</v>
      </c>
    </row>
    <row r="63">
      <c r="A63" s="1075" t="s">
        <v>167</v>
      </c>
      <c r="B63" s="132">
        <v>5447.08</v>
      </c>
      <c r="C63" s="132">
        <v>5717.82</v>
      </c>
      <c r="D63" s="132">
        <v>5852.64</v>
      </c>
      <c r="E63" s="132">
        <v>6168.03</v>
      </c>
      <c r="F63" s="132">
        <v>7755.94</v>
      </c>
      <c r="G63" s="132">
        <v>12282.57</v>
      </c>
      <c r="H63" s="132">
        <v>15666.65</v>
      </c>
      <c r="I63" s="132">
        <v>20469.0</v>
      </c>
      <c r="J63" s="132">
        <v>20366.77</v>
      </c>
      <c r="K63" s="132">
        <v>17166.67</v>
      </c>
      <c r="L63" s="132">
        <v>16563.17</v>
      </c>
      <c r="M63" s="132">
        <v>15755.02</v>
      </c>
      <c r="N63" s="132">
        <v>14856.16</v>
      </c>
      <c r="O63" s="132">
        <v>16720.89</v>
      </c>
      <c r="P63" s="132">
        <v>14270.56</v>
      </c>
      <c r="Q63" s="132">
        <v>10953.28</v>
      </c>
      <c r="R63" s="132">
        <v>10047.78</v>
      </c>
      <c r="S63" s="132">
        <v>8975.68</v>
      </c>
      <c r="T63" s="132">
        <v>9820.89</v>
      </c>
      <c r="U63" s="132">
        <v>9843.64</v>
      </c>
      <c r="V63" s="132">
        <v>6432.76</v>
      </c>
      <c r="W63" s="132">
        <v>6633.97</v>
      </c>
      <c r="X63" s="132">
        <v>5721.33</v>
      </c>
      <c r="Y63" s="132">
        <v>5604.11</v>
      </c>
      <c r="Z63" s="132">
        <v>7159.58</v>
      </c>
      <c r="AA63" s="132">
        <v>2731.87</v>
      </c>
      <c r="AB63" s="132">
        <v>2427.83</v>
      </c>
      <c r="AC63" s="132">
        <v>1957.6</v>
      </c>
      <c r="AD63" s="132">
        <v>2103.31</v>
      </c>
      <c r="AE63" s="132">
        <v>2706.23</v>
      </c>
      <c r="AF63" s="132">
        <v>2034.48</v>
      </c>
    </row>
    <row r="64">
      <c r="A64" s="1075" t="s">
        <v>169</v>
      </c>
      <c r="B64" s="132">
        <v>315.1</v>
      </c>
      <c r="C64" s="132">
        <v>266.17</v>
      </c>
      <c r="D64" s="132">
        <v>288.53</v>
      </c>
      <c r="E64" s="132">
        <v>311.83</v>
      </c>
      <c r="F64" s="132">
        <v>307.19</v>
      </c>
      <c r="G64" s="132">
        <v>1035.45</v>
      </c>
      <c r="H64" s="132">
        <v>1061.59</v>
      </c>
      <c r="I64" s="132">
        <v>1086.12</v>
      </c>
      <c r="J64" s="132">
        <v>1092.08</v>
      </c>
      <c r="K64" s="132">
        <v>1087.96</v>
      </c>
      <c r="L64" s="132">
        <v>1095.88</v>
      </c>
      <c r="M64" s="132">
        <v>1089.86</v>
      </c>
      <c r="N64" s="132">
        <v>1086.94</v>
      </c>
      <c r="O64" s="132">
        <v>932.03</v>
      </c>
      <c r="P64" s="132">
        <v>909.64</v>
      </c>
      <c r="Q64" s="132">
        <v>399.53</v>
      </c>
      <c r="R64" s="132">
        <v>431.85</v>
      </c>
      <c r="S64" s="132">
        <v>791.56</v>
      </c>
      <c r="T64" s="132">
        <v>934.3</v>
      </c>
      <c r="U64" s="132">
        <v>1168.87</v>
      </c>
      <c r="V64" s="132">
        <v>1134.17</v>
      </c>
      <c r="W64" s="132">
        <v>849.96</v>
      </c>
      <c r="X64" s="132">
        <v>523.85</v>
      </c>
      <c r="Y64" s="132">
        <v>431.27</v>
      </c>
      <c r="Z64" s="132">
        <v>1131.11</v>
      </c>
      <c r="AA64" s="132">
        <v>1498.04</v>
      </c>
      <c r="AB64" s="132">
        <v>535.28</v>
      </c>
      <c r="AC64" s="132">
        <v>300.48</v>
      </c>
      <c r="AD64" s="132">
        <v>207.52</v>
      </c>
      <c r="AE64" s="132">
        <v>209.57</v>
      </c>
      <c r="AF64" s="132">
        <v>181.91</v>
      </c>
    </row>
    <row r="65">
      <c r="A65" s="1075" t="s">
        <v>171</v>
      </c>
      <c r="B65" s="132">
        <v>0.0</v>
      </c>
      <c r="C65" s="132">
        <v>0.0</v>
      </c>
      <c r="D65" s="132">
        <v>0.0</v>
      </c>
      <c r="E65" s="132">
        <v>0.0</v>
      </c>
      <c r="F65" s="132">
        <v>0.0</v>
      </c>
      <c r="G65" s="132">
        <v>0.0</v>
      </c>
      <c r="H65" s="132">
        <v>0.0</v>
      </c>
      <c r="I65" s="132">
        <v>0.0</v>
      </c>
      <c r="J65" s="132">
        <v>0.0</v>
      </c>
      <c r="K65" s="132">
        <v>0.0</v>
      </c>
      <c r="L65" s="132">
        <v>0.0</v>
      </c>
      <c r="M65" s="132">
        <v>0.0</v>
      </c>
      <c r="N65" s="132">
        <v>875.5</v>
      </c>
      <c r="O65" s="132">
        <v>1856.35</v>
      </c>
      <c r="P65" s="132">
        <v>1770.38</v>
      </c>
      <c r="Q65" s="132">
        <v>1496.42</v>
      </c>
      <c r="R65" s="132">
        <v>1503.62</v>
      </c>
      <c r="S65" s="132">
        <v>684.27</v>
      </c>
      <c r="T65" s="132">
        <v>0.0</v>
      </c>
      <c r="U65" s="132">
        <v>0.0</v>
      </c>
      <c r="V65" s="132">
        <v>0.0</v>
      </c>
      <c r="W65" s="132">
        <v>0.0</v>
      </c>
      <c r="X65" s="132">
        <v>0.0</v>
      </c>
      <c r="Y65" s="132">
        <v>0.0</v>
      </c>
      <c r="Z65" s="132">
        <v>0.0</v>
      </c>
      <c r="AA65" s="132">
        <v>0.0</v>
      </c>
      <c r="AB65" s="132">
        <v>0.0</v>
      </c>
      <c r="AC65" s="132">
        <v>0.0</v>
      </c>
      <c r="AD65" s="132">
        <v>0.0</v>
      </c>
      <c r="AE65" s="132">
        <v>0.0</v>
      </c>
      <c r="AF65" s="132">
        <v>0.0</v>
      </c>
    </row>
    <row r="66">
      <c r="A66" s="1075" t="s">
        <v>60</v>
      </c>
      <c r="B66" s="132">
        <v>0.0</v>
      </c>
      <c r="C66" s="1072">
        <v>0.0</v>
      </c>
      <c r="D66" s="132">
        <v>0.0</v>
      </c>
      <c r="E66" s="132">
        <v>0.0</v>
      </c>
      <c r="F66" s="132">
        <v>0.0</v>
      </c>
      <c r="G66" s="132">
        <v>0.0</v>
      </c>
      <c r="H66" s="132">
        <v>0.0</v>
      </c>
      <c r="I66" s="132">
        <v>0.0</v>
      </c>
      <c r="J66" s="132">
        <v>2671.81</v>
      </c>
      <c r="K66" s="132">
        <v>4133.9</v>
      </c>
      <c r="L66" s="132">
        <v>2423.84</v>
      </c>
      <c r="M66" s="132">
        <v>211.46</v>
      </c>
      <c r="N66" s="132">
        <v>0.0</v>
      </c>
      <c r="O66" s="132">
        <v>5347.85</v>
      </c>
      <c r="P66" s="132">
        <v>12240.27</v>
      </c>
      <c r="Q66" s="132">
        <v>22215.58</v>
      </c>
      <c r="R66" s="132">
        <v>27930.19</v>
      </c>
      <c r="S66" s="132">
        <v>21925.52</v>
      </c>
      <c r="T66" s="132">
        <v>20231.1</v>
      </c>
      <c r="U66" s="132">
        <v>17405.64</v>
      </c>
      <c r="V66" s="132">
        <v>13665.21</v>
      </c>
      <c r="W66" s="132">
        <v>9313.72</v>
      </c>
      <c r="X66" s="132">
        <v>8206.83</v>
      </c>
      <c r="Y66" s="132">
        <v>7390.52</v>
      </c>
      <c r="Z66" s="132">
        <v>3203.85</v>
      </c>
      <c r="AA66" s="132">
        <v>7333.15</v>
      </c>
      <c r="AB66" s="132">
        <v>3045.36</v>
      </c>
      <c r="AC66" s="132">
        <v>3504.59</v>
      </c>
      <c r="AD66" s="132">
        <v>2492.21</v>
      </c>
      <c r="AE66" s="132">
        <v>4029.8</v>
      </c>
      <c r="AF66" s="132">
        <v>2268.23</v>
      </c>
    </row>
    <row r="67">
      <c r="A67" s="1075" t="s">
        <v>173</v>
      </c>
      <c r="B67" s="132">
        <v>0.0</v>
      </c>
      <c r="C67" s="132">
        <v>0.0</v>
      </c>
      <c r="D67" s="132">
        <v>0.0</v>
      </c>
      <c r="E67" s="132">
        <v>0.0</v>
      </c>
      <c r="F67" s="132">
        <v>0.0</v>
      </c>
      <c r="G67" s="132">
        <v>0.0</v>
      </c>
      <c r="H67" s="132">
        <v>0.0</v>
      </c>
      <c r="I67" s="132">
        <v>0.0</v>
      </c>
      <c r="J67" s="132">
        <v>0.0</v>
      </c>
      <c r="K67" s="132">
        <v>0.0</v>
      </c>
      <c r="L67" s="132">
        <v>0.0</v>
      </c>
      <c r="M67" s="132">
        <v>0.0</v>
      </c>
      <c r="N67" s="132">
        <v>0.0</v>
      </c>
      <c r="O67" s="132">
        <v>0.0</v>
      </c>
      <c r="P67" s="132">
        <v>0.0</v>
      </c>
      <c r="Q67" s="132">
        <v>0.0</v>
      </c>
      <c r="R67" s="132">
        <v>0.0</v>
      </c>
      <c r="S67" s="132">
        <v>0.0</v>
      </c>
      <c r="T67" s="132">
        <v>0.0</v>
      </c>
      <c r="U67" s="1114">
        <v>0.0</v>
      </c>
      <c r="V67" s="1114">
        <v>0.0</v>
      </c>
      <c r="W67" s="1114">
        <v>0.0</v>
      </c>
      <c r="X67" s="1114">
        <v>0.0</v>
      </c>
      <c r="Y67" s="1114">
        <v>0.0</v>
      </c>
      <c r="Z67" s="132">
        <v>0.0</v>
      </c>
      <c r="AA67" s="1114">
        <v>0.0</v>
      </c>
      <c r="AB67" s="1114">
        <v>0.0</v>
      </c>
      <c r="AC67" s="1114">
        <v>0.0</v>
      </c>
      <c r="AD67" s="132">
        <v>0.0</v>
      </c>
      <c r="AE67" s="132">
        <v>0.0</v>
      </c>
      <c r="AF67" s="132">
        <v>0.0</v>
      </c>
    </row>
    <row r="68">
      <c r="A68" s="1075" t="s">
        <v>174</v>
      </c>
      <c r="B68" s="132">
        <v>0.0</v>
      </c>
      <c r="C68" s="132">
        <v>0.0</v>
      </c>
      <c r="D68" s="132">
        <v>0.0</v>
      </c>
      <c r="E68" s="132">
        <v>0.0</v>
      </c>
      <c r="F68" s="132">
        <v>0.0</v>
      </c>
      <c r="G68" s="132">
        <v>0.0</v>
      </c>
      <c r="H68" s="132">
        <v>0.0</v>
      </c>
      <c r="I68" s="132">
        <v>0.0</v>
      </c>
      <c r="J68" s="132">
        <v>0.0</v>
      </c>
      <c r="K68" s="132">
        <v>0.0</v>
      </c>
      <c r="L68" s="132">
        <v>0.0</v>
      </c>
      <c r="M68" s="132">
        <v>0.0</v>
      </c>
      <c r="N68" s="132">
        <v>0.0</v>
      </c>
      <c r="O68" s="132">
        <v>0.0</v>
      </c>
      <c r="P68" s="132">
        <v>0.0</v>
      </c>
      <c r="Q68" s="132">
        <v>0.0</v>
      </c>
      <c r="R68" s="132">
        <v>0.0</v>
      </c>
      <c r="S68" s="132">
        <v>0.0</v>
      </c>
      <c r="T68" s="132">
        <v>0.0</v>
      </c>
      <c r="U68" s="132">
        <v>0.0</v>
      </c>
      <c r="V68" s="132">
        <v>0.0</v>
      </c>
      <c r="W68" s="132">
        <v>0.0</v>
      </c>
      <c r="X68" s="132">
        <v>0.0</v>
      </c>
      <c r="Y68" s="132">
        <v>0.0</v>
      </c>
      <c r="Z68" s="132">
        <v>0.0</v>
      </c>
      <c r="AA68" s="132">
        <v>0.0</v>
      </c>
      <c r="AB68" s="132">
        <v>0.0</v>
      </c>
      <c r="AC68" s="132">
        <v>0.0</v>
      </c>
      <c r="AD68" s="132">
        <v>0.0</v>
      </c>
      <c r="AE68" s="132">
        <v>0.0</v>
      </c>
      <c r="AF68" s="132">
        <v>0.0</v>
      </c>
    </row>
    <row r="69">
      <c r="A69" s="1075" t="s">
        <v>176</v>
      </c>
      <c r="B69" s="132">
        <v>0.0</v>
      </c>
      <c r="C69" s="132">
        <v>0.0</v>
      </c>
      <c r="D69" s="132">
        <v>69.5</v>
      </c>
      <c r="E69" s="132">
        <v>110.85</v>
      </c>
      <c r="F69" s="132">
        <v>35.97</v>
      </c>
      <c r="G69" s="132">
        <v>0.0</v>
      </c>
      <c r="H69" s="132">
        <v>0.0</v>
      </c>
      <c r="I69" s="132">
        <v>0.0</v>
      </c>
      <c r="J69" s="132">
        <v>0.0</v>
      </c>
      <c r="K69" s="132">
        <v>57.59</v>
      </c>
      <c r="L69" s="132">
        <v>0.0</v>
      </c>
      <c r="M69" s="132">
        <v>109.98</v>
      </c>
      <c r="N69" s="132">
        <v>92.5</v>
      </c>
      <c r="O69" s="132">
        <v>68.5</v>
      </c>
      <c r="P69" s="132">
        <v>0.0</v>
      </c>
      <c r="Q69" s="132">
        <v>79.64</v>
      </c>
      <c r="R69" s="132">
        <v>0.0</v>
      </c>
      <c r="S69" s="132">
        <v>0.0</v>
      </c>
      <c r="T69" s="132">
        <v>57.66</v>
      </c>
      <c r="U69" s="132">
        <v>0.0</v>
      </c>
      <c r="V69" s="132">
        <v>0.0</v>
      </c>
      <c r="W69" s="132">
        <v>0.0</v>
      </c>
      <c r="X69" s="132">
        <v>0.0</v>
      </c>
      <c r="Y69" s="132">
        <v>0.0</v>
      </c>
      <c r="Z69" s="132">
        <v>0.0</v>
      </c>
      <c r="AA69" s="132">
        <v>0.0</v>
      </c>
      <c r="AB69" s="132">
        <v>0.0</v>
      </c>
      <c r="AC69" s="132">
        <v>64.83</v>
      </c>
      <c r="AD69" s="132">
        <v>0.0</v>
      </c>
      <c r="AE69" s="132">
        <v>0.0</v>
      </c>
      <c r="AF69" s="132">
        <v>93.85</v>
      </c>
    </row>
    <row r="70">
      <c r="A70" s="1075" t="s">
        <v>177</v>
      </c>
      <c r="B70" s="132">
        <f t="shared" ref="B70:AF70" si="11">B21*0.2</f>
        <v>359.988</v>
      </c>
      <c r="C70" s="132">
        <f t="shared" si="11"/>
        <v>0</v>
      </c>
      <c r="D70" s="132">
        <f t="shared" si="11"/>
        <v>179.994</v>
      </c>
      <c r="E70" s="132">
        <f t="shared" si="11"/>
        <v>59.998</v>
      </c>
      <c r="F70" s="132">
        <f t="shared" si="11"/>
        <v>59.998</v>
      </c>
      <c r="G70" s="132">
        <f t="shared" si="11"/>
        <v>0</v>
      </c>
      <c r="H70" s="132">
        <f t="shared" si="11"/>
        <v>0</v>
      </c>
      <c r="I70" s="132">
        <f t="shared" si="11"/>
        <v>179.994</v>
      </c>
      <c r="J70" s="132">
        <f t="shared" si="11"/>
        <v>215.992</v>
      </c>
      <c r="K70" s="132">
        <f t="shared" si="11"/>
        <v>399.992</v>
      </c>
      <c r="L70" s="132">
        <f t="shared" si="11"/>
        <v>119.996</v>
      </c>
      <c r="M70" s="132">
        <f t="shared" si="11"/>
        <v>6467.782</v>
      </c>
      <c r="N70" s="132">
        <f t="shared" si="11"/>
        <v>399.992</v>
      </c>
      <c r="O70" s="132">
        <f t="shared" si="11"/>
        <v>0</v>
      </c>
      <c r="P70" s="132">
        <f t="shared" si="11"/>
        <v>0</v>
      </c>
      <c r="Q70" s="132">
        <f t="shared" si="11"/>
        <v>179.994</v>
      </c>
      <c r="R70" s="132">
        <f t="shared" si="11"/>
        <v>399.992</v>
      </c>
      <c r="S70" s="132">
        <f t="shared" si="11"/>
        <v>119.996</v>
      </c>
      <c r="T70" s="132">
        <f t="shared" si="11"/>
        <v>119.996</v>
      </c>
      <c r="U70" s="132">
        <f t="shared" si="11"/>
        <v>0</v>
      </c>
      <c r="V70" s="132">
        <f t="shared" si="11"/>
        <v>0</v>
      </c>
      <c r="W70" s="132">
        <f t="shared" si="11"/>
        <v>0</v>
      </c>
      <c r="X70" s="132">
        <f t="shared" si="11"/>
        <v>0</v>
      </c>
      <c r="Y70" s="132">
        <f t="shared" si="11"/>
        <v>0</v>
      </c>
      <c r="Z70" s="132">
        <f t="shared" si="11"/>
        <v>0</v>
      </c>
      <c r="AA70" s="132">
        <f t="shared" si="11"/>
        <v>0</v>
      </c>
      <c r="AB70" s="132">
        <f t="shared" si="11"/>
        <v>0</v>
      </c>
      <c r="AC70" s="132">
        <f t="shared" si="11"/>
        <v>0</v>
      </c>
      <c r="AD70" s="132">
        <f t="shared" si="11"/>
        <v>0</v>
      </c>
      <c r="AE70" s="132">
        <f t="shared" si="11"/>
        <v>0</v>
      </c>
      <c r="AF70" s="132">
        <f t="shared" si="11"/>
        <v>0</v>
      </c>
    </row>
    <row r="71">
      <c r="A71" s="1075" t="s">
        <v>179</v>
      </c>
      <c r="B71" s="1117">
        <f t="shared" ref="B71:AF71" si="12">B22*0.15</f>
        <v>0</v>
      </c>
      <c r="C71" s="1117">
        <f t="shared" si="12"/>
        <v>0</v>
      </c>
      <c r="D71" s="1117">
        <f t="shared" si="12"/>
        <v>0</v>
      </c>
      <c r="E71" s="1117">
        <f t="shared" si="12"/>
        <v>0</v>
      </c>
      <c r="F71" s="1117">
        <f t="shared" si="12"/>
        <v>0</v>
      </c>
      <c r="G71" s="1117">
        <f t="shared" si="12"/>
        <v>0</v>
      </c>
      <c r="H71" s="1118">
        <f t="shared" si="12"/>
        <v>167.25</v>
      </c>
      <c r="I71" s="1118">
        <f t="shared" si="12"/>
        <v>561.6</v>
      </c>
      <c r="J71" s="1118">
        <f t="shared" si="12"/>
        <v>0</v>
      </c>
      <c r="K71" s="1118">
        <f t="shared" si="12"/>
        <v>29.85</v>
      </c>
      <c r="L71" s="1118">
        <f t="shared" si="12"/>
        <v>29.85</v>
      </c>
      <c r="M71" s="1118">
        <f t="shared" si="12"/>
        <v>167.25</v>
      </c>
      <c r="N71" s="1118">
        <f t="shared" si="12"/>
        <v>95.55</v>
      </c>
      <c r="O71" s="1118">
        <f t="shared" si="12"/>
        <v>0</v>
      </c>
      <c r="P71" s="1118">
        <f t="shared" si="12"/>
        <v>0</v>
      </c>
      <c r="Q71" s="1118">
        <f t="shared" si="12"/>
        <v>0</v>
      </c>
      <c r="R71" s="1118">
        <f t="shared" si="12"/>
        <v>35.85</v>
      </c>
      <c r="S71" s="1118">
        <f t="shared" si="12"/>
        <v>0</v>
      </c>
      <c r="T71" s="1118">
        <f t="shared" si="12"/>
        <v>0</v>
      </c>
      <c r="U71" s="1118">
        <f t="shared" si="12"/>
        <v>0</v>
      </c>
      <c r="V71" s="1118">
        <f t="shared" si="12"/>
        <v>0</v>
      </c>
      <c r="W71" s="1118">
        <f t="shared" si="12"/>
        <v>0</v>
      </c>
      <c r="X71" s="1118">
        <f t="shared" si="12"/>
        <v>0</v>
      </c>
      <c r="Y71" s="1118">
        <f t="shared" si="12"/>
        <v>0</v>
      </c>
      <c r="Z71" s="1118">
        <f t="shared" si="12"/>
        <v>0</v>
      </c>
      <c r="AA71" s="1118">
        <f t="shared" si="12"/>
        <v>0</v>
      </c>
      <c r="AB71" s="1118">
        <f t="shared" si="12"/>
        <v>0</v>
      </c>
      <c r="AC71" s="1118">
        <f t="shared" si="12"/>
        <v>0</v>
      </c>
      <c r="AD71" s="1118">
        <f t="shared" si="12"/>
        <v>0</v>
      </c>
      <c r="AE71" s="1118">
        <f t="shared" si="12"/>
        <v>0</v>
      </c>
      <c r="AF71" s="1118">
        <f t="shared" si="12"/>
        <v>0</v>
      </c>
    </row>
    <row r="72">
      <c r="A72" s="1119" t="s">
        <v>182</v>
      </c>
      <c r="B72" s="1120">
        <f t="shared" ref="B72:AF72" si="13">B62+B63+B64+B65+B67+B69</f>
        <v>27535.02126</v>
      </c>
      <c r="C72" s="1120">
        <f t="shared" si="13"/>
        <v>37626.25</v>
      </c>
      <c r="D72" s="1120">
        <f t="shared" si="13"/>
        <v>59508.58817</v>
      </c>
      <c r="E72" s="1120">
        <f t="shared" si="13"/>
        <v>71003.12313</v>
      </c>
      <c r="F72" s="1120">
        <f t="shared" si="13"/>
        <v>66107.56793</v>
      </c>
      <c r="G72" s="1120">
        <f t="shared" si="13"/>
        <v>74875.54103</v>
      </c>
      <c r="H72" s="1120">
        <f t="shared" si="13"/>
        <v>85669.56498</v>
      </c>
      <c r="I72" s="1120">
        <f t="shared" si="13"/>
        <v>81653.64482</v>
      </c>
      <c r="J72" s="1120">
        <f t="shared" si="13"/>
        <v>73606.16282</v>
      </c>
      <c r="K72" s="1120">
        <f t="shared" si="13"/>
        <v>85005.64718</v>
      </c>
      <c r="L72" s="1120">
        <f t="shared" si="13"/>
        <v>87439.81232</v>
      </c>
      <c r="M72" s="1120">
        <f t="shared" si="13"/>
        <v>88474.29362</v>
      </c>
      <c r="N72" s="1120">
        <f t="shared" si="13"/>
        <v>77883.7469</v>
      </c>
      <c r="O72" s="1120">
        <f t="shared" si="13"/>
        <v>62650.94272</v>
      </c>
      <c r="P72" s="1120">
        <f t="shared" si="13"/>
        <v>56364.44241</v>
      </c>
      <c r="Q72" s="1120">
        <f t="shared" si="13"/>
        <v>45432.44277</v>
      </c>
      <c r="R72" s="1120">
        <f t="shared" si="13"/>
        <v>40649.38956</v>
      </c>
      <c r="S72" s="1120">
        <f t="shared" si="13"/>
        <v>37055.20834</v>
      </c>
      <c r="T72" s="1120">
        <f t="shared" si="13"/>
        <v>37669.3123</v>
      </c>
      <c r="U72" s="1120">
        <f t="shared" si="13"/>
        <v>34907.43688</v>
      </c>
      <c r="V72" s="1120">
        <f t="shared" si="13"/>
        <v>29184.62904</v>
      </c>
      <c r="W72" s="1120">
        <f t="shared" si="13"/>
        <v>17305.56002</v>
      </c>
      <c r="X72" s="1120">
        <f t="shared" si="13"/>
        <v>10492.41725</v>
      </c>
      <c r="Y72" s="1120">
        <f t="shared" si="13"/>
        <v>10665.05313</v>
      </c>
      <c r="Z72" s="1120">
        <f t="shared" si="13"/>
        <v>12404.69976</v>
      </c>
      <c r="AA72" s="1120">
        <f t="shared" si="13"/>
        <v>8908.162476</v>
      </c>
      <c r="AB72" s="1120">
        <f t="shared" si="13"/>
        <v>7700.9497</v>
      </c>
      <c r="AC72" s="1120">
        <f t="shared" si="13"/>
        <v>7568.723335</v>
      </c>
      <c r="AD72" s="1120">
        <f t="shared" si="13"/>
        <v>7885.988105</v>
      </c>
      <c r="AE72" s="1120">
        <f t="shared" si="13"/>
        <v>8523.592465</v>
      </c>
      <c r="AF72" s="1120">
        <f t="shared" si="13"/>
        <v>8244.43437</v>
      </c>
    </row>
    <row r="73">
      <c r="A73" s="1121" t="s">
        <v>186</v>
      </c>
      <c r="B73" s="1122">
        <f t="shared" ref="B73:AF73" si="14">SUM(B62:B71)</f>
        <v>27895.00926</v>
      </c>
      <c r="C73" s="1122">
        <f t="shared" si="14"/>
        <v>37626.25</v>
      </c>
      <c r="D73" s="1122">
        <f t="shared" si="14"/>
        <v>59688.58217</v>
      </c>
      <c r="E73" s="1122">
        <f t="shared" si="14"/>
        <v>71063.12113</v>
      </c>
      <c r="F73" s="1122">
        <f t="shared" si="14"/>
        <v>66167.56593</v>
      </c>
      <c r="G73" s="1122">
        <f t="shared" si="14"/>
        <v>74875.54103</v>
      </c>
      <c r="H73" s="1122">
        <f t="shared" si="14"/>
        <v>85836.81498</v>
      </c>
      <c r="I73" s="1122">
        <f t="shared" si="14"/>
        <v>82395.23882</v>
      </c>
      <c r="J73" s="1122">
        <f t="shared" si="14"/>
        <v>76493.96482</v>
      </c>
      <c r="K73" s="1122">
        <f t="shared" si="14"/>
        <v>89569.38918</v>
      </c>
      <c r="L73" s="1122">
        <f t="shared" si="14"/>
        <v>90013.49832</v>
      </c>
      <c r="M73" s="1122">
        <f t="shared" si="14"/>
        <v>95320.78562</v>
      </c>
      <c r="N73" s="1122">
        <f t="shared" si="14"/>
        <v>78379.2889</v>
      </c>
      <c r="O73" s="1122">
        <f t="shared" si="14"/>
        <v>67998.79272</v>
      </c>
      <c r="P73" s="1122">
        <f t="shared" si="14"/>
        <v>68604.71241</v>
      </c>
      <c r="Q73" s="1122">
        <f t="shared" si="14"/>
        <v>67828.01677</v>
      </c>
      <c r="R73" s="1122">
        <f t="shared" si="14"/>
        <v>69015.42156</v>
      </c>
      <c r="S73" s="1122">
        <f t="shared" si="14"/>
        <v>59100.72434</v>
      </c>
      <c r="T73" s="1122">
        <f t="shared" si="14"/>
        <v>58020.4083</v>
      </c>
      <c r="U73" s="1122">
        <f t="shared" si="14"/>
        <v>52313.07688</v>
      </c>
      <c r="V73" s="1122">
        <f t="shared" si="14"/>
        <v>42849.83904</v>
      </c>
      <c r="W73" s="1122">
        <f t="shared" si="14"/>
        <v>26619.28002</v>
      </c>
      <c r="X73" s="1122">
        <f t="shared" si="14"/>
        <v>18699.24725</v>
      </c>
      <c r="Y73" s="1122">
        <f t="shared" si="14"/>
        <v>18055.57313</v>
      </c>
      <c r="Z73" s="1122">
        <f t="shared" si="14"/>
        <v>15608.54976</v>
      </c>
      <c r="AA73" s="1122">
        <f t="shared" si="14"/>
        <v>16241.31248</v>
      </c>
      <c r="AB73" s="1122">
        <f t="shared" si="14"/>
        <v>10746.3097</v>
      </c>
      <c r="AC73" s="1122">
        <f t="shared" si="14"/>
        <v>11073.31334</v>
      </c>
      <c r="AD73" s="1122">
        <f t="shared" si="14"/>
        <v>10378.19811</v>
      </c>
      <c r="AE73" s="1122">
        <f t="shared" si="14"/>
        <v>12553.39247</v>
      </c>
      <c r="AF73" s="1122">
        <f t="shared" si="14"/>
        <v>10512.66437</v>
      </c>
    </row>
    <row r="75">
      <c r="A75" s="1123" t="s">
        <v>190</v>
      </c>
    </row>
    <row r="76">
      <c r="A76" s="1039" t="s">
        <v>165</v>
      </c>
      <c r="B76" s="1124"/>
      <c r="C76" s="1124"/>
      <c r="D76" s="1124"/>
      <c r="E76" s="1124"/>
      <c r="F76" s="1124"/>
      <c r="G76" s="1124"/>
      <c r="H76" s="1124"/>
      <c r="I76" s="1124"/>
      <c r="J76" s="1124"/>
      <c r="K76" s="1124"/>
      <c r="L76" s="1124"/>
      <c r="M76" s="1124"/>
      <c r="N76" s="1124"/>
      <c r="O76" s="1124"/>
      <c r="P76" s="1124"/>
      <c r="Q76" s="1124"/>
      <c r="R76" s="1124"/>
      <c r="S76" s="1124"/>
      <c r="T76" s="1124"/>
      <c r="U76" s="1124"/>
      <c r="V76" s="1124"/>
      <c r="W76" s="1124"/>
      <c r="X76" s="1124"/>
      <c r="Y76" s="1124"/>
      <c r="Z76" s="1124"/>
      <c r="AA76" s="1124"/>
      <c r="AB76" s="1124"/>
      <c r="AC76" s="1124"/>
      <c r="AD76" s="1124"/>
      <c r="AE76" s="1124"/>
      <c r="AF76" s="1124"/>
    </row>
    <row r="77">
      <c r="A77" s="1039" t="s">
        <v>172</v>
      </c>
      <c r="B77" s="1114">
        <v>14.9</v>
      </c>
      <c r="C77" s="1114">
        <v>19.59</v>
      </c>
      <c r="D77" s="1114">
        <v>28.73</v>
      </c>
      <c r="E77" s="1114">
        <v>17.62</v>
      </c>
      <c r="F77" s="1114">
        <v>15.45</v>
      </c>
      <c r="G77" s="1114">
        <v>11.97</v>
      </c>
      <c r="H77" s="1114">
        <v>11.38</v>
      </c>
      <c r="I77" s="1114">
        <v>17.66</v>
      </c>
      <c r="J77" s="1114">
        <v>25.97</v>
      </c>
      <c r="K77" s="1114">
        <v>27.57</v>
      </c>
      <c r="L77" s="1114">
        <v>32.15</v>
      </c>
      <c r="M77" s="1114">
        <v>15.13</v>
      </c>
      <c r="N77" s="1114">
        <v>24.05</v>
      </c>
      <c r="O77" s="1114">
        <v>26.7</v>
      </c>
      <c r="P77" s="1114">
        <v>27.03</v>
      </c>
      <c r="Q77" s="1114">
        <v>39.16</v>
      </c>
      <c r="R77" s="1114">
        <v>63.07</v>
      </c>
      <c r="S77" s="1114">
        <v>31.66</v>
      </c>
      <c r="T77" s="1114">
        <v>46.99</v>
      </c>
      <c r="U77" s="1114">
        <v>44.7</v>
      </c>
      <c r="V77" s="1114">
        <v>51.41</v>
      </c>
      <c r="W77" s="1114">
        <v>51.47</v>
      </c>
      <c r="X77" s="1114">
        <v>70.06</v>
      </c>
      <c r="Y77" s="1114">
        <v>120.85</v>
      </c>
      <c r="Z77" s="1114">
        <v>14.72</v>
      </c>
      <c r="AA77" s="1114">
        <v>0.0</v>
      </c>
      <c r="AB77" s="1114">
        <v>0.0</v>
      </c>
      <c r="AC77" s="1114">
        <v>0.0</v>
      </c>
      <c r="AD77" s="1114">
        <v>120.35</v>
      </c>
      <c r="AE77" s="1114">
        <v>120.84</v>
      </c>
      <c r="AF77" s="1114">
        <v>121.62</v>
      </c>
    </row>
    <row r="78">
      <c r="A78" s="1121" t="s">
        <v>195</v>
      </c>
      <c r="B78" s="1122">
        <f t="shared" ref="B78:AF78" si="15">SUM(B76:B77)</f>
        <v>14.9</v>
      </c>
      <c r="C78" s="1122">
        <f t="shared" si="15"/>
        <v>19.59</v>
      </c>
      <c r="D78" s="1122">
        <f t="shared" si="15"/>
        <v>28.73</v>
      </c>
      <c r="E78" s="1122">
        <f t="shared" si="15"/>
        <v>17.62</v>
      </c>
      <c r="F78" s="1122">
        <f t="shared" si="15"/>
        <v>15.45</v>
      </c>
      <c r="G78" s="1122">
        <f t="shared" si="15"/>
        <v>11.97</v>
      </c>
      <c r="H78" s="1122">
        <f t="shared" si="15"/>
        <v>11.38</v>
      </c>
      <c r="I78" s="1122">
        <f t="shared" si="15"/>
        <v>17.66</v>
      </c>
      <c r="J78" s="1122">
        <f t="shared" si="15"/>
        <v>25.97</v>
      </c>
      <c r="K78" s="1122">
        <f t="shared" si="15"/>
        <v>27.57</v>
      </c>
      <c r="L78" s="1122">
        <f t="shared" si="15"/>
        <v>32.15</v>
      </c>
      <c r="M78" s="1122">
        <f t="shared" si="15"/>
        <v>15.13</v>
      </c>
      <c r="N78" s="1122">
        <f t="shared" si="15"/>
        <v>24.05</v>
      </c>
      <c r="O78" s="1122">
        <f t="shared" si="15"/>
        <v>26.7</v>
      </c>
      <c r="P78" s="1122">
        <f t="shared" si="15"/>
        <v>27.03</v>
      </c>
      <c r="Q78" s="1122">
        <f t="shared" si="15"/>
        <v>39.16</v>
      </c>
      <c r="R78" s="1122">
        <f t="shared" si="15"/>
        <v>63.07</v>
      </c>
      <c r="S78" s="1122">
        <f t="shared" si="15"/>
        <v>31.66</v>
      </c>
      <c r="T78" s="1122">
        <f t="shared" si="15"/>
        <v>46.99</v>
      </c>
      <c r="U78" s="1122">
        <f t="shared" si="15"/>
        <v>44.7</v>
      </c>
      <c r="V78" s="1122">
        <f t="shared" si="15"/>
        <v>51.41</v>
      </c>
      <c r="W78" s="1122">
        <f t="shared" si="15"/>
        <v>51.47</v>
      </c>
      <c r="X78" s="1122">
        <f t="shared" si="15"/>
        <v>70.06</v>
      </c>
      <c r="Y78" s="1122">
        <f t="shared" si="15"/>
        <v>120.85</v>
      </c>
      <c r="Z78" s="1122">
        <f t="shared" si="15"/>
        <v>14.72</v>
      </c>
      <c r="AA78" s="1122">
        <f t="shared" si="15"/>
        <v>0</v>
      </c>
      <c r="AB78" s="1122">
        <f t="shared" si="15"/>
        <v>0</v>
      </c>
      <c r="AC78" s="1122">
        <f t="shared" si="15"/>
        <v>0</v>
      </c>
      <c r="AD78" s="1122">
        <f t="shared" si="15"/>
        <v>120.35</v>
      </c>
      <c r="AE78" s="1122">
        <f t="shared" si="15"/>
        <v>120.84</v>
      </c>
      <c r="AF78" s="1122">
        <f t="shared" si="15"/>
        <v>121.62</v>
      </c>
    </row>
    <row r="80">
      <c r="A80" s="1125" t="s">
        <v>197</v>
      </c>
      <c r="B80" s="1126">
        <f t="shared" ref="B80:AF80" si="16">B24/B73</f>
        <v>6.657181157</v>
      </c>
      <c r="C80" s="1126">
        <f t="shared" si="16"/>
        <v>6.371631773</v>
      </c>
      <c r="D80" s="1126">
        <f t="shared" si="16"/>
        <v>5.226368908</v>
      </c>
      <c r="E80" s="1126">
        <f t="shared" si="16"/>
        <v>4.313383723</v>
      </c>
      <c r="F80" s="1126">
        <f t="shared" si="16"/>
        <v>4.514256279</v>
      </c>
      <c r="G80" s="1126">
        <f t="shared" si="16"/>
        <v>4.250157336</v>
      </c>
      <c r="H80" s="1126">
        <f t="shared" si="16"/>
        <v>3.779298079</v>
      </c>
      <c r="I80" s="1126">
        <f t="shared" si="16"/>
        <v>4.239910279</v>
      </c>
      <c r="J80" s="1126">
        <f t="shared" si="16"/>
        <v>4.690361793</v>
      </c>
      <c r="K80" s="1126">
        <f t="shared" si="16"/>
        <v>6.143448393</v>
      </c>
      <c r="L80" s="1126">
        <f t="shared" si="16"/>
        <v>5.56584756</v>
      </c>
      <c r="M80" s="1126">
        <f t="shared" si="16"/>
        <v>4.937427728</v>
      </c>
      <c r="N80" s="1126">
        <f t="shared" si="16"/>
        <v>4.788466255</v>
      </c>
      <c r="O80" s="1126">
        <f t="shared" si="16"/>
        <v>4.60869697</v>
      </c>
      <c r="P80" s="1126">
        <f t="shared" si="16"/>
        <v>3.393270693</v>
      </c>
      <c r="Q80" s="1126">
        <f t="shared" si="16"/>
        <v>4.711858244</v>
      </c>
      <c r="R80" s="1126">
        <f t="shared" si="16"/>
        <v>5.172750842</v>
      </c>
      <c r="S80" s="1126">
        <f t="shared" si="16"/>
        <v>6.088256853</v>
      </c>
      <c r="T80" s="1126">
        <f t="shared" si="16"/>
        <v>4.433214752</v>
      </c>
      <c r="U80" s="1126">
        <f t="shared" si="16"/>
        <v>3.30258284</v>
      </c>
      <c r="V80" s="1126">
        <f t="shared" si="16"/>
        <v>2.370575766</v>
      </c>
      <c r="W80" s="1126">
        <f t="shared" si="16"/>
        <v>3.406872385</v>
      </c>
      <c r="X80" s="1126">
        <f t="shared" si="16"/>
        <v>3.983963044</v>
      </c>
      <c r="Y80" s="1126">
        <f t="shared" si="16"/>
        <v>2.974405167</v>
      </c>
      <c r="Z80" s="1126">
        <f t="shared" si="16"/>
        <v>3.980248065</v>
      </c>
      <c r="AA80" s="1126">
        <f t="shared" si="16"/>
        <v>3.472572188</v>
      </c>
      <c r="AB80" s="1126">
        <f t="shared" si="16"/>
        <v>3.745747249</v>
      </c>
      <c r="AC80" s="1126">
        <f t="shared" si="16"/>
        <v>3.918116348</v>
      </c>
      <c r="AD80" s="1126">
        <f t="shared" si="16"/>
        <v>3.987619005</v>
      </c>
      <c r="AE80" s="1126">
        <f t="shared" si="16"/>
        <v>4.438926781</v>
      </c>
      <c r="AF80" s="1126">
        <f t="shared" si="16"/>
        <v>4.818494933</v>
      </c>
    </row>
    <row r="81">
      <c r="A81" s="1075" t="s">
        <v>201</v>
      </c>
      <c r="B81" s="1126">
        <f t="shared" ref="B81:AF81" si="17">B8/B72</f>
        <v>6.637662935</v>
      </c>
      <c r="C81" s="1126">
        <f t="shared" si="17"/>
        <v>6.371631773</v>
      </c>
      <c r="D81" s="1126">
        <f t="shared" si="17"/>
        <v>5.198368664</v>
      </c>
      <c r="E81" s="1126">
        <f t="shared" si="17"/>
        <v>4.299832269</v>
      </c>
      <c r="F81" s="1126">
        <f t="shared" si="17"/>
        <v>4.509534526</v>
      </c>
      <c r="G81" s="1126">
        <f t="shared" si="17"/>
        <v>4.23668164</v>
      </c>
      <c r="H81" s="1126">
        <f t="shared" si="17"/>
        <v>3.765595286</v>
      </c>
      <c r="I81" s="1126">
        <f t="shared" si="17"/>
        <v>4.21775967</v>
      </c>
      <c r="J81" s="1126">
        <f t="shared" si="17"/>
        <v>4.777499554</v>
      </c>
      <c r="K81" s="1126">
        <f t="shared" si="17"/>
        <v>6.299169265</v>
      </c>
      <c r="L81" s="1126">
        <f t="shared" si="17"/>
        <v>5.694493352</v>
      </c>
      <c r="M81" s="1126">
        <f t="shared" si="17"/>
        <v>4.911263625</v>
      </c>
      <c r="N81" s="1126">
        <f t="shared" si="17"/>
        <v>4.75723928</v>
      </c>
      <c r="O81" s="1126">
        <f t="shared" si="17"/>
        <v>4.452350721</v>
      </c>
      <c r="P81" s="1126">
        <f t="shared" si="17"/>
        <v>4.019405326</v>
      </c>
      <c r="Q81" s="1126">
        <f t="shared" si="17"/>
        <v>4.195179444</v>
      </c>
      <c r="R81" s="1126">
        <f t="shared" si="17"/>
        <v>3.198130683</v>
      </c>
      <c r="S81" s="1126">
        <f t="shared" si="17"/>
        <v>4.042113017</v>
      </c>
      <c r="T81" s="1126">
        <f t="shared" si="17"/>
        <v>3.697461182</v>
      </c>
      <c r="U81" s="1126">
        <f t="shared" si="17"/>
        <v>3.015703798</v>
      </c>
      <c r="V81" s="1126">
        <f t="shared" si="17"/>
        <v>1.763477272</v>
      </c>
      <c r="W81" s="1126">
        <f t="shared" si="17"/>
        <v>2.568307524</v>
      </c>
      <c r="X81" s="1126">
        <f t="shared" si="17"/>
        <v>2.938829944</v>
      </c>
      <c r="Y81" s="1126">
        <f t="shared" si="17"/>
        <v>2.626648894</v>
      </c>
      <c r="Z81" s="1126">
        <f t="shared" si="17"/>
        <v>3.72341942</v>
      </c>
      <c r="AA81" s="1126">
        <f t="shared" si="17"/>
        <v>4.094124922</v>
      </c>
      <c r="AB81" s="1126">
        <f t="shared" si="17"/>
        <v>3.9989821</v>
      </c>
      <c r="AC81" s="1126">
        <f t="shared" si="17"/>
        <v>3.965104638</v>
      </c>
      <c r="AD81" s="1126">
        <f t="shared" si="17"/>
        <v>4.341789455</v>
      </c>
      <c r="AE81" s="1126">
        <f t="shared" si="17"/>
        <v>5.152943454</v>
      </c>
      <c r="AF81" s="1126">
        <f t="shared" si="17"/>
        <v>5.074078842</v>
      </c>
    </row>
    <row r="82">
      <c r="A82" s="1075" t="s">
        <v>202</v>
      </c>
      <c r="B82" s="1126" t="str">
        <f t="shared" ref="B82:AF82" si="18">B14/B66</f>
        <v>#DIV/0!</v>
      </c>
      <c r="C82" s="1126" t="str">
        <f t="shared" si="18"/>
        <v>#DIV/0!</v>
      </c>
      <c r="D82" s="1126" t="str">
        <f t="shared" si="18"/>
        <v>#DIV/0!</v>
      </c>
      <c r="E82" s="1126" t="str">
        <f t="shared" si="18"/>
        <v>#DIV/0!</v>
      </c>
      <c r="F82" s="1126" t="str">
        <f t="shared" si="18"/>
        <v>#DIV/0!</v>
      </c>
      <c r="G82" s="1126" t="str">
        <f t="shared" si="18"/>
        <v>#DIV/0!</v>
      </c>
      <c r="H82" s="1126" t="str">
        <f t="shared" si="18"/>
        <v>#DIV/0!</v>
      </c>
      <c r="I82" s="1126" t="str">
        <f t="shared" si="18"/>
        <v>#DIV/0!</v>
      </c>
      <c r="J82" s="1126">
        <f t="shared" si="18"/>
        <v>2.158836145</v>
      </c>
      <c r="K82" s="1126">
        <f t="shared" si="18"/>
        <v>2.900166913</v>
      </c>
      <c r="L82" s="1126">
        <f t="shared" si="18"/>
        <v>0.5470658129</v>
      </c>
      <c r="M82" s="1126">
        <f t="shared" si="18"/>
        <v>9.708691951</v>
      </c>
      <c r="N82" s="1126" t="str">
        <f t="shared" si="18"/>
        <v>#DIV/0!</v>
      </c>
      <c r="O82" s="1126">
        <f t="shared" si="18"/>
        <v>6.400302925</v>
      </c>
      <c r="P82" s="1126">
        <f t="shared" si="18"/>
        <v>0.4529981773</v>
      </c>
      <c r="Q82" s="1126">
        <f t="shared" si="18"/>
        <v>5.722010409</v>
      </c>
      <c r="R82" s="1126">
        <f t="shared" si="18"/>
        <v>8.04715471</v>
      </c>
      <c r="S82" s="1126">
        <f t="shared" si="18"/>
        <v>9.538659516</v>
      </c>
      <c r="T82" s="1126">
        <f t="shared" si="18"/>
        <v>5.785801563</v>
      </c>
      <c r="U82" s="1126">
        <f t="shared" si="18"/>
        <v>3.866205437</v>
      </c>
      <c r="V82" s="1126">
        <f t="shared" si="18"/>
        <v>3.625729864</v>
      </c>
      <c r="W82" s="1126">
        <f t="shared" si="18"/>
        <v>4.964986064</v>
      </c>
      <c r="X82" s="1126">
        <f t="shared" si="18"/>
        <v>5.139338819</v>
      </c>
      <c r="Y82" s="1126">
        <f t="shared" si="18"/>
        <v>3.343504923</v>
      </c>
      <c r="Z82" s="1126">
        <f t="shared" si="18"/>
        <v>4.974639886</v>
      </c>
      <c r="AA82" s="1126">
        <f t="shared" si="18"/>
        <v>2.517335661</v>
      </c>
      <c r="AB82" s="1126">
        <f t="shared" si="18"/>
        <v>2.968121995</v>
      </c>
      <c r="AC82" s="1126">
        <f t="shared" si="18"/>
        <v>3.072756014</v>
      </c>
      <c r="AD82" s="1126">
        <f t="shared" si="18"/>
        <v>2.866933364</v>
      </c>
      <c r="AE82" s="1126">
        <f t="shared" si="18"/>
        <v>2.474564495</v>
      </c>
      <c r="AF82" s="1126">
        <f t="shared" si="18"/>
        <v>3.889512968</v>
      </c>
    </row>
    <row r="83">
      <c r="A83" s="1039" t="s">
        <v>205</v>
      </c>
      <c r="B83" s="1128">
        <f t="shared" ref="B83:AF83" si="19">B32/B78</f>
        <v>0</v>
      </c>
      <c r="C83" s="1128">
        <f t="shared" si="19"/>
        <v>0</v>
      </c>
      <c r="D83" s="1128">
        <f t="shared" si="19"/>
        <v>0</v>
      </c>
      <c r="E83" s="1128">
        <f t="shared" si="19"/>
        <v>0</v>
      </c>
      <c r="F83" s="1128">
        <f t="shared" si="19"/>
        <v>0</v>
      </c>
      <c r="G83" s="1128">
        <f t="shared" si="19"/>
        <v>0</v>
      </c>
      <c r="H83" s="1128">
        <f t="shared" si="19"/>
        <v>0</v>
      </c>
      <c r="I83" s="1128">
        <f t="shared" si="19"/>
        <v>0</v>
      </c>
      <c r="J83" s="1128">
        <f t="shared" si="19"/>
        <v>0</v>
      </c>
      <c r="K83" s="1128">
        <f t="shared" si="19"/>
        <v>0</v>
      </c>
      <c r="L83" s="1128">
        <f t="shared" si="19"/>
        <v>0</v>
      </c>
      <c r="M83" s="1128">
        <f t="shared" si="19"/>
        <v>0</v>
      </c>
      <c r="N83" s="1128">
        <f t="shared" si="19"/>
        <v>0</v>
      </c>
      <c r="O83" s="1128">
        <f t="shared" si="19"/>
        <v>0</v>
      </c>
      <c r="P83" s="1128">
        <f t="shared" si="19"/>
        <v>0</v>
      </c>
      <c r="Q83" s="1128">
        <f t="shared" si="19"/>
        <v>0</v>
      </c>
      <c r="R83" s="1128">
        <f t="shared" si="19"/>
        <v>0</v>
      </c>
      <c r="S83" s="1128">
        <f t="shared" si="19"/>
        <v>0</v>
      </c>
      <c r="T83" s="1128">
        <f t="shared" si="19"/>
        <v>0</v>
      </c>
      <c r="U83" s="1128">
        <f t="shared" si="19"/>
        <v>0</v>
      </c>
      <c r="V83" s="1128">
        <f t="shared" si="19"/>
        <v>0</v>
      </c>
      <c r="W83" s="1128">
        <f t="shared" si="19"/>
        <v>0</v>
      </c>
      <c r="X83" s="1128">
        <f t="shared" si="19"/>
        <v>0</v>
      </c>
      <c r="Y83" s="1128">
        <f t="shared" si="19"/>
        <v>0</v>
      </c>
      <c r="Z83" s="1128">
        <f t="shared" si="19"/>
        <v>0</v>
      </c>
      <c r="AA83" s="1128" t="str">
        <f t="shared" si="19"/>
        <v>#DIV/0!</v>
      </c>
      <c r="AB83" s="1128" t="str">
        <f t="shared" si="19"/>
        <v>#DIV/0!</v>
      </c>
      <c r="AC83" s="1128" t="str">
        <f t="shared" si="19"/>
        <v>#DIV/0!</v>
      </c>
      <c r="AD83" s="1128">
        <f t="shared" si="19"/>
        <v>0</v>
      </c>
      <c r="AE83" s="1128">
        <f t="shared" si="19"/>
        <v>0</v>
      </c>
      <c r="AF83" s="1128">
        <f t="shared" si="19"/>
        <v>0</v>
      </c>
    </row>
    <row r="85">
      <c r="A85" s="1125" t="s">
        <v>1223</v>
      </c>
      <c r="B85" s="1129">
        <f t="shared" ref="B85:AF85" si="20">B73/B50</f>
        <v>41.69657587</v>
      </c>
      <c r="C85" s="1129">
        <f t="shared" si="20"/>
        <v>41.99358259</v>
      </c>
      <c r="D85" s="1129">
        <f t="shared" si="20"/>
        <v>52.26670943</v>
      </c>
      <c r="E85" s="1129">
        <f t="shared" si="20"/>
        <v>62.83211417</v>
      </c>
      <c r="F85" s="1129">
        <f t="shared" si="20"/>
        <v>56.79619393</v>
      </c>
      <c r="G85" s="1129">
        <f t="shared" si="20"/>
        <v>61.93179572</v>
      </c>
      <c r="H85" s="1129">
        <f t="shared" si="20"/>
        <v>71.65009598</v>
      </c>
      <c r="I85" s="1129">
        <f t="shared" si="20"/>
        <v>64.37128033</v>
      </c>
      <c r="J85" s="1129">
        <f t="shared" si="20"/>
        <v>58.43694791</v>
      </c>
      <c r="K85" s="1129">
        <f t="shared" si="20"/>
        <v>46.05109983</v>
      </c>
      <c r="L85" s="1129">
        <f t="shared" si="20"/>
        <v>48.08413372</v>
      </c>
      <c r="M85" s="1129">
        <f t="shared" si="20"/>
        <v>54.90828665</v>
      </c>
      <c r="N85" s="1129">
        <f t="shared" si="20"/>
        <v>58.66713241</v>
      </c>
      <c r="O85" s="1129">
        <f t="shared" si="20"/>
        <v>67.19248292</v>
      </c>
      <c r="P85" s="1129">
        <f t="shared" si="20"/>
        <v>97.5884956</v>
      </c>
      <c r="Q85" s="1129">
        <f t="shared" si="20"/>
        <v>67.28969918</v>
      </c>
      <c r="R85" s="1129">
        <f t="shared" si="20"/>
        <v>58.29005199</v>
      </c>
      <c r="S85" s="1129">
        <f t="shared" si="20"/>
        <v>50.2984888</v>
      </c>
      <c r="T85" s="1129">
        <f t="shared" si="20"/>
        <v>68.82610712</v>
      </c>
      <c r="U85" s="1129">
        <f t="shared" si="20"/>
        <v>88.8167689</v>
      </c>
      <c r="V85" s="1129">
        <f t="shared" si="20"/>
        <v>118.6976151</v>
      </c>
      <c r="W85" s="1129">
        <f t="shared" si="20"/>
        <v>82.66857149</v>
      </c>
      <c r="X85" s="1129">
        <f t="shared" si="20"/>
        <v>67.02239158</v>
      </c>
      <c r="Y85" s="1129">
        <f t="shared" si="20"/>
        <v>80.24699167</v>
      </c>
      <c r="Z85" s="1129">
        <f t="shared" si="20"/>
        <v>39.21746172</v>
      </c>
      <c r="AA85" s="1129">
        <f t="shared" si="20"/>
        <v>42.29508457</v>
      </c>
      <c r="AB85" s="1129">
        <f t="shared" si="20"/>
        <v>37.83911866</v>
      </c>
      <c r="AC85" s="1129">
        <f t="shared" si="20"/>
        <v>48.35508007</v>
      </c>
      <c r="AD85" s="1129">
        <f t="shared" si="20"/>
        <v>43.78986542</v>
      </c>
      <c r="AE85" s="1129">
        <f t="shared" si="20"/>
        <v>45.98312258</v>
      </c>
      <c r="AF85" s="1129">
        <f t="shared" si="20"/>
        <v>47.14199269</v>
      </c>
    </row>
    <row r="86">
      <c r="A86" s="1075" t="s">
        <v>1224</v>
      </c>
      <c r="B86" s="1129">
        <f t="shared" ref="B86:AF86" si="21">B72/B39</f>
        <v>41.71972918</v>
      </c>
      <c r="C86" s="1129">
        <f t="shared" si="21"/>
        <v>41.99358259</v>
      </c>
      <c r="D86" s="1129">
        <f t="shared" si="21"/>
        <v>52.38432057</v>
      </c>
      <c r="E86" s="1129">
        <f t="shared" si="21"/>
        <v>63.05783582</v>
      </c>
      <c r="F86" s="1129">
        <f t="shared" si="21"/>
        <v>56.84227681</v>
      </c>
      <c r="G86" s="1129">
        <f t="shared" si="21"/>
        <v>62.13737845</v>
      </c>
      <c r="H86" s="1129">
        <f t="shared" si="21"/>
        <v>71.99123108</v>
      </c>
      <c r="I86" s="1129">
        <f t="shared" si="21"/>
        <v>64.80448001</v>
      </c>
      <c r="J86" s="1129">
        <f t="shared" si="21"/>
        <v>57.59480659</v>
      </c>
      <c r="K86" s="1129">
        <f t="shared" si="21"/>
        <v>44.8815455</v>
      </c>
      <c r="L86" s="1129">
        <f t="shared" si="21"/>
        <v>47.08659791</v>
      </c>
      <c r="M86" s="1129">
        <f t="shared" si="21"/>
        <v>54.71508572</v>
      </c>
      <c r="N86" s="1129">
        <f t="shared" si="21"/>
        <v>59.00283856</v>
      </c>
      <c r="O86" s="1129">
        <f t="shared" si="21"/>
        <v>69.84497516</v>
      </c>
      <c r="P86" s="1129">
        <f t="shared" si="21"/>
        <v>83.25619263</v>
      </c>
      <c r="Q86" s="1129">
        <f t="shared" si="21"/>
        <v>79.70603995</v>
      </c>
      <c r="R86" s="1129">
        <f t="shared" si="21"/>
        <v>102.3914095</v>
      </c>
      <c r="S86" s="1129">
        <f t="shared" si="21"/>
        <v>81.61940163</v>
      </c>
      <c r="T86" s="1129">
        <f t="shared" si="21"/>
        <v>91.43036966</v>
      </c>
      <c r="U86" s="1129">
        <f t="shared" si="21"/>
        <v>102.0685289</v>
      </c>
      <c r="V86" s="1129">
        <f t="shared" si="21"/>
        <v>163.0426204</v>
      </c>
      <c r="W86" s="1129">
        <f t="shared" si="21"/>
        <v>110.9330771</v>
      </c>
      <c r="X86" s="1129">
        <f t="shared" si="21"/>
        <v>90.45187286</v>
      </c>
      <c r="Y86" s="1129">
        <f t="shared" si="21"/>
        <v>90.38180614</v>
      </c>
      <c r="Z86" s="1129">
        <f t="shared" si="21"/>
        <v>50.01895066</v>
      </c>
      <c r="AA86" s="1129">
        <f t="shared" si="21"/>
        <v>38.06907041</v>
      </c>
      <c r="AB86" s="1129">
        <f t="shared" si="21"/>
        <v>40.31910838</v>
      </c>
      <c r="AC86" s="1129">
        <f t="shared" si="21"/>
        <v>40.47445634</v>
      </c>
      <c r="AD86" s="1129">
        <f t="shared" si="21"/>
        <v>36.85041171</v>
      </c>
      <c r="AE86" s="1129">
        <f t="shared" si="21"/>
        <v>36.89866868</v>
      </c>
      <c r="AF86" s="1129">
        <f t="shared" si="21"/>
        <v>42.06344066</v>
      </c>
    </row>
    <row r="87">
      <c r="A87" s="1075" t="s">
        <v>1225</v>
      </c>
      <c r="B87" s="1129">
        <f t="shared" ref="B87:AF87" si="22">B66/B43</f>
        <v>0</v>
      </c>
      <c r="C87" s="1129" t="str">
        <f t="shared" si="22"/>
        <v>#DIV/0!</v>
      </c>
      <c r="D87" s="1129" t="str">
        <f t="shared" si="22"/>
        <v>#DIV/0!</v>
      </c>
      <c r="E87" s="1129">
        <f t="shared" si="22"/>
        <v>0</v>
      </c>
      <c r="F87" s="1129" t="str">
        <f t="shared" si="22"/>
        <v>#DIV/0!</v>
      </c>
      <c r="G87" s="1129">
        <f t="shared" si="22"/>
        <v>0</v>
      </c>
      <c r="H87" s="1129" t="str">
        <f t="shared" si="22"/>
        <v>#DIV/0!</v>
      </c>
      <c r="I87" s="1129" t="str">
        <f t="shared" si="22"/>
        <v>#DIV/0!</v>
      </c>
      <c r="J87" s="1129">
        <f t="shared" si="22"/>
        <v>102.7619231</v>
      </c>
      <c r="K87" s="1129">
        <f t="shared" si="22"/>
        <v>96.1372093</v>
      </c>
      <c r="L87" s="1129">
        <f t="shared" si="22"/>
        <v>302.98</v>
      </c>
      <c r="M87" s="1129">
        <f t="shared" si="22"/>
        <v>30.20857143</v>
      </c>
      <c r="N87" s="1129">
        <f t="shared" si="22"/>
        <v>0</v>
      </c>
      <c r="O87" s="1129">
        <f t="shared" si="22"/>
        <v>46.91096491</v>
      </c>
      <c r="P87" s="1129">
        <f t="shared" si="22"/>
        <v>489.6108</v>
      </c>
      <c r="Q87" s="1129">
        <f t="shared" si="22"/>
        <v>51.30618938</v>
      </c>
      <c r="R87" s="1129">
        <f t="shared" si="22"/>
        <v>35.7163555</v>
      </c>
      <c r="S87" s="1129">
        <f t="shared" si="22"/>
        <v>30.53693593</v>
      </c>
      <c r="T87" s="1129">
        <f t="shared" si="22"/>
        <v>47.26892523</v>
      </c>
      <c r="U87" s="1129">
        <f t="shared" si="22"/>
        <v>70.75463415</v>
      </c>
      <c r="V87" s="1129">
        <f t="shared" si="22"/>
        <v>75.91783333</v>
      </c>
      <c r="W87" s="1129">
        <f t="shared" si="22"/>
        <v>56.10674699</v>
      </c>
      <c r="X87" s="1129">
        <f t="shared" si="22"/>
        <v>51.61528302</v>
      </c>
      <c r="Y87" s="1129">
        <f t="shared" si="22"/>
        <v>70.38590476</v>
      </c>
      <c r="Z87" s="1129">
        <f t="shared" si="22"/>
        <v>21.359</v>
      </c>
      <c r="AA87" s="1129">
        <f t="shared" si="22"/>
        <v>50.22705479</v>
      </c>
      <c r="AB87" s="1129">
        <f t="shared" si="22"/>
        <v>33.46549451</v>
      </c>
      <c r="AC87" s="1129">
        <f t="shared" si="22"/>
        <v>94.71864865</v>
      </c>
      <c r="AD87" s="1129">
        <f t="shared" si="22"/>
        <v>108.3569565</v>
      </c>
      <c r="AE87" s="1129">
        <f t="shared" si="22"/>
        <v>108.9135135</v>
      </c>
      <c r="AF87" s="1129">
        <f t="shared" si="22"/>
        <v>84.00851852</v>
      </c>
    </row>
    <row r="88">
      <c r="A88" s="1039" t="s">
        <v>227</v>
      </c>
      <c r="B88" s="1109" t="str">
        <f t="shared" ref="B88:AF88" si="23">B78/B56</f>
        <v>#DIV/0!</v>
      </c>
      <c r="C88" s="1109" t="str">
        <f t="shared" si="23"/>
        <v>#DIV/0!</v>
      </c>
      <c r="D88" s="1109" t="str">
        <f t="shared" si="23"/>
        <v>#DIV/0!</v>
      </c>
      <c r="E88" s="1109" t="str">
        <f t="shared" si="23"/>
        <v>#DIV/0!</v>
      </c>
      <c r="F88" s="1109" t="str">
        <f t="shared" si="23"/>
        <v>#DIV/0!</v>
      </c>
      <c r="G88" s="1109" t="str">
        <f t="shared" si="23"/>
        <v>#DIV/0!</v>
      </c>
      <c r="H88" s="1109" t="str">
        <f t="shared" si="23"/>
        <v>#DIV/0!</v>
      </c>
      <c r="I88" s="1109" t="str">
        <f t="shared" si="23"/>
        <v>#DIV/0!</v>
      </c>
      <c r="J88" s="1109" t="str">
        <f t="shared" si="23"/>
        <v>#DIV/0!</v>
      </c>
      <c r="K88" s="1109" t="str">
        <f t="shared" si="23"/>
        <v>#DIV/0!</v>
      </c>
      <c r="L88" s="1109" t="str">
        <f t="shared" si="23"/>
        <v>#DIV/0!</v>
      </c>
      <c r="M88" s="1109" t="str">
        <f t="shared" si="23"/>
        <v>#DIV/0!</v>
      </c>
      <c r="N88" s="1109" t="str">
        <f t="shared" si="23"/>
        <v>#DIV/0!</v>
      </c>
      <c r="O88" s="1109" t="str">
        <f t="shared" si="23"/>
        <v>#DIV/0!</v>
      </c>
      <c r="P88" s="1109" t="str">
        <f t="shared" si="23"/>
        <v>#DIV/0!</v>
      </c>
      <c r="Q88" s="1109" t="str">
        <f t="shared" si="23"/>
        <v>#DIV/0!</v>
      </c>
      <c r="R88" s="1109" t="str">
        <f t="shared" si="23"/>
        <v>#DIV/0!</v>
      </c>
      <c r="S88" s="1109" t="str">
        <f t="shared" si="23"/>
        <v>#DIV/0!</v>
      </c>
      <c r="T88" s="1109" t="str">
        <f t="shared" si="23"/>
        <v>#DIV/0!</v>
      </c>
      <c r="U88" s="1109" t="str">
        <f t="shared" si="23"/>
        <v>#DIV/0!</v>
      </c>
      <c r="V88" s="1109" t="str">
        <f t="shared" si="23"/>
        <v>#DIV/0!</v>
      </c>
      <c r="W88" s="1109" t="str">
        <f t="shared" si="23"/>
        <v>#DIV/0!</v>
      </c>
      <c r="X88" s="1109" t="str">
        <f t="shared" si="23"/>
        <v>#DIV/0!</v>
      </c>
      <c r="Y88" s="1109" t="str">
        <f t="shared" si="23"/>
        <v>#DIV/0!</v>
      </c>
      <c r="Z88" s="1109" t="str">
        <f t="shared" si="23"/>
        <v>#DIV/0!</v>
      </c>
      <c r="AA88" s="1109" t="str">
        <f t="shared" si="23"/>
        <v>#DIV/0!</v>
      </c>
      <c r="AB88" s="1109" t="str">
        <f t="shared" si="23"/>
        <v>#DIV/0!</v>
      </c>
      <c r="AC88" s="1109" t="str">
        <f t="shared" si="23"/>
        <v>#DIV/0!</v>
      </c>
      <c r="AD88" s="1109" t="str">
        <f t="shared" si="23"/>
        <v>#DIV/0!</v>
      </c>
      <c r="AE88" s="1109" t="str">
        <f t="shared" si="23"/>
        <v>#DIV/0!</v>
      </c>
      <c r="AF88" s="1109" t="str">
        <f t="shared" si="23"/>
        <v>#DIV/0!</v>
      </c>
    </row>
    <row r="89">
      <c r="M89" s="1064"/>
      <c r="N89" s="1064"/>
      <c r="O89" s="1064"/>
      <c r="P89" s="1064"/>
      <c r="Q89" s="1064"/>
    </row>
    <row r="90">
      <c r="A90" s="1075" t="s">
        <v>230</v>
      </c>
      <c r="B90" s="1131">
        <v>0.0278</v>
      </c>
      <c r="C90" s="1131">
        <v>0.0318</v>
      </c>
      <c r="D90" s="1131">
        <v>0.0296</v>
      </c>
      <c r="E90" s="1131">
        <v>0.0279</v>
      </c>
      <c r="F90" s="1131">
        <v>0.03</v>
      </c>
      <c r="G90" s="1131">
        <v>0.0306</v>
      </c>
      <c r="H90" s="1131">
        <v>0.0302</v>
      </c>
      <c r="I90" s="1131">
        <v>0.0283</v>
      </c>
      <c r="J90" s="1131">
        <v>0.0282</v>
      </c>
      <c r="K90" s="1131">
        <v>0.0339</v>
      </c>
      <c r="L90" s="1131">
        <v>0.0355</v>
      </c>
      <c r="M90" s="1131">
        <v>0.0545</v>
      </c>
      <c r="N90" s="1131">
        <v>0.0326</v>
      </c>
      <c r="O90" s="1131">
        <v>0.0294</v>
      </c>
      <c r="P90" s="1131">
        <v>0.0344</v>
      </c>
      <c r="Q90" s="1131">
        <v>0.0244</v>
      </c>
      <c r="R90" s="1131">
        <v>0.0167</v>
      </c>
      <c r="S90" s="1131">
        <v>0.0232</v>
      </c>
      <c r="T90" s="1131">
        <v>0.0289</v>
      </c>
      <c r="U90" s="1131">
        <v>0.0225</v>
      </c>
      <c r="V90" s="1131">
        <v>0.0117</v>
      </c>
      <c r="W90" s="1131">
        <v>0.0129</v>
      </c>
      <c r="X90" s="1131">
        <v>0.0098</v>
      </c>
      <c r="Y90" s="1131">
        <v>0.0107</v>
      </c>
      <c r="Z90" s="1131">
        <v>0.0104</v>
      </c>
      <c r="AA90" s="1131">
        <v>0.0101</v>
      </c>
      <c r="AB90" s="1131">
        <v>0.0104</v>
      </c>
      <c r="AC90" s="1131">
        <v>0.0114</v>
      </c>
      <c r="AD90" s="1131">
        <v>0.0137</v>
      </c>
      <c r="AE90" s="1131">
        <v>0.0056</v>
      </c>
      <c r="AF90" s="1131">
        <v>0.007</v>
      </c>
    </row>
    <row r="91">
      <c r="A91" s="1075" t="s">
        <v>234</v>
      </c>
      <c r="B91" s="132">
        <f t="shared" ref="B91:AF91" si="24">B8/B39</f>
        <v>276.9215</v>
      </c>
      <c r="C91" s="132">
        <f t="shared" si="24"/>
        <v>267.5676451</v>
      </c>
      <c r="D91" s="132">
        <f t="shared" si="24"/>
        <v>272.3130106</v>
      </c>
      <c r="E91" s="132">
        <f t="shared" si="24"/>
        <v>271.1381172</v>
      </c>
      <c r="F91" s="132">
        <f t="shared" si="24"/>
        <v>256.3322098</v>
      </c>
      <c r="G91" s="132">
        <f t="shared" si="24"/>
        <v>263.2562905</v>
      </c>
      <c r="H91" s="132">
        <f t="shared" si="24"/>
        <v>271.0898403</v>
      </c>
      <c r="I91" s="132">
        <f t="shared" si="24"/>
        <v>273.3297222</v>
      </c>
      <c r="J91" s="132">
        <f t="shared" si="24"/>
        <v>275.1591628</v>
      </c>
      <c r="K91" s="132">
        <f t="shared" si="24"/>
        <v>282.716452</v>
      </c>
      <c r="L91" s="132">
        <f t="shared" si="24"/>
        <v>268.1343188</v>
      </c>
      <c r="M91" s="132">
        <f t="shared" si="24"/>
        <v>268.7202103</v>
      </c>
      <c r="N91" s="132">
        <f t="shared" si="24"/>
        <v>280.6906212</v>
      </c>
      <c r="O91" s="132">
        <f t="shared" si="24"/>
        <v>310.9743255</v>
      </c>
      <c r="P91" s="132">
        <f t="shared" si="24"/>
        <v>334.640384</v>
      </c>
      <c r="Q91" s="132">
        <f t="shared" si="24"/>
        <v>334.3811404</v>
      </c>
      <c r="R91" s="132">
        <f t="shared" si="24"/>
        <v>327.4611083</v>
      </c>
      <c r="S91" s="132">
        <f t="shared" si="24"/>
        <v>329.9148458</v>
      </c>
      <c r="T91" s="132">
        <f t="shared" si="24"/>
        <v>338.0602427</v>
      </c>
      <c r="U91" s="132">
        <f t="shared" si="24"/>
        <v>307.8084503</v>
      </c>
      <c r="V91" s="132">
        <f t="shared" si="24"/>
        <v>287.5219553</v>
      </c>
      <c r="W91" s="132">
        <f t="shared" si="24"/>
        <v>284.9102564</v>
      </c>
      <c r="X91" s="132">
        <f t="shared" si="24"/>
        <v>265.8226724</v>
      </c>
      <c r="Y91" s="132">
        <f t="shared" si="24"/>
        <v>237.4012712</v>
      </c>
      <c r="Z91" s="132">
        <f t="shared" si="24"/>
        <v>186.2415323</v>
      </c>
      <c r="AA91" s="132">
        <f t="shared" si="24"/>
        <v>155.8595299</v>
      </c>
      <c r="AB91" s="132">
        <f t="shared" si="24"/>
        <v>161.2353927</v>
      </c>
      <c r="AC91" s="132">
        <f t="shared" si="24"/>
        <v>160.4854545</v>
      </c>
      <c r="AD91" s="132">
        <f t="shared" si="24"/>
        <v>159.996729</v>
      </c>
      <c r="AE91" s="132">
        <f t="shared" si="24"/>
        <v>190.1367532</v>
      </c>
      <c r="AF91" s="132">
        <f t="shared" si="24"/>
        <v>213.4332143</v>
      </c>
    </row>
    <row r="92">
      <c r="A92" s="1075" t="s">
        <v>240</v>
      </c>
      <c r="B92" s="1118">
        <v>241.88</v>
      </c>
      <c r="C92" s="132">
        <v>236.28</v>
      </c>
      <c r="D92" s="1132">
        <v>236.46</v>
      </c>
      <c r="E92" s="1132">
        <v>236.77</v>
      </c>
      <c r="F92" s="132">
        <v>221.49</v>
      </c>
      <c r="G92" s="132">
        <v>235.76</v>
      </c>
      <c r="H92" s="132">
        <v>240.77</v>
      </c>
      <c r="I92" s="132">
        <v>244.68</v>
      </c>
      <c r="J92" s="132">
        <v>245.21</v>
      </c>
      <c r="K92" s="132">
        <v>251.52</v>
      </c>
      <c r="L92" s="132">
        <v>240.29</v>
      </c>
      <c r="M92" s="132">
        <v>240.2</v>
      </c>
      <c r="N92" s="132">
        <v>245.47</v>
      </c>
      <c r="O92" s="132">
        <v>262.48</v>
      </c>
      <c r="P92" s="132">
        <v>281.11</v>
      </c>
      <c r="Q92" s="132">
        <v>279.43</v>
      </c>
      <c r="R92" s="1114">
        <v>273.14</v>
      </c>
      <c r="S92" s="132">
        <v>272.71</v>
      </c>
      <c r="T92" s="132">
        <v>344.69</v>
      </c>
      <c r="U92" s="132">
        <v>311.77</v>
      </c>
      <c r="V92" s="132">
        <v>294.47</v>
      </c>
      <c r="W92" s="132">
        <v>292.43</v>
      </c>
      <c r="X92" s="132">
        <v>278.15</v>
      </c>
      <c r="Y92" s="132">
        <v>250.66</v>
      </c>
      <c r="Z92" s="132">
        <v>203.25</v>
      </c>
      <c r="AA92" s="132">
        <v>161.33</v>
      </c>
      <c r="AB92" s="132">
        <v>174.21</v>
      </c>
      <c r="AC92" s="132">
        <v>164.02</v>
      </c>
      <c r="AD92" s="132">
        <v>178.7</v>
      </c>
      <c r="AE92" s="132">
        <v>195.85</v>
      </c>
      <c r="AF92" s="132">
        <v>226.34</v>
      </c>
    </row>
    <row r="93">
      <c r="A93" s="1075" t="s">
        <v>242</v>
      </c>
      <c r="B93" s="132">
        <v>177.59</v>
      </c>
      <c r="C93" s="132">
        <v>185.28</v>
      </c>
      <c r="D93" s="1132">
        <v>201.29</v>
      </c>
      <c r="E93" s="1132">
        <v>208.05</v>
      </c>
      <c r="F93" s="132">
        <v>187.4</v>
      </c>
      <c r="G93" s="132">
        <v>163.35</v>
      </c>
      <c r="H93" s="132">
        <v>201.66</v>
      </c>
      <c r="I93" s="132">
        <v>170.3</v>
      </c>
      <c r="J93" s="132">
        <v>190.34</v>
      </c>
      <c r="K93" s="132">
        <v>221.57</v>
      </c>
      <c r="L93" s="132">
        <v>181.77</v>
      </c>
      <c r="M93" s="132">
        <v>174.06</v>
      </c>
      <c r="N93" s="132">
        <v>196.31</v>
      </c>
      <c r="O93" s="132">
        <v>201.33</v>
      </c>
      <c r="P93" s="132">
        <v>223.58</v>
      </c>
      <c r="Q93" s="1133">
        <v>214.22</v>
      </c>
      <c r="R93" s="132">
        <v>198.54</v>
      </c>
      <c r="S93" s="132">
        <v>247.87</v>
      </c>
      <c r="T93" s="132">
        <v>235.44</v>
      </c>
      <c r="U93" s="132">
        <v>221.44</v>
      </c>
      <c r="V93" s="132">
        <v>181.42</v>
      </c>
      <c r="W93" s="132">
        <v>162.12</v>
      </c>
      <c r="X93" s="132">
        <v>168.13</v>
      </c>
      <c r="Y93" s="132">
        <v>130.31</v>
      </c>
      <c r="Z93" s="132">
        <v>111.57</v>
      </c>
      <c r="AA93" s="132">
        <v>125.75</v>
      </c>
      <c r="AB93" s="132">
        <v>94.26</v>
      </c>
      <c r="AC93" s="132">
        <v>138.58</v>
      </c>
      <c r="AD93" s="132">
        <v>95.31</v>
      </c>
      <c r="AE93" s="132">
        <v>145.07</v>
      </c>
      <c r="AF93" s="132">
        <v>136.01</v>
      </c>
    </row>
    <row r="95">
      <c r="A95" s="1075" t="s">
        <v>245</v>
      </c>
    </row>
    <row r="96">
      <c r="A96" s="1131" t="s">
        <v>246</v>
      </c>
      <c r="B96" s="1131">
        <v>0.053</v>
      </c>
      <c r="C96" s="1131">
        <v>0.0502</v>
      </c>
      <c r="D96" s="1131">
        <v>0.0466</v>
      </c>
      <c r="E96" s="1131">
        <v>0.0373</v>
      </c>
      <c r="F96" s="1131">
        <v>0.0361</v>
      </c>
      <c r="G96" s="1131">
        <v>0.0481</v>
      </c>
      <c r="H96" s="1131">
        <v>0.0436</v>
      </c>
      <c r="I96" s="1131">
        <v>0.0443</v>
      </c>
      <c r="J96" s="1131">
        <v>0.0429</v>
      </c>
      <c r="K96" s="1131">
        <v>0.0412</v>
      </c>
      <c r="L96" s="1131">
        <v>0.0576</v>
      </c>
      <c r="M96" s="1131">
        <v>0.042</v>
      </c>
      <c r="N96" s="1131">
        <v>0.0508</v>
      </c>
      <c r="O96" s="1131">
        <v>0.0424</v>
      </c>
      <c r="P96" s="1131">
        <v>0.0576</v>
      </c>
      <c r="Q96" s="1131">
        <v>0.0736</v>
      </c>
      <c r="R96" s="1131">
        <v>0.063</v>
      </c>
      <c r="S96" s="1131">
        <v>0.0813</v>
      </c>
      <c r="T96" s="1131">
        <v>0.062</v>
      </c>
      <c r="U96" s="1131">
        <v>0.042</v>
      </c>
      <c r="V96" s="1131">
        <v>0.03</v>
      </c>
      <c r="W96" s="1131">
        <v>0.032</v>
      </c>
      <c r="X96" s="1131">
        <v>0.112</v>
      </c>
      <c r="Y96" s="1131">
        <v>0.113</v>
      </c>
      <c r="Z96" s="1131">
        <v>0.184</v>
      </c>
      <c r="AA96" s="1131">
        <v>0.152</v>
      </c>
      <c r="AB96" s="1131">
        <v>0.166</v>
      </c>
      <c r="AC96" s="1131">
        <v>0.139</v>
      </c>
      <c r="AD96" s="1131">
        <v>0.224</v>
      </c>
      <c r="AE96" s="1131">
        <v>0.113</v>
      </c>
      <c r="AF96" s="1131">
        <v>0.143</v>
      </c>
    </row>
    <row r="97">
      <c r="A97" s="1039" t="s">
        <v>248</v>
      </c>
      <c r="B97" s="1131">
        <f t="shared" ref="B97:T97" si="25">1-B96</f>
        <v>0.947</v>
      </c>
      <c r="C97" s="1131">
        <f t="shared" si="25"/>
        <v>0.9498</v>
      </c>
      <c r="D97" s="1131">
        <f t="shared" si="25"/>
        <v>0.9534</v>
      </c>
      <c r="E97" s="1131">
        <f t="shared" si="25"/>
        <v>0.9627</v>
      </c>
      <c r="F97" s="1131">
        <f t="shared" si="25"/>
        <v>0.9639</v>
      </c>
      <c r="G97" s="1131">
        <f t="shared" si="25"/>
        <v>0.9519</v>
      </c>
      <c r="H97" s="1131">
        <f t="shared" si="25"/>
        <v>0.9564</v>
      </c>
      <c r="I97" s="1131">
        <f t="shared" si="25"/>
        <v>0.9557</v>
      </c>
      <c r="J97" s="1131">
        <f t="shared" si="25"/>
        <v>0.9571</v>
      </c>
      <c r="K97" s="1131">
        <f t="shared" si="25"/>
        <v>0.9588</v>
      </c>
      <c r="L97" s="1131">
        <f t="shared" si="25"/>
        <v>0.9424</v>
      </c>
      <c r="M97" s="1131">
        <f t="shared" si="25"/>
        <v>0.958</v>
      </c>
      <c r="N97" s="1131">
        <f t="shared" si="25"/>
        <v>0.9492</v>
      </c>
      <c r="O97" s="1131">
        <f t="shared" si="25"/>
        <v>0.9576</v>
      </c>
      <c r="P97" s="1131">
        <f t="shared" si="25"/>
        <v>0.9424</v>
      </c>
      <c r="Q97" s="1131">
        <f t="shared" si="25"/>
        <v>0.9264</v>
      </c>
      <c r="R97" s="1131">
        <f t="shared" si="25"/>
        <v>0.937</v>
      </c>
      <c r="S97" s="1131">
        <f t="shared" si="25"/>
        <v>0.9187</v>
      </c>
      <c r="T97" s="1131">
        <f t="shared" si="25"/>
        <v>0.938</v>
      </c>
      <c r="U97" s="1131">
        <v>0.958</v>
      </c>
      <c r="V97" s="1131">
        <f t="shared" ref="V97:AF97" si="26">1-V96</f>
        <v>0.97</v>
      </c>
      <c r="W97" s="1131">
        <f t="shared" si="26"/>
        <v>0.968</v>
      </c>
      <c r="X97" s="1131">
        <f t="shared" si="26"/>
        <v>0.888</v>
      </c>
      <c r="Y97" s="1131">
        <f t="shared" si="26"/>
        <v>0.887</v>
      </c>
      <c r="Z97" s="1131">
        <f t="shared" si="26"/>
        <v>0.816</v>
      </c>
      <c r="AA97" s="1131">
        <f t="shared" si="26"/>
        <v>0.848</v>
      </c>
      <c r="AB97" s="1131">
        <f t="shared" si="26"/>
        <v>0.834</v>
      </c>
      <c r="AC97" s="1131">
        <f t="shared" si="26"/>
        <v>0.861</v>
      </c>
      <c r="AD97" s="1131">
        <f t="shared" si="26"/>
        <v>0.776</v>
      </c>
      <c r="AE97" s="1131">
        <f t="shared" si="26"/>
        <v>0.887</v>
      </c>
      <c r="AF97" s="1131">
        <f t="shared" si="26"/>
        <v>0.857</v>
      </c>
    </row>
    <row r="99">
      <c r="B99" s="1134">
        <v>45261.0</v>
      </c>
      <c r="C99" s="1135" t="s">
        <v>255</v>
      </c>
      <c r="D99" s="1135" t="s">
        <v>256</v>
      </c>
    </row>
    <row r="100">
      <c r="A100" s="1039" t="s">
        <v>48</v>
      </c>
      <c r="B100" s="1129">
        <f>SUM(B24:AF24)+B37:AF37</f>
        <v>7275533.3</v>
      </c>
      <c r="C100" s="1136">
        <v>4600000.0</v>
      </c>
      <c r="D100" s="1137">
        <f t="shared" ref="D100:D102" si="27">B100/C100</f>
        <v>1.581637674</v>
      </c>
      <c r="X100" s="1138"/>
      <c r="AA100" s="1126"/>
    </row>
    <row r="101">
      <c r="A101" s="1039" t="s">
        <v>259</v>
      </c>
      <c r="B101" s="1129">
        <f>SUM(B73:AF73)+B78:AF78</f>
        <v>1571558.783</v>
      </c>
      <c r="C101" s="1136">
        <f>C100/C102</f>
        <v>1150000</v>
      </c>
      <c r="D101" s="1137">
        <f t="shared" si="27"/>
        <v>1.366572855</v>
      </c>
      <c r="X101" s="1138"/>
      <c r="AA101" s="1126"/>
    </row>
    <row r="102">
      <c r="A102" s="1039" t="s">
        <v>261</v>
      </c>
      <c r="B102" s="1139">
        <f>B100/B101</f>
        <v>4.629501219</v>
      </c>
      <c r="C102" s="1140">
        <v>4.0</v>
      </c>
      <c r="D102" s="1137">
        <f t="shared" si="27"/>
        <v>1.157375305</v>
      </c>
    </row>
    <row r="103">
      <c r="A103" s="1039" t="s">
        <v>1226</v>
      </c>
      <c r="B103" s="1129">
        <f>SUM(B73:AF73)/SUM(B50:AF50)</f>
        <v>59.04286294</v>
      </c>
      <c r="C103" s="1141"/>
      <c r="D103" s="1137"/>
      <c r="W103" s="1039" t="s">
        <v>263</v>
      </c>
    </row>
    <row r="104">
      <c r="A104" s="1039" t="s">
        <v>264</v>
      </c>
      <c r="B104" s="1138">
        <f>IFERROR(__xludf.DUMMYFUNCTION("AVERAGE.WEIGHTED(B90:AE90,B50:AE50)"),0.02876884519208911)</f>
        <v>0.02876884519</v>
      </c>
      <c r="C104" s="1142"/>
      <c r="D104" s="1137"/>
    </row>
    <row r="105">
      <c r="A105" s="1039" t="s">
        <v>265</v>
      </c>
      <c r="B105" s="1129">
        <f>B100/B108</f>
        <v>273.3415975</v>
      </c>
      <c r="C105" s="1141"/>
      <c r="D105" s="1137"/>
    </row>
    <row r="106">
      <c r="A106" s="1039" t="s">
        <v>240</v>
      </c>
      <c r="B106" s="1118">
        <f t="shared" ref="B106:B107" si="28">AVERAGE(B92:AF92)</f>
        <v>243.92</v>
      </c>
    </row>
    <row r="107">
      <c r="A107" s="1039" t="s">
        <v>242</v>
      </c>
      <c r="B107" s="132">
        <f t="shared" si="28"/>
        <v>177.0941935</v>
      </c>
    </row>
    <row r="108">
      <c r="A108" s="1039" t="s">
        <v>32</v>
      </c>
      <c r="B108" s="1143">
        <f>SUM(B50:AF50)</f>
        <v>26617</v>
      </c>
      <c r="C108" s="1144"/>
      <c r="D108" s="1137"/>
      <c r="L108" s="1039" t="s">
        <v>263</v>
      </c>
    </row>
    <row r="109">
      <c r="A109" s="1039" t="s">
        <v>270</v>
      </c>
      <c r="B109" s="1145">
        <f>'OLD DTC - P&amp;L'!AG149 +'OLD AMAZON - P&amp;L'!AG33</f>
        <v>23484</v>
      </c>
      <c r="C109" s="1146">
        <f>C100/266</f>
        <v>17293.23308</v>
      </c>
      <c r="D109" s="1137">
        <f>B109/C109</f>
        <v>1.357987826</v>
      </c>
    </row>
    <row r="110">
      <c r="A110" s="1039" t="s">
        <v>275</v>
      </c>
      <c r="B110" s="1129">
        <f>B101/B109</f>
        <v>66.92040465</v>
      </c>
      <c r="C110" s="1141"/>
      <c r="D110" s="1137"/>
    </row>
    <row r="111">
      <c r="A111" s="1039" t="s">
        <v>278</v>
      </c>
      <c r="B111" s="1138">
        <f>AVERAGE(B97:AF97)</f>
        <v>0.9218193548</v>
      </c>
    </row>
    <row r="112">
      <c r="A112" s="1039" t="s">
        <v>281</v>
      </c>
      <c r="B112" s="1138">
        <f>AVERAGE(B96:AF96)</f>
        <v>0.07818064516</v>
      </c>
    </row>
    <row r="122">
      <c r="Y122" s="1131"/>
      <c r="Z122" s="1131"/>
      <c r="AA122" s="1131"/>
      <c r="AB122" s="1131"/>
      <c r="AC122" s="1131"/>
      <c r="AD122" s="1131"/>
      <c r="AE122" s="1131"/>
      <c r="AF122" s="1131"/>
    </row>
    <row r="123">
      <c r="Y123" s="1131"/>
      <c r="Z123" s="1131"/>
      <c r="AA123" s="1131"/>
      <c r="AB123" s="1131"/>
      <c r="AC123" s="1131"/>
      <c r="AD123" s="1131"/>
      <c r="AE123" s="1131"/>
      <c r="AF123" s="1131"/>
    </row>
    <row r="124">
      <c r="Y124" s="1131"/>
      <c r="Z124" s="1131"/>
      <c r="AA124" s="1131"/>
      <c r="AB124" s="1131"/>
      <c r="AC124" s="1131"/>
      <c r="AD124" s="1131"/>
      <c r="AE124" s="1131"/>
      <c r="AF124" s="1131"/>
    </row>
    <row r="125">
      <c r="Y125" s="1149"/>
      <c r="AC125" s="1131"/>
      <c r="AD125" s="1131"/>
      <c r="AE125" s="1131"/>
      <c r="AF125" s="1131"/>
    </row>
    <row r="130">
      <c r="Y130" s="1039" t="s">
        <v>263</v>
      </c>
    </row>
    <row r="218">
      <c r="G218" s="1166"/>
    </row>
    <row r="219">
      <c r="G219" s="1166"/>
    </row>
  </sheetData>
  <mergeCells count="2">
    <mergeCell ref="A4:A6"/>
    <mergeCell ref="B4:AF4"/>
  </mergeCells>
  <conditionalFormatting sqref="Y122:Y125 Z122:AB124 AC122:AF125">
    <cfRule type="colorScale" priority="1">
      <colorScale>
        <cfvo type="min"/>
        <cfvo type="max"/>
        <color rgb="FFFFFFFF"/>
        <color rgb="FF57BB8A"/>
      </colorScale>
    </cfRule>
  </conditionalFormatting>
  <conditionalFormatting sqref="B96:AF96">
    <cfRule type="colorScale" priority="2">
      <colorScale>
        <cfvo type="min"/>
        <cfvo type="max"/>
        <color rgb="FFFFFFFF"/>
        <color rgb="FF57BB8A"/>
      </colorScale>
    </cfRule>
  </conditionalFormatting>
  <conditionalFormatting sqref="B85:AF85">
    <cfRule type="colorScale" priority="3">
      <colorScale>
        <cfvo type="min"/>
        <cfvo type="max"/>
        <color rgb="FF57BB8A"/>
        <color rgb="FFFFFFFF"/>
      </colorScale>
    </cfRule>
  </conditionalFormatting>
  <conditionalFormatting sqref="B80:AF80">
    <cfRule type="colorScale" priority="4">
      <colorScale>
        <cfvo type="min"/>
        <cfvo type="max"/>
        <color rgb="FFFFFFFF"/>
        <color rgb="FF57BB8A"/>
      </colorScale>
    </cfRule>
  </conditionalFormatting>
  <conditionalFormatting sqref="B90:AF90">
    <cfRule type="colorScale" priority="5">
      <colorScale>
        <cfvo type="min"/>
        <cfvo type="max"/>
        <color rgb="FFFFFFFF"/>
        <color rgb="FF57BB8A"/>
      </colorScale>
    </cfRule>
  </conditionalFormatting>
  <conditionalFormatting sqref="B91:AF91">
    <cfRule type="colorScale" priority="6">
      <colorScale>
        <cfvo type="min"/>
        <cfvo type="max"/>
        <color rgb="FFFFFFFF"/>
        <color rgb="FF57BB8A"/>
      </colorScale>
    </cfRule>
  </conditionalFormatting>
  <conditionalFormatting sqref="G53:AF53">
    <cfRule type="colorScale" priority="7">
      <colorScale>
        <cfvo type="min"/>
        <cfvo type="max"/>
        <color rgb="FFFFFFFF"/>
        <color rgb="FF57BB8A"/>
      </colorScale>
    </cfRule>
  </conditionalFormatting>
  <conditionalFormatting sqref="B39:AF39">
    <cfRule type="colorScale" priority="8">
      <colorScale>
        <cfvo type="min"/>
        <cfvo type="max"/>
        <color rgb="FFFFFFFF"/>
        <color rgb="FF57BB8A"/>
      </colorScale>
    </cfRule>
  </conditionalFormatting>
  <conditionalFormatting sqref="B56:AF56 B59:AF59">
    <cfRule type="colorScale" priority="9">
      <colorScale>
        <cfvo type="min"/>
        <cfvo type="max"/>
        <color rgb="FFFFFFFF"/>
        <color rgb="FF57BB8A"/>
      </colorScale>
    </cfRule>
  </conditionalFormatting>
  <conditionalFormatting sqref="B43:AF43">
    <cfRule type="colorScale" priority="10">
      <colorScale>
        <cfvo type="min"/>
        <cfvo type="max"/>
        <color rgb="FFFFFFFF"/>
        <color rgb="FF57BB8A"/>
      </colorScale>
    </cfRule>
  </conditionalFormatting>
  <conditionalFormatting sqref="B46:AF46">
    <cfRule type="colorScale" priority="11">
      <colorScale>
        <cfvo type="min"/>
        <cfvo type="max"/>
        <color rgb="FFFFFFFF"/>
        <color rgb="FF57BC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0.63"/>
    <col customWidth="1" min="2" max="18" width="16.13"/>
    <col customWidth="1" min="19" max="20" width="16.63"/>
    <col customWidth="1" min="21" max="32" width="16.13"/>
    <col customWidth="1" min="33" max="33" width="16.25"/>
  </cols>
  <sheetData>
    <row r="1">
      <c r="A1" s="844" t="s">
        <v>1</v>
      </c>
      <c r="B1" s="845">
        <v>45261.0</v>
      </c>
      <c r="C1" s="845">
        <v>45262.0</v>
      </c>
      <c r="D1" s="845">
        <v>45263.0</v>
      </c>
      <c r="E1" s="845">
        <v>45264.0</v>
      </c>
      <c r="F1" s="845">
        <v>45265.0</v>
      </c>
      <c r="G1" s="845">
        <v>45266.0</v>
      </c>
      <c r="H1" s="845">
        <v>45267.0</v>
      </c>
      <c r="I1" s="845">
        <v>45268.0</v>
      </c>
      <c r="J1" s="845">
        <v>45269.0</v>
      </c>
      <c r="K1" s="845">
        <v>45270.0</v>
      </c>
      <c r="L1" s="845">
        <v>45271.0</v>
      </c>
      <c r="M1" s="845">
        <v>45272.0</v>
      </c>
      <c r="N1" s="845">
        <v>45273.0</v>
      </c>
      <c r="O1" s="845">
        <v>45274.0</v>
      </c>
      <c r="P1" s="845">
        <v>45275.0</v>
      </c>
      <c r="Q1" s="845">
        <v>45276.0</v>
      </c>
      <c r="R1" s="845">
        <v>45277.0</v>
      </c>
      <c r="S1" s="845">
        <v>45278.0</v>
      </c>
      <c r="T1" s="845">
        <v>45279.0</v>
      </c>
      <c r="U1" s="845">
        <v>45280.0</v>
      </c>
      <c r="V1" s="845">
        <v>45281.0</v>
      </c>
      <c r="W1" s="845">
        <v>45282.0</v>
      </c>
      <c r="X1" s="845">
        <v>45283.0</v>
      </c>
      <c r="Y1" s="845">
        <v>45284.0</v>
      </c>
      <c r="Z1" s="845">
        <v>45285.0</v>
      </c>
      <c r="AA1" s="845">
        <v>45286.0</v>
      </c>
      <c r="AB1" s="845">
        <v>45287.0</v>
      </c>
      <c r="AC1" s="845">
        <v>45288.0</v>
      </c>
      <c r="AD1" s="845">
        <v>45289.0</v>
      </c>
      <c r="AE1" s="845">
        <v>45290.0</v>
      </c>
      <c r="AF1" s="845">
        <v>45291.0</v>
      </c>
      <c r="AG1" s="723"/>
    </row>
    <row r="2">
      <c r="A2" s="846" t="s">
        <v>11</v>
      </c>
      <c r="B2" s="848" t="s">
        <v>2</v>
      </c>
      <c r="C2" s="848" t="s">
        <v>3</v>
      </c>
      <c r="D2" s="848" t="s">
        <v>4</v>
      </c>
      <c r="E2" s="848" t="s">
        <v>5</v>
      </c>
      <c r="F2" s="848" t="s">
        <v>6</v>
      </c>
      <c r="G2" s="848" t="s">
        <v>7</v>
      </c>
      <c r="H2" s="848" t="s">
        <v>8</v>
      </c>
      <c r="I2" s="848" t="s">
        <v>2</v>
      </c>
      <c r="J2" s="848" t="s">
        <v>3</v>
      </c>
      <c r="K2" s="848" t="s">
        <v>4</v>
      </c>
      <c r="L2" s="848" t="s">
        <v>5</v>
      </c>
      <c r="M2" s="848" t="s">
        <v>6</v>
      </c>
      <c r="N2" s="848" t="s">
        <v>7</v>
      </c>
      <c r="O2" s="848" t="s">
        <v>8</v>
      </c>
      <c r="P2" s="848" t="s">
        <v>2</v>
      </c>
      <c r="Q2" s="848" t="s">
        <v>3</v>
      </c>
      <c r="R2" s="848" t="s">
        <v>4</v>
      </c>
      <c r="S2" s="848" t="s">
        <v>5</v>
      </c>
      <c r="T2" s="848" t="s">
        <v>6</v>
      </c>
      <c r="U2" s="848" t="s">
        <v>7</v>
      </c>
      <c r="V2" s="848" t="s">
        <v>8</v>
      </c>
      <c r="W2" s="848" t="s">
        <v>2</v>
      </c>
      <c r="X2" s="848" t="s">
        <v>3</v>
      </c>
      <c r="Y2" s="848" t="s">
        <v>4</v>
      </c>
      <c r="Z2" s="848" t="s">
        <v>5</v>
      </c>
      <c r="AA2" s="848" t="s">
        <v>6</v>
      </c>
      <c r="AB2" s="848" t="s">
        <v>7</v>
      </c>
      <c r="AC2" s="848" t="s">
        <v>8</v>
      </c>
      <c r="AD2" s="848" t="s">
        <v>2</v>
      </c>
      <c r="AE2" s="848" t="s">
        <v>3</v>
      </c>
      <c r="AF2" s="848" t="s">
        <v>4</v>
      </c>
      <c r="AG2" s="723"/>
    </row>
    <row r="3">
      <c r="A3" s="849" t="s">
        <v>29</v>
      </c>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140"/>
      <c r="AC3" s="491"/>
      <c r="AD3" s="491"/>
      <c r="AE3" s="491"/>
      <c r="AF3" s="491"/>
      <c r="AG3" s="723"/>
    </row>
    <row r="4">
      <c r="A4" s="850" t="s">
        <v>32</v>
      </c>
      <c r="B4" s="491"/>
      <c r="C4" s="491"/>
      <c r="D4" s="491"/>
      <c r="E4" s="491"/>
      <c r="F4" s="491"/>
      <c r="G4" s="491"/>
      <c r="H4" s="491"/>
      <c r="I4" s="491"/>
      <c r="J4" s="491"/>
      <c r="K4" s="491"/>
      <c r="L4" s="491"/>
      <c r="M4" s="491"/>
      <c r="N4" s="491"/>
      <c r="O4" s="491"/>
      <c r="P4" s="491"/>
      <c r="Q4" s="491"/>
      <c r="R4" s="491"/>
      <c r="S4" s="491"/>
      <c r="T4" s="491"/>
      <c r="U4" s="491"/>
      <c r="V4" s="491"/>
      <c r="W4" s="491"/>
      <c r="X4" s="491"/>
      <c r="Y4" s="491"/>
      <c r="Z4" s="491"/>
      <c r="AA4" s="491"/>
      <c r="AB4" s="491"/>
      <c r="AC4" s="491"/>
      <c r="AD4" s="491"/>
      <c r="AE4" s="491"/>
      <c r="AF4" s="491"/>
      <c r="AG4" s="723"/>
    </row>
    <row r="5">
      <c r="A5" s="142" t="s">
        <v>36</v>
      </c>
      <c r="B5" s="851">
        <v>206.0</v>
      </c>
      <c r="C5" s="852">
        <v>280.0</v>
      </c>
      <c r="D5" s="852">
        <v>458.0</v>
      </c>
      <c r="E5" s="852">
        <v>432.0</v>
      </c>
      <c r="F5" s="852">
        <v>420.0</v>
      </c>
      <c r="G5" s="852">
        <v>435.0</v>
      </c>
      <c r="H5" s="852">
        <v>427.0</v>
      </c>
      <c r="I5" s="852">
        <v>402.0</v>
      </c>
      <c r="J5" s="852">
        <v>412.0</v>
      </c>
      <c r="K5" s="852">
        <v>470.0</v>
      </c>
      <c r="L5" s="852">
        <v>502.0</v>
      </c>
      <c r="M5" s="853">
        <v>444.0</v>
      </c>
      <c r="N5" s="852">
        <v>397.0</v>
      </c>
      <c r="O5" s="852">
        <v>205.0</v>
      </c>
      <c r="P5" s="852">
        <v>179.0</v>
      </c>
      <c r="Q5" s="852">
        <v>148.0</v>
      </c>
      <c r="R5" s="852">
        <v>86.0</v>
      </c>
      <c r="S5" s="41">
        <v>104.0</v>
      </c>
      <c r="T5" s="852">
        <v>92.0</v>
      </c>
      <c r="U5" s="41">
        <v>79.0</v>
      </c>
      <c r="V5" s="41">
        <v>44.0</v>
      </c>
      <c r="W5" s="41">
        <v>36.0</v>
      </c>
      <c r="X5" s="41">
        <v>10.0</v>
      </c>
      <c r="Y5" s="42">
        <v>16.0</v>
      </c>
      <c r="Z5" s="42">
        <v>23.0</v>
      </c>
      <c r="AA5" s="41">
        <v>23.0</v>
      </c>
      <c r="AB5" s="41">
        <v>18.0</v>
      </c>
      <c r="AC5" s="41"/>
      <c r="AD5" s="41"/>
      <c r="AE5" s="41"/>
      <c r="AF5" s="41"/>
      <c r="AG5" s="854">
        <f t="shared" ref="AG5:AG15" si="1">SUM(B5:AF5)</f>
        <v>6348</v>
      </c>
    </row>
    <row r="6">
      <c r="A6" s="142" t="s">
        <v>42</v>
      </c>
      <c r="B6" s="855">
        <v>231.51</v>
      </c>
      <c r="C6" s="856">
        <v>325.87</v>
      </c>
      <c r="D6" s="857">
        <v>374.82</v>
      </c>
      <c r="E6" s="857">
        <v>425.33</v>
      </c>
      <c r="F6" s="857">
        <v>458.35</v>
      </c>
      <c r="G6" s="856">
        <v>503.02</v>
      </c>
      <c r="H6" s="856">
        <v>575.12</v>
      </c>
      <c r="I6" s="856">
        <v>596.03</v>
      </c>
      <c r="J6" s="856">
        <v>604.87</v>
      </c>
      <c r="K6" s="856">
        <v>910.0</v>
      </c>
      <c r="L6" s="857">
        <v>874.09</v>
      </c>
      <c r="M6" s="856">
        <v>702.33</v>
      </c>
      <c r="N6" s="856">
        <v>617.57</v>
      </c>
      <c r="O6" s="856">
        <v>429.57</v>
      </c>
      <c r="P6" s="856">
        <v>342.06</v>
      </c>
      <c r="Q6" s="856">
        <v>300.58</v>
      </c>
      <c r="R6" s="856">
        <v>199.83</v>
      </c>
      <c r="S6" s="47">
        <v>215.38</v>
      </c>
      <c r="T6" s="856">
        <v>192.75</v>
      </c>
      <c r="U6" s="47">
        <v>139.09</v>
      </c>
      <c r="V6" s="47">
        <v>69.19</v>
      </c>
      <c r="W6" s="47">
        <v>64.16</v>
      </c>
      <c r="X6" s="47">
        <v>55.26</v>
      </c>
      <c r="Y6" s="47">
        <v>54.96</v>
      </c>
      <c r="Z6" s="47">
        <v>92.42</v>
      </c>
      <c r="AA6" s="47">
        <v>77.94</v>
      </c>
      <c r="AB6" s="47">
        <v>67.72</v>
      </c>
      <c r="AC6" s="47"/>
      <c r="AD6" s="47"/>
      <c r="AE6" s="47"/>
      <c r="AF6" s="47"/>
      <c r="AG6" s="859">
        <f t="shared" si="1"/>
        <v>9499.82</v>
      </c>
    </row>
    <row r="7">
      <c r="A7" s="40" t="s">
        <v>46</v>
      </c>
      <c r="B7" s="852">
        <v>0.0</v>
      </c>
      <c r="C7" s="852">
        <v>0.0</v>
      </c>
      <c r="D7" s="852">
        <v>0.0</v>
      </c>
      <c r="E7" s="860">
        <v>0.0</v>
      </c>
      <c r="F7" s="852">
        <v>0.0</v>
      </c>
      <c r="G7" s="852">
        <v>0.0</v>
      </c>
      <c r="H7" s="852">
        <v>0.0</v>
      </c>
      <c r="I7" s="852">
        <v>0.0</v>
      </c>
      <c r="J7" s="852">
        <v>0.0</v>
      </c>
      <c r="K7" s="852">
        <v>0.0</v>
      </c>
      <c r="L7" s="852">
        <v>0.0</v>
      </c>
      <c r="M7" s="852">
        <v>0.0</v>
      </c>
      <c r="N7" s="852">
        <v>0.0</v>
      </c>
      <c r="O7" s="852">
        <v>0.0</v>
      </c>
      <c r="P7" s="852">
        <v>0.0</v>
      </c>
      <c r="Q7" s="852">
        <v>0.0</v>
      </c>
      <c r="R7" s="852">
        <v>0.0</v>
      </c>
      <c r="S7" s="852">
        <v>0.0</v>
      </c>
      <c r="T7" s="852">
        <v>0.0</v>
      </c>
      <c r="U7" s="852">
        <v>0.0</v>
      </c>
      <c r="V7" s="852">
        <v>0.0</v>
      </c>
      <c r="W7" s="852">
        <v>0.0</v>
      </c>
      <c r="X7" s="852">
        <v>0.0</v>
      </c>
      <c r="Y7" s="852">
        <v>0.0</v>
      </c>
      <c r="Z7" s="852">
        <v>0.0</v>
      </c>
      <c r="AA7" s="852">
        <v>0.0</v>
      </c>
      <c r="AB7" s="852">
        <v>0.0</v>
      </c>
      <c r="AC7" s="852"/>
      <c r="AD7" s="852"/>
      <c r="AE7" s="852"/>
      <c r="AF7" s="852"/>
      <c r="AG7" s="854">
        <f t="shared" si="1"/>
        <v>0</v>
      </c>
    </row>
    <row r="8">
      <c r="A8" s="142" t="s">
        <v>47</v>
      </c>
      <c r="B8" s="851">
        <v>34.0</v>
      </c>
      <c r="C8" s="852">
        <v>82.0</v>
      </c>
      <c r="D8" s="852">
        <v>60.0</v>
      </c>
      <c r="E8" s="860">
        <v>56.0</v>
      </c>
      <c r="F8" s="852">
        <v>60.0</v>
      </c>
      <c r="G8" s="852">
        <v>114.0</v>
      </c>
      <c r="H8" s="852">
        <v>80.0</v>
      </c>
      <c r="I8" s="852">
        <v>46.0</v>
      </c>
      <c r="J8" s="852">
        <v>42.0</v>
      </c>
      <c r="K8" s="852">
        <v>74.0</v>
      </c>
      <c r="L8" s="860">
        <v>102.0</v>
      </c>
      <c r="M8" s="852">
        <v>98.0</v>
      </c>
      <c r="N8" s="852">
        <v>88.0</v>
      </c>
      <c r="O8" s="852">
        <v>66.0</v>
      </c>
      <c r="P8" s="852">
        <v>58.0</v>
      </c>
      <c r="Q8" s="852">
        <v>20.0</v>
      </c>
      <c r="R8" s="852">
        <v>18.0</v>
      </c>
      <c r="S8" s="41">
        <v>28.0</v>
      </c>
      <c r="T8" s="852">
        <v>34.0</v>
      </c>
      <c r="U8" s="41">
        <v>22.0</v>
      </c>
      <c r="V8" s="41">
        <v>20.0</v>
      </c>
      <c r="W8" s="41">
        <v>4.0</v>
      </c>
      <c r="X8" s="41">
        <v>4.0</v>
      </c>
      <c r="Y8" s="41">
        <v>2.0</v>
      </c>
      <c r="Z8" s="41">
        <v>24.0</v>
      </c>
      <c r="AA8" s="41">
        <v>22.0</v>
      </c>
      <c r="AB8" s="41">
        <v>4.0</v>
      </c>
      <c r="AC8" s="41"/>
      <c r="AD8" s="41"/>
      <c r="AE8" s="41"/>
      <c r="AF8" s="41"/>
      <c r="AG8" s="854">
        <f t="shared" si="1"/>
        <v>1262</v>
      </c>
    </row>
    <row r="9">
      <c r="A9" s="142" t="s">
        <v>797</v>
      </c>
      <c r="B9" s="861"/>
      <c r="C9" s="861"/>
      <c r="D9" s="861"/>
      <c r="E9" s="861"/>
      <c r="F9" s="861"/>
      <c r="G9" s="861"/>
      <c r="H9" s="861"/>
      <c r="I9" s="861"/>
      <c r="J9" s="861"/>
      <c r="K9" s="861"/>
      <c r="L9" s="861"/>
      <c r="M9" s="861"/>
      <c r="N9" s="861"/>
      <c r="O9" s="861"/>
      <c r="P9" s="861"/>
      <c r="Q9" s="861"/>
      <c r="R9" s="861"/>
      <c r="S9" s="861"/>
      <c r="T9" s="861"/>
      <c r="U9" s="861"/>
      <c r="V9" s="861"/>
      <c r="W9" s="861"/>
      <c r="X9" s="861"/>
      <c r="Y9" s="861"/>
      <c r="Z9" s="861"/>
      <c r="AA9" s="861"/>
      <c r="AB9" s="861"/>
      <c r="AC9" s="861"/>
      <c r="AD9" s="861"/>
      <c r="AE9" s="861"/>
      <c r="AF9" s="861"/>
      <c r="AG9" s="854">
        <f t="shared" si="1"/>
        <v>0</v>
      </c>
    </row>
    <row r="10">
      <c r="A10" s="142" t="s">
        <v>51</v>
      </c>
      <c r="B10" s="852">
        <v>0.0</v>
      </c>
      <c r="C10" s="852">
        <v>0.0</v>
      </c>
      <c r="D10" s="852">
        <v>1.0</v>
      </c>
      <c r="E10" s="852">
        <v>2.0</v>
      </c>
      <c r="F10" s="852">
        <v>1.0</v>
      </c>
      <c r="G10" s="852">
        <v>0.0</v>
      </c>
      <c r="H10" s="852">
        <v>0.0</v>
      </c>
      <c r="I10" s="852">
        <v>0.0</v>
      </c>
      <c r="J10" s="852">
        <v>0.0</v>
      </c>
      <c r="K10" s="852">
        <v>1.0</v>
      </c>
      <c r="L10" s="852">
        <v>0.0</v>
      </c>
      <c r="M10" s="852">
        <v>2.0</v>
      </c>
      <c r="N10" s="852">
        <v>1.0</v>
      </c>
      <c r="O10" s="852">
        <v>1.0</v>
      </c>
      <c r="P10" s="852">
        <v>0.0</v>
      </c>
      <c r="Q10" s="852">
        <v>2.0</v>
      </c>
      <c r="R10" s="852">
        <v>0.0</v>
      </c>
      <c r="S10" s="860">
        <v>0.0</v>
      </c>
      <c r="T10" s="860">
        <v>1.0</v>
      </c>
      <c r="U10" s="860">
        <v>0.0</v>
      </c>
      <c r="V10" s="860">
        <v>0.0</v>
      </c>
      <c r="W10" s="860"/>
      <c r="X10" s="860"/>
      <c r="Y10" s="860"/>
      <c r="Z10" s="860"/>
      <c r="AA10" s="860"/>
      <c r="AB10" s="860"/>
      <c r="AC10" s="860"/>
      <c r="AD10" s="860"/>
      <c r="AE10" s="860"/>
      <c r="AF10" s="860"/>
      <c r="AG10" s="854">
        <f t="shared" si="1"/>
        <v>12</v>
      </c>
    </row>
    <row r="11">
      <c r="A11" s="40" t="s">
        <v>798</v>
      </c>
      <c r="B11" s="862"/>
      <c r="C11" s="862"/>
      <c r="D11" s="862"/>
      <c r="E11" s="863"/>
      <c r="F11" s="863"/>
      <c r="G11" s="863"/>
      <c r="H11" s="863"/>
      <c r="I11" s="863"/>
      <c r="J11" s="863"/>
      <c r="K11" s="863"/>
      <c r="L11" s="863"/>
      <c r="M11" s="863"/>
      <c r="N11" s="863"/>
      <c r="O11" s="863"/>
      <c r="P11" s="863"/>
      <c r="Q11" s="863"/>
      <c r="R11" s="863"/>
      <c r="S11" s="863"/>
      <c r="T11" s="863"/>
      <c r="U11" s="863"/>
      <c r="V11" s="863"/>
      <c r="W11" s="863"/>
      <c r="X11" s="863"/>
      <c r="Y11" s="863"/>
      <c r="Z11" s="863"/>
      <c r="AA11" s="863"/>
      <c r="AB11" s="863"/>
      <c r="AC11" s="863"/>
      <c r="AD11" s="863"/>
      <c r="AE11" s="863"/>
      <c r="AF11" s="863"/>
      <c r="AG11" s="859">
        <f t="shared" si="1"/>
        <v>0</v>
      </c>
    </row>
    <row r="12">
      <c r="A12" s="40" t="s">
        <v>799</v>
      </c>
      <c r="B12" s="862"/>
      <c r="C12" s="862"/>
      <c r="D12" s="862"/>
      <c r="E12" s="863"/>
      <c r="F12" s="863"/>
      <c r="G12" s="863"/>
      <c r="H12" s="863"/>
      <c r="I12" s="863"/>
      <c r="J12" s="863"/>
      <c r="K12" s="863"/>
      <c r="L12" s="863"/>
      <c r="M12" s="863"/>
      <c r="N12" s="863"/>
      <c r="O12" s="863"/>
      <c r="P12" s="863"/>
      <c r="Q12" s="863"/>
      <c r="R12" s="863"/>
      <c r="S12" s="863"/>
      <c r="T12" s="863"/>
      <c r="U12" s="863"/>
      <c r="V12" s="863"/>
      <c r="W12" s="863"/>
      <c r="X12" s="863"/>
      <c r="Y12" s="863"/>
      <c r="Z12" s="863"/>
      <c r="AA12" s="862"/>
      <c r="AB12" s="863"/>
      <c r="AC12" s="863"/>
      <c r="AD12" s="863"/>
      <c r="AE12" s="863"/>
      <c r="AF12" s="863"/>
      <c r="AG12" s="859">
        <f t="shared" si="1"/>
        <v>0</v>
      </c>
    </row>
    <row r="13">
      <c r="A13" s="864" t="s">
        <v>53</v>
      </c>
      <c r="B13" s="852">
        <v>20.0</v>
      </c>
      <c r="C13" s="852">
        <v>13.0</v>
      </c>
      <c r="D13" s="852">
        <v>7.0</v>
      </c>
      <c r="E13" s="852">
        <v>8.0</v>
      </c>
      <c r="F13" s="860">
        <v>80.0</v>
      </c>
      <c r="G13" s="852">
        <v>27.0</v>
      </c>
      <c r="H13" s="852">
        <v>5.0</v>
      </c>
      <c r="I13" s="852">
        <v>9.0</v>
      </c>
      <c r="J13" s="852">
        <v>4.0</v>
      </c>
      <c r="K13" s="852">
        <v>0.0</v>
      </c>
      <c r="L13" s="860">
        <v>50.0</v>
      </c>
      <c r="M13" s="852">
        <v>34.0</v>
      </c>
      <c r="N13" s="852">
        <v>22.0</v>
      </c>
      <c r="O13" s="852">
        <v>13.0</v>
      </c>
      <c r="P13" s="852">
        <v>7.0</v>
      </c>
      <c r="Q13" s="852">
        <v>9.0</v>
      </c>
      <c r="R13" s="852">
        <v>7.0</v>
      </c>
      <c r="S13" s="852">
        <v>4.0</v>
      </c>
      <c r="T13" s="852">
        <v>3.0</v>
      </c>
      <c r="U13" s="852">
        <v>2.0</v>
      </c>
      <c r="V13" s="852">
        <v>0.0</v>
      </c>
      <c r="W13" s="852">
        <v>0.0</v>
      </c>
      <c r="X13" s="852">
        <v>0.0</v>
      </c>
      <c r="Y13" s="852">
        <v>1.0</v>
      </c>
      <c r="Z13" s="852">
        <v>0.0</v>
      </c>
      <c r="AA13" s="852">
        <v>4.0</v>
      </c>
      <c r="AB13" s="852">
        <v>4.0</v>
      </c>
      <c r="AC13" s="852"/>
      <c r="AD13" s="852"/>
      <c r="AE13" s="852"/>
      <c r="AF13" s="852"/>
      <c r="AG13" s="854">
        <f t="shared" si="1"/>
        <v>333</v>
      </c>
    </row>
    <row r="14">
      <c r="A14" s="865" t="s">
        <v>33</v>
      </c>
      <c r="B14" s="866"/>
      <c r="C14" s="866"/>
      <c r="D14" s="866"/>
      <c r="E14" s="867"/>
      <c r="F14" s="867"/>
      <c r="G14" s="867"/>
      <c r="H14" s="867"/>
      <c r="I14" s="867"/>
      <c r="J14" s="867"/>
      <c r="K14" s="867"/>
      <c r="L14" s="867"/>
      <c r="M14" s="867"/>
      <c r="N14" s="867"/>
      <c r="O14" s="867"/>
      <c r="P14" s="867"/>
      <c r="Q14" s="867"/>
      <c r="R14" s="867"/>
      <c r="S14" s="867"/>
      <c r="T14" s="867"/>
      <c r="U14" s="867"/>
      <c r="V14" s="867"/>
      <c r="W14" s="867"/>
      <c r="X14" s="867"/>
      <c r="Y14" s="867"/>
      <c r="Z14" s="867"/>
      <c r="AA14" s="866"/>
      <c r="AB14" s="867"/>
      <c r="AC14" s="867"/>
      <c r="AD14" s="867"/>
      <c r="AE14" s="867"/>
      <c r="AF14" s="867"/>
      <c r="AG14" s="859">
        <f t="shared" si="1"/>
        <v>0</v>
      </c>
    </row>
    <row r="15">
      <c r="A15" s="868" t="s">
        <v>44</v>
      </c>
      <c r="B15" s="51">
        <f t="shared" ref="B15:AF15" si="2">SUM(B5:B14)</f>
        <v>491.51</v>
      </c>
      <c r="C15" s="51">
        <f t="shared" si="2"/>
        <v>700.87</v>
      </c>
      <c r="D15" s="51">
        <f t="shared" si="2"/>
        <v>900.82</v>
      </c>
      <c r="E15" s="51">
        <f t="shared" si="2"/>
        <v>923.33</v>
      </c>
      <c r="F15" s="51">
        <f t="shared" si="2"/>
        <v>1019.35</v>
      </c>
      <c r="G15" s="51">
        <f t="shared" si="2"/>
        <v>1079.02</v>
      </c>
      <c r="H15" s="51">
        <f t="shared" si="2"/>
        <v>1087.12</v>
      </c>
      <c r="I15" s="51">
        <f t="shared" si="2"/>
        <v>1053.03</v>
      </c>
      <c r="J15" s="51">
        <f t="shared" si="2"/>
        <v>1062.87</v>
      </c>
      <c r="K15" s="51">
        <f t="shared" si="2"/>
        <v>1455</v>
      </c>
      <c r="L15" s="51">
        <f t="shared" si="2"/>
        <v>1528.09</v>
      </c>
      <c r="M15" s="51">
        <f t="shared" si="2"/>
        <v>1280.33</v>
      </c>
      <c r="N15" s="51">
        <f t="shared" si="2"/>
        <v>1125.57</v>
      </c>
      <c r="O15" s="51">
        <f t="shared" si="2"/>
        <v>714.57</v>
      </c>
      <c r="P15" s="51">
        <f t="shared" si="2"/>
        <v>586.06</v>
      </c>
      <c r="Q15" s="51">
        <f t="shared" si="2"/>
        <v>479.58</v>
      </c>
      <c r="R15" s="51">
        <f t="shared" si="2"/>
        <v>310.83</v>
      </c>
      <c r="S15" s="51">
        <f t="shared" si="2"/>
        <v>351.38</v>
      </c>
      <c r="T15" s="51">
        <f t="shared" si="2"/>
        <v>322.75</v>
      </c>
      <c r="U15" s="51">
        <f t="shared" si="2"/>
        <v>242.09</v>
      </c>
      <c r="V15" s="51">
        <f t="shared" si="2"/>
        <v>133.19</v>
      </c>
      <c r="W15" s="51">
        <f t="shared" si="2"/>
        <v>104.16</v>
      </c>
      <c r="X15" s="51">
        <f t="shared" si="2"/>
        <v>69.26</v>
      </c>
      <c r="Y15" s="51">
        <f t="shared" si="2"/>
        <v>73.96</v>
      </c>
      <c r="Z15" s="51">
        <f t="shared" si="2"/>
        <v>139.42</v>
      </c>
      <c r="AA15" s="51">
        <f t="shared" si="2"/>
        <v>126.94</v>
      </c>
      <c r="AB15" s="51">
        <f t="shared" si="2"/>
        <v>93.72</v>
      </c>
      <c r="AC15" s="51">
        <f t="shared" si="2"/>
        <v>0</v>
      </c>
      <c r="AD15" s="51">
        <f t="shared" si="2"/>
        <v>0</v>
      </c>
      <c r="AE15" s="51">
        <f t="shared" si="2"/>
        <v>0</v>
      </c>
      <c r="AF15" s="51">
        <f t="shared" si="2"/>
        <v>0</v>
      </c>
      <c r="AG15" s="859">
        <f t="shared" si="1"/>
        <v>17454.82</v>
      </c>
    </row>
    <row r="16">
      <c r="A16" s="40"/>
      <c r="B16" s="491"/>
      <c r="C16" s="491"/>
      <c r="D16" s="491"/>
      <c r="E16" s="491"/>
      <c r="F16" s="491"/>
      <c r="G16" s="491"/>
      <c r="H16" s="491"/>
      <c r="I16" s="491"/>
      <c r="J16" s="491"/>
      <c r="K16" s="491"/>
      <c r="L16" s="491"/>
      <c r="M16" s="491"/>
      <c r="N16" s="491"/>
      <c r="O16" s="491"/>
      <c r="P16" s="491"/>
      <c r="Q16" s="491"/>
      <c r="R16" s="491"/>
      <c r="S16" s="491"/>
      <c r="T16" s="491"/>
      <c r="U16" s="491"/>
      <c r="V16" s="491"/>
      <c r="W16" s="491"/>
      <c r="X16" s="491"/>
      <c r="Y16" s="491"/>
      <c r="Z16" s="491"/>
      <c r="AA16" s="491"/>
      <c r="AB16" s="491"/>
      <c r="AC16" s="491"/>
      <c r="AD16" s="491"/>
      <c r="AE16" s="491"/>
      <c r="AF16" s="491"/>
      <c r="AG16" s="854"/>
    </row>
    <row r="17">
      <c r="A17" s="869" t="s">
        <v>48</v>
      </c>
      <c r="B17" s="491"/>
      <c r="C17" s="491"/>
      <c r="D17" s="491"/>
      <c r="E17" s="491"/>
      <c r="F17" s="491"/>
      <c r="G17" s="491"/>
      <c r="H17" s="491"/>
      <c r="I17" s="491"/>
      <c r="J17" s="491"/>
      <c r="K17" s="491"/>
      <c r="L17" s="491"/>
      <c r="M17" s="491"/>
      <c r="N17" s="491"/>
      <c r="O17" s="491"/>
      <c r="P17" s="491"/>
      <c r="Q17" s="491"/>
      <c r="R17" s="491"/>
      <c r="S17" s="491"/>
      <c r="T17" s="491"/>
      <c r="U17" s="491"/>
      <c r="V17" s="491"/>
      <c r="W17" s="491"/>
      <c r="X17" s="491"/>
      <c r="Y17" s="491"/>
      <c r="Z17" s="491"/>
      <c r="AA17" s="491"/>
      <c r="AB17" s="491"/>
      <c r="AC17" s="491"/>
      <c r="AD17" s="491"/>
      <c r="AE17" s="491"/>
      <c r="AF17" s="491"/>
      <c r="AG17" s="854"/>
    </row>
    <row r="18">
      <c r="A18" s="142" t="s">
        <v>36</v>
      </c>
      <c r="B18" s="870">
        <v>57649.34</v>
      </c>
      <c r="C18" s="871">
        <v>76414.95</v>
      </c>
      <c r="D18" s="871">
        <v>124162.72</v>
      </c>
      <c r="E18" s="871">
        <v>117448.37</v>
      </c>
      <c r="F18" s="871">
        <v>116744.47</v>
      </c>
      <c r="G18" s="871">
        <v>122051.85</v>
      </c>
      <c r="H18" s="871">
        <v>123347.55</v>
      </c>
      <c r="I18" s="871">
        <v>111376.87</v>
      </c>
      <c r="J18" s="871">
        <v>119498.37</v>
      </c>
      <c r="K18" s="871">
        <v>134583.55</v>
      </c>
      <c r="L18" s="871">
        <v>147597.35</v>
      </c>
      <c r="M18" s="871">
        <v>122609.88</v>
      </c>
      <c r="N18" s="871">
        <v>114553.84</v>
      </c>
      <c r="O18" s="871">
        <v>66058.11</v>
      </c>
      <c r="P18" s="871">
        <v>62144.27</v>
      </c>
      <c r="Q18" s="871">
        <v>52453.95</v>
      </c>
      <c r="R18" s="871">
        <v>30614.63</v>
      </c>
      <c r="S18" s="88">
        <v>37567.38</v>
      </c>
      <c r="T18" s="871">
        <v>32925.92</v>
      </c>
      <c r="U18" s="88">
        <v>25734.3</v>
      </c>
      <c r="V18" s="88">
        <v>14121.16</v>
      </c>
      <c r="W18" s="88">
        <v>10454.59</v>
      </c>
      <c r="X18" s="88">
        <v>2947.41</v>
      </c>
      <c r="Y18" s="91">
        <v>4149.84</v>
      </c>
      <c r="Z18" s="91">
        <v>5557.62</v>
      </c>
      <c r="AA18" s="88">
        <v>3956.94</v>
      </c>
      <c r="AB18" s="871">
        <v>3713.16</v>
      </c>
      <c r="AC18" s="871"/>
      <c r="AD18" s="871"/>
      <c r="AE18" s="871"/>
      <c r="AF18" s="871"/>
      <c r="AG18" s="872">
        <f t="shared" ref="AG18:AG26" si="3">SUM(B18:AF18)</f>
        <v>1840438.39</v>
      </c>
    </row>
    <row r="19">
      <c r="A19" s="142" t="s">
        <v>42</v>
      </c>
      <c r="B19" s="870">
        <v>62007.44</v>
      </c>
      <c r="C19" s="871">
        <v>85401.03</v>
      </c>
      <c r="D19" s="871">
        <v>99477.28</v>
      </c>
      <c r="E19" s="873">
        <v>111476.75</v>
      </c>
      <c r="F19" s="873">
        <v>121975.95</v>
      </c>
      <c r="G19" s="871">
        <v>132079.46</v>
      </c>
      <c r="H19" s="871">
        <v>156082.09</v>
      </c>
      <c r="I19" s="871">
        <v>167023.81</v>
      </c>
      <c r="J19" s="871">
        <v>166730.04</v>
      </c>
      <c r="K19" s="871">
        <v>250471.69</v>
      </c>
      <c r="L19" s="873">
        <v>236778.46</v>
      </c>
      <c r="M19" s="871">
        <v>191819.32</v>
      </c>
      <c r="N19" s="871">
        <v>175552.83</v>
      </c>
      <c r="O19" s="871">
        <v>136761.61</v>
      </c>
      <c r="P19" s="871">
        <v>113520.41</v>
      </c>
      <c r="Q19" s="871">
        <v>101737.38</v>
      </c>
      <c r="R19" s="871">
        <v>64217.13</v>
      </c>
      <c r="S19" s="88">
        <v>70010.68</v>
      </c>
      <c r="T19" s="871">
        <v>64102.2</v>
      </c>
      <c r="U19" s="88">
        <v>41136.92</v>
      </c>
      <c r="V19" s="88">
        <v>19829.14</v>
      </c>
      <c r="W19" s="88">
        <v>16993.62</v>
      </c>
      <c r="X19" s="88">
        <v>14912.11</v>
      </c>
      <c r="Y19" s="88">
        <v>14331.03</v>
      </c>
      <c r="Z19" s="88">
        <v>19354.16</v>
      </c>
      <c r="AA19" s="88">
        <v>13498.26</v>
      </c>
      <c r="AB19" s="88">
        <v>11458.92</v>
      </c>
      <c r="AC19" s="88"/>
      <c r="AD19" s="871"/>
      <c r="AE19" s="88"/>
      <c r="AF19" s="88"/>
      <c r="AG19" s="872">
        <f t="shared" si="3"/>
        <v>2658739.72</v>
      </c>
    </row>
    <row r="20">
      <c r="A20" s="40" t="s">
        <v>46</v>
      </c>
      <c r="B20" s="871">
        <v>0.0</v>
      </c>
      <c r="C20" s="871">
        <v>0.0</v>
      </c>
      <c r="D20" s="871">
        <v>0.0</v>
      </c>
      <c r="E20" s="873">
        <v>0.0</v>
      </c>
      <c r="F20" s="871">
        <v>0.0</v>
      </c>
      <c r="G20" s="871">
        <v>0.0</v>
      </c>
      <c r="H20" s="871">
        <v>0.0</v>
      </c>
      <c r="I20" s="871">
        <v>0.0</v>
      </c>
      <c r="J20" s="871">
        <v>0.0</v>
      </c>
      <c r="K20" s="871">
        <v>0.0</v>
      </c>
      <c r="L20" s="871">
        <v>0.0</v>
      </c>
      <c r="M20" s="871">
        <v>0.0</v>
      </c>
      <c r="N20" s="871">
        <v>0.0</v>
      </c>
      <c r="O20" s="871">
        <v>0.0</v>
      </c>
      <c r="P20" s="871">
        <v>0.0</v>
      </c>
      <c r="Q20" s="871">
        <v>0.0</v>
      </c>
      <c r="R20" s="871">
        <v>0.0</v>
      </c>
      <c r="S20" s="871">
        <v>0.0</v>
      </c>
      <c r="T20" s="871">
        <v>0.0</v>
      </c>
      <c r="U20" s="871">
        <v>0.0</v>
      </c>
      <c r="V20" s="871">
        <v>0.0</v>
      </c>
      <c r="W20" s="871">
        <v>0.0</v>
      </c>
      <c r="X20" s="871">
        <v>0.0</v>
      </c>
      <c r="Y20" s="871">
        <v>0.0</v>
      </c>
      <c r="Z20" s="871">
        <v>0.0</v>
      </c>
      <c r="AA20" s="871">
        <v>0.0</v>
      </c>
      <c r="AB20" s="871">
        <v>0.0</v>
      </c>
      <c r="AC20" s="871"/>
      <c r="AD20" s="871"/>
      <c r="AE20" s="871"/>
      <c r="AF20" s="871"/>
      <c r="AG20" s="872">
        <f t="shared" si="3"/>
        <v>0</v>
      </c>
    </row>
    <row r="21">
      <c r="A21" s="140" t="s">
        <v>47</v>
      </c>
      <c r="B21" s="870">
        <v>4267.0</v>
      </c>
      <c r="C21" s="871">
        <v>10291.0</v>
      </c>
      <c r="D21" s="871">
        <v>7530.0</v>
      </c>
      <c r="E21" s="873">
        <v>7028.0</v>
      </c>
      <c r="F21" s="871">
        <v>7530.0</v>
      </c>
      <c r="G21" s="871">
        <v>14307.0</v>
      </c>
      <c r="H21" s="871">
        <v>10040.0</v>
      </c>
      <c r="I21" s="871">
        <v>5773.0</v>
      </c>
      <c r="J21" s="871">
        <v>5271.0</v>
      </c>
      <c r="K21" s="871">
        <v>9287.0</v>
      </c>
      <c r="L21" s="873">
        <v>12801.0</v>
      </c>
      <c r="M21" s="871">
        <v>12299.0</v>
      </c>
      <c r="N21" s="871">
        <v>11044.0</v>
      </c>
      <c r="O21" s="871">
        <v>8283.0</v>
      </c>
      <c r="P21" s="871">
        <v>7279.0</v>
      </c>
      <c r="Q21" s="871">
        <v>2510.0</v>
      </c>
      <c r="R21" s="871">
        <v>2259.0</v>
      </c>
      <c r="S21" s="91">
        <v>3514.0</v>
      </c>
      <c r="T21" s="871">
        <v>4267.0</v>
      </c>
      <c r="U21" s="871">
        <v>2761.0</v>
      </c>
      <c r="V21" s="88">
        <v>2510.0</v>
      </c>
      <c r="W21" s="88">
        <v>502.0</v>
      </c>
      <c r="X21" s="88">
        <v>502.0</v>
      </c>
      <c r="Y21" s="88">
        <v>251.0</v>
      </c>
      <c r="Z21" s="88">
        <v>3012.0</v>
      </c>
      <c r="AA21" s="871">
        <v>2761.0</v>
      </c>
      <c r="AB21" s="88">
        <v>502.0</v>
      </c>
      <c r="AC21" s="88"/>
      <c r="AD21" s="88"/>
      <c r="AE21" s="88"/>
      <c r="AF21" s="88"/>
      <c r="AG21" s="872">
        <f t="shared" si="3"/>
        <v>158381</v>
      </c>
    </row>
    <row r="22" ht="17.25" customHeight="1">
      <c r="A22" s="140" t="s">
        <v>797</v>
      </c>
      <c r="B22" s="874"/>
      <c r="C22" s="875"/>
      <c r="D22" s="876"/>
      <c r="E22" s="875"/>
      <c r="F22" s="875"/>
      <c r="G22" s="876"/>
      <c r="H22" s="876"/>
      <c r="I22" s="876"/>
      <c r="J22" s="876"/>
      <c r="K22" s="876"/>
      <c r="L22" s="876"/>
      <c r="M22" s="875"/>
      <c r="N22" s="875"/>
      <c r="O22" s="875"/>
      <c r="P22" s="875"/>
      <c r="Q22" s="875"/>
      <c r="R22" s="875"/>
      <c r="S22" s="875"/>
      <c r="T22" s="875"/>
      <c r="U22" s="875"/>
      <c r="V22" s="875"/>
      <c r="W22" s="875"/>
      <c r="X22" s="875"/>
      <c r="Y22" s="875"/>
      <c r="Z22" s="875"/>
      <c r="AA22" s="875"/>
      <c r="AB22" s="875"/>
      <c r="AC22" s="875"/>
      <c r="AD22" s="875"/>
      <c r="AE22" s="875"/>
      <c r="AF22" s="875"/>
      <c r="AG22" s="872">
        <f t="shared" si="3"/>
        <v>0</v>
      </c>
    </row>
    <row r="23">
      <c r="A23" s="142" t="s">
        <v>51</v>
      </c>
      <c r="B23" s="91">
        <v>0.0</v>
      </c>
      <c r="C23" s="91">
        <v>0.0</v>
      </c>
      <c r="D23" s="91">
        <v>278.0</v>
      </c>
      <c r="E23" s="91">
        <v>497.72</v>
      </c>
      <c r="F23" s="91">
        <v>179.85</v>
      </c>
      <c r="G23" s="91">
        <v>0.0</v>
      </c>
      <c r="H23" s="91">
        <v>0.0</v>
      </c>
      <c r="I23" s="91">
        <v>0.0</v>
      </c>
      <c r="J23" s="91">
        <v>0.0</v>
      </c>
      <c r="K23" s="91">
        <v>230.34</v>
      </c>
      <c r="L23" s="91">
        <v>0.0</v>
      </c>
      <c r="M23" s="91">
        <v>549.92</v>
      </c>
      <c r="N23" s="91">
        <v>370.0</v>
      </c>
      <c r="O23" s="91">
        <v>274.0</v>
      </c>
      <c r="P23" s="91">
        <v>0.0</v>
      </c>
      <c r="Q23" s="871">
        <v>318.59</v>
      </c>
      <c r="R23" s="91">
        <v>0.0</v>
      </c>
      <c r="S23" s="871">
        <v>0.0</v>
      </c>
      <c r="T23" s="91">
        <v>288.31</v>
      </c>
      <c r="U23" s="91">
        <v>0.0</v>
      </c>
      <c r="V23" s="91">
        <v>0.0</v>
      </c>
      <c r="W23" s="91"/>
      <c r="X23" s="91"/>
      <c r="Y23" s="91"/>
      <c r="Z23" s="91"/>
      <c r="AA23" s="91"/>
      <c r="AB23" s="91"/>
      <c r="AC23" s="91"/>
      <c r="AD23" s="91"/>
      <c r="AE23" s="91"/>
      <c r="AF23" s="91"/>
      <c r="AG23" s="872">
        <f t="shared" si="3"/>
        <v>2986.73</v>
      </c>
    </row>
    <row r="24">
      <c r="A24" s="40" t="s">
        <v>798</v>
      </c>
      <c r="B24" s="877"/>
      <c r="C24" s="877"/>
      <c r="D24" s="877"/>
      <c r="E24" s="878"/>
      <c r="F24" s="878"/>
      <c r="G24" s="878"/>
      <c r="H24" s="878"/>
      <c r="I24" s="878"/>
      <c r="J24" s="878"/>
      <c r="K24" s="878"/>
      <c r="L24" s="878"/>
      <c r="M24" s="878"/>
      <c r="N24" s="878"/>
      <c r="O24" s="878"/>
      <c r="P24" s="878"/>
      <c r="Q24" s="878"/>
      <c r="R24" s="878"/>
      <c r="S24" s="878"/>
      <c r="T24" s="878"/>
      <c r="U24" s="878"/>
      <c r="V24" s="878"/>
      <c r="W24" s="878"/>
      <c r="X24" s="878"/>
      <c r="Y24" s="878"/>
      <c r="Z24" s="878"/>
      <c r="AA24" s="878"/>
      <c r="AB24" s="878"/>
      <c r="AC24" s="878"/>
      <c r="AD24" s="878"/>
      <c r="AE24" s="878"/>
      <c r="AF24" s="878"/>
      <c r="AG24" s="872">
        <f t="shared" si="3"/>
        <v>0</v>
      </c>
    </row>
    <row r="25">
      <c r="A25" s="40" t="s">
        <v>799</v>
      </c>
      <c r="B25" s="879"/>
      <c r="C25" s="879"/>
      <c r="D25" s="879"/>
      <c r="E25" s="880"/>
      <c r="F25" s="880"/>
      <c r="G25" s="880"/>
      <c r="H25" s="880"/>
      <c r="I25" s="880"/>
      <c r="J25" s="879"/>
      <c r="K25" s="880"/>
      <c r="L25" s="880"/>
      <c r="M25" s="880"/>
      <c r="N25" s="880"/>
      <c r="O25" s="880"/>
      <c r="P25" s="880"/>
      <c r="Q25" s="880"/>
      <c r="R25" s="880"/>
      <c r="S25" s="880"/>
      <c r="T25" s="880"/>
      <c r="U25" s="880"/>
      <c r="V25" s="880"/>
      <c r="W25" s="880"/>
      <c r="X25" s="880"/>
      <c r="Y25" s="880"/>
      <c r="Z25" s="880"/>
      <c r="AA25" s="880"/>
      <c r="AB25" s="880"/>
      <c r="AC25" s="880"/>
      <c r="AD25" s="880"/>
      <c r="AE25" s="880"/>
      <c r="AF25" s="880"/>
      <c r="AG25" s="287">
        <f t="shared" si="3"/>
        <v>0</v>
      </c>
    </row>
    <row r="26">
      <c r="A26" s="142" t="s">
        <v>53</v>
      </c>
      <c r="B26" s="871">
        <v>5460.24</v>
      </c>
      <c r="C26" s="871">
        <v>2667.72</v>
      </c>
      <c r="D26" s="91">
        <v>2101.12</v>
      </c>
      <c r="E26" s="871">
        <v>2466.51</v>
      </c>
      <c r="F26" s="873">
        <v>6838.53</v>
      </c>
      <c r="G26" s="871">
        <v>3498.22</v>
      </c>
      <c r="H26" s="871">
        <v>414.78</v>
      </c>
      <c r="I26" s="871">
        <v>1629.87</v>
      </c>
      <c r="J26" s="871">
        <v>1009.77</v>
      </c>
      <c r="K26" s="871">
        <v>0.0</v>
      </c>
      <c r="L26" s="873">
        <v>11648.98</v>
      </c>
      <c r="M26" s="871">
        <v>7357.52</v>
      </c>
      <c r="N26" s="871">
        <v>4119.13</v>
      </c>
      <c r="O26" s="91">
        <v>3745.99</v>
      </c>
      <c r="P26" s="882">
        <v>1274.38</v>
      </c>
      <c r="Q26" s="882">
        <v>2124.21</v>
      </c>
      <c r="R26" s="871">
        <v>1629.29</v>
      </c>
      <c r="S26" s="91">
        <v>1381.18</v>
      </c>
      <c r="T26" s="883">
        <v>1565.55</v>
      </c>
      <c r="U26" s="882">
        <v>296.74</v>
      </c>
      <c r="V26" s="882">
        <v>0.0</v>
      </c>
      <c r="W26" s="882">
        <v>0.0</v>
      </c>
      <c r="X26" s="882">
        <v>0.0</v>
      </c>
      <c r="Y26" s="882">
        <v>341.09</v>
      </c>
      <c r="Z26" s="882">
        <v>0.0</v>
      </c>
      <c r="AA26" s="882">
        <v>439.63</v>
      </c>
      <c r="AB26" s="882">
        <v>238.92</v>
      </c>
      <c r="AC26" s="882"/>
      <c r="AD26" s="882"/>
      <c r="AE26" s="882"/>
      <c r="AF26" s="882"/>
      <c r="AG26" s="127">
        <f t="shared" si="3"/>
        <v>62249.37</v>
      </c>
    </row>
    <row r="27">
      <c r="A27" s="142" t="s">
        <v>33</v>
      </c>
      <c r="B27" s="885"/>
      <c r="C27" s="886"/>
      <c r="D27" s="886"/>
      <c r="E27" s="886"/>
      <c r="F27" s="886"/>
      <c r="G27" s="886"/>
      <c r="H27" s="886"/>
      <c r="I27" s="886"/>
      <c r="J27" s="886"/>
      <c r="K27" s="886"/>
      <c r="L27" s="886"/>
      <c r="M27" s="886"/>
      <c r="N27" s="886"/>
      <c r="O27" s="886"/>
      <c r="P27" s="886"/>
      <c r="Q27" s="886"/>
      <c r="R27" s="886"/>
      <c r="S27" s="886"/>
      <c r="T27" s="886"/>
      <c r="U27" s="886"/>
      <c r="V27" s="886"/>
      <c r="W27" s="886"/>
      <c r="X27" s="886"/>
      <c r="Y27" s="886"/>
      <c r="Z27" s="886"/>
      <c r="AA27" s="886"/>
      <c r="AB27" s="886"/>
      <c r="AC27" s="886"/>
      <c r="AD27" s="886"/>
      <c r="AE27" s="886"/>
      <c r="AF27" s="880"/>
      <c r="AG27" s="854"/>
    </row>
    <row r="28">
      <c r="A28" s="868" t="s">
        <v>44</v>
      </c>
      <c r="B28" s="79">
        <f t="shared" ref="B28:AF28" si="4">SUM(B18:B27)</f>
        <v>129384.02</v>
      </c>
      <c r="C28" s="79">
        <f t="shared" si="4"/>
        <v>174774.7</v>
      </c>
      <c r="D28" s="79">
        <f t="shared" si="4"/>
        <v>233549.12</v>
      </c>
      <c r="E28" s="79">
        <f t="shared" si="4"/>
        <v>238917.35</v>
      </c>
      <c r="F28" s="79">
        <f t="shared" si="4"/>
        <v>253268.8</v>
      </c>
      <c r="G28" s="79">
        <f t="shared" si="4"/>
        <v>271936.53</v>
      </c>
      <c r="H28" s="79">
        <f t="shared" si="4"/>
        <v>289884.42</v>
      </c>
      <c r="I28" s="79">
        <f t="shared" si="4"/>
        <v>285803.55</v>
      </c>
      <c r="J28" s="79">
        <f t="shared" si="4"/>
        <v>292509.18</v>
      </c>
      <c r="K28" s="79">
        <f t="shared" si="4"/>
        <v>394572.58</v>
      </c>
      <c r="L28" s="79">
        <f t="shared" si="4"/>
        <v>408825.79</v>
      </c>
      <c r="M28" s="79">
        <f t="shared" si="4"/>
        <v>334635.64</v>
      </c>
      <c r="N28" s="79">
        <f t="shared" si="4"/>
        <v>305639.8</v>
      </c>
      <c r="O28" s="79">
        <f t="shared" si="4"/>
        <v>215122.71</v>
      </c>
      <c r="P28" s="79">
        <f t="shared" si="4"/>
        <v>184218.06</v>
      </c>
      <c r="Q28" s="79">
        <f t="shared" si="4"/>
        <v>159144.13</v>
      </c>
      <c r="R28" s="79">
        <f t="shared" si="4"/>
        <v>98720.05</v>
      </c>
      <c r="S28" s="79">
        <f t="shared" si="4"/>
        <v>112473.24</v>
      </c>
      <c r="T28" s="79">
        <f t="shared" si="4"/>
        <v>103148.98</v>
      </c>
      <c r="U28" s="79">
        <f t="shared" si="4"/>
        <v>69928.96</v>
      </c>
      <c r="V28" s="79">
        <f t="shared" si="4"/>
        <v>36460.3</v>
      </c>
      <c r="W28" s="79">
        <f t="shared" si="4"/>
        <v>27950.21</v>
      </c>
      <c r="X28" s="79">
        <f t="shared" si="4"/>
        <v>18361.52</v>
      </c>
      <c r="Y28" s="79">
        <f t="shared" si="4"/>
        <v>19072.96</v>
      </c>
      <c r="Z28" s="79">
        <f t="shared" si="4"/>
        <v>27923.78</v>
      </c>
      <c r="AA28" s="79">
        <f t="shared" si="4"/>
        <v>20655.83</v>
      </c>
      <c r="AB28" s="79">
        <f t="shared" si="4"/>
        <v>15913</v>
      </c>
      <c r="AC28" s="79">
        <f t="shared" si="4"/>
        <v>0</v>
      </c>
      <c r="AD28" s="79">
        <f t="shared" si="4"/>
        <v>0</v>
      </c>
      <c r="AE28" s="79">
        <f t="shared" si="4"/>
        <v>0</v>
      </c>
      <c r="AF28" s="79">
        <f t="shared" si="4"/>
        <v>0</v>
      </c>
      <c r="AG28" s="888">
        <f>SUM(B28:AF28)</f>
        <v>4722795.21</v>
      </c>
    </row>
    <row r="29">
      <c r="A29" s="40"/>
      <c r="B29" s="491"/>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c r="AA29" s="491"/>
      <c r="AB29" s="491"/>
      <c r="AC29" s="491"/>
      <c r="AD29" s="491"/>
      <c r="AE29" s="491"/>
      <c r="AF29" s="491"/>
      <c r="AG29" s="854"/>
    </row>
    <row r="30">
      <c r="A30" s="889" t="s">
        <v>59</v>
      </c>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c r="AA30" s="491"/>
      <c r="AB30" s="491"/>
      <c r="AC30" s="491"/>
      <c r="AD30" s="491"/>
      <c r="AE30" s="491"/>
      <c r="AF30" s="491"/>
      <c r="AG30" s="854"/>
    </row>
    <row r="31">
      <c r="A31" s="40" t="s">
        <v>802</v>
      </c>
      <c r="B31" s="890">
        <f>'OLD Summary'!B62</f>
        <v>21772.84126</v>
      </c>
      <c r="C31" s="890">
        <f>'OLD Summary'!C62</f>
        <v>31642.26</v>
      </c>
      <c r="D31" s="890">
        <f>'OLD Summary'!D62</f>
        <v>53297.91817</v>
      </c>
      <c r="E31" s="890">
        <f>'OLD Summary'!E62</f>
        <v>64412.41313</v>
      </c>
      <c r="F31" s="890">
        <f>'OLD Summary'!F62</f>
        <v>58008.46793</v>
      </c>
      <c r="G31" s="890">
        <f>'OLD Summary'!G62</f>
        <v>61557.52103</v>
      </c>
      <c r="H31" s="890">
        <f>'OLD Summary'!H62</f>
        <v>68941.32498</v>
      </c>
      <c r="I31" s="890">
        <f>'OLD Summary'!I62</f>
        <v>60098.52482</v>
      </c>
      <c r="J31" s="890">
        <f>'OLD Summary'!J62</f>
        <v>52147.31282</v>
      </c>
      <c r="K31" s="890">
        <f>'OLD Summary'!K62</f>
        <v>66693.42718</v>
      </c>
      <c r="L31" s="890">
        <f>'OLD Summary'!L62</f>
        <v>69780.76232</v>
      </c>
      <c r="M31" s="890">
        <f>'OLD Summary'!M62</f>
        <v>71519.43362</v>
      </c>
      <c r="N31" s="890">
        <f>'OLD Summary'!N62</f>
        <v>60972.6469</v>
      </c>
      <c r="O31" s="890">
        <f>'OLD Summary'!O62</f>
        <v>43073.17272</v>
      </c>
      <c r="P31" s="890">
        <f>'OLD Summary'!P62</f>
        <v>39413.86241</v>
      </c>
      <c r="Q31" s="890">
        <f>'OLD Summary'!Q62</f>
        <v>32503.57277</v>
      </c>
      <c r="R31" s="890">
        <f>'OLD Summary'!R62</f>
        <v>28666.13956</v>
      </c>
      <c r="S31" s="890">
        <f>'OLD Summary'!S62</f>
        <v>26603.69834</v>
      </c>
      <c r="T31" s="890">
        <f>'OLD Summary'!T62</f>
        <v>26856.4623</v>
      </c>
      <c r="U31" s="890">
        <f>'OLD Summary'!U62</f>
        <v>23894.92688</v>
      </c>
      <c r="V31" s="890">
        <f>'OLD Summary'!V62</f>
        <v>21617.69904</v>
      </c>
      <c r="W31" s="890">
        <f>'OLD Summary'!W62</f>
        <v>9821.63002</v>
      </c>
      <c r="X31" s="890">
        <f>'OLD Summary'!X62</f>
        <v>4247.237252</v>
      </c>
      <c r="Y31" s="890">
        <f>'OLD Summary'!Y62</f>
        <v>4629.673125</v>
      </c>
      <c r="Z31" s="890">
        <f>'OLD Summary'!Z62</f>
        <v>4114.009764</v>
      </c>
      <c r="AA31" s="890">
        <f>'OLD Summary'!AA62</f>
        <v>4678.252476</v>
      </c>
      <c r="AB31" s="890">
        <f>'OLD Summary'!AB62</f>
        <v>4737.8397</v>
      </c>
      <c r="AC31" s="890">
        <f>'OLD Summary'!AC62</f>
        <v>5245.813335</v>
      </c>
      <c r="AD31" s="890">
        <f>'OLD Summary'!AD62</f>
        <v>5575.158105</v>
      </c>
      <c r="AE31" s="890">
        <f>'OLD Summary'!AE62</f>
        <v>5607.792465</v>
      </c>
      <c r="AF31" s="890"/>
      <c r="AG31" s="888">
        <f t="shared" ref="AG31:AG42" si="5">SUM(B31:AF31)</f>
        <v>1032131.794</v>
      </c>
    </row>
    <row r="32">
      <c r="A32" s="142" t="s">
        <v>167</v>
      </c>
      <c r="B32" s="890">
        <f>'OLD Summary'!B63</f>
        <v>5447.08</v>
      </c>
      <c r="C32" s="890">
        <f>'OLD Summary'!C63</f>
        <v>5717.82</v>
      </c>
      <c r="D32" s="890">
        <f>'OLD Summary'!D63</f>
        <v>5852.64</v>
      </c>
      <c r="E32" s="890">
        <f>'OLD Summary'!E63</f>
        <v>6168.03</v>
      </c>
      <c r="F32" s="890">
        <f>'OLD Summary'!F63</f>
        <v>7755.94</v>
      </c>
      <c r="G32" s="890">
        <f>'OLD Summary'!G63</f>
        <v>12282.57</v>
      </c>
      <c r="H32" s="890">
        <f>'OLD Summary'!H63</f>
        <v>15666.65</v>
      </c>
      <c r="I32" s="890">
        <f>'OLD Summary'!I63</f>
        <v>20469</v>
      </c>
      <c r="J32" s="890">
        <f>'OLD Summary'!J63</f>
        <v>20366.77</v>
      </c>
      <c r="K32" s="890">
        <f>'OLD Summary'!K63</f>
        <v>17166.67</v>
      </c>
      <c r="L32" s="890">
        <f>'OLD Summary'!L63</f>
        <v>16563.17</v>
      </c>
      <c r="M32" s="890">
        <f>'OLD Summary'!M63</f>
        <v>15755.02</v>
      </c>
      <c r="N32" s="890">
        <f>'OLD Summary'!N63</f>
        <v>14856.16</v>
      </c>
      <c r="O32" s="890">
        <f>'OLD Summary'!O63</f>
        <v>16720.89</v>
      </c>
      <c r="P32" s="890">
        <f>'OLD Summary'!P63</f>
        <v>14270.56</v>
      </c>
      <c r="Q32" s="890">
        <f>'OLD Summary'!Q63</f>
        <v>10953.28</v>
      </c>
      <c r="R32" s="890">
        <f>'OLD Summary'!R63</f>
        <v>10047.78</v>
      </c>
      <c r="S32" s="890">
        <f>'OLD Summary'!S63</f>
        <v>8975.68</v>
      </c>
      <c r="T32" s="890">
        <f>'OLD Summary'!T63</f>
        <v>9820.89</v>
      </c>
      <c r="U32" s="890">
        <f>'OLD Summary'!U63</f>
        <v>9843.64</v>
      </c>
      <c r="V32" s="890">
        <f>'OLD Summary'!V63</f>
        <v>6432.76</v>
      </c>
      <c r="W32" s="890">
        <f>'OLD Summary'!W63</f>
        <v>6633.97</v>
      </c>
      <c r="X32" s="890">
        <f>'OLD Summary'!X63</f>
        <v>5721.33</v>
      </c>
      <c r="Y32" s="890">
        <f>'OLD Summary'!Y63</f>
        <v>5604.11</v>
      </c>
      <c r="Z32" s="890">
        <f>'OLD Summary'!Z63</f>
        <v>7159.58</v>
      </c>
      <c r="AA32" s="890">
        <f>'OLD Summary'!AA63</f>
        <v>2731.87</v>
      </c>
      <c r="AB32" s="890">
        <f>'OLD Summary'!AB63</f>
        <v>2427.83</v>
      </c>
      <c r="AC32" s="890">
        <f>'OLD Summary'!AC63</f>
        <v>1957.6</v>
      </c>
      <c r="AD32" s="890">
        <f>'OLD Summary'!AD63</f>
        <v>2103.31</v>
      </c>
      <c r="AE32" s="890">
        <f>'OLD Summary'!AE63</f>
        <v>2706.23</v>
      </c>
      <c r="AF32" s="890"/>
      <c r="AG32" s="888">
        <f t="shared" si="5"/>
        <v>288178.83</v>
      </c>
    </row>
    <row r="33">
      <c r="A33" s="40" t="s">
        <v>171</v>
      </c>
      <c r="B33" s="890">
        <f>'OLD Summary'!B65</f>
        <v>0</v>
      </c>
      <c r="C33" s="890">
        <f>'OLD Summary'!C65</f>
        <v>0</v>
      </c>
      <c r="D33" s="890">
        <f>'OLD Summary'!D65</f>
        <v>0</v>
      </c>
      <c r="E33" s="890">
        <f>'OLD Summary'!E65</f>
        <v>0</v>
      </c>
      <c r="F33" s="890">
        <f>'OLD Summary'!F65</f>
        <v>0</v>
      </c>
      <c r="G33" s="890">
        <f>'OLD Summary'!G65</f>
        <v>0</v>
      </c>
      <c r="H33" s="890">
        <f>'OLD Summary'!H65</f>
        <v>0</v>
      </c>
      <c r="I33" s="890">
        <f>'OLD Summary'!I65</f>
        <v>0</v>
      </c>
      <c r="J33" s="890">
        <f>'OLD Summary'!J65</f>
        <v>0</v>
      </c>
      <c r="K33" s="890">
        <f>'OLD Summary'!K65</f>
        <v>0</v>
      </c>
      <c r="L33" s="890">
        <f>'OLD Summary'!L65</f>
        <v>0</v>
      </c>
      <c r="M33" s="890">
        <f>'OLD Summary'!M65</f>
        <v>0</v>
      </c>
      <c r="N33" s="890">
        <f>'OLD Summary'!N65</f>
        <v>875.5</v>
      </c>
      <c r="O33" s="890">
        <f>'OLD Summary'!O65</f>
        <v>1856.35</v>
      </c>
      <c r="P33" s="890">
        <f>'OLD Summary'!P66</f>
        <v>12240.27</v>
      </c>
      <c r="Q33" s="890">
        <f>'OLD Summary'!Q65</f>
        <v>1496.42</v>
      </c>
      <c r="R33" s="890">
        <f>'OLD Summary'!R65</f>
        <v>1503.62</v>
      </c>
      <c r="S33" s="890">
        <f>'OLD Summary'!S65</f>
        <v>684.27</v>
      </c>
      <c r="T33" s="890">
        <f>'OLD Summary'!T65</f>
        <v>0</v>
      </c>
      <c r="U33" s="890">
        <f>'OLD Summary'!U65</f>
        <v>0</v>
      </c>
      <c r="V33" s="890">
        <f>'OLD Summary'!V65</f>
        <v>0</v>
      </c>
      <c r="W33" s="890">
        <f>'OLD Summary'!W65</f>
        <v>0</v>
      </c>
      <c r="X33" s="890">
        <f>'OLD Summary'!X65</f>
        <v>0</v>
      </c>
      <c r="Y33" s="890">
        <f>'OLD Summary'!Y65</f>
        <v>0</v>
      </c>
      <c r="Z33" s="890">
        <f>'OLD Summary'!Z65</f>
        <v>0</v>
      </c>
      <c r="AA33" s="890">
        <f>'OLD Summary'!AA65</f>
        <v>0</v>
      </c>
      <c r="AB33" s="890">
        <f>'OLD Summary'!AB65</f>
        <v>0</v>
      </c>
      <c r="AC33" s="890">
        <f>'OLD Summary'!AC65</f>
        <v>0</v>
      </c>
      <c r="AD33" s="890">
        <f>'OLD Summary'!AD65</f>
        <v>0</v>
      </c>
      <c r="AE33" s="890">
        <f>'OLD Summary'!AE65</f>
        <v>0</v>
      </c>
      <c r="AF33" s="890"/>
      <c r="AG33" s="888">
        <f t="shared" si="5"/>
        <v>18656.43</v>
      </c>
    </row>
    <row r="34">
      <c r="A34" s="142" t="s">
        <v>169</v>
      </c>
      <c r="B34" s="890">
        <f>'OLD Summary'!B64</f>
        <v>315.1</v>
      </c>
      <c r="C34" s="890">
        <f>'OLD Summary'!C64</f>
        <v>266.17</v>
      </c>
      <c r="D34" s="890">
        <f>'OLD Summary'!D64</f>
        <v>288.53</v>
      </c>
      <c r="E34" s="890">
        <f>'OLD Summary'!E64</f>
        <v>311.83</v>
      </c>
      <c r="F34" s="890">
        <f>'OLD Summary'!F64</f>
        <v>307.19</v>
      </c>
      <c r="G34" s="890">
        <f>'OLD Summary'!G64</f>
        <v>1035.45</v>
      </c>
      <c r="H34" s="890">
        <f>'OLD Summary'!H64</f>
        <v>1061.59</v>
      </c>
      <c r="I34" s="890">
        <f>'OLD Summary'!I64</f>
        <v>1086.12</v>
      </c>
      <c r="J34" s="890">
        <f>'OLD Summary'!J64</f>
        <v>1092.08</v>
      </c>
      <c r="K34" s="890">
        <f>'OLD Summary'!K64</f>
        <v>1087.96</v>
      </c>
      <c r="L34" s="890">
        <f>'OLD Summary'!L64</f>
        <v>1095.88</v>
      </c>
      <c r="M34" s="890">
        <f>'OLD Summary'!M64</f>
        <v>1089.86</v>
      </c>
      <c r="N34" s="890">
        <f>'OLD Summary'!N64</f>
        <v>1086.94</v>
      </c>
      <c r="O34" s="890">
        <f>'OLD Summary'!O64</f>
        <v>932.03</v>
      </c>
      <c r="P34" s="890">
        <f>'OLD Summary'!P64</f>
        <v>909.64</v>
      </c>
      <c r="Q34" s="890">
        <f>'OLD Summary'!Q64</f>
        <v>399.53</v>
      </c>
      <c r="R34" s="890">
        <f>'OLD Summary'!R64</f>
        <v>431.85</v>
      </c>
      <c r="S34" s="890">
        <f>'OLD Summary'!S64</f>
        <v>791.56</v>
      </c>
      <c r="T34" s="890">
        <f>'OLD Summary'!T64</f>
        <v>934.3</v>
      </c>
      <c r="U34" s="890">
        <f>'OLD Summary'!U64</f>
        <v>1168.87</v>
      </c>
      <c r="V34" s="890">
        <f>'OLD Summary'!V64</f>
        <v>1134.17</v>
      </c>
      <c r="W34" s="890">
        <f>'OLD Summary'!W64</f>
        <v>849.96</v>
      </c>
      <c r="X34" s="890">
        <f>'OLD Summary'!X64</f>
        <v>523.85</v>
      </c>
      <c r="Y34" s="890">
        <f>'OLD Summary'!Y64</f>
        <v>431.27</v>
      </c>
      <c r="Z34" s="890">
        <f>'OLD Summary'!Z64</f>
        <v>1131.11</v>
      </c>
      <c r="AA34" s="890">
        <f>'OLD Summary'!AA64</f>
        <v>1498.04</v>
      </c>
      <c r="AB34" s="890">
        <f>'OLD Summary'!AB64</f>
        <v>535.28</v>
      </c>
      <c r="AC34" s="890">
        <f>'OLD Summary'!AC64</f>
        <v>300.48</v>
      </c>
      <c r="AD34" s="890">
        <f>'OLD Summary'!AD64</f>
        <v>207.52</v>
      </c>
      <c r="AE34" s="890">
        <f>'OLD Summary'!AE64</f>
        <v>209.57</v>
      </c>
      <c r="AF34" s="890"/>
      <c r="AG34" s="888">
        <f t="shared" si="5"/>
        <v>22513.73</v>
      </c>
    </row>
    <row r="35">
      <c r="A35" s="142" t="s">
        <v>797</v>
      </c>
      <c r="B35" s="891"/>
      <c r="C35" s="891"/>
      <c r="D35" s="891"/>
      <c r="E35" s="891"/>
      <c r="F35" s="891"/>
      <c r="G35" s="891"/>
      <c r="H35" s="891"/>
      <c r="I35" s="891"/>
      <c r="J35" s="891"/>
      <c r="K35" s="891"/>
      <c r="L35" s="891"/>
      <c r="M35" s="891"/>
      <c r="N35" s="891"/>
      <c r="O35" s="891"/>
      <c r="P35" s="891"/>
      <c r="Q35" s="891"/>
      <c r="R35" s="891"/>
      <c r="S35" s="891"/>
      <c r="T35" s="891"/>
      <c r="U35" s="892">
        <f>'OLD Summary'!U66</f>
        <v>17405.64</v>
      </c>
      <c r="V35" s="892">
        <f>'OLD Summary'!V66</f>
        <v>13665.21</v>
      </c>
      <c r="W35" s="892">
        <f>'OLD Summary'!W66</f>
        <v>9313.72</v>
      </c>
      <c r="X35" s="892">
        <f>'OLD Summary'!X66</f>
        <v>8206.83</v>
      </c>
      <c r="Y35" s="892">
        <f>'OLD Summary'!Y66</f>
        <v>7390.52</v>
      </c>
      <c r="Z35" s="892">
        <f>'OLD Summary'!Z66</f>
        <v>3203.85</v>
      </c>
      <c r="AA35" s="892">
        <f>'OLD Summary'!AA66</f>
        <v>7333.15</v>
      </c>
      <c r="AB35" s="892">
        <f>'OLD Summary'!AB66</f>
        <v>3045.36</v>
      </c>
      <c r="AC35" s="892">
        <f>'OLD Summary'!AC66</f>
        <v>3504.59</v>
      </c>
      <c r="AD35" s="892">
        <f>'OLD Summary'!AD66</f>
        <v>2492.21</v>
      </c>
      <c r="AE35" s="892">
        <f>'OLD Summary'!AE66</f>
        <v>4029.8</v>
      </c>
      <c r="AF35" s="892"/>
      <c r="AG35" s="888">
        <f t="shared" si="5"/>
        <v>79590.88</v>
      </c>
    </row>
    <row r="36">
      <c r="A36" s="142" t="s">
        <v>803</v>
      </c>
      <c r="B36" s="892">
        <f t="shared" ref="B36:S36" si="6">B22*0.15</f>
        <v>0</v>
      </c>
      <c r="C36" s="892">
        <f t="shared" si="6"/>
        <v>0</v>
      </c>
      <c r="D36" s="892">
        <f t="shared" si="6"/>
        <v>0</v>
      </c>
      <c r="E36" s="892">
        <f t="shared" si="6"/>
        <v>0</v>
      </c>
      <c r="F36" s="892">
        <f t="shared" si="6"/>
        <v>0</v>
      </c>
      <c r="G36" s="892">
        <f t="shared" si="6"/>
        <v>0</v>
      </c>
      <c r="H36" s="892">
        <f t="shared" si="6"/>
        <v>0</v>
      </c>
      <c r="I36" s="892">
        <f t="shared" si="6"/>
        <v>0</v>
      </c>
      <c r="J36" s="892">
        <f t="shared" si="6"/>
        <v>0</v>
      </c>
      <c r="K36" s="892">
        <f t="shared" si="6"/>
        <v>0</v>
      </c>
      <c r="L36" s="892">
        <f t="shared" si="6"/>
        <v>0</v>
      </c>
      <c r="M36" s="892">
        <f t="shared" si="6"/>
        <v>0</v>
      </c>
      <c r="N36" s="892">
        <f t="shared" si="6"/>
        <v>0</v>
      </c>
      <c r="O36" s="892">
        <f t="shared" si="6"/>
        <v>0</v>
      </c>
      <c r="P36" s="892">
        <f t="shared" si="6"/>
        <v>0</v>
      </c>
      <c r="Q36" s="892">
        <f t="shared" si="6"/>
        <v>0</v>
      </c>
      <c r="R36" s="892">
        <f t="shared" si="6"/>
        <v>0</v>
      </c>
      <c r="S36" s="892">
        <f t="shared" si="6"/>
        <v>0</v>
      </c>
      <c r="T36" s="891"/>
      <c r="U36" s="892">
        <f t="shared" ref="U36:AC36" si="7">U22*0.15</f>
        <v>0</v>
      </c>
      <c r="V36" s="892">
        <f t="shared" si="7"/>
        <v>0</v>
      </c>
      <c r="W36" s="892">
        <f t="shared" si="7"/>
        <v>0</v>
      </c>
      <c r="X36" s="892">
        <f t="shared" si="7"/>
        <v>0</v>
      </c>
      <c r="Y36" s="892">
        <f t="shared" si="7"/>
        <v>0</v>
      </c>
      <c r="Z36" s="892">
        <f t="shared" si="7"/>
        <v>0</v>
      </c>
      <c r="AA36" s="892">
        <f t="shared" si="7"/>
        <v>0</v>
      </c>
      <c r="AB36" s="892">
        <f t="shared" si="7"/>
        <v>0</v>
      </c>
      <c r="AC36" s="892">
        <f t="shared" si="7"/>
        <v>0</v>
      </c>
      <c r="AD36" s="892"/>
      <c r="AE36" s="892"/>
      <c r="AF36" s="892"/>
      <c r="AG36" s="888">
        <f t="shared" si="5"/>
        <v>0</v>
      </c>
    </row>
    <row r="37">
      <c r="A37" s="142" t="s">
        <v>804</v>
      </c>
      <c r="B37" s="891"/>
      <c r="C37" s="891"/>
      <c r="D37" s="891"/>
      <c r="E37" s="891"/>
      <c r="F37" s="891"/>
      <c r="G37" s="891"/>
      <c r="H37" s="891"/>
      <c r="I37" s="891"/>
      <c r="J37" s="891"/>
      <c r="K37" s="891"/>
      <c r="L37" s="891"/>
      <c r="M37" s="891"/>
      <c r="N37" s="891"/>
      <c r="O37" s="891"/>
      <c r="P37" s="891"/>
      <c r="Q37" s="891"/>
      <c r="R37" s="891"/>
      <c r="S37" s="891"/>
      <c r="T37" s="891"/>
      <c r="U37" s="891"/>
      <c r="V37" s="891"/>
      <c r="W37" s="891"/>
      <c r="X37" s="891"/>
      <c r="Y37" s="891"/>
      <c r="Z37" s="891"/>
      <c r="AA37" s="891"/>
      <c r="AB37" s="891"/>
      <c r="AC37" s="891"/>
      <c r="AD37" s="891"/>
      <c r="AE37" s="891"/>
      <c r="AF37" s="891"/>
      <c r="AG37" s="888">
        <f t="shared" si="5"/>
        <v>0</v>
      </c>
    </row>
    <row r="38">
      <c r="A38" s="893" t="s">
        <v>805</v>
      </c>
      <c r="B38" s="894"/>
      <c r="C38" s="891"/>
      <c r="D38" s="891"/>
      <c r="E38" s="891"/>
      <c r="F38" s="891"/>
      <c r="G38" s="891"/>
      <c r="H38" s="891"/>
      <c r="I38" s="891"/>
      <c r="J38" s="891"/>
      <c r="K38" s="891"/>
      <c r="L38" s="891"/>
      <c r="M38" s="891"/>
      <c r="N38" s="891"/>
      <c r="O38" s="891"/>
      <c r="P38" s="891"/>
      <c r="Q38" s="891"/>
      <c r="R38" s="891"/>
      <c r="S38" s="891"/>
      <c r="T38" s="891"/>
      <c r="U38" s="891"/>
      <c r="V38" s="891"/>
      <c r="W38" s="891"/>
      <c r="X38" s="891"/>
      <c r="Y38" s="891"/>
      <c r="Z38" s="891"/>
      <c r="AA38" s="891"/>
      <c r="AB38" s="891"/>
      <c r="AC38" s="891"/>
      <c r="AD38" s="891"/>
      <c r="AE38" s="891"/>
      <c r="AF38" s="891"/>
      <c r="AG38" s="888">
        <f t="shared" si="5"/>
        <v>0</v>
      </c>
    </row>
    <row r="39">
      <c r="A39" s="893" t="s">
        <v>806</v>
      </c>
      <c r="B39" s="895">
        <f>'OLD Summary'!B69</f>
        <v>0</v>
      </c>
      <c r="C39" s="667">
        <f>'OLD Summary'!C69</f>
        <v>0</v>
      </c>
      <c r="D39" s="667">
        <f>'OLD Summary'!D69</f>
        <v>69.5</v>
      </c>
      <c r="E39" s="667">
        <f>'OLD Summary'!E69</f>
        <v>110.85</v>
      </c>
      <c r="F39" s="667">
        <f>'OLD Summary'!F69</f>
        <v>35.97</v>
      </c>
      <c r="G39" s="667">
        <f>'OLD Summary'!G69</f>
        <v>0</v>
      </c>
      <c r="H39" s="667">
        <f>'OLD Summary'!H69</f>
        <v>0</v>
      </c>
      <c r="I39" s="667">
        <f>'OLD Summary'!I69</f>
        <v>0</v>
      </c>
      <c r="J39" s="667">
        <f>'OLD Summary'!J69</f>
        <v>0</v>
      </c>
      <c r="K39" s="667">
        <f>'OLD Summary'!K69</f>
        <v>57.59</v>
      </c>
      <c r="L39" s="667">
        <f>'OLD Summary'!L69</f>
        <v>0</v>
      </c>
      <c r="M39" s="667">
        <f>'OLD Summary'!M69</f>
        <v>109.98</v>
      </c>
      <c r="N39" s="667">
        <f>'OLD Summary'!N69</f>
        <v>92.5</v>
      </c>
      <c r="O39" s="667">
        <f>'OLD Summary'!O69</f>
        <v>68.5</v>
      </c>
      <c r="P39" s="667">
        <f>'OLD Summary'!P69</f>
        <v>0</v>
      </c>
      <c r="Q39" s="667">
        <f>'OLD Summary'!Q69</f>
        <v>79.64</v>
      </c>
      <c r="R39" s="667">
        <f>'OLD Summary'!R69</f>
        <v>0</v>
      </c>
      <c r="S39" s="667">
        <f>'OLD Summary'!S69</f>
        <v>0</v>
      </c>
      <c r="T39" s="667">
        <f>'OLD Summary'!T69</f>
        <v>57.66</v>
      </c>
      <c r="U39" s="667">
        <f>'OLD Summary'!U69</f>
        <v>0</v>
      </c>
      <c r="V39" s="667">
        <f>'OLD Summary'!V69</f>
        <v>0</v>
      </c>
      <c r="W39" s="667">
        <f>'OLD Summary'!W69</f>
        <v>0</v>
      </c>
      <c r="X39" s="667">
        <f>'OLD Summary'!X69</f>
        <v>0</v>
      </c>
      <c r="Y39" s="667">
        <f>'OLD Summary'!Y69</f>
        <v>0</v>
      </c>
      <c r="Z39" s="667">
        <f>'OLD Summary'!Z69</f>
        <v>0</v>
      </c>
      <c r="AA39" s="667">
        <f>'OLD Summary'!AA69</f>
        <v>0</v>
      </c>
      <c r="AB39" s="667">
        <f>'OLD Summary'!AB69</f>
        <v>0</v>
      </c>
      <c r="AC39" s="667">
        <f>'OLD Summary'!AC69</f>
        <v>64.83</v>
      </c>
      <c r="AD39" s="667">
        <f>'OLD Summary'!AD69</f>
        <v>0</v>
      </c>
      <c r="AE39" s="667">
        <f>'OLD Summary'!AE69</f>
        <v>0</v>
      </c>
      <c r="AF39" s="667"/>
      <c r="AG39" s="888">
        <f t="shared" si="5"/>
        <v>747.02</v>
      </c>
    </row>
    <row r="40">
      <c r="A40" s="40" t="s">
        <v>807</v>
      </c>
      <c r="B40" s="891"/>
      <c r="C40" s="891"/>
      <c r="D40" s="891"/>
      <c r="E40" s="891"/>
      <c r="F40" s="891"/>
      <c r="G40" s="891"/>
      <c r="H40" s="891"/>
      <c r="I40" s="891"/>
      <c r="J40" s="891"/>
      <c r="K40" s="891"/>
      <c r="L40" s="891"/>
      <c r="M40" s="891"/>
      <c r="N40" s="891"/>
      <c r="O40" s="891"/>
      <c r="P40" s="891"/>
      <c r="Q40" s="891"/>
      <c r="R40" s="891"/>
      <c r="S40" s="891"/>
      <c r="T40" s="891"/>
      <c r="U40" s="891"/>
      <c r="V40" s="891"/>
      <c r="W40" s="891"/>
      <c r="X40" s="891"/>
      <c r="Y40" s="891"/>
      <c r="Z40" s="891"/>
      <c r="AA40" s="891"/>
      <c r="AB40" s="891"/>
      <c r="AC40" s="891"/>
      <c r="AD40" s="891"/>
      <c r="AE40" s="891"/>
      <c r="AF40" s="891"/>
      <c r="AG40" s="888">
        <f t="shared" si="5"/>
        <v>0</v>
      </c>
    </row>
    <row r="41">
      <c r="A41" s="40" t="s">
        <v>808</v>
      </c>
      <c r="B41" s="891"/>
      <c r="C41" s="891"/>
      <c r="D41" s="891"/>
      <c r="E41" s="891"/>
      <c r="F41" s="891"/>
      <c r="G41" s="891"/>
      <c r="H41" s="891"/>
      <c r="I41" s="891"/>
      <c r="J41" s="891"/>
      <c r="K41" s="891"/>
      <c r="L41" s="891"/>
      <c r="M41" s="891"/>
      <c r="N41" s="891"/>
      <c r="O41" s="891"/>
      <c r="P41" s="891"/>
      <c r="Q41" s="891"/>
      <c r="R41" s="891"/>
      <c r="S41" s="891"/>
      <c r="T41" s="891"/>
      <c r="U41" s="891"/>
      <c r="V41" s="891"/>
      <c r="W41" s="891"/>
      <c r="X41" s="891"/>
      <c r="Y41" s="891"/>
      <c r="Z41" s="891"/>
      <c r="AA41" s="891"/>
      <c r="AB41" s="891"/>
      <c r="AC41" s="891"/>
      <c r="AD41" s="891"/>
      <c r="AE41" s="891"/>
      <c r="AF41" s="891"/>
      <c r="AG41" s="888">
        <f t="shared" si="5"/>
        <v>0</v>
      </c>
    </row>
    <row r="42">
      <c r="A42" s="40" t="s">
        <v>809</v>
      </c>
      <c r="B42" s="891"/>
      <c r="C42" s="891"/>
      <c r="D42" s="891"/>
      <c r="E42" s="891"/>
      <c r="F42" s="891"/>
      <c r="G42" s="891"/>
      <c r="H42" s="891"/>
      <c r="I42" s="891"/>
      <c r="J42" s="891"/>
      <c r="K42" s="891"/>
      <c r="L42" s="891"/>
      <c r="M42" s="891"/>
      <c r="N42" s="891"/>
      <c r="O42" s="891"/>
      <c r="P42" s="891"/>
      <c r="Q42" s="891"/>
      <c r="R42" s="891"/>
      <c r="S42" s="891"/>
      <c r="T42" s="891"/>
      <c r="U42" s="891"/>
      <c r="V42" s="891"/>
      <c r="W42" s="891"/>
      <c r="X42" s="891"/>
      <c r="Y42" s="891"/>
      <c r="Z42" s="891"/>
      <c r="AA42" s="891"/>
      <c r="AB42" s="891"/>
      <c r="AC42" s="891"/>
      <c r="AD42" s="891"/>
      <c r="AE42" s="891"/>
      <c r="AF42" s="891"/>
      <c r="AG42" s="888">
        <f t="shared" si="5"/>
        <v>0</v>
      </c>
    </row>
    <row r="43">
      <c r="A43" s="142" t="s">
        <v>810</v>
      </c>
      <c r="B43" s="891"/>
      <c r="C43" s="891"/>
      <c r="D43" s="891"/>
      <c r="E43" s="891"/>
      <c r="F43" s="891"/>
      <c r="G43" s="891"/>
      <c r="H43" s="891"/>
      <c r="I43" s="891"/>
      <c r="J43" s="891"/>
      <c r="K43" s="891"/>
      <c r="L43" s="891"/>
      <c r="M43" s="891"/>
      <c r="N43" s="891"/>
      <c r="O43" s="891"/>
      <c r="P43" s="891"/>
      <c r="Q43" s="891"/>
      <c r="R43" s="891"/>
      <c r="S43" s="891"/>
      <c r="T43" s="891"/>
      <c r="U43" s="891"/>
      <c r="V43" s="891"/>
      <c r="W43" s="891"/>
      <c r="X43" s="891"/>
      <c r="Y43" s="891"/>
      <c r="Z43" s="891"/>
      <c r="AA43" s="891"/>
      <c r="AB43" s="891"/>
      <c r="AC43" s="891"/>
      <c r="AD43" s="891"/>
      <c r="AE43" s="891"/>
      <c r="AF43" s="891"/>
      <c r="AG43" s="854"/>
    </row>
    <row r="44">
      <c r="A44" s="142" t="s">
        <v>811</v>
      </c>
      <c r="B44" s="891">
        <f>B27*'OLD Data - P&amp;L'!$C$42</f>
        <v>0</v>
      </c>
      <c r="C44" s="891">
        <f>C27*'OLD Data - P&amp;L'!$C$42</f>
        <v>0</v>
      </c>
      <c r="D44" s="891">
        <f>D27*'OLD Data - P&amp;L'!$C$42</f>
        <v>0</v>
      </c>
      <c r="E44" s="891">
        <f>E27*'OLD Data - P&amp;L'!$C$42</f>
        <v>0</v>
      </c>
      <c r="F44" s="891">
        <f>F27*'OLD Data - P&amp;L'!$C$42</f>
        <v>0</v>
      </c>
      <c r="G44" s="891">
        <f>G27*'OLD Data - P&amp;L'!$C$42</f>
        <v>0</v>
      </c>
      <c r="H44" s="891">
        <f>H27*'OLD Data - P&amp;L'!$C$42</f>
        <v>0</v>
      </c>
      <c r="I44" s="891">
        <f>I27*'OLD Data - P&amp;L'!$C$42</f>
        <v>0</v>
      </c>
      <c r="J44" s="891">
        <f>J27*'OLD Data - P&amp;L'!$C$42</f>
        <v>0</v>
      </c>
      <c r="K44" s="891">
        <f>K27*'OLD Data - P&amp;L'!$C$42</f>
        <v>0</v>
      </c>
      <c r="L44" s="891">
        <f>L27*'OLD Data - P&amp;L'!$C$42</f>
        <v>0</v>
      </c>
      <c r="M44" s="891">
        <f>M27*'OLD Data - P&amp;L'!$C$42</f>
        <v>0</v>
      </c>
      <c r="N44" s="891">
        <f>N27*'OLD Data - P&amp;L'!$C$42</f>
        <v>0</v>
      </c>
      <c r="O44" s="891">
        <f>O27*'OLD Data - P&amp;L'!$C$42</f>
        <v>0</v>
      </c>
      <c r="P44" s="891">
        <f>P27*'OLD Data - P&amp;L'!$C$42</f>
        <v>0</v>
      </c>
      <c r="Q44" s="891">
        <f>Q27*'OLD Data - P&amp;L'!$C$42</f>
        <v>0</v>
      </c>
      <c r="R44" s="891">
        <f>R27*'OLD Data - P&amp;L'!$C$42</f>
        <v>0</v>
      </c>
      <c r="S44" s="891">
        <f>S27*'OLD Data - P&amp;L'!$C$42</f>
        <v>0</v>
      </c>
      <c r="T44" s="891">
        <f>T27*'OLD Data - P&amp;L'!$C$42</f>
        <v>0</v>
      </c>
      <c r="U44" s="891">
        <f>U27*'OLD Data - P&amp;L'!$C$42</f>
        <v>0</v>
      </c>
      <c r="V44" s="891">
        <f>V27*'OLD Data - P&amp;L'!$C$42</f>
        <v>0</v>
      </c>
      <c r="W44" s="891">
        <f>W27*'OLD Data - P&amp;L'!$C$42</f>
        <v>0</v>
      </c>
      <c r="X44" s="891">
        <f>X27*'OLD Data - P&amp;L'!$C$42</f>
        <v>0</v>
      </c>
      <c r="Y44" s="891">
        <f>Y27*'OLD Data - P&amp;L'!$C$42</f>
        <v>0</v>
      </c>
      <c r="Z44" s="891">
        <f>Z27*'OLD Data - P&amp;L'!$C$42</f>
        <v>0</v>
      </c>
      <c r="AA44" s="891">
        <f>AA27*'OLD Data - P&amp;L'!$C$42</f>
        <v>0</v>
      </c>
      <c r="AB44" s="891">
        <f>AB27*'OLD Data - P&amp;L'!$C$42</f>
        <v>0</v>
      </c>
      <c r="AC44" s="891">
        <f>AC27*'OLD Data - P&amp;L'!$C$42</f>
        <v>0</v>
      </c>
      <c r="AD44" s="891">
        <f>AD27*'OLD Data - P&amp;L'!$C$42</f>
        <v>0</v>
      </c>
      <c r="AE44" s="891">
        <f>AE27*'OLD Data - P&amp;L'!$C$42</f>
        <v>0</v>
      </c>
      <c r="AF44" s="891">
        <f>AF27*'OLD Data - P&amp;L'!$C$42</f>
        <v>0</v>
      </c>
      <c r="AG44" s="854"/>
    </row>
    <row r="45">
      <c r="A45" s="34" t="s">
        <v>812</v>
      </c>
      <c r="B45" s="896"/>
      <c r="C45" s="896"/>
      <c r="D45" s="896"/>
      <c r="E45" s="896"/>
      <c r="F45" s="896"/>
      <c r="G45" s="896"/>
      <c r="H45" s="896"/>
      <c r="I45" s="896"/>
      <c r="J45" s="896"/>
      <c r="K45" s="896"/>
      <c r="L45" s="896"/>
      <c r="M45" s="896"/>
      <c r="N45" s="896"/>
      <c r="O45" s="896"/>
      <c r="P45" s="896"/>
      <c r="Q45" s="896"/>
      <c r="R45" s="896"/>
      <c r="S45" s="896"/>
      <c r="T45" s="896"/>
      <c r="U45" s="896"/>
      <c r="V45" s="896"/>
      <c r="W45" s="896"/>
      <c r="X45" s="896"/>
      <c r="Y45" s="896"/>
      <c r="Z45" s="896"/>
      <c r="AA45" s="896"/>
      <c r="AB45" s="896"/>
      <c r="AC45" s="896"/>
      <c r="AD45" s="891"/>
      <c r="AE45" s="891"/>
      <c r="AF45" s="891"/>
      <c r="AG45" s="888">
        <f t="shared" ref="AG45:AG46" si="9">SUM(B45:AF45)</f>
        <v>0</v>
      </c>
    </row>
    <row r="46">
      <c r="A46" s="868" t="s">
        <v>44</v>
      </c>
      <c r="B46" s="79">
        <f t="shared" ref="B46:AF46" si="8">SUM(B31:B45)</f>
        <v>27535.02126</v>
      </c>
      <c r="C46" s="79">
        <f t="shared" si="8"/>
        <v>37626.25</v>
      </c>
      <c r="D46" s="79">
        <f t="shared" si="8"/>
        <v>59508.58817</v>
      </c>
      <c r="E46" s="79">
        <f t="shared" si="8"/>
        <v>71003.12313</v>
      </c>
      <c r="F46" s="79">
        <f t="shared" si="8"/>
        <v>66107.56793</v>
      </c>
      <c r="G46" s="79">
        <f t="shared" si="8"/>
        <v>74875.54103</v>
      </c>
      <c r="H46" s="79">
        <f t="shared" si="8"/>
        <v>85669.56498</v>
      </c>
      <c r="I46" s="79">
        <f t="shared" si="8"/>
        <v>81653.64482</v>
      </c>
      <c r="J46" s="79">
        <f t="shared" si="8"/>
        <v>73606.16282</v>
      </c>
      <c r="K46" s="79">
        <f t="shared" si="8"/>
        <v>85005.64718</v>
      </c>
      <c r="L46" s="79">
        <f t="shared" si="8"/>
        <v>87439.81232</v>
      </c>
      <c r="M46" s="79">
        <f t="shared" si="8"/>
        <v>88474.29362</v>
      </c>
      <c r="N46" s="79">
        <f t="shared" si="8"/>
        <v>77883.7469</v>
      </c>
      <c r="O46" s="79">
        <f t="shared" si="8"/>
        <v>62650.94272</v>
      </c>
      <c r="P46" s="79">
        <f t="shared" si="8"/>
        <v>66834.33241</v>
      </c>
      <c r="Q46" s="79">
        <f t="shared" si="8"/>
        <v>45432.44277</v>
      </c>
      <c r="R46" s="79">
        <f t="shared" si="8"/>
        <v>40649.38956</v>
      </c>
      <c r="S46" s="79">
        <f t="shared" si="8"/>
        <v>37055.20834</v>
      </c>
      <c r="T46" s="79">
        <f t="shared" si="8"/>
        <v>37669.3123</v>
      </c>
      <c r="U46" s="79">
        <f t="shared" si="8"/>
        <v>52313.07688</v>
      </c>
      <c r="V46" s="79">
        <f t="shared" si="8"/>
        <v>42849.83904</v>
      </c>
      <c r="W46" s="79">
        <f t="shared" si="8"/>
        <v>26619.28002</v>
      </c>
      <c r="X46" s="79">
        <f t="shared" si="8"/>
        <v>18699.24725</v>
      </c>
      <c r="Y46" s="79">
        <f t="shared" si="8"/>
        <v>18055.57313</v>
      </c>
      <c r="Z46" s="79">
        <f t="shared" si="8"/>
        <v>15608.54976</v>
      </c>
      <c r="AA46" s="79">
        <f t="shared" si="8"/>
        <v>16241.31248</v>
      </c>
      <c r="AB46" s="79">
        <f t="shared" si="8"/>
        <v>10746.3097</v>
      </c>
      <c r="AC46" s="79">
        <f t="shared" si="8"/>
        <v>11073.31334</v>
      </c>
      <c r="AD46" s="897">
        <f t="shared" si="8"/>
        <v>10378.19811</v>
      </c>
      <c r="AE46" s="897">
        <f t="shared" si="8"/>
        <v>12553.39247</v>
      </c>
      <c r="AF46" s="897">
        <f t="shared" si="8"/>
        <v>0</v>
      </c>
      <c r="AG46" s="888">
        <f t="shared" si="9"/>
        <v>1441818.684</v>
      </c>
    </row>
    <row r="47">
      <c r="A47" s="40"/>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c r="AA47" s="491"/>
      <c r="AB47" s="491"/>
      <c r="AC47" s="491"/>
      <c r="AD47" s="491"/>
      <c r="AE47" s="491"/>
      <c r="AF47" s="491"/>
      <c r="AG47" s="854"/>
    </row>
    <row r="48">
      <c r="A48" s="889" t="s">
        <v>813</v>
      </c>
      <c r="B48" s="140"/>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c r="AA48" s="491"/>
      <c r="AB48" s="491"/>
      <c r="AC48" s="491"/>
      <c r="AD48" s="491"/>
      <c r="AE48" s="491"/>
      <c r="AF48" s="491"/>
      <c r="AG48" s="854"/>
    </row>
    <row r="49">
      <c r="A49" s="142" t="s">
        <v>814</v>
      </c>
      <c r="B49" s="89">
        <f>B15*'OLD Data - P&amp;L'!$J$3</f>
        <v>47312.59218</v>
      </c>
      <c r="C49" s="89">
        <f>C15*'OLD Data - P&amp;L'!$J$3</f>
        <v>67465.51746</v>
      </c>
      <c r="D49" s="89">
        <f>D15*'OLD Data - P&amp;L'!$J$3</f>
        <v>86712.6392</v>
      </c>
      <c r="E49" s="89">
        <f>E15*'OLD Data - P&amp;L'!$J$3</f>
        <v>88879.44445</v>
      </c>
      <c r="F49" s="89">
        <f>F15*'OLD Data - P&amp;L'!$J$3</f>
        <v>98122.29831</v>
      </c>
      <c r="G49" s="89">
        <f>G15*'OLD Data - P&amp;L'!$J$3</f>
        <v>103866.113</v>
      </c>
      <c r="H49" s="89">
        <f>H15*'OLD Data - P&amp;L'!$J$3</f>
        <v>104645.8164</v>
      </c>
      <c r="I49" s="89">
        <f>I15*'OLD Data - P&amp;L'!$J$3</f>
        <v>101364.3241</v>
      </c>
      <c r="J49" s="89">
        <f>J15*'OLD Data - P&amp;L'!$J$3</f>
        <v>102311.5193</v>
      </c>
      <c r="K49" s="89">
        <f>K15*'OLD Data - P&amp;L'!$J$3</f>
        <v>140057.8251</v>
      </c>
      <c r="L49" s="89">
        <f>L15*'OLD Data - P&amp;L'!$J$3</f>
        <v>147093.4447</v>
      </c>
      <c r="M49" s="89">
        <f>M15*'OLD Data - P&amp;L'!$J$3</f>
        <v>123244.1479</v>
      </c>
      <c r="N49" s="89">
        <f>N15*'OLD Data - P&amp;L'!$J$3</f>
        <v>108347.0008</v>
      </c>
      <c r="O49" s="89">
        <f>O15*'OLD Data - P&amp;L'!$J$3</f>
        <v>68784.27498</v>
      </c>
      <c r="P49" s="89">
        <f>P15*'OLD Data - P&amp;L'!$J$3</f>
        <v>56413.94433</v>
      </c>
      <c r="Q49" s="89">
        <f>Q15*'OLD Data - P&amp;L'!$J$3</f>
        <v>46164.21428</v>
      </c>
      <c r="R49" s="89">
        <f>R15*'OLD Data - P&amp;L'!$J$3</f>
        <v>29920.39435</v>
      </c>
      <c r="S49" s="89">
        <f>S15*'OLD Data - P&amp;L'!$J$3</f>
        <v>33823.72412</v>
      </c>
      <c r="T49" s="89">
        <f>T15*'OLD Data - P&amp;L'!$J$3</f>
        <v>31067.80966</v>
      </c>
      <c r="U49" s="89">
        <f>U15*'OLD Data - P&amp;L'!$J$3</f>
        <v>23303.50439</v>
      </c>
      <c r="V49" s="89">
        <f>V15*'OLD Data - P&amp;L'!$J$3</f>
        <v>12820.82593</v>
      </c>
      <c r="W49" s="89">
        <f>W15*'OLD Data - P&amp;L'!$J$3</f>
        <v>10026.40761</v>
      </c>
      <c r="X49" s="89">
        <f>X15*'OLD Data - P&amp;L'!$J$3</f>
        <v>6666.944995</v>
      </c>
      <c r="Y49" s="89">
        <f>Y15*'OLD Data - P&amp;L'!$J$3</f>
        <v>7119.365461</v>
      </c>
      <c r="Z49" s="89">
        <f>Z15*'OLD Data - P&amp;L'!$J$3</f>
        <v>13420.5237</v>
      </c>
      <c r="AA49" s="89">
        <f>AA15*'OLD Data - P&amp;L'!$J$3</f>
        <v>12219.20297</v>
      </c>
      <c r="AB49" s="89">
        <f>AB15*'OLD Data - P&amp;L'!$J$3</f>
        <v>9021.456612</v>
      </c>
      <c r="AC49" s="89">
        <f>AC15*'OLD Data - P&amp;L'!$J$3</f>
        <v>0</v>
      </c>
      <c r="AD49" s="89">
        <f>AD15*'OLD Data - P&amp;L'!$J$3</f>
        <v>0</v>
      </c>
      <c r="AE49" s="89">
        <f>AE15*'OLD Data - P&amp;L'!$J$3</f>
        <v>0</v>
      </c>
      <c r="AF49" s="89">
        <f>AF15*'OLD Data - P&amp;L'!$J$3</f>
        <v>0</v>
      </c>
      <c r="AG49" s="888">
        <f t="shared" ref="AG49:AG57" si="10">SUM(B49:AF49)</f>
        <v>1680195.276</v>
      </c>
    </row>
    <row r="50">
      <c r="A50" s="140" t="s">
        <v>815</v>
      </c>
      <c r="B50" s="898">
        <f>B15*'OLD Data - P&amp;L'!$I$4</f>
        <v>6312.402616</v>
      </c>
      <c r="C50" s="89">
        <f>C15*'OLD Data - P&amp;L'!$I$4</f>
        <v>9001.187405</v>
      </c>
      <c r="D50" s="89">
        <f>D15*'OLD Data - P&amp;L'!$I$4</f>
        <v>11569.12072</v>
      </c>
      <c r="E50" s="89">
        <f>E15*'OLD Data - P&amp;L'!$I$4</f>
        <v>11858.21389</v>
      </c>
      <c r="F50" s="89">
        <f>F15*'OLD Data - P&amp;L'!$I$4</f>
        <v>13091.38696</v>
      </c>
      <c r="G50" s="89">
        <f>G15*'OLD Data - P&amp;L'!$I$4</f>
        <v>13857.72145</v>
      </c>
      <c r="H50" s="89">
        <f>H15*'OLD Data - P&amp;L'!$I$4</f>
        <v>13961.74876</v>
      </c>
      <c r="I50" s="89">
        <f>I15*'OLD Data - P&amp;L'!$I$4</f>
        <v>13523.93507</v>
      </c>
      <c r="J50" s="89">
        <f>J15*'OLD Data - P&amp;L'!$I$4</f>
        <v>13650.30898</v>
      </c>
      <c r="K50" s="89">
        <f>K15*'OLD Data - P&amp;L'!$I$4</f>
        <v>18686.38645</v>
      </c>
      <c r="L50" s="89">
        <f>L15*'OLD Data - P&amp;L'!$I$4</f>
        <v>19625.07235</v>
      </c>
      <c r="M50" s="89">
        <f>M15*'OLD Data - P&amp;L'!$I$4</f>
        <v>16443.12108</v>
      </c>
      <c r="N50" s="89">
        <f>N15*'OLD Data - P&amp;L'!$I$4</f>
        <v>14455.55739</v>
      </c>
      <c r="O50" s="89">
        <f>O15*'OLD Data - P&amp;L'!$I$4</f>
        <v>9177.134824</v>
      </c>
      <c r="P50" s="89">
        <f>P15*'OLD Data - P&amp;L'!$I$4</f>
        <v>7526.696663</v>
      </c>
      <c r="Q50" s="89">
        <f>Q15*'OLD Data - P&amp;L'!$I$4</f>
        <v>6159.18709</v>
      </c>
      <c r="R50" s="89">
        <f>R15*'OLD Data - P&amp;L'!$I$4</f>
        <v>3991.951547</v>
      </c>
      <c r="S50" s="89">
        <f>S15*'OLD Data - P&amp;L'!$I$4</f>
        <v>4512.730221</v>
      </c>
      <c r="T50" s="89">
        <f>T15*'OLD Data - P&amp;L'!$I$4</f>
        <v>4145.038645</v>
      </c>
      <c r="U50" s="89">
        <f>U15*'OLD Data - P&amp;L'!$I$4</f>
        <v>3109.132163</v>
      </c>
      <c r="V50" s="89">
        <f>V15*'OLD Data - P&amp;L'!$I$4</f>
        <v>1710.542826</v>
      </c>
      <c r="W50" s="89">
        <f>W15*'OLD Data - P&amp;L'!$I$4</f>
        <v>1337.714098</v>
      </c>
      <c r="X50" s="89">
        <f>X15*'OLD Data - P&amp;L'!$I$4</f>
        <v>889.497681</v>
      </c>
      <c r="Y50" s="89">
        <f>Y15*'OLD Data - P&amp;L'!$I$4</f>
        <v>949.8592042</v>
      </c>
      <c r="Z50" s="89">
        <f>Z15*'OLD Data - P&amp;L'!$I$4</f>
        <v>1790.553951</v>
      </c>
      <c r="AA50" s="89">
        <f>AA15*'OLD Data - P&amp;L'!$I$4</f>
        <v>1630.274843</v>
      </c>
      <c r="AB50" s="89">
        <f>AB15*'OLD Data - P&amp;L'!$I$4</f>
        <v>1203.634459</v>
      </c>
      <c r="AC50" s="89">
        <f>AC15*'OLD Data - P&amp;L'!$I$4</f>
        <v>0</v>
      </c>
      <c r="AD50" s="89">
        <f>AD15*'OLD Data - P&amp;L'!$I$4</f>
        <v>0</v>
      </c>
      <c r="AE50" s="89">
        <f>AE15*'OLD Data - P&amp;L'!$I$4</f>
        <v>0</v>
      </c>
      <c r="AF50" s="89">
        <f>AF15*'OLD Data - P&amp;L'!$I$4</f>
        <v>0</v>
      </c>
      <c r="AG50" s="888">
        <f t="shared" si="10"/>
        <v>224170.1113</v>
      </c>
    </row>
    <row r="51">
      <c r="A51" s="140" t="s">
        <v>816</v>
      </c>
      <c r="B51" s="898">
        <f>B15*'OLD Data - P&amp;L'!$I$5</f>
        <v>7772.060859</v>
      </c>
      <c r="C51" s="89">
        <f>C15*'OLD Data - P&amp;L'!$I$5</f>
        <v>11082.59098</v>
      </c>
      <c r="D51" s="89">
        <f>D15*'OLD Data - P&amp;L'!$I$5</f>
        <v>14244.32435</v>
      </c>
      <c r="E51" s="89">
        <f>E15*'OLD Data - P&amp;L'!$I$5</f>
        <v>14600.26643</v>
      </c>
      <c r="F51" s="89">
        <f>F15*'OLD Data - P&amp;L'!$I$5</f>
        <v>16118.5942</v>
      </c>
      <c r="G51" s="89">
        <f>G15*'OLD Data - P&amp;L'!$I$5</f>
        <v>17062.13324</v>
      </c>
      <c r="H51" s="89">
        <f>H15*'OLD Data - P&amp;L'!$I$5</f>
        <v>17190.21546</v>
      </c>
      <c r="I51" s="89">
        <f>I15*'OLD Data - P&amp;L'!$I$5</f>
        <v>16651.16324</v>
      </c>
      <c r="J51" s="89">
        <f>J15*'OLD Data - P&amp;L'!$I$5</f>
        <v>16806.75942</v>
      </c>
      <c r="K51" s="89">
        <f>K15*'OLD Data - P&amp;L'!$I$5</f>
        <v>23007.36211</v>
      </c>
      <c r="L51" s="89">
        <f>L15*'OLD Data - P&amp;L'!$I$5</f>
        <v>24163.1065</v>
      </c>
      <c r="M51" s="89">
        <f>M15*'OLD Data - P&amp;L'!$I$5</f>
        <v>20245.37177</v>
      </c>
      <c r="N51" s="89">
        <f>N15*'OLD Data - P&amp;L'!$I$5</f>
        <v>17798.2107</v>
      </c>
      <c r="O51" s="89">
        <f>O15*'OLD Data - P&amp;L'!$I$5</f>
        <v>11299.22388</v>
      </c>
      <c r="P51" s="89">
        <f>P15*'OLD Data - P&amp;L'!$I$5</f>
        <v>9267.14408</v>
      </c>
      <c r="Q51" s="89">
        <f>Q15*'OLD Data - P&amp;L'!$I$5</f>
        <v>7583.416302</v>
      </c>
      <c r="R51" s="89">
        <f>R15*'OLD Data - P&amp;L'!$I$5</f>
        <v>4915.036676</v>
      </c>
      <c r="S51" s="89">
        <f>S15*'OLD Data - P&amp;L'!$I$5</f>
        <v>5556.238417</v>
      </c>
      <c r="T51" s="89">
        <f>T15*'OLD Data - P&amp;L'!$I$5</f>
        <v>5103.523107</v>
      </c>
      <c r="U51" s="89">
        <f>U15*'OLD Data - P&amp;L'!$I$5</f>
        <v>3828.077177</v>
      </c>
      <c r="V51" s="89">
        <f>V15*'OLD Data - P&amp;L'!$I$5</f>
        <v>2106.082858</v>
      </c>
      <c r="W51" s="89">
        <f>W15*'OLD Data - P&amp;L'!$I$5</f>
        <v>1647.0425</v>
      </c>
      <c r="X51" s="89">
        <f>X15*'OLD Data - P&amp;L'!$I$5</f>
        <v>1095.182062</v>
      </c>
      <c r="Y51" s="89">
        <f>Y15*'OLD Data - P&amp;L'!$I$5</f>
        <v>1169.501376</v>
      </c>
      <c r="Z51" s="89">
        <f>Z15*'OLD Data - P&amp;L'!$I$5</f>
        <v>2204.595481</v>
      </c>
      <c r="AA51" s="89">
        <f>AA15*'OLD Data - P&amp;L'!$I$5</f>
        <v>2007.253983</v>
      </c>
      <c r="AB51" s="89">
        <f>AB15*'OLD Data - P&amp;L'!$I$5</f>
        <v>1481.958747</v>
      </c>
      <c r="AC51" s="89">
        <f>AC15*'OLD Data - P&amp;L'!$I$5</f>
        <v>0</v>
      </c>
      <c r="AD51" s="89">
        <f>AD15*'OLD Data - P&amp;L'!$I$5</f>
        <v>0</v>
      </c>
      <c r="AE51" s="89">
        <f>AE15*'OLD Data - P&amp;L'!$I$5</f>
        <v>0</v>
      </c>
      <c r="AF51" s="89">
        <f>AF15*'OLD Data - P&amp;L'!$I$5</f>
        <v>0</v>
      </c>
      <c r="AG51" s="888">
        <f t="shared" si="10"/>
        <v>276006.4359</v>
      </c>
    </row>
    <row r="52">
      <c r="A52" s="140" t="s">
        <v>817</v>
      </c>
      <c r="B52" s="898">
        <f>B15*'OLD Data - P&amp;L'!$I$6</f>
        <v>7633.9836</v>
      </c>
      <c r="C52" s="89">
        <f>C15*'OLD Data - P&amp;L'!$I$6</f>
        <v>10885.69935</v>
      </c>
      <c r="D52" s="89">
        <f>D15*'OLD Data - P&amp;L'!$I$6</f>
        <v>13991.26184</v>
      </c>
      <c r="E52" s="89">
        <f>E15*'OLD Data - P&amp;L'!$I$6</f>
        <v>14340.8803</v>
      </c>
      <c r="F52" s="89">
        <f>F15*'OLD Data - P&amp;L'!$I$6</f>
        <v>15832.23369</v>
      </c>
      <c r="G52" s="89">
        <f>G15*'OLD Data - P&amp;L'!$I$6</f>
        <v>16759.00996</v>
      </c>
      <c r="H52" s="89">
        <f>H15*'OLD Data - P&amp;L'!$I$6</f>
        <v>16884.81669</v>
      </c>
      <c r="I52" s="89">
        <f>I15*'OLD Data - P&amp;L'!$I$6</f>
        <v>16355.34119</v>
      </c>
      <c r="J52" s="89">
        <f>J15*'OLD Data - P&amp;L'!$I$6</f>
        <v>16508.17308</v>
      </c>
      <c r="K52" s="89">
        <f>K15*'OLD Data - P&amp;L'!$I$6</f>
        <v>22598.61679</v>
      </c>
      <c r="L52" s="89">
        <f>L15*'OLD Data - P&amp;L'!$I$6</f>
        <v>23733.82841</v>
      </c>
      <c r="M52" s="89">
        <f>M15*'OLD Data - P&amp;L'!$I$6</f>
        <v>19885.69556</v>
      </c>
      <c r="N52" s="89">
        <f>N15*'OLD Data - P&amp;L'!$I$6</f>
        <v>17482.01038</v>
      </c>
      <c r="O52" s="89">
        <f>O15*'OLD Data - P&amp;L'!$I$6</f>
        <v>11098.48357</v>
      </c>
      <c r="P52" s="89">
        <f>P15*'OLD Data - P&amp;L'!$I$6</f>
        <v>9102.505399</v>
      </c>
      <c r="Q52" s="89">
        <f>Q15*'OLD Data - P&amp;L'!$I$6</f>
        <v>7448.690474</v>
      </c>
      <c r="R52" s="89">
        <f>R15*'OLD Data - P&amp;L'!$I$6</f>
        <v>4827.716877</v>
      </c>
      <c r="S52" s="89">
        <f>S15*'OLD Data - P&amp;L'!$I$6</f>
        <v>5457.527125</v>
      </c>
      <c r="T52" s="89">
        <f>T15*'OLD Data - P&amp;L'!$I$6</f>
        <v>5012.854687</v>
      </c>
      <c r="U52" s="89">
        <f>U15*'OLD Data - P&amp;L'!$I$6</f>
        <v>3760.068136</v>
      </c>
      <c r="V52" s="89">
        <f>V15*'OLD Data - P&amp;L'!$I$6</f>
        <v>2068.666509</v>
      </c>
      <c r="W52" s="89">
        <f>W15*'OLD Data - P&amp;L'!$I$6</f>
        <v>1617.781392</v>
      </c>
      <c r="X52" s="89">
        <f>X15*'OLD Data - P&amp;L'!$I$6</f>
        <v>1075.725223</v>
      </c>
      <c r="Y52" s="89">
        <f>Y15*'OLD Data - P&amp;L'!$I$6</f>
        <v>1148.724191</v>
      </c>
      <c r="Z52" s="89">
        <f>Z15*'OLD Data - P&amp;L'!$I$6</f>
        <v>2165.428971</v>
      </c>
      <c r="AA52" s="89">
        <f>AA15*'OLD Data - P&amp;L'!$I$6</f>
        <v>1971.593413</v>
      </c>
      <c r="AB52" s="89">
        <f>AB15*'OLD Data - P&amp;L'!$I$6</f>
        <v>1455.630492</v>
      </c>
      <c r="AC52" s="89">
        <f>AC15*'OLD Data - P&amp;L'!$I$6</f>
        <v>0</v>
      </c>
      <c r="AD52" s="89">
        <f>AD15*'OLD Data - P&amp;L'!$I$6</f>
        <v>0</v>
      </c>
      <c r="AE52" s="89">
        <f>AE15*'OLD Data - P&amp;L'!$I$6</f>
        <v>0</v>
      </c>
      <c r="AF52" s="89">
        <f>AF15*'OLD Data - P&amp;L'!$I$6</f>
        <v>0</v>
      </c>
      <c r="AG52" s="888">
        <f t="shared" si="10"/>
        <v>271102.9473</v>
      </c>
    </row>
    <row r="53">
      <c r="A53" s="142" t="s">
        <v>633</v>
      </c>
      <c r="B53" s="89">
        <f>B28*'OLD Data - P&amp;L'!$L$3</f>
        <v>3752.13658</v>
      </c>
      <c r="C53" s="89">
        <f>C28*'OLD Data - P&amp;L'!$L$3</f>
        <v>5068.4663</v>
      </c>
      <c r="D53" s="89">
        <f>D28*'OLD Data - P&amp;L'!$L$3</f>
        <v>6772.92448</v>
      </c>
      <c r="E53" s="89">
        <f>E28*'OLD Data - P&amp;L'!$L$3</f>
        <v>6928.60315</v>
      </c>
      <c r="F53" s="89">
        <f>F28*'OLD Data - P&amp;L'!$L$3</f>
        <v>7344.7952</v>
      </c>
      <c r="G53" s="89">
        <f>G28*'OLD Data - P&amp;L'!$L$3</f>
        <v>7886.15937</v>
      </c>
      <c r="H53" s="89">
        <f>H28*'OLD Data - P&amp;L'!$L$3</f>
        <v>8406.64818</v>
      </c>
      <c r="I53" s="89">
        <f>I28*'OLD Data - P&amp;L'!$L$3</f>
        <v>8288.30295</v>
      </c>
      <c r="J53" s="89">
        <f>J28*'OLD Data - P&amp;L'!$L$3</f>
        <v>8482.76622</v>
      </c>
      <c r="K53" s="89">
        <f>K28*'OLD Data - P&amp;L'!$L$3</f>
        <v>11442.60482</v>
      </c>
      <c r="L53" s="89">
        <f>L28*'OLD Data - P&amp;L'!$L$3</f>
        <v>11855.94791</v>
      </c>
      <c r="M53" s="89">
        <f>M28*'OLD Data - P&amp;L'!$L$3</f>
        <v>9704.43356</v>
      </c>
      <c r="N53" s="89">
        <f>N28*'OLD Data - P&amp;L'!$L$3</f>
        <v>8863.5542</v>
      </c>
      <c r="O53" s="89">
        <f>O28*'OLD Data - P&amp;L'!$L$3</f>
        <v>6238.55859</v>
      </c>
      <c r="P53" s="89">
        <f>P28*'OLD Data - P&amp;L'!$L$3</f>
        <v>5342.32374</v>
      </c>
      <c r="Q53" s="89">
        <f>Q28*'OLD Data - P&amp;L'!$L$3</f>
        <v>4615.17977</v>
      </c>
      <c r="R53" s="89">
        <f>R28*'OLD Data - P&amp;L'!$L$3</f>
        <v>2862.88145</v>
      </c>
      <c r="S53" s="89">
        <f>S28*'OLD Data - P&amp;L'!$L$3</f>
        <v>3261.72396</v>
      </c>
      <c r="T53" s="89">
        <f>T28*'OLD Data - P&amp;L'!$L$3</f>
        <v>2991.32042</v>
      </c>
      <c r="U53" s="89">
        <f>U28*'OLD Data - P&amp;L'!$L$3</f>
        <v>2027.93984</v>
      </c>
      <c r="V53" s="89">
        <f>V28*'OLD Data - P&amp;L'!$L$3</f>
        <v>1057.3487</v>
      </c>
      <c r="W53" s="89">
        <f>W28*'OLD Data - P&amp;L'!$L$3</f>
        <v>810.55609</v>
      </c>
      <c r="X53" s="89">
        <f>X28*'OLD Data - P&amp;L'!$L$3</f>
        <v>532.48408</v>
      </c>
      <c r="Y53" s="89">
        <f>Y28*'OLD Data - P&amp;L'!$L$3</f>
        <v>553.11584</v>
      </c>
      <c r="Z53" s="89">
        <f>Z28*'OLD Data - P&amp;L'!$L$3</f>
        <v>809.78962</v>
      </c>
      <c r="AA53" s="89">
        <f>AA28*'OLD Data - P&amp;L'!$L$3</f>
        <v>599.01907</v>
      </c>
      <c r="AB53" s="89">
        <f>AB28*'OLD Data - P&amp;L'!$L$3</f>
        <v>461.477</v>
      </c>
      <c r="AC53" s="89">
        <f>AC28*'OLD Data - P&amp;L'!$L$3</f>
        <v>0</v>
      </c>
      <c r="AD53" s="89">
        <f>AD28*'OLD Data - P&amp;L'!$L$3</f>
        <v>0</v>
      </c>
      <c r="AE53" s="89">
        <f>AE28*'OLD Data - P&amp;L'!$L$3</f>
        <v>0</v>
      </c>
      <c r="AF53" s="89">
        <f>AF28*'OLD Data - P&amp;L'!$L$3</f>
        <v>0</v>
      </c>
      <c r="AG53" s="888">
        <f t="shared" si="10"/>
        <v>136961.0611</v>
      </c>
    </row>
    <row r="54">
      <c r="A54" s="865" t="s">
        <v>638</v>
      </c>
      <c r="B54" s="612">
        <f>B15*'OLD Data - P&amp;L'!$I$10</f>
        <v>147.453</v>
      </c>
      <c r="C54" s="612">
        <f>C15*'OLD Data - P&amp;L'!$I$10</f>
        <v>210.261</v>
      </c>
      <c r="D54" s="612">
        <f>D15*'OLD Data - P&amp;L'!$I$10</f>
        <v>270.246</v>
      </c>
      <c r="E54" s="612">
        <f>E15*'OLD Data - P&amp;L'!$I$10</f>
        <v>276.999</v>
      </c>
      <c r="F54" s="612">
        <f>F15*'OLD Data - P&amp;L'!$I$10</f>
        <v>305.805</v>
      </c>
      <c r="G54" s="612">
        <f>G15*'OLD Data - P&amp;L'!$I$10</f>
        <v>323.706</v>
      </c>
      <c r="H54" s="612">
        <f>H15*'OLD Data - P&amp;L'!$I$10</f>
        <v>326.136</v>
      </c>
      <c r="I54" s="612">
        <f>I15*'OLD Data - P&amp;L'!$I$10</f>
        <v>315.909</v>
      </c>
      <c r="J54" s="612">
        <f>J15*'OLD Data - P&amp;L'!$I$10</f>
        <v>318.861</v>
      </c>
      <c r="K54" s="612">
        <f>K15*'OLD Data - P&amp;L'!$I$10</f>
        <v>436.5</v>
      </c>
      <c r="L54" s="612">
        <f>L15*'OLD Data - P&amp;L'!$I$10</f>
        <v>458.427</v>
      </c>
      <c r="M54" s="612">
        <f>M15*'OLD Data - P&amp;L'!$I$10</f>
        <v>384.099</v>
      </c>
      <c r="N54" s="612">
        <f>N15*'OLD Data - P&amp;L'!$I$10</f>
        <v>337.671</v>
      </c>
      <c r="O54" s="612">
        <f>O15*'OLD Data - P&amp;L'!$I$10</f>
        <v>214.371</v>
      </c>
      <c r="P54" s="612">
        <f>P15*'OLD Data - P&amp;L'!$I$10</f>
        <v>175.818</v>
      </c>
      <c r="Q54" s="612">
        <f>Q15*'OLD Data - P&amp;L'!$I$10</f>
        <v>143.874</v>
      </c>
      <c r="R54" s="612">
        <f>R15*'OLD Data - P&amp;L'!$I$10</f>
        <v>93.249</v>
      </c>
      <c r="S54" s="612">
        <f>S15*'OLD Data - P&amp;L'!$I$10</f>
        <v>105.414</v>
      </c>
      <c r="T54" s="612">
        <f>T15*'OLD Data - P&amp;L'!$I$10</f>
        <v>96.825</v>
      </c>
      <c r="U54" s="612">
        <f>U15*'OLD Data - P&amp;L'!$I$10</f>
        <v>72.627</v>
      </c>
      <c r="V54" s="612">
        <f>V15*'OLD Data - P&amp;L'!$I$10</f>
        <v>39.957</v>
      </c>
      <c r="W54" s="612">
        <f>W15*'OLD Data - P&amp;L'!$I$10</f>
        <v>31.248</v>
      </c>
      <c r="X54" s="612">
        <f>X15*'OLD Data - P&amp;L'!$I$10</f>
        <v>20.778</v>
      </c>
      <c r="Y54" s="612">
        <f>Y15*'OLD Data - P&amp;L'!$I$10</f>
        <v>22.188</v>
      </c>
      <c r="Z54" s="612">
        <f>Z15*'OLD Data - P&amp;L'!$I$10</f>
        <v>41.826</v>
      </c>
      <c r="AA54" s="612">
        <f>AA15*'OLD Data - P&amp;L'!$I$10</f>
        <v>38.082</v>
      </c>
      <c r="AB54" s="612">
        <f>AB15*'OLD Data - P&amp;L'!$I$10</f>
        <v>28.116</v>
      </c>
      <c r="AC54" s="612">
        <f>AC15*'OLD Data - P&amp;L'!$I$10</f>
        <v>0</v>
      </c>
      <c r="AD54" s="612">
        <f>AD15*'OLD Data - P&amp;L'!$I$10</f>
        <v>0</v>
      </c>
      <c r="AE54" s="612">
        <f>AE15*'OLD Data - P&amp;L'!$I$10</f>
        <v>0</v>
      </c>
      <c r="AF54" s="612">
        <f>AF15*'OLD Data - P&amp;L'!$I$10</f>
        <v>0</v>
      </c>
      <c r="AG54" s="888">
        <f t="shared" si="10"/>
        <v>5236.446</v>
      </c>
    </row>
    <row r="55">
      <c r="A55" s="868" t="s">
        <v>44</v>
      </c>
      <c r="B55" s="79">
        <f t="shared" ref="B55:AF55" si="11">SUM(B49:B54)</f>
        <v>72930.62884</v>
      </c>
      <c r="C55" s="79">
        <f t="shared" si="11"/>
        <v>103713.7225</v>
      </c>
      <c r="D55" s="79">
        <f t="shared" si="11"/>
        <v>133560.5166</v>
      </c>
      <c r="E55" s="79">
        <f t="shared" si="11"/>
        <v>136884.4072</v>
      </c>
      <c r="F55" s="79">
        <f t="shared" si="11"/>
        <v>150815.1134</v>
      </c>
      <c r="G55" s="79">
        <f t="shared" si="11"/>
        <v>159754.8431</v>
      </c>
      <c r="H55" s="79">
        <f t="shared" si="11"/>
        <v>161415.3815</v>
      </c>
      <c r="I55" s="79">
        <f t="shared" si="11"/>
        <v>156498.9756</v>
      </c>
      <c r="J55" s="79">
        <f t="shared" si="11"/>
        <v>158078.388</v>
      </c>
      <c r="K55" s="79">
        <f t="shared" si="11"/>
        <v>216229.2953</v>
      </c>
      <c r="L55" s="79">
        <f t="shared" si="11"/>
        <v>226929.8268</v>
      </c>
      <c r="M55" s="79">
        <f t="shared" si="11"/>
        <v>189906.8689</v>
      </c>
      <c r="N55" s="79">
        <f t="shared" si="11"/>
        <v>167284.0045</v>
      </c>
      <c r="O55" s="79">
        <f t="shared" si="11"/>
        <v>106812.0468</v>
      </c>
      <c r="P55" s="79">
        <f t="shared" si="11"/>
        <v>87828.43221</v>
      </c>
      <c r="Q55" s="79">
        <f t="shared" si="11"/>
        <v>72114.56191</v>
      </c>
      <c r="R55" s="79">
        <f t="shared" si="11"/>
        <v>46611.2299</v>
      </c>
      <c r="S55" s="79">
        <f t="shared" si="11"/>
        <v>52717.35784</v>
      </c>
      <c r="T55" s="79">
        <f t="shared" si="11"/>
        <v>48417.37152</v>
      </c>
      <c r="U55" s="79">
        <f t="shared" si="11"/>
        <v>36101.3487</v>
      </c>
      <c r="V55" s="79">
        <f t="shared" si="11"/>
        <v>19803.42382</v>
      </c>
      <c r="W55" s="79">
        <f t="shared" si="11"/>
        <v>15470.74968</v>
      </c>
      <c r="X55" s="79">
        <f t="shared" si="11"/>
        <v>10280.61204</v>
      </c>
      <c r="Y55" s="79">
        <f t="shared" si="11"/>
        <v>10962.75407</v>
      </c>
      <c r="Z55" s="79">
        <f t="shared" si="11"/>
        <v>20432.71772</v>
      </c>
      <c r="AA55" s="79">
        <f t="shared" si="11"/>
        <v>18465.42628</v>
      </c>
      <c r="AB55" s="79">
        <f t="shared" si="11"/>
        <v>13652.27331</v>
      </c>
      <c r="AC55" s="79">
        <f t="shared" si="11"/>
        <v>0</v>
      </c>
      <c r="AD55" s="79">
        <f t="shared" si="11"/>
        <v>0</v>
      </c>
      <c r="AE55" s="79">
        <f t="shared" si="11"/>
        <v>0</v>
      </c>
      <c r="AF55" s="79">
        <f t="shared" si="11"/>
        <v>0</v>
      </c>
      <c r="AG55" s="888">
        <f t="shared" si="10"/>
        <v>2593672.278</v>
      </c>
    </row>
    <row r="56">
      <c r="A56" s="40"/>
      <c r="B56" s="884"/>
      <c r="C56" s="884"/>
      <c r="D56" s="884"/>
      <c r="E56" s="884"/>
      <c r="F56" s="884"/>
      <c r="G56" s="884"/>
      <c r="H56" s="884"/>
      <c r="I56" s="884"/>
      <c r="J56" s="884"/>
      <c r="K56" s="884"/>
      <c r="L56" s="884"/>
      <c r="M56" s="884"/>
      <c r="N56" s="884"/>
      <c r="O56" s="884"/>
      <c r="P56" s="884"/>
      <c r="Q56" s="884"/>
      <c r="R56" s="884"/>
      <c r="S56" s="884"/>
      <c r="T56" s="884"/>
      <c r="U56" s="884"/>
      <c r="V56" s="884"/>
      <c r="W56" s="884"/>
      <c r="X56" s="884"/>
      <c r="Y56" s="884"/>
      <c r="Z56" s="884"/>
      <c r="AA56" s="884"/>
      <c r="AB56" s="884"/>
      <c r="AC56" s="884"/>
      <c r="AD56" s="884"/>
      <c r="AE56" s="884"/>
      <c r="AF56" s="884"/>
      <c r="AG56" s="888">
        <f t="shared" si="10"/>
        <v>0</v>
      </c>
    </row>
    <row r="57">
      <c r="A57" s="869" t="s">
        <v>818</v>
      </c>
      <c r="B57" s="89">
        <f t="shared" ref="B57:AF57" si="12">B28-B46-B55</f>
        <v>28918.3699</v>
      </c>
      <c r="C57" s="89">
        <f t="shared" si="12"/>
        <v>33434.72751</v>
      </c>
      <c r="D57" s="89">
        <f t="shared" si="12"/>
        <v>40480.01524</v>
      </c>
      <c r="E57" s="89">
        <f t="shared" si="12"/>
        <v>31029.81965</v>
      </c>
      <c r="F57" s="89">
        <f t="shared" si="12"/>
        <v>36346.11869</v>
      </c>
      <c r="G57" s="89">
        <f t="shared" si="12"/>
        <v>37306.14592</v>
      </c>
      <c r="H57" s="89">
        <f t="shared" si="12"/>
        <v>42799.47354</v>
      </c>
      <c r="I57" s="89">
        <f t="shared" si="12"/>
        <v>47650.9296</v>
      </c>
      <c r="J57" s="89">
        <f t="shared" si="12"/>
        <v>60824.62917</v>
      </c>
      <c r="K57" s="89">
        <f t="shared" si="12"/>
        <v>93337.63753</v>
      </c>
      <c r="L57" s="89">
        <f t="shared" si="12"/>
        <v>94456.15083</v>
      </c>
      <c r="M57" s="89">
        <f t="shared" si="12"/>
        <v>56254.47748</v>
      </c>
      <c r="N57" s="89">
        <f t="shared" si="12"/>
        <v>60472.04859</v>
      </c>
      <c r="O57" s="89">
        <f t="shared" si="12"/>
        <v>45659.72043</v>
      </c>
      <c r="P57" s="89">
        <f t="shared" si="12"/>
        <v>29555.29538</v>
      </c>
      <c r="Q57" s="89">
        <f t="shared" si="12"/>
        <v>41597.12531</v>
      </c>
      <c r="R57" s="89">
        <f t="shared" si="12"/>
        <v>11459.43054</v>
      </c>
      <c r="S57" s="89">
        <f t="shared" si="12"/>
        <v>22700.67382</v>
      </c>
      <c r="T57" s="89">
        <f t="shared" si="12"/>
        <v>17062.29618</v>
      </c>
      <c r="U57" s="89">
        <f t="shared" si="12"/>
        <v>-18485.46559</v>
      </c>
      <c r="V57" s="89">
        <f t="shared" si="12"/>
        <v>-26192.96287</v>
      </c>
      <c r="W57" s="89">
        <f t="shared" si="12"/>
        <v>-14139.8197</v>
      </c>
      <c r="X57" s="89">
        <f t="shared" si="12"/>
        <v>-10618.33929</v>
      </c>
      <c r="Y57" s="89">
        <f t="shared" si="12"/>
        <v>-9945.367197</v>
      </c>
      <c r="Z57" s="89">
        <f t="shared" si="12"/>
        <v>-8117.487485</v>
      </c>
      <c r="AA57" s="89">
        <f t="shared" si="12"/>
        <v>-14050.90876</v>
      </c>
      <c r="AB57" s="89">
        <f t="shared" si="12"/>
        <v>-8485.58301</v>
      </c>
      <c r="AC57" s="89">
        <f t="shared" si="12"/>
        <v>-11073.31334</v>
      </c>
      <c r="AD57" s="89">
        <f t="shared" si="12"/>
        <v>-10378.19811</v>
      </c>
      <c r="AE57" s="89">
        <f t="shared" si="12"/>
        <v>-12553.39247</v>
      </c>
      <c r="AF57" s="89">
        <f t="shared" si="12"/>
        <v>0</v>
      </c>
      <c r="AG57" s="888">
        <f t="shared" si="10"/>
        <v>687304.2475</v>
      </c>
    </row>
    <row r="58">
      <c r="A58" s="97">
        <f>SUM(B57:AC57)</f>
        <v>710235.8381</v>
      </c>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c r="AA58" s="491"/>
      <c r="AB58" s="491"/>
      <c r="AC58" s="491"/>
      <c r="AD58" s="491"/>
      <c r="AE58" s="491"/>
      <c r="AF58" s="491"/>
      <c r="AG58" s="723"/>
    </row>
    <row r="59">
      <c r="A59" s="40"/>
      <c r="B59" s="491"/>
      <c r="C59" s="491"/>
      <c r="D59" s="140"/>
      <c r="E59" s="491"/>
      <c r="F59" s="491"/>
      <c r="G59" s="491"/>
      <c r="H59" s="21"/>
      <c r="I59" s="491"/>
      <c r="J59" s="491"/>
      <c r="K59" s="491"/>
      <c r="L59" s="491"/>
      <c r="M59" s="491"/>
      <c r="N59" s="491"/>
      <c r="O59" s="491"/>
      <c r="P59" s="491"/>
      <c r="Q59" s="491"/>
      <c r="R59" s="491"/>
      <c r="S59" s="491"/>
      <c r="T59" s="491"/>
      <c r="U59" s="491"/>
      <c r="V59" s="491"/>
      <c r="W59" s="491"/>
      <c r="X59" s="491"/>
      <c r="Y59" s="491"/>
      <c r="Z59" s="491"/>
      <c r="AA59" s="491"/>
      <c r="AB59" s="491"/>
      <c r="AC59" s="491"/>
      <c r="AD59" s="491"/>
      <c r="AE59" s="491"/>
      <c r="AF59" s="491"/>
      <c r="AG59" s="723"/>
    </row>
    <row r="60">
      <c r="A60" s="899"/>
      <c r="B60" s="900"/>
      <c r="C60" s="900"/>
      <c r="D60" s="900"/>
      <c r="E60" s="900"/>
      <c r="F60" s="900"/>
      <c r="G60" s="900"/>
      <c r="H60" s="900"/>
      <c r="I60" s="900"/>
      <c r="J60" s="900"/>
      <c r="K60" s="900"/>
      <c r="L60" s="900"/>
      <c r="M60" s="900"/>
      <c r="N60" s="900"/>
      <c r="O60" s="900"/>
      <c r="P60" s="900"/>
      <c r="Q60" s="900"/>
      <c r="R60" s="900"/>
      <c r="S60" s="900"/>
      <c r="T60" s="900"/>
      <c r="U60" s="900"/>
      <c r="V60" s="900"/>
      <c r="W60" s="900"/>
      <c r="X60" s="900"/>
      <c r="Y60" s="900"/>
      <c r="Z60" s="900"/>
      <c r="AA60" s="900"/>
      <c r="AB60" s="900"/>
      <c r="AC60" s="900"/>
      <c r="AD60" s="900"/>
      <c r="AE60" s="900"/>
      <c r="AF60" s="900"/>
      <c r="AG60" s="901"/>
    </row>
    <row r="61">
      <c r="A61" s="40"/>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c r="AA61" s="491"/>
      <c r="AB61" s="491"/>
      <c r="AC61" s="491"/>
      <c r="AD61" s="491"/>
      <c r="AE61" s="491"/>
      <c r="AF61" s="491"/>
      <c r="AG61" s="723"/>
    </row>
    <row r="62">
      <c r="A62" s="846" t="s">
        <v>819</v>
      </c>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902">
        <v>3.11</v>
      </c>
      <c r="AA62" s="903">
        <v>1.8</v>
      </c>
      <c r="AB62" s="491"/>
      <c r="AC62" s="491"/>
      <c r="AD62" s="491"/>
      <c r="AE62" s="491"/>
      <c r="AF62" s="491"/>
      <c r="AG62" s="904"/>
    </row>
    <row r="63">
      <c r="A63" s="905" t="s">
        <v>820</v>
      </c>
      <c r="B63" s="89">
        <f>B18-(B5*'OLD Data - P&amp;L'!$I$15)-B31</f>
        <v>3501.01607</v>
      </c>
      <c r="C63" s="89">
        <f>C18-(C5*'OLD Data - P&amp;L'!$I$15)-C31</f>
        <v>767.1795707</v>
      </c>
      <c r="D63" s="89">
        <f>D18-(D5*'OLD Data - P&amp;L'!$I$15)-D31</f>
        <v>-1115.640235</v>
      </c>
      <c r="E63" s="89">
        <f>E18-(E5*'OLD Data - P&amp;L'!$I$15)-E31</f>
        <v>-14858.25922</v>
      </c>
      <c r="F63" s="89">
        <f>F18-(F5*'OLD Data - P&amp;L'!$I$15)-F31</f>
        <v>-7272.263581</v>
      </c>
      <c r="G63" s="89">
        <f>G18-(G5*'OLD Data - P&amp;L'!$I$15)-G31</f>
        <v>-7871.374736</v>
      </c>
      <c r="H63" s="89">
        <f>H18-(H5*'OLD Data - P&amp;L'!$I$15)-H31</f>
        <v>-12702.17839</v>
      </c>
      <c r="I63" s="89">
        <f>I18-(I5*'OLD Data - P&amp;L'!$I$15)-I31</f>
        <v>-11900.99479</v>
      </c>
      <c r="J63" s="89">
        <f>J18-(J5*'OLD Data - P&amp;L'!$I$15)-J31</f>
        <v>2600.091833</v>
      </c>
      <c r="K63" s="89">
        <f>K18-(K5*'OLD Data - P&amp;L'!$I$15)-K31</f>
        <v>-5976.269685</v>
      </c>
      <c r="L63" s="89">
        <f>L18-(L5*'OLD Data - P&amp;L'!$I$15)-L31</f>
        <v>-1079.006026</v>
      </c>
      <c r="M63" s="89">
        <f>M18-(M5*'OLD Data - P&amp;L'!$I$15)-M31</f>
        <v>-18689.72016</v>
      </c>
      <c r="N63" s="89">
        <f>N18-(N5*'OLD Data - P&amp;L'!$I$15)-N31</f>
        <v>-8812.334186</v>
      </c>
      <c r="O63" s="89">
        <f>O18-(O5*'OLD Data - P&amp;L'!$I$15)-O31</f>
        <v>-9233.382857</v>
      </c>
      <c r="P63" s="89">
        <f>P18-(P5*'OLD Data - P&amp;L'!$I$15)-P31</f>
        <v>-5401.686579</v>
      </c>
      <c r="Q63" s="89">
        <f>Q18-(Q5*'OLD Data - P&amp;L'!$I$15)-Q31</f>
        <v>-3309.678285</v>
      </c>
      <c r="R63" s="89">
        <f>R18-(R5*'OLD Data - P&amp;L'!$I$15)-R31</f>
        <v>-11567.48776</v>
      </c>
      <c r="S63" s="89">
        <f>S18-(S5*'OLD Data - P&amp;L'!$I$15)-S31</f>
        <v>-5381.222215</v>
      </c>
      <c r="T63" s="89">
        <f>T18-(T5*'OLD Data - P&amp;L'!$I$15)-T31</f>
        <v>-8389.495728</v>
      </c>
      <c r="U63" s="89">
        <f>U18-(U5*'OLD Data - P&amp;L'!$I$15)-U31</f>
        <v>-10576.46733</v>
      </c>
      <c r="V63" s="89">
        <f>V18-(V5*'OLD Data - P&amp;L'!$I$15)-V31</f>
        <v>-14411.69068</v>
      </c>
      <c r="W63" s="89">
        <f>W18-(W5*'OLD Data - P&amp;L'!$I$15)-W31</f>
        <v>-5024.891361</v>
      </c>
      <c r="X63" s="89">
        <f>X18-(X5*'OLD Data - P&amp;L'!$I$15)-X31</f>
        <v>-2871.452625</v>
      </c>
      <c r="Y63" s="89">
        <f>Y18-(Y5*'OLD Data - P&amp;L'!$I$15)-Y31</f>
        <v>-2994.433721</v>
      </c>
      <c r="Z63" s="89">
        <f>Z18-(Z5*'OLD Data - P&amp;L'!$I$15)-Z31</f>
        <v>-2171.128121</v>
      </c>
      <c r="AA63" s="89">
        <f>AA18-(AA5*'OLD Data - P&amp;L'!$I$15)-AA31</f>
        <v>-4336.050833</v>
      </c>
      <c r="AB63" s="89">
        <f>AB18-(AB5*'OLD Data - P&amp;L'!$I$15)-AB31</f>
        <v>-3853.605371</v>
      </c>
      <c r="AC63" s="89">
        <f>AC18-(AC5*'OLD Data - P&amp;L'!$I$15)-AC31</f>
        <v>-5245.813335</v>
      </c>
      <c r="AD63" s="89">
        <f>AD18-(AD5*'OLD Data - P&amp;L'!$I$15)-AD31</f>
        <v>-5575.158105</v>
      </c>
      <c r="AE63" s="89">
        <f>AE18-(AE5*'OLD Data - P&amp;L'!$I$15)-AE31</f>
        <v>-5607.792465</v>
      </c>
      <c r="AF63" s="89">
        <f>AF18-(AF5*'OLD Data - P&amp;L'!$I$15)-AF31</f>
        <v>0</v>
      </c>
      <c r="AG63" s="904">
        <f>SUM(B63:AF63)</f>
        <v>-189361.1909</v>
      </c>
    </row>
    <row r="64">
      <c r="A64" s="905" t="s">
        <v>261</v>
      </c>
      <c r="B64" s="906">
        <f t="shared" ref="B64:AF64" si="13">B18/B31</f>
        <v>2.647763759</v>
      </c>
      <c r="C64" s="906">
        <f t="shared" si="13"/>
        <v>2.414964987</v>
      </c>
      <c r="D64" s="906">
        <f t="shared" si="13"/>
        <v>2.329597933</v>
      </c>
      <c r="E64" s="906">
        <f t="shared" si="13"/>
        <v>1.823380996</v>
      </c>
      <c r="F64" s="906">
        <f t="shared" si="13"/>
        <v>2.012541861</v>
      </c>
      <c r="G64" s="906">
        <f t="shared" si="13"/>
        <v>1.982728478</v>
      </c>
      <c r="H64" s="906">
        <f t="shared" si="13"/>
        <v>1.789167093</v>
      </c>
      <c r="I64" s="906">
        <f t="shared" si="13"/>
        <v>1.853238001</v>
      </c>
      <c r="J64" s="906">
        <f t="shared" si="13"/>
        <v>2.291553745</v>
      </c>
      <c r="K64" s="906">
        <f t="shared" si="13"/>
        <v>2.017943232</v>
      </c>
      <c r="L64" s="906">
        <f t="shared" si="13"/>
        <v>2.115158177</v>
      </c>
      <c r="M64" s="906">
        <f t="shared" si="13"/>
        <v>1.714357536</v>
      </c>
      <c r="N64" s="906">
        <f t="shared" si="13"/>
        <v>1.878774267</v>
      </c>
      <c r="O64" s="906">
        <f t="shared" si="13"/>
        <v>1.53362536</v>
      </c>
      <c r="P64" s="906">
        <f t="shared" si="13"/>
        <v>1.576710989</v>
      </c>
      <c r="Q64" s="906">
        <f t="shared" si="13"/>
        <v>1.613790286</v>
      </c>
      <c r="R64" s="906">
        <f t="shared" si="13"/>
        <v>1.067971847</v>
      </c>
      <c r="S64" s="906">
        <f t="shared" si="13"/>
        <v>1.412111185</v>
      </c>
      <c r="T64" s="906">
        <f t="shared" si="13"/>
        <v>1.225996173</v>
      </c>
      <c r="U64" s="906">
        <f t="shared" si="13"/>
        <v>1.076977558</v>
      </c>
      <c r="V64" s="906">
        <f t="shared" si="13"/>
        <v>0.6532221571</v>
      </c>
      <c r="W64" s="906">
        <f t="shared" si="13"/>
        <v>1.064445512</v>
      </c>
      <c r="X64" s="906">
        <f t="shared" si="13"/>
        <v>0.6939593494</v>
      </c>
      <c r="Y64" s="906">
        <f t="shared" si="13"/>
        <v>0.8963570187</v>
      </c>
      <c r="Z64" s="906">
        <f t="shared" si="13"/>
        <v>1.350901023</v>
      </c>
      <c r="AA64" s="906">
        <f t="shared" si="13"/>
        <v>0.8458158298</v>
      </c>
      <c r="AB64" s="906">
        <f t="shared" si="13"/>
        <v>0.7837242784</v>
      </c>
      <c r="AC64" s="906">
        <f t="shared" si="13"/>
        <v>0</v>
      </c>
      <c r="AD64" s="906">
        <f t="shared" si="13"/>
        <v>0</v>
      </c>
      <c r="AE64" s="906">
        <f t="shared" si="13"/>
        <v>0</v>
      </c>
      <c r="AF64" s="906" t="str">
        <f t="shared" si="13"/>
        <v>#DIV/0!</v>
      </c>
      <c r="AG64" s="904"/>
    </row>
    <row r="65">
      <c r="A65" s="905" t="s">
        <v>821</v>
      </c>
      <c r="B65" s="907">
        <f t="shared" ref="B65:AF65" si="14">B31/B5</f>
        <v>105.6934042</v>
      </c>
      <c r="C65" s="907">
        <f t="shared" si="14"/>
        <v>113.0080714</v>
      </c>
      <c r="D65" s="907">
        <f t="shared" si="14"/>
        <v>116.3710004</v>
      </c>
      <c r="E65" s="907">
        <f t="shared" si="14"/>
        <v>149.1028082</v>
      </c>
      <c r="F65" s="907">
        <f t="shared" si="14"/>
        <v>138.1153998</v>
      </c>
      <c r="G65" s="907">
        <f t="shared" si="14"/>
        <v>141.5115426</v>
      </c>
      <c r="H65" s="907">
        <f t="shared" si="14"/>
        <v>161.4550936</v>
      </c>
      <c r="I65" s="907">
        <f t="shared" si="14"/>
        <v>149.498818</v>
      </c>
      <c r="J65" s="907">
        <f t="shared" si="14"/>
        <v>126.5711476</v>
      </c>
      <c r="K65" s="907">
        <f t="shared" si="14"/>
        <v>141.9009089</v>
      </c>
      <c r="L65" s="907">
        <f t="shared" si="14"/>
        <v>139.0055026</v>
      </c>
      <c r="M65" s="907">
        <f t="shared" si="14"/>
        <v>161.0798054</v>
      </c>
      <c r="N65" s="907">
        <f t="shared" si="14"/>
        <v>153.5834934</v>
      </c>
      <c r="O65" s="907">
        <f t="shared" si="14"/>
        <v>210.1130377</v>
      </c>
      <c r="P65" s="907">
        <f t="shared" si="14"/>
        <v>220.1891755</v>
      </c>
      <c r="Q65" s="907">
        <f t="shared" si="14"/>
        <v>219.6187349</v>
      </c>
      <c r="R65" s="907">
        <f t="shared" si="14"/>
        <v>333.3272042</v>
      </c>
      <c r="S65" s="907">
        <f t="shared" si="14"/>
        <v>255.8047917</v>
      </c>
      <c r="T65" s="907">
        <f t="shared" si="14"/>
        <v>291.9180685</v>
      </c>
      <c r="U65" s="907">
        <f t="shared" si="14"/>
        <v>302.4674289</v>
      </c>
      <c r="V65" s="907">
        <f t="shared" si="14"/>
        <v>491.3113419</v>
      </c>
      <c r="W65" s="907">
        <f t="shared" si="14"/>
        <v>272.8230561</v>
      </c>
      <c r="X65" s="907">
        <f t="shared" si="14"/>
        <v>424.7237252</v>
      </c>
      <c r="Y65" s="907">
        <f t="shared" si="14"/>
        <v>289.3545703</v>
      </c>
      <c r="Z65" s="907">
        <f t="shared" si="14"/>
        <v>178.8699897</v>
      </c>
      <c r="AA65" s="907">
        <f t="shared" si="14"/>
        <v>203.4022816</v>
      </c>
      <c r="AB65" s="907">
        <f t="shared" si="14"/>
        <v>263.2133167</v>
      </c>
      <c r="AC65" s="907" t="str">
        <f t="shared" si="14"/>
        <v>#DIV/0!</v>
      </c>
      <c r="AD65" s="907" t="str">
        <f t="shared" si="14"/>
        <v>#DIV/0!</v>
      </c>
      <c r="AE65" s="907" t="str">
        <f t="shared" si="14"/>
        <v>#DIV/0!</v>
      </c>
      <c r="AF65" s="907" t="str">
        <f t="shared" si="14"/>
        <v>#DIV/0!</v>
      </c>
      <c r="AG65" s="904"/>
    </row>
    <row r="66">
      <c r="A66" s="908" t="s">
        <v>822</v>
      </c>
      <c r="B66" s="909">
        <f>B18/('OLD Data - P&amp;L'!$I$15*B5+B31)</f>
        <v>1.064656038</v>
      </c>
      <c r="C66" s="909">
        <f>C18/('OLD Data - P&amp;L'!$I$15*C5+C31)</f>
        <v>1.01014147</v>
      </c>
      <c r="D66" s="909">
        <f>D18/('OLD Data - P&amp;L'!$I$15*D5+D31)</f>
        <v>0.9910947092</v>
      </c>
      <c r="E66" s="909">
        <f>E18/('OLD Data - P&amp;L'!$I$15*E5+E31)</f>
        <v>0.8876983012</v>
      </c>
      <c r="F66" s="909">
        <f>F18/('OLD Data - P&amp;L'!$I$15*F5+F31)</f>
        <v>0.9413606263</v>
      </c>
      <c r="G66" s="909">
        <f>G18/('OLD Data - P&amp;L'!$I$15*G5+G31)</f>
        <v>0.9394151835</v>
      </c>
      <c r="H66" s="909">
        <f>H18/('OLD Data - P&amp;L'!$I$15*H5+H31)</f>
        <v>0.9066357681</v>
      </c>
      <c r="I66" s="909">
        <f>I18/('OLD Data - P&amp;L'!$I$15*I5+I31)</f>
        <v>0.9034620302</v>
      </c>
      <c r="J66" s="909">
        <f>J18/('OLD Data - P&amp;L'!$I$15*J5+J31)</f>
        <v>1.022242345</v>
      </c>
      <c r="K66" s="909">
        <f>K18/('OLD Data - P&amp;L'!$I$15*K5+K31)</f>
        <v>0.9574823751</v>
      </c>
      <c r="L66" s="909">
        <f>L18/('OLD Data - P&amp;L'!$I$15*L5+L31)</f>
        <v>0.9927425849</v>
      </c>
      <c r="M66" s="909">
        <f>M18/('OLD Data - P&amp;L'!$I$15*M5+M31)</f>
        <v>0.867729844</v>
      </c>
      <c r="N66" s="909">
        <f>N18/('OLD Data - P&amp;L'!$I$15*N5+N31)</f>
        <v>0.9285676625</v>
      </c>
      <c r="O66" s="909">
        <f>O18/('OLD Data - P&amp;L'!$I$15*O5+O31)</f>
        <v>0.8773648588</v>
      </c>
      <c r="P66" s="909">
        <f>P18/('OLD Data - P&amp;L'!$I$15*P5+P31)</f>
        <v>0.9200294606</v>
      </c>
      <c r="Q66" s="909">
        <f>Q18/('OLD Data - P&amp;L'!$I$15*Q5+Q31)</f>
        <v>0.9406480822</v>
      </c>
      <c r="R66" s="909">
        <f>R18/('OLD Data - P&amp;L'!$I$15*R5+R31)</f>
        <v>0.7257727118</v>
      </c>
      <c r="S66" s="909">
        <f>S18/('OLD Data - P&amp;L'!$I$15*S5+S31)</f>
        <v>0.8747055332</v>
      </c>
      <c r="T66" s="909">
        <f>T18/('OLD Data - P&amp;L'!$I$15*T5+T31)</f>
        <v>0.7969403047</v>
      </c>
      <c r="U66" s="909">
        <f>U18/('OLD Data - P&amp;L'!$I$15*U5+U31)</f>
        <v>0.7087236623</v>
      </c>
      <c r="V66" s="909">
        <f>V18/('OLD Data - P&amp;L'!$I$15*V5+V31)</f>
        <v>0.4949088388</v>
      </c>
      <c r="W66" s="909">
        <f>W18/('OLD Data - P&amp;L'!$I$15*W5+W31)</f>
        <v>0.675383739</v>
      </c>
      <c r="X66" s="909">
        <f>X18/('OLD Data - P&amp;L'!$I$15*X5+X31)</f>
        <v>0.5065268232</v>
      </c>
      <c r="Y66" s="909">
        <f>Y18/('OLD Data - P&amp;L'!$I$15*Y5+Y31)</f>
        <v>0.5808624028</v>
      </c>
      <c r="Z66" s="909">
        <f>Z18/('OLD Data - P&amp;L'!$I$15*Z5+Z31)</f>
        <v>0.7190841147</v>
      </c>
      <c r="AA66" s="909">
        <f>AA18/('OLD Data - P&amp;L'!$I$15*AA5+AA31)</f>
        <v>0.4771426955</v>
      </c>
      <c r="AB66" s="909">
        <f>AB18/('OLD Data - P&amp;L'!$I$15*AB5+AB31)</f>
        <v>0.49071959</v>
      </c>
      <c r="AC66" s="909">
        <f>AC18/('OLD Data - P&amp;L'!$I$15*AC5+AC31)</f>
        <v>0</v>
      </c>
      <c r="AD66" s="909">
        <f>AD18/('OLD Data - P&amp;L'!$I$15*AD5+AD31)</f>
        <v>0</v>
      </c>
      <c r="AE66" s="909">
        <f>AE18/('OLD Data - P&amp;L'!$I$15*AE5+AE31)</f>
        <v>0</v>
      </c>
      <c r="AF66" s="909" t="str">
        <f>AF18/('OLD Data - P&amp;L'!$I$15*AF5+AF31)</f>
        <v>#DIV/0!</v>
      </c>
      <c r="AG66" s="904"/>
    </row>
    <row r="67">
      <c r="A67" s="491"/>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c r="AA67" s="491"/>
      <c r="AB67" s="491"/>
      <c r="AC67" s="491"/>
      <c r="AD67" s="491"/>
      <c r="AE67" s="491"/>
      <c r="AF67" s="491"/>
      <c r="AG67" s="904"/>
    </row>
    <row r="68">
      <c r="A68" s="910" t="s">
        <v>823</v>
      </c>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c r="AA68" s="140"/>
      <c r="AB68" s="491"/>
      <c r="AC68" s="491"/>
      <c r="AD68" s="491"/>
      <c r="AE68" s="491"/>
      <c r="AF68" s="491"/>
      <c r="AG68" s="723"/>
    </row>
    <row r="69">
      <c r="A69" s="911" t="s">
        <v>820</v>
      </c>
      <c r="B69" s="89">
        <f>B19-(B6*'OLD Data - P&amp;L'!$I$15)-B32</f>
        <v>20175.661</v>
      </c>
      <c r="C69" s="89">
        <f>C19-(C6*'OLD Data - P&amp;L'!$I$15)-C32</f>
        <v>28468.65398</v>
      </c>
      <c r="D69" s="89">
        <f>D19-(D6*'OLD Data - P&amp;L'!$I$15)-D32</f>
        <v>34716.97779</v>
      </c>
      <c r="E69" s="89">
        <f>E19-(E6*'OLD Data - P&amp;L'!$I$15)-E32</f>
        <v>38462.77803</v>
      </c>
      <c r="F69" s="89">
        <f>F19-(F6*'OLD Data - P&amp;L'!$I$15)-F32</f>
        <v>42184.56105</v>
      </c>
      <c r="G69" s="89">
        <f>G19-(G6*'OLD Data - P&amp;L'!$I$15)-G32</f>
        <v>40740.99051</v>
      </c>
      <c r="H69" s="89">
        <f>H19-(H6*'OLD Data - P&amp;L'!$I$15)-H32</f>
        <v>50028.12157</v>
      </c>
      <c r="I69" s="89">
        <f>I19-(I6*'OLD Data - P&amp;L'!$I$15)-I32</f>
        <v>52881.22292</v>
      </c>
      <c r="J69" s="89">
        <f>J19-(J6*'OLD Data - P&amp;L'!$I$15)-J32</f>
        <v>51300.36609</v>
      </c>
      <c r="K69" s="89">
        <f>K19-(K6*'OLD Data - P&amp;L'!$I$15)-K32</f>
        <v>90287.1111</v>
      </c>
      <c r="L69" s="89">
        <f>L19-(L6*'OLD Data - P&amp;L'!$I$15)-L32</f>
        <v>82841.08781</v>
      </c>
      <c r="M69" s="89">
        <f>M19-(M6*'OLD Data - P&amp;L'!$I$15)-M32</f>
        <v>65684.33521</v>
      </c>
      <c r="N69" s="89">
        <f>N19-(N6*'OLD Data - P&amp;L'!$I$15)-N32</f>
        <v>63637.80187</v>
      </c>
      <c r="O69" s="89">
        <f>O19-(O6*'OLD Data - P&amp;L'!$I$15)-O32</f>
        <v>52528.40887</v>
      </c>
      <c r="P69" s="89">
        <f>P19-(P6*'OLD Data - P&amp;L'!$I$15)-P32</f>
        <v>45490.83251</v>
      </c>
      <c r="Q69" s="89">
        <f>Q19-(Q6*'OLD Data - P&amp;L'!$I$15)-Q32</f>
        <v>43544.18455</v>
      </c>
      <c r="R69" s="89">
        <f>R19-(R6*'OLD Data - P&amp;L'!$I$15)-R32</f>
        <v>22763.56018</v>
      </c>
      <c r="S69" s="89">
        <f>S19-(S6*'OLD Data - P&amp;L'!$I$15)-S32</f>
        <v>27185.33273</v>
      </c>
      <c r="T69" s="89">
        <f>T19-(T6*'OLD Data - P&amp;L'!$I$15)-T32</f>
        <v>23988.23094</v>
      </c>
      <c r="U69" s="89">
        <f>U19-(U6*'OLD Data - P&amp;L'!$I$15)-U32</f>
        <v>9433.542693</v>
      </c>
      <c r="V69" s="89">
        <f>V19-(V6*'OLD Data - P&amp;L'!$I$15)-V32</f>
        <v>2522.304047</v>
      </c>
      <c r="W69" s="89">
        <f>W19-(W6*'OLD Data - P&amp;L'!$I$15)-W32</f>
        <v>276.1016098</v>
      </c>
      <c r="X69" s="89">
        <f>X19-(X6*'OLD Data - P&amp;L'!$I$15)-X32</f>
        <v>505.9781913</v>
      </c>
      <c r="Y69" s="89">
        <f>Y19-(Y6*'OLD Data - P&amp;L'!$I$15)-Y32</f>
        <v>89.26695249</v>
      </c>
      <c r="Z69" s="89">
        <f>Z19-(Z6*'OLD Data - P&amp;L'!$I$15)-Z32</f>
        <v>-2330.381693</v>
      </c>
      <c r="AA69" s="89">
        <f>AA19-(AA6*'OLD Data - P&amp;L'!$I$15)-AA32</f>
        <v>-1482.858154</v>
      </c>
      <c r="AB69" s="89">
        <f>AB19-(AB6*'OLD Data - P&amp;L'!$I$15)-AB32</f>
        <v>-1611.957023</v>
      </c>
      <c r="AC69" s="89">
        <f>AC19-(AC6*'OLD Data - P&amp;L'!$I$15)-AC32</f>
        <v>-1957.6</v>
      </c>
      <c r="AD69" s="89">
        <f>AD19-(AD6*'OLD Data - P&amp;L'!$I$15)-AD32</f>
        <v>-2103.31</v>
      </c>
      <c r="AE69" s="89">
        <f>AE19-(AE6*'OLD Data - P&amp;L'!$I$15)-AE32</f>
        <v>-2706.23</v>
      </c>
      <c r="AF69" s="89">
        <f>AF19-(AF6*'OLD Data - P&amp;L'!$I$15)-AF32</f>
        <v>0</v>
      </c>
      <c r="AG69" s="904">
        <f>SUM(B69:AF69)</f>
        <v>877545.0753</v>
      </c>
    </row>
    <row r="70">
      <c r="A70" s="911" t="s">
        <v>261</v>
      </c>
      <c r="B70" s="906">
        <f t="shared" ref="B70:AF70" si="15">B19/B32</f>
        <v>11.38361104</v>
      </c>
      <c r="C70" s="906">
        <f t="shared" si="15"/>
        <v>14.93594237</v>
      </c>
      <c r="D70" s="906">
        <f t="shared" si="15"/>
        <v>16.99699281</v>
      </c>
      <c r="E70" s="906">
        <f t="shared" si="15"/>
        <v>18.07331514</v>
      </c>
      <c r="F70" s="906">
        <f t="shared" si="15"/>
        <v>15.72677844</v>
      </c>
      <c r="G70" s="906">
        <f t="shared" si="15"/>
        <v>10.75340584</v>
      </c>
      <c r="H70" s="906">
        <f t="shared" si="15"/>
        <v>9.962697194</v>
      </c>
      <c r="I70" s="906">
        <f t="shared" si="15"/>
        <v>8.1598422</v>
      </c>
      <c r="J70" s="906">
        <f t="shared" si="15"/>
        <v>8.186376141</v>
      </c>
      <c r="K70" s="906">
        <f t="shared" si="15"/>
        <v>14.59058105</v>
      </c>
      <c r="L70" s="906">
        <f t="shared" si="15"/>
        <v>14.29547967</v>
      </c>
      <c r="M70" s="906">
        <f t="shared" si="15"/>
        <v>12.17512387</v>
      </c>
      <c r="N70" s="906">
        <f t="shared" si="15"/>
        <v>11.81683759</v>
      </c>
      <c r="O70" s="906">
        <f t="shared" si="15"/>
        <v>8.179086759</v>
      </c>
      <c r="P70" s="906">
        <f t="shared" si="15"/>
        <v>7.954867223</v>
      </c>
      <c r="Q70" s="906">
        <f t="shared" si="15"/>
        <v>9.288302682</v>
      </c>
      <c r="R70" s="906">
        <f t="shared" si="15"/>
        <v>6.391175961</v>
      </c>
      <c r="S70" s="906">
        <f t="shared" si="15"/>
        <v>7.800041891</v>
      </c>
      <c r="T70" s="906">
        <f t="shared" si="15"/>
        <v>6.527127378</v>
      </c>
      <c r="U70" s="906">
        <f t="shared" si="15"/>
        <v>4.179035397</v>
      </c>
      <c r="V70" s="906">
        <f t="shared" si="15"/>
        <v>3.082524453</v>
      </c>
      <c r="W70" s="906">
        <f t="shared" si="15"/>
        <v>2.561606399</v>
      </c>
      <c r="X70" s="906">
        <f t="shared" si="15"/>
        <v>2.606406203</v>
      </c>
      <c r="Y70" s="906">
        <f t="shared" si="15"/>
        <v>2.557235672</v>
      </c>
      <c r="Z70" s="906">
        <f t="shared" si="15"/>
        <v>2.703253543</v>
      </c>
      <c r="AA70" s="906">
        <f t="shared" si="15"/>
        <v>4.941033065</v>
      </c>
      <c r="AB70" s="906">
        <f t="shared" si="15"/>
        <v>4.719819757</v>
      </c>
      <c r="AC70" s="906">
        <f t="shared" si="15"/>
        <v>0</v>
      </c>
      <c r="AD70" s="906">
        <f t="shared" si="15"/>
        <v>0</v>
      </c>
      <c r="AE70" s="906">
        <f t="shared" si="15"/>
        <v>0</v>
      </c>
      <c r="AF70" s="906" t="str">
        <f t="shared" si="15"/>
        <v>#DIV/0!</v>
      </c>
      <c r="AG70" s="904"/>
    </row>
    <row r="71">
      <c r="A71" s="911" t="s">
        <v>821</v>
      </c>
      <c r="B71" s="907">
        <f t="shared" ref="B71:AF71" si="16">B32/B6</f>
        <v>23.52848689</v>
      </c>
      <c r="C71" s="907">
        <f t="shared" si="16"/>
        <v>17.54632215</v>
      </c>
      <c r="D71" s="907">
        <f t="shared" si="16"/>
        <v>15.61453498</v>
      </c>
      <c r="E71" s="907">
        <f t="shared" si="16"/>
        <v>14.50175158</v>
      </c>
      <c r="F71" s="907">
        <f t="shared" si="16"/>
        <v>16.92143558</v>
      </c>
      <c r="G71" s="907">
        <f t="shared" si="16"/>
        <v>24.41765735</v>
      </c>
      <c r="H71" s="907">
        <f t="shared" si="16"/>
        <v>27.24066282</v>
      </c>
      <c r="I71" s="907">
        <f t="shared" si="16"/>
        <v>34.3422311</v>
      </c>
      <c r="J71" s="907">
        <f t="shared" si="16"/>
        <v>33.6713178</v>
      </c>
      <c r="K71" s="907">
        <f t="shared" si="16"/>
        <v>18.86447253</v>
      </c>
      <c r="L71" s="907">
        <f t="shared" si="16"/>
        <v>18.94904415</v>
      </c>
      <c r="M71" s="907">
        <f t="shared" si="16"/>
        <v>22.43250324</v>
      </c>
      <c r="N71" s="907">
        <f t="shared" si="16"/>
        <v>24.05583173</v>
      </c>
      <c r="O71" s="907">
        <f t="shared" si="16"/>
        <v>38.92471541</v>
      </c>
      <c r="P71" s="907">
        <f t="shared" si="16"/>
        <v>41.71946442</v>
      </c>
      <c r="Q71" s="907">
        <f t="shared" si="16"/>
        <v>36.44048174</v>
      </c>
      <c r="R71" s="907">
        <f t="shared" si="16"/>
        <v>50.28163939</v>
      </c>
      <c r="S71" s="907">
        <f t="shared" si="16"/>
        <v>41.67369301</v>
      </c>
      <c r="T71" s="907">
        <f t="shared" si="16"/>
        <v>50.95143969</v>
      </c>
      <c r="U71" s="907">
        <f t="shared" si="16"/>
        <v>70.77173053</v>
      </c>
      <c r="V71" s="907">
        <f t="shared" si="16"/>
        <v>92.97239485</v>
      </c>
      <c r="W71" s="907">
        <f t="shared" si="16"/>
        <v>103.397288</v>
      </c>
      <c r="X71" s="907">
        <f t="shared" si="16"/>
        <v>103.5347448</v>
      </c>
      <c r="Y71" s="907">
        <f t="shared" si="16"/>
        <v>101.967067</v>
      </c>
      <c r="Z71" s="907">
        <f t="shared" si="16"/>
        <v>77.4678641</v>
      </c>
      <c r="AA71" s="907">
        <f t="shared" si="16"/>
        <v>35.05093662</v>
      </c>
      <c r="AB71" s="907">
        <f t="shared" si="16"/>
        <v>35.85100413</v>
      </c>
      <c r="AC71" s="907" t="str">
        <f t="shared" si="16"/>
        <v>#DIV/0!</v>
      </c>
      <c r="AD71" s="907" t="str">
        <f t="shared" si="16"/>
        <v>#DIV/0!</v>
      </c>
      <c r="AE71" s="907" t="str">
        <f t="shared" si="16"/>
        <v>#DIV/0!</v>
      </c>
      <c r="AF71" s="907" t="str">
        <f t="shared" si="16"/>
        <v>#DIV/0!</v>
      </c>
      <c r="AG71" s="904"/>
    </row>
    <row r="72">
      <c r="A72" s="912" t="s">
        <v>822</v>
      </c>
      <c r="B72" s="909">
        <f>B19/('OLD Data - P&amp;L'!$I$15*B6+B32)</f>
        <v>1.482304637</v>
      </c>
      <c r="C72" s="909">
        <f>C19/('OLD Data - P&amp;L'!$I$15*C6+C32)</f>
        <v>1.500043314</v>
      </c>
      <c r="D72" s="909">
        <f>D19/('OLD Data - P&amp;L'!$I$15*D6+D32)</f>
        <v>1.536084246</v>
      </c>
      <c r="E72" s="909">
        <f>E19/('OLD Data - P&amp;L'!$I$15*E6+E32)</f>
        <v>1.526786545</v>
      </c>
      <c r="F72" s="909">
        <f>F19/('OLD Data - P&amp;L'!$I$15*F6+F32)</f>
        <v>1.528685634</v>
      </c>
      <c r="G72" s="909">
        <f>G19/('OLD Data - P&amp;L'!$I$15*G6+G32)</f>
        <v>1.446044156</v>
      </c>
      <c r="H72" s="909">
        <f>H19/('OLD Data - P&amp;L'!$I$15*H6+H32)</f>
        <v>1.47172324</v>
      </c>
      <c r="I72" s="909">
        <f>I19/('OLD Data - P&amp;L'!$I$15*I6+I32)</f>
        <v>1.463290909</v>
      </c>
      <c r="J72" s="909">
        <f>J19/('OLD Data - P&amp;L'!$I$15*J6+J32)</f>
        <v>1.44442962</v>
      </c>
      <c r="K72" s="909">
        <f>K19/('OLD Data - P&amp;L'!$I$15*K6+K32)</f>
        <v>1.563644214</v>
      </c>
      <c r="L72" s="909">
        <f>L19/('OLD Data - P&amp;L'!$I$15*L6+L32)</f>
        <v>1.538147992</v>
      </c>
      <c r="M72" s="909">
        <f>M19/('OLD Data - P&amp;L'!$I$15*M6+M32)</f>
        <v>1.520746368</v>
      </c>
      <c r="N72" s="909">
        <f>N19/('OLD Data - P&amp;L'!$I$15*N6+N32)</f>
        <v>1.568626063</v>
      </c>
      <c r="O72" s="909">
        <f>O19/('OLD Data - P&amp;L'!$I$15*O6+O32)</f>
        <v>1.623606941</v>
      </c>
      <c r="P72" s="909">
        <f>P19/('OLD Data - P&amp;L'!$I$15*P6+P32)</f>
        <v>1.668691975</v>
      </c>
      <c r="Q72" s="909">
        <f>Q19/('OLD Data - P&amp;L'!$I$15*Q6+Q32)</f>
        <v>1.74826935</v>
      </c>
      <c r="R72" s="909">
        <f>R19/('OLD Data - P&amp;L'!$I$15*R6+R32)</f>
        <v>1.549133893</v>
      </c>
      <c r="S72" s="909">
        <f>S19/('OLD Data - P&amp;L'!$I$15*S6+S32)</f>
        <v>1.634795383</v>
      </c>
      <c r="T72" s="909">
        <f>T19/('OLD Data - P&amp;L'!$I$15*T6+T32)</f>
        <v>1.598001931</v>
      </c>
      <c r="U72" s="909">
        <f>U19/('OLD Data - P&amp;L'!$I$15*U6+U32)</f>
        <v>1.297556396</v>
      </c>
      <c r="V72" s="909">
        <f>V19/('OLD Data - P&amp;L'!$I$15*V6+V32)</f>
        <v>1.145740334</v>
      </c>
      <c r="W72" s="909">
        <f>W19/('OLD Data - P&amp;L'!$I$15*W6+W32)</f>
        <v>1.016515705</v>
      </c>
      <c r="X72" s="909">
        <f>X19/('OLD Data - P&amp;L'!$I$15*X6+X32)</f>
        <v>1.035122419</v>
      </c>
      <c r="Y72" s="909">
        <f>Y19/('OLD Data - P&amp;L'!$I$15*Y6+Y32)</f>
        <v>1.006267971</v>
      </c>
      <c r="Z72" s="909">
        <f>Z19/('OLD Data - P&amp;L'!$I$15*Z6+Z32)</f>
        <v>0.8925325826</v>
      </c>
      <c r="AA72" s="909">
        <f>AA19/('OLD Data - P&amp;L'!$I$15*AA6+AA32)</f>
        <v>0.9010181925</v>
      </c>
      <c r="AB72" s="909">
        <f>AB19/('OLD Data - P&amp;L'!$I$15*AB6+AB32)</f>
        <v>0.8766756798</v>
      </c>
      <c r="AC72" s="909">
        <f>AC19/('OLD Data - P&amp;L'!$I$15*AC6+AC32)</f>
        <v>0</v>
      </c>
      <c r="AD72" s="909">
        <f>AD19/('OLD Data - P&amp;L'!$I$15*AD6+AD32)</f>
        <v>0</v>
      </c>
      <c r="AE72" s="909">
        <f>AE19/('OLD Data - P&amp;L'!$I$15*AE6+AE32)</f>
        <v>0</v>
      </c>
      <c r="AF72" s="909" t="str">
        <f>AF19/('OLD Data - P&amp;L'!$I$15*AF6+AF32)</f>
        <v>#DIV/0!</v>
      </c>
      <c r="AG72" s="904"/>
    </row>
    <row r="73">
      <c r="A73" s="40"/>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c r="AA73" s="491"/>
      <c r="AB73" s="491"/>
      <c r="AC73" s="491"/>
      <c r="AD73" s="491"/>
      <c r="AE73" s="491"/>
      <c r="AF73" s="491"/>
      <c r="AG73" s="904"/>
    </row>
    <row r="74">
      <c r="A74" s="913" t="s">
        <v>824</v>
      </c>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c r="AA74" s="491"/>
      <c r="AB74" s="491"/>
      <c r="AC74" s="491"/>
      <c r="AD74" s="491"/>
      <c r="AE74" s="491"/>
      <c r="AF74" s="491"/>
      <c r="AG74" s="904"/>
    </row>
    <row r="75">
      <c r="A75" s="869" t="s">
        <v>820</v>
      </c>
      <c r="B75" s="89">
        <f>B20-(B7*'OLD Data - P&amp;L'!$I$15)-B33</f>
        <v>0</v>
      </c>
      <c r="C75" s="89">
        <f>C20-(C7*'OLD Data - P&amp;L'!$I$15)-C33</f>
        <v>0</v>
      </c>
      <c r="D75" s="89">
        <f>D20-(D7*'OLD Data - P&amp;L'!$I$15)-D33</f>
        <v>0</v>
      </c>
      <c r="E75" s="89">
        <f>E20-(E7*'OLD Data - P&amp;L'!$I$15)-E33</f>
        <v>0</v>
      </c>
      <c r="F75" s="89">
        <f>F20-(F7*'OLD Data - P&amp;L'!$I$15)-F33</f>
        <v>0</v>
      </c>
      <c r="G75" s="89">
        <f>G20-(G7*'OLD Data - P&amp;L'!$I$15)-G33</f>
        <v>0</v>
      </c>
      <c r="H75" s="89">
        <f>H20-(H7*'OLD Data - P&amp;L'!$I$15)-H33</f>
        <v>0</v>
      </c>
      <c r="I75" s="89">
        <f>I20-(I7*'OLD Data - P&amp;L'!$I$15)-I33</f>
        <v>0</v>
      </c>
      <c r="J75" s="89">
        <f>J20-(J8*'OLD Data - P&amp;L'!$I$15)-J33</f>
        <v>-6600.826565</v>
      </c>
      <c r="K75" s="89">
        <f>K20-(K7*'OLD Data - P&amp;L'!$I$15)-K33</f>
        <v>0</v>
      </c>
      <c r="L75" s="89">
        <f>L20-(L7*'OLD Data - P&amp;L'!$I$15)-L33</f>
        <v>0</v>
      </c>
      <c r="M75" s="89">
        <f>M20-(M7*'OLD Data - P&amp;L'!$I$15)-M33</f>
        <v>0</v>
      </c>
      <c r="N75" s="89">
        <f>N20-(N7*'OLD Data - P&amp;L'!$I$15)-N33</f>
        <v>-875.5</v>
      </c>
      <c r="O75" s="89">
        <f>O20-(O7*'OLD Data - P&amp;L'!$I$15)-O33</f>
        <v>-1856.35</v>
      </c>
      <c r="P75" s="89">
        <f>P20-(P7*'OLD Data - P&amp;L'!$I$15)-P33</f>
        <v>-12240.27</v>
      </c>
      <c r="Q75" s="89">
        <f>Q20-(Q7*'OLD Data - P&amp;L'!$I$15)-Q33</f>
        <v>-1496.42</v>
      </c>
      <c r="R75" s="89">
        <f>R20-(R7*'OLD Data - P&amp;L'!$I$15)-R33</f>
        <v>-1503.62</v>
      </c>
      <c r="S75" s="89">
        <f>S20-(S7*'OLD Data - P&amp;L'!$I$15)-S33</f>
        <v>-684.27</v>
      </c>
      <c r="T75" s="89">
        <f>T20-(T7*'OLD Data - P&amp;L'!$I$15)-T33</f>
        <v>0</v>
      </c>
      <c r="U75" s="89">
        <f>U20-(U7*'OLD Data - P&amp;L'!$I$15)-U33</f>
        <v>0</v>
      </c>
      <c r="V75" s="89">
        <f>V20-(V7*'OLD Data - P&amp;L'!$I$15)-V33</f>
        <v>0</v>
      </c>
      <c r="W75" s="89">
        <f>W20-(W7*'OLD Data - P&amp;L'!$I$15)-W33</f>
        <v>0</v>
      </c>
      <c r="X75" s="89">
        <f>X20-(X7*'OLD Data - P&amp;L'!$I$15)-X33</f>
        <v>0</v>
      </c>
      <c r="Y75" s="89">
        <f>Y20-(Y7*'OLD Data - P&amp;L'!$I$15)-Y33</f>
        <v>0</v>
      </c>
      <c r="Z75" s="89">
        <f>Z20-(Z7*'OLD Data - P&amp;L'!$I$15)-Z33</f>
        <v>0</v>
      </c>
      <c r="AA75" s="89">
        <f>AA20-(AA7*'OLD Data - P&amp;L'!$I$15)-AA33</f>
        <v>0</v>
      </c>
      <c r="AB75" s="89">
        <f>AB20-(AB7*'OLD Data - P&amp;L'!$I$15)-AB33</f>
        <v>0</v>
      </c>
      <c r="AC75" s="89">
        <f>AC20-(AC7*'OLD Data - P&amp;L'!$I$15)-AC33</f>
        <v>0</v>
      </c>
      <c r="AD75" s="89">
        <f>AD20-(AD7*'OLD Data - P&amp;L'!$I$15)-AD33</f>
        <v>0</v>
      </c>
      <c r="AE75" s="89">
        <f>AE20-(AE7*'OLD Data - P&amp;L'!$I$15)-AE33</f>
        <v>0</v>
      </c>
      <c r="AF75" s="89">
        <f>AF20-(AF7*'OLD Data - P&amp;L'!$I$15)-AF33</f>
        <v>0</v>
      </c>
      <c r="AG75" s="904">
        <f>SUM(B75:AF75)</f>
        <v>-25257.25656</v>
      </c>
    </row>
    <row r="76">
      <c r="A76" s="869" t="s">
        <v>261</v>
      </c>
      <c r="B76" s="906" t="str">
        <f t="shared" ref="B76:AF76" si="17">B20/B33</f>
        <v>#DIV/0!</v>
      </c>
      <c r="C76" s="906" t="str">
        <f t="shared" si="17"/>
        <v>#DIV/0!</v>
      </c>
      <c r="D76" s="906" t="str">
        <f t="shared" si="17"/>
        <v>#DIV/0!</v>
      </c>
      <c r="E76" s="906" t="str">
        <f t="shared" si="17"/>
        <v>#DIV/0!</v>
      </c>
      <c r="F76" s="906" t="str">
        <f t="shared" si="17"/>
        <v>#DIV/0!</v>
      </c>
      <c r="G76" s="906" t="str">
        <f t="shared" si="17"/>
        <v>#DIV/0!</v>
      </c>
      <c r="H76" s="906" t="str">
        <f t="shared" si="17"/>
        <v>#DIV/0!</v>
      </c>
      <c r="I76" s="906" t="str">
        <f t="shared" si="17"/>
        <v>#DIV/0!</v>
      </c>
      <c r="J76" s="906" t="str">
        <f t="shared" si="17"/>
        <v>#DIV/0!</v>
      </c>
      <c r="K76" s="906" t="str">
        <f t="shared" si="17"/>
        <v>#DIV/0!</v>
      </c>
      <c r="L76" s="906" t="str">
        <f t="shared" si="17"/>
        <v>#DIV/0!</v>
      </c>
      <c r="M76" s="906" t="str">
        <f t="shared" si="17"/>
        <v>#DIV/0!</v>
      </c>
      <c r="N76" s="906">
        <f t="shared" si="17"/>
        <v>0</v>
      </c>
      <c r="O76" s="906">
        <f t="shared" si="17"/>
        <v>0</v>
      </c>
      <c r="P76" s="906">
        <f t="shared" si="17"/>
        <v>0</v>
      </c>
      <c r="Q76" s="906">
        <f t="shared" si="17"/>
        <v>0</v>
      </c>
      <c r="R76" s="906">
        <f t="shared" si="17"/>
        <v>0</v>
      </c>
      <c r="S76" s="906">
        <f t="shared" si="17"/>
        <v>0</v>
      </c>
      <c r="T76" s="906" t="str">
        <f t="shared" si="17"/>
        <v>#DIV/0!</v>
      </c>
      <c r="U76" s="906" t="str">
        <f t="shared" si="17"/>
        <v>#DIV/0!</v>
      </c>
      <c r="V76" s="906" t="str">
        <f t="shared" si="17"/>
        <v>#DIV/0!</v>
      </c>
      <c r="W76" s="906" t="str">
        <f t="shared" si="17"/>
        <v>#DIV/0!</v>
      </c>
      <c r="X76" s="906" t="str">
        <f t="shared" si="17"/>
        <v>#DIV/0!</v>
      </c>
      <c r="Y76" s="906" t="str">
        <f t="shared" si="17"/>
        <v>#DIV/0!</v>
      </c>
      <c r="Z76" s="906" t="str">
        <f t="shared" si="17"/>
        <v>#DIV/0!</v>
      </c>
      <c r="AA76" s="906" t="str">
        <f t="shared" si="17"/>
        <v>#DIV/0!</v>
      </c>
      <c r="AB76" s="906" t="str">
        <f t="shared" si="17"/>
        <v>#DIV/0!</v>
      </c>
      <c r="AC76" s="906" t="str">
        <f t="shared" si="17"/>
        <v>#DIV/0!</v>
      </c>
      <c r="AD76" s="906" t="str">
        <f t="shared" si="17"/>
        <v>#DIV/0!</v>
      </c>
      <c r="AE76" s="906" t="str">
        <f t="shared" si="17"/>
        <v>#DIV/0!</v>
      </c>
      <c r="AF76" s="906" t="str">
        <f t="shared" si="17"/>
        <v>#DIV/0!</v>
      </c>
      <c r="AG76" s="904"/>
    </row>
    <row r="77">
      <c r="A77" s="869" t="s">
        <v>821</v>
      </c>
      <c r="B77" s="907" t="str">
        <f t="shared" ref="B77:I77" si="18">B33/B7</f>
        <v>#DIV/0!</v>
      </c>
      <c r="C77" s="907" t="str">
        <f t="shared" si="18"/>
        <v>#DIV/0!</v>
      </c>
      <c r="D77" s="907" t="str">
        <f t="shared" si="18"/>
        <v>#DIV/0!</v>
      </c>
      <c r="E77" s="907" t="str">
        <f t="shared" si="18"/>
        <v>#DIV/0!</v>
      </c>
      <c r="F77" s="907" t="str">
        <f t="shared" si="18"/>
        <v>#DIV/0!</v>
      </c>
      <c r="G77" s="907" t="str">
        <f t="shared" si="18"/>
        <v>#DIV/0!</v>
      </c>
      <c r="H77" s="907" t="str">
        <f t="shared" si="18"/>
        <v>#DIV/0!</v>
      </c>
      <c r="I77" s="907" t="str">
        <f t="shared" si="18"/>
        <v>#DIV/0!</v>
      </c>
      <c r="J77" s="907">
        <f>J33/J8</f>
        <v>0</v>
      </c>
      <c r="K77" s="907" t="str">
        <f t="shared" ref="K77:AF77" si="19">K33/K7</f>
        <v>#DIV/0!</v>
      </c>
      <c r="L77" s="907" t="str">
        <f t="shared" si="19"/>
        <v>#DIV/0!</v>
      </c>
      <c r="M77" s="907" t="str">
        <f t="shared" si="19"/>
        <v>#DIV/0!</v>
      </c>
      <c r="N77" s="907" t="str">
        <f t="shared" si="19"/>
        <v>#DIV/0!</v>
      </c>
      <c r="O77" s="907" t="str">
        <f t="shared" si="19"/>
        <v>#DIV/0!</v>
      </c>
      <c r="P77" s="907" t="str">
        <f t="shared" si="19"/>
        <v>#DIV/0!</v>
      </c>
      <c r="Q77" s="907" t="str">
        <f t="shared" si="19"/>
        <v>#DIV/0!</v>
      </c>
      <c r="R77" s="907" t="str">
        <f t="shared" si="19"/>
        <v>#DIV/0!</v>
      </c>
      <c r="S77" s="907" t="str">
        <f t="shared" si="19"/>
        <v>#DIV/0!</v>
      </c>
      <c r="T77" s="907" t="str">
        <f t="shared" si="19"/>
        <v>#DIV/0!</v>
      </c>
      <c r="U77" s="907" t="str">
        <f t="shared" si="19"/>
        <v>#DIV/0!</v>
      </c>
      <c r="V77" s="907" t="str">
        <f t="shared" si="19"/>
        <v>#DIV/0!</v>
      </c>
      <c r="W77" s="907" t="str">
        <f t="shared" si="19"/>
        <v>#DIV/0!</v>
      </c>
      <c r="X77" s="907" t="str">
        <f t="shared" si="19"/>
        <v>#DIV/0!</v>
      </c>
      <c r="Y77" s="907" t="str">
        <f t="shared" si="19"/>
        <v>#DIV/0!</v>
      </c>
      <c r="Z77" s="907" t="str">
        <f t="shared" si="19"/>
        <v>#DIV/0!</v>
      </c>
      <c r="AA77" s="907" t="str">
        <f t="shared" si="19"/>
        <v>#DIV/0!</v>
      </c>
      <c r="AB77" s="907" t="str">
        <f t="shared" si="19"/>
        <v>#DIV/0!</v>
      </c>
      <c r="AC77" s="907" t="str">
        <f t="shared" si="19"/>
        <v>#DIV/0!</v>
      </c>
      <c r="AD77" s="907" t="str">
        <f t="shared" si="19"/>
        <v>#DIV/0!</v>
      </c>
      <c r="AE77" s="907" t="str">
        <f t="shared" si="19"/>
        <v>#DIV/0!</v>
      </c>
      <c r="AF77" s="907" t="str">
        <f t="shared" si="19"/>
        <v>#DIV/0!</v>
      </c>
      <c r="AG77" s="904"/>
    </row>
    <row r="78">
      <c r="A78" s="60" t="s">
        <v>822</v>
      </c>
      <c r="B78" s="909" t="str">
        <f>B20/('OLD Data - P&amp;L'!$I$15*B7+B33)</f>
        <v>#DIV/0!</v>
      </c>
      <c r="C78" s="909" t="str">
        <f>C20/('OLD Data - P&amp;L'!$I$15*C7+C33)</f>
        <v>#DIV/0!</v>
      </c>
      <c r="D78" s="909" t="str">
        <f>D20/('OLD Data - P&amp;L'!$I$15*D7+D33)</f>
        <v>#DIV/0!</v>
      </c>
      <c r="E78" s="909" t="str">
        <f>E20/('OLD Data - P&amp;L'!$I$15*E7+E33)</f>
        <v>#DIV/0!</v>
      </c>
      <c r="F78" s="909" t="str">
        <f>F20/('OLD Data - P&amp;L'!$I$15*F7+F33)</f>
        <v>#DIV/0!</v>
      </c>
      <c r="G78" s="909" t="str">
        <f>G20/('OLD Data - P&amp;L'!$I$15*G7+G33)</f>
        <v>#DIV/0!</v>
      </c>
      <c r="H78" s="909" t="str">
        <f>H20/('OLD Data - P&amp;L'!$I$15*H7+H33)</f>
        <v>#DIV/0!</v>
      </c>
      <c r="I78" s="909" t="str">
        <f>I20/('OLD Data - P&amp;L'!$I$15*I7+I33)</f>
        <v>#DIV/0!</v>
      </c>
      <c r="J78" s="909">
        <f>J20/('OLD Data - P&amp;L'!$I$15*J8+J33)</f>
        <v>0</v>
      </c>
      <c r="K78" s="909" t="str">
        <f>K20/('OLD Data - P&amp;L'!$I$15*K7+K33)</f>
        <v>#DIV/0!</v>
      </c>
      <c r="L78" s="909" t="str">
        <f>L20/('OLD Data - P&amp;L'!$I$15*L7+L33)</f>
        <v>#DIV/0!</v>
      </c>
      <c r="M78" s="909" t="str">
        <f>M20/('OLD Data - P&amp;L'!$I$15*M7+M33)</f>
        <v>#DIV/0!</v>
      </c>
      <c r="N78" s="909">
        <f>N20/('OLD Data - P&amp;L'!$I$15*N7+N33)</f>
        <v>0</v>
      </c>
      <c r="O78" s="909">
        <f>O20/('OLD Data - P&amp;L'!$I$15*O7+O33)</f>
        <v>0</v>
      </c>
      <c r="P78" s="909">
        <f>P20/('OLD Data - P&amp;L'!$I$15*P7+P33)</f>
        <v>0</v>
      </c>
      <c r="Q78" s="909">
        <f>Q20/('OLD Data - P&amp;L'!$I$15*Q7+Q33)</f>
        <v>0</v>
      </c>
      <c r="R78" s="909">
        <f>R20/('OLD Data - P&amp;L'!$I$15*R7+R33)</f>
        <v>0</v>
      </c>
      <c r="S78" s="909">
        <f>S20/('OLD Data - P&amp;L'!$I$15*S7+S33)</f>
        <v>0</v>
      </c>
      <c r="T78" s="909" t="str">
        <f>T20/('OLD Data - P&amp;L'!$I$15*T7+T33)</f>
        <v>#DIV/0!</v>
      </c>
      <c r="U78" s="909" t="str">
        <f>U20/('OLD Data - P&amp;L'!$I$15*U7+U33)</f>
        <v>#DIV/0!</v>
      </c>
      <c r="V78" s="909" t="str">
        <f>V20/('OLD Data - P&amp;L'!$I$15*V7+V33)</f>
        <v>#DIV/0!</v>
      </c>
      <c r="W78" s="909" t="str">
        <f>W20/('OLD Data - P&amp;L'!$I$15*W7+W33)</f>
        <v>#DIV/0!</v>
      </c>
      <c r="X78" s="909" t="str">
        <f>X20/('OLD Data - P&amp;L'!$I$15*X7+X33)</f>
        <v>#DIV/0!</v>
      </c>
      <c r="Y78" s="909" t="str">
        <f>Y20/('OLD Data - P&amp;L'!$I$15*Y7+Y33)</f>
        <v>#DIV/0!</v>
      </c>
      <c r="Z78" s="909" t="str">
        <f>Z20/('OLD Data - P&amp;L'!$I$15*Z7+Z33)</f>
        <v>#DIV/0!</v>
      </c>
      <c r="AA78" s="909" t="str">
        <f>AA20/('OLD Data - P&amp;L'!$I$15*AA7+AA33)</f>
        <v>#DIV/0!</v>
      </c>
      <c r="AB78" s="909" t="str">
        <f>AB20/('OLD Data - P&amp;L'!$I$15*AB7+AB33)</f>
        <v>#DIV/0!</v>
      </c>
      <c r="AC78" s="909" t="str">
        <f>AC20/('OLD Data - P&amp;L'!$I$15*AC7+AC33)</f>
        <v>#DIV/0!</v>
      </c>
      <c r="AD78" s="909" t="str">
        <f>AD20/('OLD Data - P&amp;L'!$I$15*AD7+AD33)</f>
        <v>#DIV/0!</v>
      </c>
      <c r="AE78" s="909" t="str">
        <f>AE20/('OLD Data - P&amp;L'!$I$15*AE7+AE33)</f>
        <v>#DIV/0!</v>
      </c>
      <c r="AF78" s="909" t="str">
        <f>AF20/('OLD Data - P&amp;L'!$I$15*AF7+AF33)</f>
        <v>#DIV/0!</v>
      </c>
      <c r="AG78" s="904"/>
    </row>
    <row r="79">
      <c r="A79" s="491"/>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c r="AA79" s="491"/>
      <c r="AB79" s="491"/>
      <c r="AC79" s="491"/>
      <c r="AD79" s="491"/>
      <c r="AE79" s="491"/>
      <c r="AF79" s="491"/>
      <c r="AG79" s="904"/>
    </row>
    <row r="80">
      <c r="A80" s="914" t="s">
        <v>825</v>
      </c>
      <c r="B80" s="709"/>
      <c r="C80" s="709"/>
      <c r="D80" s="709"/>
      <c r="E80" s="709"/>
      <c r="F80" s="709"/>
      <c r="G80" s="709"/>
      <c r="H80" s="709"/>
      <c r="I80" s="709"/>
      <c r="J80" s="709"/>
      <c r="K80" s="709"/>
      <c r="L80" s="709"/>
      <c r="M80" s="709"/>
      <c r="N80" s="709"/>
      <c r="O80" s="709"/>
      <c r="P80" s="709"/>
      <c r="Q80" s="709"/>
      <c r="R80" s="709"/>
      <c r="S80" s="709"/>
      <c r="T80" s="709"/>
      <c r="U80" s="709"/>
      <c r="V80" s="709"/>
      <c r="W80" s="709"/>
      <c r="X80" s="709"/>
      <c r="Y80" s="709"/>
      <c r="Z80" s="709"/>
      <c r="AA80" s="709"/>
      <c r="AB80" s="709"/>
      <c r="AC80" s="709"/>
      <c r="AD80" s="709"/>
      <c r="AE80" s="709"/>
      <c r="AF80" s="709"/>
      <c r="AG80" s="904"/>
    </row>
    <row r="81">
      <c r="A81" s="915" t="s">
        <v>820</v>
      </c>
      <c r="B81" s="89">
        <f>B21-(B8*'OLD Data - P&amp;L'!$I$15)-B34</f>
        <v>-1391.626267</v>
      </c>
      <c r="C81" s="89">
        <f>C21-(C8*'OLD Data - P&amp;L'!$I$15)-C34</f>
        <v>-2862.498055</v>
      </c>
      <c r="D81" s="89">
        <f>D21-(D8*'OLD Data - P&amp;L'!$I$15)-D34</f>
        <v>-2188.282235</v>
      </c>
      <c r="E81" s="89">
        <f>E21-(E8*'OLD Data - P&amp;L'!$I$15)-E34</f>
        <v>-2084.932086</v>
      </c>
      <c r="F81" s="89">
        <f>F21-(F8*'OLD Data - P&amp;L'!$I$15)-F34</f>
        <v>-2206.942235</v>
      </c>
      <c r="G81" s="89">
        <f>G21-(G8*'OLD Data - P&amp;L'!$I$15)-G34</f>
        <v>-4644.979247</v>
      </c>
      <c r="H81" s="89">
        <f>H21-(H8*'OLD Data - P&amp;L'!$I$15)-H34</f>
        <v>-3594.59298</v>
      </c>
      <c r="I81" s="89">
        <f>I21-(I8*'OLD Data - P&amp;L'!$I$15)-I34</f>
        <v>-2542.596714</v>
      </c>
      <c r="J81" s="89">
        <f>J21-(J8*'OLD Data - P&amp;L'!$I$15)-J34</f>
        <v>-2421.906565</v>
      </c>
      <c r="K81" s="89">
        <f>K21-(K8*'OLD Data - P&amp;L'!$I$15)-K34</f>
        <v>-3430.987757</v>
      </c>
      <c r="L81" s="89">
        <f>L21-(L8*'OLD Data - P&amp;L'!$I$15)-L34</f>
        <v>-4325.4588</v>
      </c>
      <c r="M81" s="89">
        <f>M21-(M8*'OLD Data - P&amp;L'!$I$15)-M34</f>
        <v>-4192.788651</v>
      </c>
      <c r="N81" s="89">
        <f>N21-(N8*'OLD Data - P&amp;L'!$I$15)-N34</f>
        <v>-3873.243278</v>
      </c>
      <c r="O81" s="89">
        <f>O21-(O8*'OLD Data - P&amp;L'!$I$15)-O34</f>
        <v>-3021.757459</v>
      </c>
      <c r="P81" s="89">
        <f>P21-(P8*'OLD Data - P&amp;L'!$I$15)-P34</f>
        <v>-2746.067161</v>
      </c>
      <c r="Q81" s="89">
        <f>Q21-(Q8*'OLD Data - P&amp;L'!$I$15)-Q34</f>
        <v>-1032.780745</v>
      </c>
      <c r="R81" s="89">
        <f>R21-(R8*'OLD Data - P&amp;L'!$I$15)-R34</f>
        <v>-1001.775671</v>
      </c>
      <c r="S81" s="89">
        <f>S21-(S8*'OLD Data - P&amp;L'!$I$15)-S34</f>
        <v>-1678.111043</v>
      </c>
      <c r="T81" s="89">
        <f>T21-(T8*'OLD Data - P&amp;L'!$I$15)-T34</f>
        <v>-2010.826267</v>
      </c>
      <c r="U81" s="89">
        <f>U21-(U8*'OLD Data - P&amp;L'!$I$15)-U34</f>
        <v>-1865.44582</v>
      </c>
      <c r="V81" s="89">
        <f>V21-(V8*'OLD Data - P&amp;L'!$I$15)-V34</f>
        <v>-1767.420745</v>
      </c>
      <c r="W81" s="89">
        <f>W21-(W8*'OLD Data - P&amp;L'!$I$15)-W34</f>
        <v>-976.610149</v>
      </c>
      <c r="X81" s="89">
        <f>X21-(X8*'OLD Data - P&amp;L'!$I$15)-X34</f>
        <v>-650.500149</v>
      </c>
      <c r="Y81" s="89">
        <f>Y21-(Y8*'OLD Data - P&amp;L'!$I$15)-Y34</f>
        <v>-494.5950745</v>
      </c>
      <c r="Z81" s="89">
        <f>Z21-(Z8*'OLD Data - P&amp;L'!$I$15)-Z34</f>
        <v>-1891.010894</v>
      </c>
      <c r="AA81" s="89">
        <f>AA21-(AA8*'OLD Data - P&amp;L'!$I$15)-AA34</f>
        <v>-2194.61582</v>
      </c>
      <c r="AB81" s="89">
        <f>AB21-(AB8*'OLD Data - P&amp;L'!$I$15)-AB34</f>
        <v>-661.930149</v>
      </c>
      <c r="AC81" s="89">
        <f>AC21-(AC8*'OLD Data - P&amp;L'!$I$15)-AC34</f>
        <v>-300.48</v>
      </c>
      <c r="AD81" s="89">
        <f>AD21-(AD8*'OLD Data - P&amp;L'!$I$15)-AD34</f>
        <v>-207.52</v>
      </c>
      <c r="AE81" s="89">
        <f>AE21-(AE8*'OLD Data - P&amp;L'!$I$15)-AE34</f>
        <v>-209.57</v>
      </c>
      <c r="AF81" s="89">
        <f>AF21-(AF8*'OLD Data - P&amp;L'!$I$15)-AF34</f>
        <v>0</v>
      </c>
      <c r="AG81" s="904">
        <f>SUM(B81:AF81)</f>
        <v>-62471.85202</v>
      </c>
    </row>
    <row r="82">
      <c r="A82" s="915" t="s">
        <v>261</v>
      </c>
      <c r="B82" s="906">
        <f t="shared" ref="B82:AF82" si="20">B21/B34</f>
        <v>13.54173278</v>
      </c>
      <c r="C82" s="906">
        <f t="shared" si="20"/>
        <v>38.66326032</v>
      </c>
      <c r="D82" s="906">
        <f t="shared" si="20"/>
        <v>26.09780612</v>
      </c>
      <c r="E82" s="906">
        <f t="shared" si="20"/>
        <v>22.5379213</v>
      </c>
      <c r="F82" s="906">
        <f t="shared" si="20"/>
        <v>24.51251668</v>
      </c>
      <c r="G82" s="906">
        <f t="shared" si="20"/>
        <v>13.81718094</v>
      </c>
      <c r="H82" s="906">
        <f t="shared" si="20"/>
        <v>9.457511845</v>
      </c>
      <c r="I82" s="906">
        <f t="shared" si="20"/>
        <v>5.315250617</v>
      </c>
      <c r="J82" s="906">
        <f t="shared" si="20"/>
        <v>4.826569482</v>
      </c>
      <c r="K82" s="906">
        <f t="shared" si="20"/>
        <v>8.536159418</v>
      </c>
      <c r="L82" s="906">
        <f t="shared" si="20"/>
        <v>11.68102347</v>
      </c>
      <c r="M82" s="906">
        <f t="shared" si="20"/>
        <v>11.28493568</v>
      </c>
      <c r="N82" s="906">
        <f t="shared" si="20"/>
        <v>10.16063444</v>
      </c>
      <c r="O82" s="906">
        <f t="shared" si="20"/>
        <v>8.887052992</v>
      </c>
      <c r="P82" s="906">
        <f t="shared" si="20"/>
        <v>8.002066752</v>
      </c>
      <c r="Q82" s="906">
        <f t="shared" si="20"/>
        <v>6.282381799</v>
      </c>
      <c r="R82" s="906">
        <f t="shared" si="20"/>
        <v>5.23098298</v>
      </c>
      <c r="S82" s="906">
        <f t="shared" si="20"/>
        <v>4.439334984</v>
      </c>
      <c r="T82" s="906">
        <f t="shared" si="20"/>
        <v>4.56705555</v>
      </c>
      <c r="U82" s="906">
        <f t="shared" si="20"/>
        <v>2.362110414</v>
      </c>
      <c r="V82" s="906">
        <f t="shared" si="20"/>
        <v>2.213072114</v>
      </c>
      <c r="W82" s="906">
        <f t="shared" si="20"/>
        <v>0.590616029</v>
      </c>
      <c r="X82" s="906">
        <f t="shared" si="20"/>
        <v>0.9582895867</v>
      </c>
      <c r="Y82" s="906">
        <f t="shared" si="20"/>
        <v>0.5820019941</v>
      </c>
      <c r="Z82" s="906">
        <f t="shared" si="20"/>
        <v>2.662870985</v>
      </c>
      <c r="AA82" s="906">
        <f t="shared" si="20"/>
        <v>1.843074951</v>
      </c>
      <c r="AB82" s="906">
        <f t="shared" si="20"/>
        <v>0.9378269317</v>
      </c>
      <c r="AC82" s="906">
        <f t="shared" si="20"/>
        <v>0</v>
      </c>
      <c r="AD82" s="906">
        <f t="shared" si="20"/>
        <v>0</v>
      </c>
      <c r="AE82" s="906">
        <f t="shared" si="20"/>
        <v>0</v>
      </c>
      <c r="AF82" s="906" t="str">
        <f t="shared" si="20"/>
        <v>#DIV/0!</v>
      </c>
      <c r="AG82" s="904"/>
    </row>
    <row r="83">
      <c r="A83" s="915" t="s">
        <v>821</v>
      </c>
      <c r="B83" s="907">
        <f t="shared" ref="B83:AF83" si="21">B34/B8</f>
        <v>9.267647059</v>
      </c>
      <c r="C83" s="907">
        <f t="shared" si="21"/>
        <v>3.24597561</v>
      </c>
      <c r="D83" s="907">
        <f t="shared" si="21"/>
        <v>4.808833333</v>
      </c>
      <c r="E83" s="907">
        <f t="shared" si="21"/>
        <v>5.568392857</v>
      </c>
      <c r="F83" s="907">
        <f t="shared" si="21"/>
        <v>5.119833333</v>
      </c>
      <c r="G83" s="907">
        <f t="shared" si="21"/>
        <v>9.082894737</v>
      </c>
      <c r="H83" s="907">
        <f t="shared" si="21"/>
        <v>13.269875</v>
      </c>
      <c r="I83" s="907">
        <f t="shared" si="21"/>
        <v>23.61130435</v>
      </c>
      <c r="J83" s="907">
        <f t="shared" si="21"/>
        <v>26.00190476</v>
      </c>
      <c r="K83" s="907">
        <f t="shared" si="21"/>
        <v>14.70216216</v>
      </c>
      <c r="L83" s="907">
        <f t="shared" si="21"/>
        <v>10.74392157</v>
      </c>
      <c r="M83" s="907">
        <f t="shared" si="21"/>
        <v>11.12102041</v>
      </c>
      <c r="N83" s="907">
        <f t="shared" si="21"/>
        <v>12.35159091</v>
      </c>
      <c r="O83" s="907">
        <f t="shared" si="21"/>
        <v>14.12166667</v>
      </c>
      <c r="P83" s="907">
        <f t="shared" si="21"/>
        <v>15.68344828</v>
      </c>
      <c r="Q83" s="907">
        <f t="shared" si="21"/>
        <v>19.9765</v>
      </c>
      <c r="R83" s="907">
        <f t="shared" si="21"/>
        <v>23.99166667</v>
      </c>
      <c r="S83" s="907">
        <f t="shared" si="21"/>
        <v>28.27</v>
      </c>
      <c r="T83" s="907">
        <f t="shared" si="21"/>
        <v>27.47941176</v>
      </c>
      <c r="U83" s="907">
        <f t="shared" si="21"/>
        <v>53.13045455</v>
      </c>
      <c r="V83" s="907">
        <f t="shared" si="21"/>
        <v>56.7085</v>
      </c>
      <c r="W83" s="907">
        <f t="shared" si="21"/>
        <v>212.49</v>
      </c>
      <c r="X83" s="907">
        <f t="shared" si="21"/>
        <v>130.9625</v>
      </c>
      <c r="Y83" s="907">
        <f t="shared" si="21"/>
        <v>215.635</v>
      </c>
      <c r="Z83" s="907">
        <f t="shared" si="21"/>
        <v>47.12958333</v>
      </c>
      <c r="AA83" s="907">
        <f t="shared" si="21"/>
        <v>68.09272727</v>
      </c>
      <c r="AB83" s="907">
        <f t="shared" si="21"/>
        <v>133.82</v>
      </c>
      <c r="AC83" s="907" t="str">
        <f t="shared" si="21"/>
        <v>#DIV/0!</v>
      </c>
      <c r="AD83" s="907" t="str">
        <f t="shared" si="21"/>
        <v>#DIV/0!</v>
      </c>
      <c r="AE83" s="907" t="str">
        <f t="shared" si="21"/>
        <v>#DIV/0!</v>
      </c>
      <c r="AF83" s="907" t="str">
        <f t="shared" si="21"/>
        <v>#DIV/0!</v>
      </c>
      <c r="AG83" s="904"/>
    </row>
    <row r="84">
      <c r="A84" s="916" t="s">
        <v>822</v>
      </c>
      <c r="B84" s="909">
        <f>B21/('OLD Data - P&amp;L'!$I$15*B8+B34)</f>
        <v>0.7540699454</v>
      </c>
      <c r="C84" s="909">
        <f>C21/('OLD Data - P&amp;L'!$I$15*C8+C34)</f>
        <v>0.7823774297</v>
      </c>
      <c r="D84" s="909">
        <f>D21/('OLD Data - P&amp;L'!$I$15*D8+D34)</f>
        <v>0.7748282894</v>
      </c>
      <c r="E84" s="909">
        <f>E21/('OLD Data - P&amp;L'!$I$15*E8+E34)</f>
        <v>0.7712117169</v>
      </c>
      <c r="F84" s="909">
        <f>F21/('OLD Data - P&amp;L'!$I$15*F8+F34)</f>
        <v>0.7733433986</v>
      </c>
      <c r="G84" s="909">
        <f>G21/('OLD Data - P&amp;L'!$I$15*G8+G34)</f>
        <v>0.7549079605</v>
      </c>
      <c r="H84" s="909">
        <f>H21/('OLD Data - P&amp;L'!$I$15*H8+H34)</f>
        <v>0.7363622819</v>
      </c>
      <c r="I84" s="909">
        <f>I21/('OLD Data - P&amp;L'!$I$15*I8+I34)</f>
        <v>0.6942376114</v>
      </c>
      <c r="J84" s="909" t="str">
        <f>J21/('OLD Data - P&amp;L'!$I$15*#REF!+J34)</f>
        <v>#REF!</v>
      </c>
      <c r="K84" s="909">
        <f>K21/('OLD Data - P&amp;L'!$I$15*K8+K34)</f>
        <v>0.7302255811</v>
      </c>
      <c r="L84" s="909">
        <f>L21/('OLD Data - P&amp;L'!$I$15*L8+L34)</f>
        <v>0.7474399787</v>
      </c>
      <c r="M84" s="909">
        <f>M21/('OLD Data - P&amp;L'!$I$15*M8+M34)</f>
        <v>0.745765075</v>
      </c>
      <c r="N84" s="909">
        <f>N21/('OLD Data - P&amp;L'!$I$15*N8+N34)</f>
        <v>0.7403512696</v>
      </c>
      <c r="O84" s="909">
        <f>O21/('OLD Data - P&amp;L'!$I$15*O8+O34)</f>
        <v>0.7327003724</v>
      </c>
      <c r="P84" s="909">
        <f>P21/('OLD Data - P&amp;L'!$I$15*P8+P34)</f>
        <v>0.7260799238</v>
      </c>
      <c r="Q84" s="909">
        <f>Q21/('OLD Data - P&amp;L'!$I$15*Q8+Q34)</f>
        <v>0.7084830196</v>
      </c>
      <c r="R84" s="909">
        <f>R21/('OLD Data - P&amp;L'!$I$15*R8+R34)</f>
        <v>0.6927799482</v>
      </c>
      <c r="S84" s="909">
        <f>S21/('OLD Data - P&amp;L'!$I$15*S8+S34)</f>
        <v>0.6767960028</v>
      </c>
      <c r="T84" s="909">
        <f>T21/('OLD Data - P&amp;L'!$I$15*T8+T34)</f>
        <v>0.6796938652</v>
      </c>
      <c r="U84" s="909">
        <f>U21/('OLD Data - P&amp;L'!$I$15*U8+U34)</f>
        <v>0.5967864118</v>
      </c>
      <c r="V84" s="909">
        <f>V21/('OLD Data - P&amp;L'!$I$15*V8+V34)</f>
        <v>0.5868022225</v>
      </c>
      <c r="W84" s="909">
        <f>W21/('OLD Data - P&amp;L'!$I$15*W8+W34)</f>
        <v>0.3395080173</v>
      </c>
      <c r="X84" s="909">
        <f>X21/('OLD Data - P&amp;L'!$I$15*X8+X34)</f>
        <v>0.435574781</v>
      </c>
      <c r="Y84" s="909">
        <f>Y21/('OLD Data - P&amp;L'!$I$15*Y8+Y34)</f>
        <v>0.3366438548</v>
      </c>
      <c r="Z84" s="909">
        <f>Z21/('OLD Data - P&amp;L'!$I$15*Z8+Z34)</f>
        <v>0.6143163997</v>
      </c>
      <c r="AA84" s="909">
        <f>AA21/('OLD Data - P&amp;L'!$I$15*AA8+AA34)</f>
        <v>0.557145691</v>
      </c>
      <c r="AB84" s="909">
        <f>AB21/('OLD Data - P&amp;L'!$I$15*AB8+AB34)</f>
        <v>0.4312973596</v>
      </c>
      <c r="AC84" s="909">
        <f>AC21/('OLD Data - P&amp;L'!$I$15*AC8+AC34)</f>
        <v>0</v>
      </c>
      <c r="AD84" s="909">
        <f>AD21/('OLD Data - P&amp;L'!$I$15*AD8+AD34)</f>
        <v>0</v>
      </c>
      <c r="AE84" s="907" t="str">
        <f t="shared" ref="AE84:AF84" si="22">AE35/AE9</f>
        <v>#DIV/0!</v>
      </c>
      <c r="AF84" s="907" t="str">
        <f t="shared" si="22"/>
        <v>#DIV/0!</v>
      </c>
      <c r="AG84" s="904"/>
    </row>
    <row r="85">
      <c r="A85" s="491"/>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c r="AA85" s="491"/>
      <c r="AB85" s="491"/>
      <c r="AC85" s="491"/>
      <c r="AD85" s="491"/>
      <c r="AE85" s="491"/>
      <c r="AF85" s="491"/>
      <c r="AG85" s="904"/>
    </row>
    <row r="86">
      <c r="A86" s="917" t="s">
        <v>797</v>
      </c>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c r="AA86" s="491"/>
      <c r="AB86" s="491"/>
      <c r="AC86" s="491"/>
      <c r="AD86" s="491"/>
      <c r="AE86" s="491"/>
      <c r="AF86" s="491"/>
      <c r="AG86" s="904"/>
    </row>
    <row r="87">
      <c r="A87" s="918" t="s">
        <v>820</v>
      </c>
      <c r="B87" s="89" t="str">
        <f t="shared" ref="B87:AF87" si="23">B22-(B9*Formulas!$C32)-B35</f>
        <v>#REF!</v>
      </c>
      <c r="C87" s="89" t="str">
        <f t="shared" si="23"/>
        <v>#REF!</v>
      </c>
      <c r="D87" s="89" t="str">
        <f t="shared" si="23"/>
        <v>#REF!</v>
      </c>
      <c r="E87" s="89" t="str">
        <f t="shared" si="23"/>
        <v>#REF!</v>
      </c>
      <c r="F87" s="89" t="str">
        <f t="shared" si="23"/>
        <v>#REF!</v>
      </c>
      <c r="G87" s="89" t="str">
        <f t="shared" si="23"/>
        <v>#REF!</v>
      </c>
      <c r="H87" s="89" t="str">
        <f t="shared" si="23"/>
        <v>#REF!</v>
      </c>
      <c r="I87" s="89" t="str">
        <f t="shared" si="23"/>
        <v>#REF!</v>
      </c>
      <c r="J87" s="89" t="str">
        <f t="shared" si="23"/>
        <v>#REF!</v>
      </c>
      <c r="K87" s="89" t="str">
        <f t="shared" si="23"/>
        <v>#REF!</v>
      </c>
      <c r="L87" s="89" t="str">
        <f t="shared" si="23"/>
        <v>#REF!</v>
      </c>
      <c r="M87" s="89" t="str">
        <f t="shared" si="23"/>
        <v>#REF!</v>
      </c>
      <c r="N87" s="89" t="str">
        <f t="shared" si="23"/>
        <v>#REF!</v>
      </c>
      <c r="O87" s="89" t="str">
        <f t="shared" si="23"/>
        <v>#REF!</v>
      </c>
      <c r="P87" s="89" t="str">
        <f t="shared" si="23"/>
        <v>#REF!</v>
      </c>
      <c r="Q87" s="89" t="str">
        <f t="shared" si="23"/>
        <v>#REF!</v>
      </c>
      <c r="R87" s="89" t="str">
        <f t="shared" si="23"/>
        <v>#REF!</v>
      </c>
      <c r="S87" s="89" t="str">
        <f t="shared" si="23"/>
        <v>#REF!</v>
      </c>
      <c r="T87" s="89" t="str">
        <f t="shared" si="23"/>
        <v>#REF!</v>
      </c>
      <c r="U87" s="89" t="str">
        <f t="shared" si="23"/>
        <v>#REF!</v>
      </c>
      <c r="V87" s="89" t="str">
        <f t="shared" si="23"/>
        <v>#REF!</v>
      </c>
      <c r="W87" s="89" t="str">
        <f t="shared" si="23"/>
        <v>#REF!</v>
      </c>
      <c r="X87" s="89" t="str">
        <f t="shared" si="23"/>
        <v>#REF!</v>
      </c>
      <c r="Y87" s="89" t="str">
        <f t="shared" si="23"/>
        <v>#REF!</v>
      </c>
      <c r="Z87" s="89" t="str">
        <f t="shared" si="23"/>
        <v>#REF!</v>
      </c>
      <c r="AA87" s="89" t="str">
        <f t="shared" si="23"/>
        <v>#REF!</v>
      </c>
      <c r="AB87" s="89" t="str">
        <f t="shared" si="23"/>
        <v>#REF!</v>
      </c>
      <c r="AC87" s="89" t="str">
        <f t="shared" si="23"/>
        <v>#REF!</v>
      </c>
      <c r="AD87" s="89" t="str">
        <f t="shared" si="23"/>
        <v>#REF!</v>
      </c>
      <c r="AE87" s="89" t="str">
        <f t="shared" si="23"/>
        <v>#REF!</v>
      </c>
      <c r="AF87" s="89" t="str">
        <f t="shared" si="23"/>
        <v>#REF!</v>
      </c>
      <c r="AG87" s="904" t="str">
        <f>SUM(B87:AF87)</f>
        <v>#REF!</v>
      </c>
    </row>
    <row r="88">
      <c r="A88" s="918" t="s">
        <v>261</v>
      </c>
      <c r="B88" s="906" t="str">
        <f t="shared" ref="B88:AF88" si="24">B22/B35</f>
        <v>#DIV/0!</v>
      </c>
      <c r="C88" s="906" t="str">
        <f t="shared" si="24"/>
        <v>#DIV/0!</v>
      </c>
      <c r="D88" s="906" t="str">
        <f t="shared" si="24"/>
        <v>#DIV/0!</v>
      </c>
      <c r="E88" s="906" t="str">
        <f t="shared" si="24"/>
        <v>#DIV/0!</v>
      </c>
      <c r="F88" s="906" t="str">
        <f t="shared" si="24"/>
        <v>#DIV/0!</v>
      </c>
      <c r="G88" s="906" t="str">
        <f t="shared" si="24"/>
        <v>#DIV/0!</v>
      </c>
      <c r="H88" s="906" t="str">
        <f t="shared" si="24"/>
        <v>#DIV/0!</v>
      </c>
      <c r="I88" s="906" t="str">
        <f t="shared" si="24"/>
        <v>#DIV/0!</v>
      </c>
      <c r="J88" s="906" t="str">
        <f t="shared" si="24"/>
        <v>#DIV/0!</v>
      </c>
      <c r="K88" s="906" t="str">
        <f t="shared" si="24"/>
        <v>#DIV/0!</v>
      </c>
      <c r="L88" s="906" t="str">
        <f t="shared" si="24"/>
        <v>#DIV/0!</v>
      </c>
      <c r="M88" s="906" t="str">
        <f t="shared" si="24"/>
        <v>#DIV/0!</v>
      </c>
      <c r="N88" s="906" t="str">
        <f t="shared" si="24"/>
        <v>#DIV/0!</v>
      </c>
      <c r="O88" s="906" t="str">
        <f t="shared" si="24"/>
        <v>#DIV/0!</v>
      </c>
      <c r="P88" s="906" t="str">
        <f t="shared" si="24"/>
        <v>#DIV/0!</v>
      </c>
      <c r="Q88" s="906" t="str">
        <f t="shared" si="24"/>
        <v>#DIV/0!</v>
      </c>
      <c r="R88" s="906" t="str">
        <f t="shared" si="24"/>
        <v>#DIV/0!</v>
      </c>
      <c r="S88" s="906" t="str">
        <f t="shared" si="24"/>
        <v>#DIV/0!</v>
      </c>
      <c r="T88" s="906" t="str">
        <f t="shared" si="24"/>
        <v>#DIV/0!</v>
      </c>
      <c r="U88" s="906">
        <f t="shared" si="24"/>
        <v>0</v>
      </c>
      <c r="V88" s="906">
        <f t="shared" si="24"/>
        <v>0</v>
      </c>
      <c r="W88" s="906">
        <f t="shared" si="24"/>
        <v>0</v>
      </c>
      <c r="X88" s="906">
        <f t="shared" si="24"/>
        <v>0</v>
      </c>
      <c r="Y88" s="906">
        <f t="shared" si="24"/>
        <v>0</v>
      </c>
      <c r="Z88" s="906">
        <f t="shared" si="24"/>
        <v>0</v>
      </c>
      <c r="AA88" s="906">
        <f t="shared" si="24"/>
        <v>0</v>
      </c>
      <c r="AB88" s="906">
        <f t="shared" si="24"/>
        <v>0</v>
      </c>
      <c r="AC88" s="906">
        <f t="shared" si="24"/>
        <v>0</v>
      </c>
      <c r="AD88" s="906">
        <f t="shared" si="24"/>
        <v>0</v>
      </c>
      <c r="AE88" s="906">
        <f t="shared" si="24"/>
        <v>0</v>
      </c>
      <c r="AF88" s="906" t="str">
        <f t="shared" si="24"/>
        <v>#DIV/0!</v>
      </c>
      <c r="AG88" s="904"/>
    </row>
    <row r="89">
      <c r="A89" s="918" t="s">
        <v>821</v>
      </c>
      <c r="B89" s="907" t="str">
        <f t="shared" ref="B89:AF89" si="25">B35/B9</f>
        <v>#DIV/0!</v>
      </c>
      <c r="C89" s="907" t="str">
        <f t="shared" si="25"/>
        <v>#DIV/0!</v>
      </c>
      <c r="D89" s="907" t="str">
        <f t="shared" si="25"/>
        <v>#DIV/0!</v>
      </c>
      <c r="E89" s="907" t="str">
        <f t="shared" si="25"/>
        <v>#DIV/0!</v>
      </c>
      <c r="F89" s="907" t="str">
        <f t="shared" si="25"/>
        <v>#DIV/0!</v>
      </c>
      <c r="G89" s="907" t="str">
        <f t="shared" si="25"/>
        <v>#DIV/0!</v>
      </c>
      <c r="H89" s="907" t="str">
        <f t="shared" si="25"/>
        <v>#DIV/0!</v>
      </c>
      <c r="I89" s="907" t="str">
        <f t="shared" si="25"/>
        <v>#DIV/0!</v>
      </c>
      <c r="J89" s="907" t="str">
        <f t="shared" si="25"/>
        <v>#DIV/0!</v>
      </c>
      <c r="K89" s="907" t="str">
        <f t="shared" si="25"/>
        <v>#DIV/0!</v>
      </c>
      <c r="L89" s="907" t="str">
        <f t="shared" si="25"/>
        <v>#DIV/0!</v>
      </c>
      <c r="M89" s="907" t="str">
        <f t="shared" si="25"/>
        <v>#DIV/0!</v>
      </c>
      <c r="N89" s="907" t="str">
        <f t="shared" si="25"/>
        <v>#DIV/0!</v>
      </c>
      <c r="O89" s="907" t="str">
        <f t="shared" si="25"/>
        <v>#DIV/0!</v>
      </c>
      <c r="P89" s="907" t="str">
        <f t="shared" si="25"/>
        <v>#DIV/0!</v>
      </c>
      <c r="Q89" s="907" t="str">
        <f t="shared" si="25"/>
        <v>#DIV/0!</v>
      </c>
      <c r="R89" s="907" t="str">
        <f t="shared" si="25"/>
        <v>#DIV/0!</v>
      </c>
      <c r="S89" s="907" t="str">
        <f t="shared" si="25"/>
        <v>#DIV/0!</v>
      </c>
      <c r="T89" s="907" t="str">
        <f t="shared" si="25"/>
        <v>#DIV/0!</v>
      </c>
      <c r="U89" s="907" t="str">
        <f t="shared" si="25"/>
        <v>#DIV/0!</v>
      </c>
      <c r="V89" s="907" t="str">
        <f t="shared" si="25"/>
        <v>#DIV/0!</v>
      </c>
      <c r="W89" s="907" t="str">
        <f t="shared" si="25"/>
        <v>#DIV/0!</v>
      </c>
      <c r="X89" s="907" t="str">
        <f t="shared" si="25"/>
        <v>#DIV/0!</v>
      </c>
      <c r="Y89" s="907" t="str">
        <f t="shared" si="25"/>
        <v>#DIV/0!</v>
      </c>
      <c r="Z89" s="907" t="str">
        <f t="shared" si="25"/>
        <v>#DIV/0!</v>
      </c>
      <c r="AA89" s="907" t="str">
        <f t="shared" si="25"/>
        <v>#DIV/0!</v>
      </c>
      <c r="AB89" s="907" t="str">
        <f t="shared" si="25"/>
        <v>#DIV/0!</v>
      </c>
      <c r="AC89" s="907" t="str">
        <f t="shared" si="25"/>
        <v>#DIV/0!</v>
      </c>
      <c r="AD89" s="907" t="str">
        <f t="shared" si="25"/>
        <v>#DIV/0!</v>
      </c>
      <c r="AE89" s="907" t="str">
        <f t="shared" si="25"/>
        <v>#DIV/0!</v>
      </c>
      <c r="AF89" s="907" t="str">
        <f t="shared" si="25"/>
        <v>#DIV/0!</v>
      </c>
      <c r="AG89" s="904"/>
    </row>
    <row r="90">
      <c r="A90" s="920" t="s">
        <v>822</v>
      </c>
      <c r="B90" s="909" t="str">
        <f t="shared" ref="B90:AF90" si="26">B22/(Formulas!$C32*B9+B35)</f>
        <v>#REF!</v>
      </c>
      <c r="C90" s="909" t="str">
        <f t="shared" si="26"/>
        <v>#REF!</v>
      </c>
      <c r="D90" s="909" t="str">
        <f t="shared" si="26"/>
        <v>#REF!</v>
      </c>
      <c r="E90" s="909" t="str">
        <f t="shared" si="26"/>
        <v>#REF!</v>
      </c>
      <c r="F90" s="909" t="str">
        <f t="shared" si="26"/>
        <v>#REF!</v>
      </c>
      <c r="G90" s="909" t="str">
        <f t="shared" si="26"/>
        <v>#REF!</v>
      </c>
      <c r="H90" s="909" t="str">
        <f t="shared" si="26"/>
        <v>#REF!</v>
      </c>
      <c r="I90" s="909" t="str">
        <f t="shared" si="26"/>
        <v>#REF!</v>
      </c>
      <c r="J90" s="909" t="str">
        <f t="shared" si="26"/>
        <v>#REF!</v>
      </c>
      <c r="K90" s="909" t="str">
        <f t="shared" si="26"/>
        <v>#REF!</v>
      </c>
      <c r="L90" s="909" t="str">
        <f t="shared" si="26"/>
        <v>#REF!</v>
      </c>
      <c r="M90" s="909" t="str">
        <f t="shared" si="26"/>
        <v>#REF!</v>
      </c>
      <c r="N90" s="909" t="str">
        <f t="shared" si="26"/>
        <v>#REF!</v>
      </c>
      <c r="O90" s="909" t="str">
        <f t="shared" si="26"/>
        <v>#REF!</v>
      </c>
      <c r="P90" s="909" t="str">
        <f t="shared" si="26"/>
        <v>#REF!</v>
      </c>
      <c r="Q90" s="909" t="str">
        <f t="shared" si="26"/>
        <v>#REF!</v>
      </c>
      <c r="R90" s="909" t="str">
        <f t="shared" si="26"/>
        <v>#REF!</v>
      </c>
      <c r="S90" s="909" t="str">
        <f t="shared" si="26"/>
        <v>#REF!</v>
      </c>
      <c r="T90" s="909" t="str">
        <f t="shared" si="26"/>
        <v>#REF!</v>
      </c>
      <c r="U90" s="909" t="str">
        <f t="shared" si="26"/>
        <v>#REF!</v>
      </c>
      <c r="V90" s="909" t="str">
        <f t="shared" si="26"/>
        <v>#REF!</v>
      </c>
      <c r="W90" s="909" t="str">
        <f t="shared" si="26"/>
        <v>#REF!</v>
      </c>
      <c r="X90" s="909" t="str">
        <f t="shared" si="26"/>
        <v>#REF!</v>
      </c>
      <c r="Y90" s="909" t="str">
        <f t="shared" si="26"/>
        <v>#REF!</v>
      </c>
      <c r="Z90" s="909" t="str">
        <f t="shared" si="26"/>
        <v>#REF!</v>
      </c>
      <c r="AA90" s="909" t="str">
        <f t="shared" si="26"/>
        <v>#REF!</v>
      </c>
      <c r="AB90" s="909" t="str">
        <f t="shared" si="26"/>
        <v>#REF!</v>
      </c>
      <c r="AC90" s="909" t="str">
        <f t="shared" si="26"/>
        <v>#REF!</v>
      </c>
      <c r="AD90" s="909" t="str">
        <f t="shared" si="26"/>
        <v>#REF!</v>
      </c>
      <c r="AE90" s="909" t="str">
        <f t="shared" si="26"/>
        <v>#REF!</v>
      </c>
      <c r="AF90" s="909" t="str">
        <f t="shared" si="26"/>
        <v>#REF!</v>
      </c>
      <c r="AG90" s="904"/>
    </row>
    <row r="91">
      <c r="A91" s="40"/>
      <c r="B91" s="491"/>
      <c r="C91" s="491"/>
      <c r="D91" s="491"/>
      <c r="E91" s="491"/>
      <c r="F91" s="491"/>
      <c r="G91" s="491"/>
      <c r="H91" s="491"/>
      <c r="I91" s="491"/>
      <c r="J91" s="491"/>
      <c r="K91" s="491"/>
      <c r="L91" s="491"/>
      <c r="M91" s="491"/>
      <c r="N91" s="491"/>
      <c r="O91" s="491"/>
      <c r="P91" s="491"/>
      <c r="Q91" s="491"/>
      <c r="R91" s="89"/>
      <c r="S91" s="491"/>
      <c r="T91" s="491"/>
      <c r="U91" s="491"/>
      <c r="V91" s="491"/>
      <c r="W91" s="491"/>
      <c r="X91" s="491"/>
      <c r="Y91" s="491"/>
      <c r="Z91" s="491"/>
      <c r="AA91" s="491"/>
      <c r="AB91" s="491"/>
      <c r="AC91" s="491"/>
      <c r="AD91" s="491"/>
      <c r="AE91" s="491"/>
      <c r="AF91" s="491"/>
      <c r="AG91" s="904"/>
    </row>
    <row r="92">
      <c r="A92" s="923" t="s">
        <v>827</v>
      </c>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c r="AA92" s="491"/>
      <c r="AB92" s="491"/>
      <c r="AC92" s="491"/>
      <c r="AD92" s="491"/>
      <c r="AE92" s="491"/>
      <c r="AF92" s="491"/>
      <c r="AG92" s="904"/>
    </row>
    <row r="93">
      <c r="A93" s="924" t="s">
        <v>820</v>
      </c>
      <c r="B93" s="925"/>
      <c r="C93" s="925"/>
      <c r="D93" s="925"/>
      <c r="E93" s="925"/>
      <c r="F93" s="925"/>
      <c r="G93" s="925"/>
      <c r="H93" s="925"/>
      <c r="I93" s="925"/>
      <c r="J93" s="925"/>
      <c r="K93" s="925"/>
      <c r="L93" s="925"/>
      <c r="M93" s="925"/>
      <c r="N93" s="925"/>
      <c r="O93" s="925"/>
      <c r="P93" s="925"/>
      <c r="Q93" s="925"/>
      <c r="R93" s="925"/>
      <c r="S93" s="925"/>
      <c r="T93" s="925"/>
      <c r="U93" s="925"/>
      <c r="V93" s="925"/>
      <c r="W93" s="925"/>
      <c r="X93" s="925"/>
      <c r="Y93" s="925"/>
      <c r="Z93" s="925"/>
      <c r="AA93" s="925"/>
      <c r="AB93" s="925"/>
      <c r="AC93" s="925"/>
      <c r="AD93" s="925"/>
      <c r="AE93" s="925"/>
      <c r="AF93" s="925"/>
      <c r="AG93" s="904">
        <f>SUM(B93:AF93)</f>
        <v>0</v>
      </c>
    </row>
    <row r="94">
      <c r="A94" s="924" t="s">
        <v>261</v>
      </c>
      <c r="B94" s="925"/>
      <c r="C94" s="925"/>
      <c r="D94" s="925"/>
      <c r="E94" s="925"/>
      <c r="F94" s="925"/>
      <c r="G94" s="925"/>
      <c r="H94" s="925"/>
      <c r="I94" s="925"/>
      <c r="J94" s="925"/>
      <c r="K94" s="925"/>
      <c r="L94" s="925"/>
      <c r="M94" s="925"/>
      <c r="N94" s="925"/>
      <c r="O94" s="925"/>
      <c r="P94" s="925"/>
      <c r="Q94" s="925"/>
      <c r="R94" s="925"/>
      <c r="S94" s="925"/>
      <c r="T94" s="925"/>
      <c r="U94" s="925"/>
      <c r="V94" s="925"/>
      <c r="W94" s="925"/>
      <c r="X94" s="925"/>
      <c r="Y94" s="925"/>
      <c r="Z94" s="925"/>
      <c r="AA94" s="925"/>
      <c r="AB94" s="925"/>
      <c r="AC94" s="925"/>
      <c r="AD94" s="925"/>
      <c r="AE94" s="925"/>
      <c r="AF94" s="925"/>
      <c r="AG94" s="904"/>
    </row>
    <row r="95">
      <c r="A95" s="924" t="s">
        <v>821</v>
      </c>
      <c r="B95" s="925"/>
      <c r="C95" s="925"/>
      <c r="D95" s="925"/>
      <c r="E95" s="925"/>
      <c r="F95" s="925"/>
      <c r="G95" s="925"/>
      <c r="H95" s="925"/>
      <c r="I95" s="925"/>
      <c r="J95" s="925"/>
      <c r="K95" s="925"/>
      <c r="L95" s="925"/>
      <c r="M95" s="925"/>
      <c r="N95" s="925"/>
      <c r="O95" s="925"/>
      <c r="P95" s="925"/>
      <c r="Q95" s="925"/>
      <c r="R95" s="925"/>
      <c r="S95" s="925"/>
      <c r="T95" s="925"/>
      <c r="U95" s="925"/>
      <c r="V95" s="925"/>
      <c r="W95" s="925"/>
      <c r="X95" s="925"/>
      <c r="Y95" s="925"/>
      <c r="Z95" s="925"/>
      <c r="AA95" s="925"/>
      <c r="AB95" s="925"/>
      <c r="AC95" s="925"/>
      <c r="AD95" s="925"/>
      <c r="AE95" s="925"/>
      <c r="AF95" s="925"/>
      <c r="AG95" s="904"/>
    </row>
    <row r="96">
      <c r="A96" s="928" t="s">
        <v>822</v>
      </c>
      <c r="B96" s="925"/>
      <c r="C96" s="925"/>
      <c r="D96" s="925"/>
      <c r="E96" s="925"/>
      <c r="F96" s="925"/>
      <c r="G96" s="925"/>
      <c r="H96" s="925"/>
      <c r="I96" s="925"/>
      <c r="J96" s="925"/>
      <c r="K96" s="925"/>
      <c r="L96" s="925"/>
      <c r="M96" s="925"/>
      <c r="N96" s="925"/>
      <c r="O96" s="925"/>
      <c r="P96" s="925"/>
      <c r="Q96" s="925"/>
      <c r="R96" s="925"/>
      <c r="S96" s="925"/>
      <c r="T96" s="925"/>
      <c r="U96" s="925"/>
      <c r="V96" s="925"/>
      <c r="W96" s="925"/>
      <c r="X96" s="925"/>
      <c r="Y96" s="925"/>
      <c r="Z96" s="925"/>
      <c r="AA96" s="925"/>
      <c r="AB96" s="925"/>
      <c r="AC96" s="925"/>
      <c r="AD96" s="925"/>
      <c r="AE96" s="925"/>
      <c r="AF96" s="925"/>
      <c r="AG96" s="904"/>
    </row>
    <row r="97">
      <c r="A97" s="40"/>
      <c r="B97" s="709"/>
      <c r="C97" s="709"/>
      <c r="D97" s="709"/>
      <c r="E97" s="709"/>
      <c r="F97" s="709"/>
      <c r="G97" s="709"/>
      <c r="H97" s="709"/>
      <c r="I97" s="709"/>
      <c r="J97" s="709"/>
      <c r="K97" s="709"/>
      <c r="L97" s="709"/>
      <c r="M97" s="709"/>
      <c r="N97" s="709"/>
      <c r="O97" s="709"/>
      <c r="P97" s="709"/>
      <c r="Q97" s="709"/>
      <c r="R97" s="709"/>
      <c r="S97" s="709"/>
      <c r="T97" s="709"/>
      <c r="U97" s="709"/>
      <c r="V97" s="709"/>
      <c r="W97" s="709"/>
      <c r="X97" s="709"/>
      <c r="Y97" s="709"/>
      <c r="Z97" s="709"/>
      <c r="AA97" s="709"/>
      <c r="AB97" s="709"/>
      <c r="AC97" s="709"/>
      <c r="AD97" s="709"/>
      <c r="AE97" s="709"/>
      <c r="AF97" s="709"/>
      <c r="AG97" s="904"/>
    </row>
    <row r="98">
      <c r="A98" s="916" t="s">
        <v>829</v>
      </c>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c r="AA98" s="491"/>
      <c r="AB98" s="491"/>
      <c r="AC98" s="491"/>
      <c r="AD98" s="491"/>
      <c r="AE98" s="491"/>
      <c r="AF98" s="491"/>
      <c r="AG98" s="904"/>
    </row>
    <row r="99">
      <c r="A99" s="932" t="s">
        <v>820</v>
      </c>
      <c r="B99" s="925"/>
      <c r="C99" s="925"/>
      <c r="D99" s="925"/>
      <c r="E99" s="925"/>
      <c r="F99" s="925"/>
      <c r="G99" s="925"/>
      <c r="H99" s="925"/>
      <c r="I99" s="925"/>
      <c r="J99" s="925"/>
      <c r="K99" s="925"/>
      <c r="L99" s="925"/>
      <c r="M99" s="925"/>
      <c r="N99" s="925"/>
      <c r="O99" s="925"/>
      <c r="P99" s="925"/>
      <c r="Q99" s="925"/>
      <c r="R99" s="925"/>
      <c r="S99" s="925"/>
      <c r="T99" s="925"/>
      <c r="U99" s="925"/>
      <c r="V99" s="925"/>
      <c r="W99" s="925"/>
      <c r="X99" s="925"/>
      <c r="Y99" s="925"/>
      <c r="Z99" s="925"/>
      <c r="AA99" s="925"/>
      <c r="AB99" s="925"/>
      <c r="AC99" s="925"/>
      <c r="AD99" s="925"/>
      <c r="AE99" s="925"/>
      <c r="AF99" s="925"/>
      <c r="AG99" s="904">
        <f>SUM(B99:AF99)</f>
        <v>0</v>
      </c>
    </row>
    <row r="100">
      <c r="A100" s="932" t="s">
        <v>261</v>
      </c>
      <c r="B100" s="934"/>
      <c r="C100" s="934"/>
      <c r="D100" s="934"/>
      <c r="E100" s="934"/>
      <c r="F100" s="934"/>
      <c r="G100" s="934"/>
      <c r="H100" s="934"/>
      <c r="I100" s="934"/>
      <c r="J100" s="934"/>
      <c r="K100" s="934"/>
      <c r="L100" s="934"/>
      <c r="M100" s="934"/>
      <c r="N100" s="934"/>
      <c r="O100" s="934"/>
      <c r="P100" s="934"/>
      <c r="Q100" s="934"/>
      <c r="R100" s="934"/>
      <c r="S100" s="934"/>
      <c r="T100" s="934"/>
      <c r="U100" s="934"/>
      <c r="V100" s="934"/>
      <c r="W100" s="934"/>
      <c r="X100" s="934"/>
      <c r="Y100" s="934"/>
      <c r="Z100" s="934"/>
      <c r="AA100" s="934"/>
      <c r="AB100" s="934"/>
      <c r="AC100" s="934"/>
      <c r="AD100" s="934"/>
      <c r="AE100" s="934"/>
      <c r="AF100" s="934"/>
      <c r="AG100" s="904"/>
    </row>
    <row r="101">
      <c r="A101" s="932" t="s">
        <v>821</v>
      </c>
      <c r="B101" s="935"/>
      <c r="C101" s="935"/>
      <c r="D101" s="935"/>
      <c r="E101" s="935"/>
      <c r="F101" s="935"/>
      <c r="G101" s="935"/>
      <c r="H101" s="935"/>
      <c r="I101" s="935"/>
      <c r="J101" s="935"/>
      <c r="K101" s="935"/>
      <c r="L101" s="935"/>
      <c r="M101" s="935"/>
      <c r="N101" s="935"/>
      <c r="O101" s="935"/>
      <c r="P101" s="935"/>
      <c r="Q101" s="935"/>
      <c r="R101" s="935"/>
      <c r="S101" s="935"/>
      <c r="T101" s="935"/>
      <c r="U101" s="935"/>
      <c r="V101" s="935"/>
      <c r="W101" s="935"/>
      <c r="X101" s="935"/>
      <c r="Y101" s="935"/>
      <c r="Z101" s="935"/>
      <c r="AA101" s="935"/>
      <c r="AB101" s="935"/>
      <c r="AC101" s="935"/>
      <c r="AD101" s="935"/>
      <c r="AE101" s="935"/>
      <c r="AF101" s="935"/>
      <c r="AG101" s="904"/>
    </row>
    <row r="102">
      <c r="A102" s="26" t="s">
        <v>822</v>
      </c>
      <c r="B102" s="934"/>
      <c r="C102" s="934"/>
      <c r="D102" s="934"/>
      <c r="E102" s="934"/>
      <c r="F102" s="934"/>
      <c r="G102" s="934"/>
      <c r="H102" s="934"/>
      <c r="I102" s="934"/>
      <c r="J102" s="934"/>
      <c r="K102" s="934"/>
      <c r="L102" s="934"/>
      <c r="M102" s="934"/>
      <c r="N102" s="934"/>
      <c r="O102" s="934"/>
      <c r="P102" s="934"/>
      <c r="Q102" s="934"/>
      <c r="R102" s="934"/>
      <c r="S102" s="934"/>
      <c r="T102" s="934"/>
      <c r="U102" s="934"/>
      <c r="V102" s="934"/>
      <c r="W102" s="934"/>
      <c r="X102" s="934"/>
      <c r="Y102" s="934"/>
      <c r="Z102" s="934"/>
      <c r="AA102" s="934"/>
      <c r="AB102" s="934"/>
      <c r="AC102" s="934"/>
      <c r="AD102" s="934"/>
      <c r="AE102" s="934"/>
      <c r="AF102" s="934"/>
      <c r="AG102" s="904"/>
    </row>
    <row r="103">
      <c r="A103" s="40"/>
      <c r="B103" s="937"/>
      <c r="C103" s="937"/>
      <c r="D103" s="937"/>
      <c r="E103" s="937"/>
      <c r="F103" s="937"/>
      <c r="G103" s="937"/>
      <c r="H103" s="937"/>
      <c r="I103" s="937"/>
      <c r="J103" s="937"/>
      <c r="K103" s="937"/>
      <c r="L103" s="937"/>
      <c r="M103" s="937"/>
      <c r="N103" s="937"/>
      <c r="O103" s="937"/>
      <c r="P103" s="937"/>
      <c r="Q103" s="937"/>
      <c r="R103" s="937"/>
      <c r="S103" s="937"/>
      <c r="T103" s="937"/>
      <c r="U103" s="937"/>
      <c r="V103" s="937"/>
      <c r="W103" s="937"/>
      <c r="X103" s="937"/>
      <c r="Y103" s="937"/>
      <c r="Z103" s="937"/>
      <c r="AA103" s="937"/>
      <c r="AB103" s="937"/>
      <c r="AC103" s="937"/>
      <c r="AD103" s="937"/>
      <c r="AE103" s="937"/>
      <c r="AF103" s="937"/>
      <c r="AG103" s="904"/>
    </row>
    <row r="104">
      <c r="A104" s="940" t="s">
        <v>831</v>
      </c>
      <c r="B104" s="709"/>
      <c r="C104" s="709"/>
      <c r="D104" s="709"/>
      <c r="E104" s="709"/>
      <c r="F104" s="709"/>
      <c r="G104" s="709"/>
      <c r="H104" s="709"/>
      <c r="I104" s="709"/>
      <c r="J104" s="709"/>
      <c r="K104" s="709"/>
      <c r="L104" s="709"/>
      <c r="M104" s="709"/>
      <c r="N104" s="709"/>
      <c r="O104" s="709"/>
      <c r="P104" s="709"/>
      <c r="Q104" s="709"/>
      <c r="R104" s="709"/>
      <c r="S104" s="709"/>
      <c r="T104" s="709"/>
      <c r="U104" s="709"/>
      <c r="V104" s="709"/>
      <c r="W104" s="709"/>
      <c r="X104" s="709"/>
      <c r="Y104" s="709"/>
      <c r="Z104" s="709"/>
      <c r="AA104" s="709"/>
      <c r="AB104" s="709"/>
      <c r="AC104" s="709"/>
      <c r="AD104" s="709"/>
      <c r="AE104" s="709"/>
      <c r="AF104" s="709"/>
      <c r="AG104" s="904"/>
    </row>
    <row r="105">
      <c r="A105" s="911" t="s">
        <v>820</v>
      </c>
      <c r="B105" s="925"/>
      <c r="C105" s="925"/>
      <c r="D105" s="925"/>
      <c r="E105" s="925"/>
      <c r="F105" s="925"/>
      <c r="G105" s="925"/>
      <c r="H105" s="925"/>
      <c r="I105" s="925"/>
      <c r="J105" s="925"/>
      <c r="K105" s="925"/>
      <c r="L105" s="925"/>
      <c r="M105" s="925"/>
      <c r="N105" s="925"/>
      <c r="O105" s="925"/>
      <c r="P105" s="925"/>
      <c r="Q105" s="925"/>
      <c r="R105" s="925"/>
      <c r="S105" s="925"/>
      <c r="T105" s="925"/>
      <c r="U105" s="925"/>
      <c r="V105" s="925"/>
      <c r="W105" s="925"/>
      <c r="X105" s="925"/>
      <c r="Y105" s="925"/>
      <c r="Z105" s="925"/>
      <c r="AA105" s="925"/>
      <c r="AB105" s="925"/>
      <c r="AC105" s="925"/>
      <c r="AD105" s="925"/>
      <c r="AE105" s="925"/>
      <c r="AF105" s="925"/>
      <c r="AG105" s="904">
        <f>SUM(B105:AF105)</f>
        <v>0</v>
      </c>
    </row>
    <row r="106">
      <c r="A106" s="911" t="s">
        <v>261</v>
      </c>
      <c r="B106" s="934"/>
      <c r="C106" s="934"/>
      <c r="D106" s="934"/>
      <c r="E106" s="934"/>
      <c r="F106" s="934"/>
      <c r="G106" s="934"/>
      <c r="H106" s="934"/>
      <c r="I106" s="934"/>
      <c r="J106" s="934"/>
      <c r="K106" s="934"/>
      <c r="L106" s="934"/>
      <c r="M106" s="934"/>
      <c r="N106" s="934"/>
      <c r="O106" s="934"/>
      <c r="P106" s="934"/>
      <c r="Q106" s="934"/>
      <c r="R106" s="934"/>
      <c r="S106" s="934"/>
      <c r="T106" s="934"/>
      <c r="U106" s="934"/>
      <c r="V106" s="934"/>
      <c r="W106" s="934"/>
      <c r="X106" s="934"/>
      <c r="Y106" s="934"/>
      <c r="Z106" s="934"/>
      <c r="AA106" s="934"/>
      <c r="AB106" s="934"/>
      <c r="AC106" s="934"/>
      <c r="AD106" s="934"/>
      <c r="AE106" s="934"/>
      <c r="AF106" s="934"/>
      <c r="AG106" s="904"/>
    </row>
    <row r="107">
      <c r="A107" s="911" t="s">
        <v>821</v>
      </c>
      <c r="B107" s="935"/>
      <c r="C107" s="935"/>
      <c r="D107" s="935"/>
      <c r="E107" s="935"/>
      <c r="F107" s="935"/>
      <c r="G107" s="935"/>
      <c r="H107" s="935"/>
      <c r="I107" s="935"/>
      <c r="J107" s="935"/>
      <c r="K107" s="935"/>
      <c r="L107" s="935"/>
      <c r="M107" s="935"/>
      <c r="N107" s="935"/>
      <c r="O107" s="935"/>
      <c r="P107" s="935"/>
      <c r="Q107" s="935"/>
      <c r="R107" s="935"/>
      <c r="S107" s="935"/>
      <c r="T107" s="935"/>
      <c r="U107" s="935"/>
      <c r="V107" s="935"/>
      <c r="W107" s="935"/>
      <c r="X107" s="935"/>
      <c r="Y107" s="935"/>
      <c r="Z107" s="935"/>
      <c r="AA107" s="935"/>
      <c r="AB107" s="935"/>
      <c r="AC107" s="935"/>
      <c r="AD107" s="935"/>
      <c r="AE107" s="935"/>
      <c r="AF107" s="935"/>
      <c r="AG107" s="904"/>
    </row>
    <row r="108">
      <c r="A108" s="912" t="s">
        <v>822</v>
      </c>
      <c r="B108" s="934"/>
      <c r="C108" s="934"/>
      <c r="D108" s="934"/>
      <c r="E108" s="934"/>
      <c r="F108" s="934"/>
      <c r="G108" s="934"/>
      <c r="H108" s="934"/>
      <c r="I108" s="934"/>
      <c r="J108" s="934"/>
      <c r="K108" s="934"/>
      <c r="L108" s="934"/>
      <c r="M108" s="934"/>
      <c r="N108" s="934"/>
      <c r="O108" s="934"/>
      <c r="P108" s="934"/>
      <c r="Q108" s="934"/>
      <c r="R108" s="934"/>
      <c r="S108" s="934"/>
      <c r="T108" s="934"/>
      <c r="U108" s="934"/>
      <c r="V108" s="934"/>
      <c r="W108" s="934"/>
      <c r="X108" s="934"/>
      <c r="Y108" s="934"/>
      <c r="Z108" s="934"/>
      <c r="AA108" s="934"/>
      <c r="AB108" s="934"/>
      <c r="AC108" s="934"/>
      <c r="AD108" s="934"/>
      <c r="AE108" s="934"/>
      <c r="AF108" s="934"/>
      <c r="AG108" s="904"/>
    </row>
    <row r="109">
      <c r="A109" s="945"/>
      <c r="B109" s="709"/>
      <c r="C109" s="709"/>
      <c r="D109" s="709"/>
      <c r="E109" s="709"/>
      <c r="F109" s="709"/>
      <c r="G109" s="709"/>
      <c r="H109" s="709"/>
      <c r="I109" s="709"/>
      <c r="J109" s="709"/>
      <c r="K109" s="709"/>
      <c r="L109" s="709"/>
      <c r="M109" s="709"/>
      <c r="N109" s="709"/>
      <c r="O109" s="709"/>
      <c r="P109" s="709"/>
      <c r="Q109" s="709"/>
      <c r="R109" s="709"/>
      <c r="S109" s="709"/>
      <c r="T109" s="709"/>
      <c r="U109" s="709"/>
      <c r="V109" s="709"/>
      <c r="W109" s="709"/>
      <c r="X109" s="709"/>
      <c r="Y109" s="709"/>
      <c r="Z109" s="709"/>
      <c r="AA109" s="709"/>
      <c r="AB109" s="709"/>
      <c r="AC109" s="709"/>
      <c r="AD109" s="709"/>
      <c r="AE109" s="709"/>
      <c r="AF109" s="709"/>
      <c r="AG109" s="904"/>
    </row>
    <row r="110">
      <c r="A110" s="945"/>
      <c r="B110" s="709"/>
      <c r="C110" s="709"/>
      <c r="D110" s="709"/>
      <c r="E110" s="709"/>
      <c r="F110" s="709"/>
      <c r="G110" s="709"/>
      <c r="H110" s="709"/>
      <c r="I110" s="709"/>
      <c r="J110" s="709"/>
      <c r="K110" s="709"/>
      <c r="L110" s="709"/>
      <c r="M110" s="709"/>
      <c r="N110" s="709"/>
      <c r="O110" s="709"/>
      <c r="P110" s="709"/>
      <c r="Q110" s="709"/>
      <c r="R110" s="709"/>
      <c r="S110" s="709"/>
      <c r="T110" s="709"/>
      <c r="U110" s="709"/>
      <c r="V110" s="709"/>
      <c r="W110" s="709"/>
      <c r="X110" s="709"/>
      <c r="Y110" s="709"/>
      <c r="Z110" s="709"/>
      <c r="AA110" s="709"/>
      <c r="AB110" s="709"/>
      <c r="AC110" s="709"/>
      <c r="AD110" s="709"/>
      <c r="AE110" s="709"/>
      <c r="AF110" s="709"/>
      <c r="AG110" s="904"/>
    </row>
    <row r="111">
      <c r="A111" s="947" t="s">
        <v>833</v>
      </c>
      <c r="B111" s="709"/>
      <c r="C111" s="709"/>
      <c r="D111" s="709"/>
      <c r="E111" s="709"/>
      <c r="F111" s="709"/>
      <c r="G111" s="709"/>
      <c r="H111" s="709"/>
      <c r="I111" s="709"/>
      <c r="J111" s="709"/>
      <c r="K111" s="709"/>
      <c r="L111" s="709"/>
      <c r="M111" s="709"/>
      <c r="N111" s="709"/>
      <c r="O111" s="709"/>
      <c r="P111" s="709"/>
      <c r="Q111" s="709"/>
      <c r="R111" s="709"/>
      <c r="S111" s="709"/>
      <c r="T111" s="709"/>
      <c r="U111" s="709"/>
      <c r="V111" s="709"/>
      <c r="W111" s="709"/>
      <c r="X111" s="709"/>
      <c r="Y111" s="709"/>
      <c r="Z111" s="709"/>
      <c r="AA111" s="709"/>
      <c r="AB111" s="709"/>
      <c r="AC111" s="709"/>
      <c r="AD111" s="709"/>
      <c r="AE111" s="709"/>
      <c r="AF111" s="709"/>
      <c r="AG111" s="904"/>
    </row>
    <row r="112">
      <c r="A112" s="910" t="s">
        <v>820</v>
      </c>
      <c r="B112" s="89">
        <f>B26-(B13*'OLD Data - P&amp;L'!$I$15)</f>
        <v>2316.989255</v>
      </c>
      <c r="C112" s="89">
        <f>C26-(C13*'OLD Data - P&amp;L'!$I$15)</f>
        <v>624.6070157</v>
      </c>
      <c r="D112" s="89">
        <f>D26-(D13*'OLD Data - P&amp;L'!$I$15)</f>
        <v>1000.982239</v>
      </c>
      <c r="E112" s="89">
        <f>E26-(E13*'OLD Data - P&amp;L'!$I$15)</f>
        <v>1209.209702</v>
      </c>
      <c r="F112" s="89">
        <f>F26-(F13*'OLD Data - P&amp;L'!$I$15)</f>
        <v>-5734.47298</v>
      </c>
      <c r="G112" s="89">
        <f>G26-(G13*'OLD Data - P&amp;L'!$I$15)</f>
        <v>-745.1685059</v>
      </c>
      <c r="H112" s="89">
        <f>H26-(H13*'OLD Data - P&amp;L'!$I$15)</f>
        <v>-371.0326863</v>
      </c>
      <c r="I112" s="89">
        <f>I26-(I13*'OLD Data - P&amp;L'!$I$15)</f>
        <v>215.4071647</v>
      </c>
      <c r="J112" s="89">
        <f>J26-(J13*'OLD Data - P&amp;L'!$I$15)</f>
        <v>381.119851</v>
      </c>
      <c r="K112" s="89">
        <f>K26-(K13*'OLD Data - P&amp;L'!$I$15)</f>
        <v>0</v>
      </c>
      <c r="L112" s="89">
        <f>L26-(L13*'OLD Data - P&amp;L'!$I$15)</f>
        <v>3790.853137</v>
      </c>
      <c r="M112" s="89">
        <f>M26-(M13*'OLD Data - P&amp;L'!$I$15)</f>
        <v>2013.993733</v>
      </c>
      <c r="N112" s="89">
        <f>N26-(N13*'OLD Data - P&amp;L'!$I$15)</f>
        <v>661.5541804</v>
      </c>
      <c r="O112" s="89">
        <f>O26-(O13*'OLD Data - P&amp;L'!$I$15)</f>
        <v>1702.877016</v>
      </c>
      <c r="P112" s="89">
        <f>P26-(P13*'OLD Data - P&amp;L'!$I$15)</f>
        <v>174.2422392</v>
      </c>
      <c r="Q112" s="89">
        <f>Q26-(Q13*'OLD Data - P&amp;L'!$I$15)</f>
        <v>709.7471647</v>
      </c>
      <c r="R112" s="89">
        <f>R26-(R13*'OLD Data - P&amp;L'!$I$15)</f>
        <v>529.1522392</v>
      </c>
      <c r="S112" s="89">
        <f>S26-(S13*'OLD Data - P&amp;L'!$I$15)</f>
        <v>752.529851</v>
      </c>
      <c r="T112" s="89">
        <f>T26-(T13*'OLD Data - P&amp;L'!$I$15)</f>
        <v>1094.062388</v>
      </c>
      <c r="U112" s="89">
        <f>U26-(U13*'OLD Data - P&amp;L'!$I$15)</f>
        <v>-17.58507451</v>
      </c>
      <c r="V112" s="89">
        <f>V26-(V13*'OLD Data - P&amp;L'!$I$15)</f>
        <v>0</v>
      </c>
      <c r="W112" s="89">
        <f>W26-(W13*'OLD Data - P&amp;L'!$I$15)</f>
        <v>0</v>
      </c>
      <c r="X112" s="89">
        <f>X26-(X13*'OLD Data - P&amp;L'!$I$15)</f>
        <v>0</v>
      </c>
      <c r="Y112" s="89">
        <f>Y26-(Y13*'OLD Data - P&amp;L'!$I$15)</f>
        <v>183.9274627</v>
      </c>
      <c r="Z112" s="89">
        <f>Z26-(Z13*'OLD Data - P&amp;L'!$I$15)</f>
        <v>0</v>
      </c>
      <c r="AA112" s="89">
        <f>AA26-(AA13*'OLD Data - P&amp;L'!$I$15)</f>
        <v>-189.020149</v>
      </c>
      <c r="AB112" s="89">
        <f>AB26-(AB13*'OLD Data - P&amp;L'!$I$15)</f>
        <v>-389.730149</v>
      </c>
      <c r="AC112" s="89">
        <f>AC26-(AC13*'OLD Data - P&amp;L'!$I$15)</f>
        <v>0</v>
      </c>
      <c r="AD112" s="89">
        <f>AD26-(AD13*'OLD Data - P&amp;L'!$I$15)</f>
        <v>0</v>
      </c>
      <c r="AE112" s="89">
        <f>AE26-(AE13*'OLD Data - P&amp;L'!$I$15)</f>
        <v>0</v>
      </c>
      <c r="AF112" s="89"/>
      <c r="AG112" s="904">
        <f>SUM(B112:AF112)</f>
        <v>9914.245094</v>
      </c>
    </row>
    <row r="113">
      <c r="A113" s="910" t="s">
        <v>261</v>
      </c>
      <c r="B113" s="934"/>
      <c r="C113" s="934"/>
      <c r="D113" s="934"/>
      <c r="E113" s="934"/>
      <c r="F113" s="934"/>
      <c r="G113" s="934"/>
      <c r="H113" s="934"/>
      <c r="I113" s="934"/>
      <c r="J113" s="934"/>
      <c r="K113" s="934"/>
      <c r="L113" s="934"/>
      <c r="M113" s="934"/>
      <c r="N113" s="934"/>
      <c r="O113" s="934"/>
      <c r="P113" s="934"/>
      <c r="Q113" s="934"/>
      <c r="R113" s="934"/>
      <c r="S113" s="934"/>
      <c r="T113" s="934"/>
      <c r="U113" s="934"/>
      <c r="V113" s="934"/>
      <c r="W113" s="934"/>
      <c r="X113" s="934"/>
      <c r="Y113" s="934"/>
      <c r="Z113" s="934"/>
      <c r="AA113" s="934"/>
      <c r="AB113" s="934"/>
      <c r="AC113" s="934"/>
      <c r="AD113" s="934"/>
      <c r="AE113" s="934"/>
      <c r="AF113" s="934"/>
      <c r="AG113" s="904"/>
    </row>
    <row r="114">
      <c r="A114" s="910" t="s">
        <v>821</v>
      </c>
      <c r="B114" s="935"/>
      <c r="C114" s="935"/>
      <c r="D114" s="935"/>
      <c r="E114" s="935"/>
      <c r="F114" s="935"/>
      <c r="G114" s="935"/>
      <c r="H114" s="935"/>
      <c r="I114" s="935"/>
      <c r="J114" s="935"/>
      <c r="K114" s="935"/>
      <c r="L114" s="935"/>
      <c r="M114" s="935"/>
      <c r="N114" s="935"/>
      <c r="O114" s="935"/>
      <c r="P114" s="935"/>
      <c r="Q114" s="935"/>
      <c r="R114" s="935"/>
      <c r="S114" s="935"/>
      <c r="T114" s="935"/>
      <c r="U114" s="935"/>
      <c r="V114" s="935"/>
      <c r="W114" s="935"/>
      <c r="X114" s="935"/>
      <c r="Y114" s="935"/>
      <c r="Z114" s="935"/>
      <c r="AA114" s="935"/>
      <c r="AB114" s="935"/>
      <c r="AC114" s="935"/>
      <c r="AD114" s="935"/>
      <c r="AE114" s="935"/>
      <c r="AF114" s="935"/>
      <c r="AG114" s="904"/>
    </row>
    <row r="115">
      <c r="A115" s="950" t="s">
        <v>822</v>
      </c>
      <c r="B115" s="951">
        <f>B26/('OLD Data - P&amp;L'!$I$15*B13)</f>
        <v>1.737131538</v>
      </c>
      <c r="C115" s="951">
        <f>C26/('OLD Data - P&amp;L'!$I$15*C13)</f>
        <v>1.305713399</v>
      </c>
      <c r="D115" s="951">
        <f>D26/('OLD Data - P&amp;L'!$I$15*D13)</f>
        <v>1.909869904</v>
      </c>
      <c r="E115" s="951">
        <f>E26/('OLD Data - P&amp;L'!$I$15*E13)</f>
        <v>1.961750907</v>
      </c>
      <c r="F115" s="951">
        <f>F26/('OLD Data - P&amp;L'!$I$15*F13)</f>
        <v>0.5439058601</v>
      </c>
      <c r="G115" s="951">
        <f>G26/('OLD Data - P&amp;L'!$I$15*G13)</f>
        <v>0.8243930517</v>
      </c>
      <c r="H115" s="951">
        <f>H26/('OLD Data - P&amp;L'!$I$15*H13)</f>
        <v>0.5278357136</v>
      </c>
      <c r="I115" s="951">
        <f>I26/('OLD Data - P&amp;L'!$I$15*I13)</f>
        <v>1.152289024</v>
      </c>
      <c r="J115" s="951">
        <f>J26/('OLD Data - P&amp;L'!$I$15*J13)</f>
        <v>1.606251111</v>
      </c>
      <c r="K115" s="951" t="str">
        <f>K26/('OLD Data - P&amp;L'!$I$15*K13)</f>
        <v>#DIV/0!</v>
      </c>
      <c r="L115" s="951">
        <f>L26/('OLD Data - P&amp;L'!$I$15*L13)</f>
        <v>1.482411802</v>
      </c>
      <c r="M115" s="951">
        <f>M26/('OLD Data - P&amp;L'!$I$15*M13)</f>
        <v>1.376903496</v>
      </c>
      <c r="N115" s="951">
        <f>N26/('OLD Data - P&amp;L'!$I$15*N13)</f>
        <v>1.191334685</v>
      </c>
      <c r="O115" s="951">
        <f>O26/('OLD Data - P&amp;L'!$I$15*O13)</f>
        <v>1.83347178</v>
      </c>
      <c r="P115" s="951">
        <f>P26/('OLD Data - P&amp;L'!$I$15*P13)</f>
        <v>1.1583822</v>
      </c>
      <c r="Q115" s="951">
        <f>Q26/('OLD Data - P&amp;L'!$I$15*Q13)</f>
        <v>1.501778588</v>
      </c>
      <c r="R115" s="951">
        <f>R26/('OLD Data - P&amp;L'!$I$15*R13)</f>
        <v>1.480987253</v>
      </c>
      <c r="S115" s="951">
        <f>S26/('OLD Data - P&amp;L'!$I$15*S13)</f>
        <v>2.197056665</v>
      </c>
      <c r="T115" s="951">
        <f>T26/('OLD Data - P&amp;L'!$I$15*T13)</f>
        <v>3.320447793</v>
      </c>
      <c r="U115" s="951">
        <f>U26/('OLD Data - P&amp;L'!$I$15*U13)</f>
        <v>0.9440544966</v>
      </c>
      <c r="V115" s="951" t="str">
        <f>V26/('OLD Data - P&amp;L'!$I$15*V13)</f>
        <v>#DIV/0!</v>
      </c>
      <c r="W115" s="951" t="str">
        <f>W26/('OLD Data - P&amp;L'!$I$15*W13)</f>
        <v>#DIV/0!</v>
      </c>
      <c r="X115" s="951" t="str">
        <f>X26/('OLD Data - P&amp;L'!$I$15*X13)</f>
        <v>#DIV/0!</v>
      </c>
      <c r="Y115" s="951">
        <f>Y26/('OLD Data - P&amp;L'!$I$15*Y13)</f>
        <v>2.170300925</v>
      </c>
      <c r="Z115" s="951" t="str">
        <f>Z26/('OLD Data - P&amp;L'!$I$15*Z13)</f>
        <v>#DIV/0!</v>
      </c>
      <c r="AA115" s="951">
        <f>AA26/('OLD Data - P&amp;L'!$I$15*AA13)</f>
        <v>0.6993237824</v>
      </c>
      <c r="AB115" s="951">
        <f>AB26/('OLD Data - P&amp;L'!$I$15*AB13)</f>
        <v>0.3800524033</v>
      </c>
      <c r="AC115" s="951" t="str">
        <f>AC26/('OLD Data - P&amp;L'!$I$15*AC13)</f>
        <v>#DIV/0!</v>
      </c>
      <c r="AD115" s="951" t="str">
        <f>AD26/('OLD Data - P&amp;L'!$I$15*AD13)</f>
        <v>#DIV/0!</v>
      </c>
      <c r="AE115" s="951" t="str">
        <f>AE26/('OLD Data - P&amp;L'!$I$15*AE13)</f>
        <v>#DIV/0!</v>
      </c>
      <c r="AF115" s="951"/>
      <c r="AG115" s="904"/>
    </row>
    <row r="116">
      <c r="A116" s="945"/>
      <c r="B116" s="709"/>
      <c r="C116" s="709"/>
      <c r="D116" s="709"/>
      <c r="E116" s="709"/>
      <c r="F116" s="709"/>
      <c r="G116" s="709"/>
      <c r="H116" s="709"/>
      <c r="I116" s="709"/>
      <c r="J116" s="709"/>
      <c r="K116" s="709"/>
      <c r="L116" s="709"/>
      <c r="M116" s="709"/>
      <c r="N116" s="709"/>
      <c r="O116" s="709"/>
      <c r="P116" s="709"/>
      <c r="Q116" s="709"/>
      <c r="R116" s="709"/>
      <c r="S116" s="709"/>
      <c r="T116" s="709"/>
      <c r="U116" s="709"/>
      <c r="V116" s="709"/>
      <c r="W116" s="709"/>
      <c r="X116" s="709"/>
      <c r="Y116" s="709"/>
      <c r="Z116" s="709"/>
      <c r="AA116" s="709"/>
      <c r="AB116" s="709"/>
      <c r="AC116" s="709"/>
      <c r="AD116" s="709"/>
      <c r="AE116" s="709"/>
      <c r="AF116" s="709"/>
      <c r="AG116" s="953"/>
    </row>
    <row r="117">
      <c r="A117" s="954" t="s">
        <v>834</v>
      </c>
      <c r="B117" s="709"/>
      <c r="C117" s="709"/>
      <c r="D117" s="709"/>
      <c r="E117" s="709"/>
      <c r="F117" s="709"/>
      <c r="G117" s="709"/>
      <c r="H117" s="709"/>
      <c r="I117" s="709"/>
      <c r="J117" s="709"/>
      <c r="K117" s="709"/>
      <c r="L117" s="709"/>
      <c r="M117" s="709"/>
      <c r="N117" s="709"/>
      <c r="O117" s="709"/>
      <c r="P117" s="709"/>
      <c r="Q117" s="709"/>
      <c r="R117" s="709"/>
      <c r="S117" s="709"/>
      <c r="T117" s="709"/>
      <c r="U117" s="709"/>
      <c r="V117" s="709"/>
      <c r="W117" s="709"/>
      <c r="X117" s="709"/>
      <c r="Y117" s="709"/>
      <c r="Z117" s="709"/>
      <c r="AA117" s="709"/>
      <c r="AB117" s="709"/>
      <c r="AC117" s="709"/>
      <c r="AD117" s="709"/>
      <c r="AE117" s="709"/>
      <c r="AF117" s="709"/>
      <c r="AG117" s="953"/>
    </row>
    <row r="118">
      <c r="A118" s="955" t="s">
        <v>820</v>
      </c>
      <c r="B118" s="709">
        <f>B27-(B14*'OLD Data - P&amp;L'!$A$44)-B43</f>
        <v>0</v>
      </c>
      <c r="C118" s="709">
        <f>C27-(C14*'OLD Data - P&amp;L'!$A$44)-C43</f>
        <v>0</v>
      </c>
      <c r="D118" s="709">
        <f>D27-(D14*'OLD Data - P&amp;L'!$A$44)-D43</f>
        <v>0</v>
      </c>
      <c r="E118" s="709">
        <f>E27-(E14*'OLD Data - P&amp;L'!$A$44)-E43</f>
        <v>0</v>
      </c>
      <c r="F118" s="709">
        <f>F27-(F14*'OLD Data - P&amp;L'!$A$44)-F43</f>
        <v>0</v>
      </c>
      <c r="G118" s="709">
        <f>G27-(G14*'OLD Data - P&amp;L'!$A$44)-G43</f>
        <v>0</v>
      </c>
      <c r="H118" s="709">
        <f>H27-(H14*'OLD Data - P&amp;L'!$A$44)-H43</f>
        <v>0</v>
      </c>
      <c r="I118" s="709">
        <f>I27-(I14*'OLD Data - P&amp;L'!$A$44)-I43</f>
        <v>0</v>
      </c>
      <c r="J118" s="709">
        <f>J27-(J14*'OLD Data - P&amp;L'!$A$44)-J43</f>
        <v>0</v>
      </c>
      <c r="K118" s="709">
        <f>K27-(K14*'OLD Data - P&amp;L'!$A$44)-K43</f>
        <v>0</v>
      </c>
      <c r="L118" s="709">
        <f>L27-(L14*'OLD Data - P&amp;L'!$A$44)-L43</f>
        <v>0</v>
      </c>
      <c r="M118" s="709">
        <f>M27-(M14*'OLD Data - P&amp;L'!$A$44)-M43</f>
        <v>0</v>
      </c>
      <c r="N118" s="709">
        <f>N27-(N14*'OLD Data - P&amp;L'!$A$44)-N43</f>
        <v>0</v>
      </c>
      <c r="O118" s="709">
        <f>O27-(O14*'OLD Data - P&amp;L'!$A$44)-O43</f>
        <v>0</v>
      </c>
      <c r="P118" s="709">
        <f>P27-(P14*'OLD Data - P&amp;L'!$A$44)-P43</f>
        <v>0</v>
      </c>
      <c r="Q118" s="709">
        <f>Q27-(Q14*'OLD Data - P&amp;L'!$A$44)-Q43</f>
        <v>0</v>
      </c>
      <c r="R118" s="709">
        <f>R27-(R14*'OLD Data - P&amp;L'!$A$44)-R43</f>
        <v>0</v>
      </c>
      <c r="S118" s="709">
        <f>S27-(S14*'OLD Data - P&amp;L'!$A$44)-S43</f>
        <v>0</v>
      </c>
      <c r="T118" s="709">
        <f>T27-(T14*'OLD Data - P&amp;L'!$A$44)-T43</f>
        <v>0</v>
      </c>
      <c r="U118" s="709">
        <f>U27-(U14*'OLD Data - P&amp;L'!$A$44)-U43</f>
        <v>0</v>
      </c>
      <c r="V118" s="709">
        <f>V27-(V14*'OLD Data - P&amp;L'!$A$44)-V43</f>
        <v>0</v>
      </c>
      <c r="W118" s="709">
        <f>W27-(W14*'OLD Data - P&amp;L'!$A$44)-W43</f>
        <v>0</v>
      </c>
      <c r="X118" s="709">
        <f>X27-(X14*'OLD Data - P&amp;L'!$A$44)-X43</f>
        <v>0</v>
      </c>
      <c r="Y118" s="709">
        <f>Y27-(Y14*'OLD Data - P&amp;L'!$A$44)-Y43</f>
        <v>0</v>
      </c>
      <c r="Z118" s="709">
        <f>Z27-(Z14*'OLD Data - P&amp;L'!$A$44)-Z43</f>
        <v>0</v>
      </c>
      <c r="AA118" s="709">
        <f>AA27-(AA14*'OLD Data - P&amp;L'!$A$44)-AA43</f>
        <v>0</v>
      </c>
      <c r="AB118" s="709">
        <f>AB27-(AB14*'OLD Data - P&amp;L'!$A$44)-AB43</f>
        <v>0</v>
      </c>
      <c r="AC118" s="709">
        <f>AC27-(AC14*'OLD Data - P&amp;L'!$A$44)-AC43</f>
        <v>0</v>
      </c>
      <c r="AD118" s="709">
        <f>AD27-(AD14*'OLD Data - P&amp;L'!$A$44)-AD43</f>
        <v>0</v>
      </c>
      <c r="AE118" s="709">
        <f>AE27-(AE14*'OLD Data - P&amp;L'!$A$44)-AE43</f>
        <v>0</v>
      </c>
      <c r="AF118" s="709"/>
      <c r="AG118" s="953"/>
    </row>
    <row r="119">
      <c r="A119" s="955" t="s">
        <v>261</v>
      </c>
      <c r="B119" s="709" t="str">
        <f t="shared" ref="B119:AE119" si="27">B27/B43</f>
        <v>#DIV/0!</v>
      </c>
      <c r="C119" s="709" t="str">
        <f t="shared" si="27"/>
        <v>#DIV/0!</v>
      </c>
      <c r="D119" s="709" t="str">
        <f t="shared" si="27"/>
        <v>#DIV/0!</v>
      </c>
      <c r="E119" s="709" t="str">
        <f t="shared" si="27"/>
        <v>#DIV/0!</v>
      </c>
      <c r="F119" s="709" t="str">
        <f t="shared" si="27"/>
        <v>#DIV/0!</v>
      </c>
      <c r="G119" s="709" t="str">
        <f t="shared" si="27"/>
        <v>#DIV/0!</v>
      </c>
      <c r="H119" s="709" t="str">
        <f t="shared" si="27"/>
        <v>#DIV/0!</v>
      </c>
      <c r="I119" s="709" t="str">
        <f t="shared" si="27"/>
        <v>#DIV/0!</v>
      </c>
      <c r="J119" s="709" t="str">
        <f t="shared" si="27"/>
        <v>#DIV/0!</v>
      </c>
      <c r="K119" s="709" t="str">
        <f t="shared" si="27"/>
        <v>#DIV/0!</v>
      </c>
      <c r="L119" s="709" t="str">
        <f t="shared" si="27"/>
        <v>#DIV/0!</v>
      </c>
      <c r="M119" s="709" t="str">
        <f t="shared" si="27"/>
        <v>#DIV/0!</v>
      </c>
      <c r="N119" s="709" t="str">
        <f t="shared" si="27"/>
        <v>#DIV/0!</v>
      </c>
      <c r="O119" s="709" t="str">
        <f t="shared" si="27"/>
        <v>#DIV/0!</v>
      </c>
      <c r="P119" s="709" t="str">
        <f t="shared" si="27"/>
        <v>#DIV/0!</v>
      </c>
      <c r="Q119" s="709" t="str">
        <f t="shared" si="27"/>
        <v>#DIV/0!</v>
      </c>
      <c r="R119" s="709" t="str">
        <f t="shared" si="27"/>
        <v>#DIV/0!</v>
      </c>
      <c r="S119" s="709" t="str">
        <f t="shared" si="27"/>
        <v>#DIV/0!</v>
      </c>
      <c r="T119" s="709" t="str">
        <f t="shared" si="27"/>
        <v>#DIV/0!</v>
      </c>
      <c r="U119" s="709" t="str">
        <f t="shared" si="27"/>
        <v>#DIV/0!</v>
      </c>
      <c r="V119" s="709" t="str">
        <f t="shared" si="27"/>
        <v>#DIV/0!</v>
      </c>
      <c r="W119" s="709" t="str">
        <f t="shared" si="27"/>
        <v>#DIV/0!</v>
      </c>
      <c r="X119" s="709" t="str">
        <f t="shared" si="27"/>
        <v>#DIV/0!</v>
      </c>
      <c r="Y119" s="709" t="str">
        <f t="shared" si="27"/>
        <v>#DIV/0!</v>
      </c>
      <c r="Z119" s="709" t="str">
        <f t="shared" si="27"/>
        <v>#DIV/0!</v>
      </c>
      <c r="AA119" s="709" t="str">
        <f t="shared" si="27"/>
        <v>#DIV/0!</v>
      </c>
      <c r="AB119" s="709" t="str">
        <f t="shared" si="27"/>
        <v>#DIV/0!</v>
      </c>
      <c r="AC119" s="709" t="str">
        <f t="shared" si="27"/>
        <v>#DIV/0!</v>
      </c>
      <c r="AD119" s="709" t="str">
        <f t="shared" si="27"/>
        <v>#DIV/0!</v>
      </c>
      <c r="AE119" s="709" t="str">
        <f t="shared" si="27"/>
        <v>#DIV/0!</v>
      </c>
      <c r="AF119" s="709"/>
      <c r="AG119" s="953"/>
    </row>
    <row r="120">
      <c r="A120" s="955" t="s">
        <v>821</v>
      </c>
      <c r="B120" s="709" t="str">
        <f t="shared" ref="B120:AE120" si="28">B43/B14</f>
        <v>#DIV/0!</v>
      </c>
      <c r="C120" s="709" t="str">
        <f t="shared" si="28"/>
        <v>#DIV/0!</v>
      </c>
      <c r="D120" s="709" t="str">
        <f t="shared" si="28"/>
        <v>#DIV/0!</v>
      </c>
      <c r="E120" s="709" t="str">
        <f t="shared" si="28"/>
        <v>#DIV/0!</v>
      </c>
      <c r="F120" s="709" t="str">
        <f t="shared" si="28"/>
        <v>#DIV/0!</v>
      </c>
      <c r="G120" s="709" t="str">
        <f t="shared" si="28"/>
        <v>#DIV/0!</v>
      </c>
      <c r="H120" s="709" t="str">
        <f t="shared" si="28"/>
        <v>#DIV/0!</v>
      </c>
      <c r="I120" s="709" t="str">
        <f t="shared" si="28"/>
        <v>#DIV/0!</v>
      </c>
      <c r="J120" s="709" t="str">
        <f t="shared" si="28"/>
        <v>#DIV/0!</v>
      </c>
      <c r="K120" s="709" t="str">
        <f t="shared" si="28"/>
        <v>#DIV/0!</v>
      </c>
      <c r="L120" s="709" t="str">
        <f t="shared" si="28"/>
        <v>#DIV/0!</v>
      </c>
      <c r="M120" s="709" t="str">
        <f t="shared" si="28"/>
        <v>#DIV/0!</v>
      </c>
      <c r="N120" s="709" t="str">
        <f t="shared" si="28"/>
        <v>#DIV/0!</v>
      </c>
      <c r="O120" s="709" t="str">
        <f t="shared" si="28"/>
        <v>#DIV/0!</v>
      </c>
      <c r="P120" s="709" t="str">
        <f t="shared" si="28"/>
        <v>#DIV/0!</v>
      </c>
      <c r="Q120" s="709" t="str">
        <f t="shared" si="28"/>
        <v>#DIV/0!</v>
      </c>
      <c r="R120" s="709" t="str">
        <f t="shared" si="28"/>
        <v>#DIV/0!</v>
      </c>
      <c r="S120" s="709" t="str">
        <f t="shared" si="28"/>
        <v>#DIV/0!</v>
      </c>
      <c r="T120" s="709" t="str">
        <f t="shared" si="28"/>
        <v>#DIV/0!</v>
      </c>
      <c r="U120" s="709" t="str">
        <f t="shared" si="28"/>
        <v>#DIV/0!</v>
      </c>
      <c r="V120" s="709" t="str">
        <f t="shared" si="28"/>
        <v>#DIV/0!</v>
      </c>
      <c r="W120" s="709" t="str">
        <f t="shared" si="28"/>
        <v>#DIV/0!</v>
      </c>
      <c r="X120" s="709" t="str">
        <f t="shared" si="28"/>
        <v>#DIV/0!</v>
      </c>
      <c r="Y120" s="709" t="str">
        <f t="shared" si="28"/>
        <v>#DIV/0!</v>
      </c>
      <c r="Z120" s="709" t="str">
        <f t="shared" si="28"/>
        <v>#DIV/0!</v>
      </c>
      <c r="AA120" s="709" t="str">
        <f t="shared" si="28"/>
        <v>#DIV/0!</v>
      </c>
      <c r="AB120" s="709" t="str">
        <f t="shared" si="28"/>
        <v>#DIV/0!</v>
      </c>
      <c r="AC120" s="709" t="str">
        <f t="shared" si="28"/>
        <v>#DIV/0!</v>
      </c>
      <c r="AD120" s="709" t="str">
        <f t="shared" si="28"/>
        <v>#DIV/0!</v>
      </c>
      <c r="AE120" s="709" t="str">
        <f t="shared" si="28"/>
        <v>#DIV/0!</v>
      </c>
      <c r="AF120" s="709"/>
      <c r="AG120" s="953"/>
    </row>
    <row r="121">
      <c r="A121" s="956" t="s">
        <v>822</v>
      </c>
      <c r="B121" s="709" t="str">
        <f>B27/('OLD Data - P&amp;L'!$A$44*B14+B43+B44)</f>
        <v>#DIV/0!</v>
      </c>
      <c r="C121" s="709" t="str">
        <f>C27/('OLD Data - P&amp;L'!$A$44*C14+C43+C44)</f>
        <v>#DIV/0!</v>
      </c>
      <c r="D121" s="709" t="str">
        <f>D27/('OLD Data - P&amp;L'!$A$44*D14+D43+D44)</f>
        <v>#DIV/0!</v>
      </c>
      <c r="E121" s="709" t="str">
        <f>E27/('OLD Data - P&amp;L'!$A$44*E14+E43+E44)</f>
        <v>#DIV/0!</v>
      </c>
      <c r="F121" s="709" t="str">
        <f>F27/('OLD Data - P&amp;L'!$A$44*F14+F43+F44)</f>
        <v>#DIV/0!</v>
      </c>
      <c r="G121" s="709" t="str">
        <f>G27/('OLD Data - P&amp;L'!$A$44*G14+G43+G44)</f>
        <v>#DIV/0!</v>
      </c>
      <c r="H121" s="709" t="str">
        <f>H27/('OLD Data - P&amp;L'!$A$44*H14+H43+H44)</f>
        <v>#DIV/0!</v>
      </c>
      <c r="I121" s="709" t="str">
        <f>I27/('OLD Data - P&amp;L'!$A$44*I14+I43+I44)</f>
        <v>#DIV/0!</v>
      </c>
      <c r="J121" s="709" t="str">
        <f>J27/('OLD Data - P&amp;L'!$A$44*J14+J43+J44)</f>
        <v>#DIV/0!</v>
      </c>
      <c r="K121" s="709" t="str">
        <f>K27/('OLD Data - P&amp;L'!$A$44*K14+K43+K44)</f>
        <v>#DIV/0!</v>
      </c>
      <c r="L121" s="709" t="str">
        <f>L27/('OLD Data - P&amp;L'!$A$44*L14+L43+L44)</f>
        <v>#DIV/0!</v>
      </c>
      <c r="M121" s="709" t="str">
        <f>M27/('OLD Data - P&amp;L'!$A$44*M14+M43+M44)</f>
        <v>#DIV/0!</v>
      </c>
      <c r="N121" s="709" t="str">
        <f>N27/('OLD Data - P&amp;L'!$A$44*N14+N43+N44)</f>
        <v>#DIV/0!</v>
      </c>
      <c r="O121" s="709" t="str">
        <f>O27/('OLD Data - P&amp;L'!$A$44*O14+O43+O44)</f>
        <v>#DIV/0!</v>
      </c>
      <c r="P121" s="709" t="str">
        <f>P27/('OLD Data - P&amp;L'!$A$44*P14+P43+P44)</f>
        <v>#DIV/0!</v>
      </c>
      <c r="Q121" s="709" t="str">
        <f>Q27/('OLD Data - P&amp;L'!$A$44*Q14+Q43+Q44)</f>
        <v>#DIV/0!</v>
      </c>
      <c r="R121" s="709" t="str">
        <f>R27/('OLD Data - P&amp;L'!$A$44*R14+R43+R44)</f>
        <v>#DIV/0!</v>
      </c>
      <c r="S121" s="709" t="str">
        <f>S27/('OLD Data - P&amp;L'!$A$44*S14+S43+S44)</f>
        <v>#DIV/0!</v>
      </c>
      <c r="T121" s="709" t="str">
        <f>T27/('OLD Data - P&amp;L'!$A$44*T14+T43+T44)</f>
        <v>#DIV/0!</v>
      </c>
      <c r="U121" s="709" t="str">
        <f>U27/('OLD Data - P&amp;L'!$A$44*U14+U43+U44)</f>
        <v>#DIV/0!</v>
      </c>
      <c r="V121" s="709" t="str">
        <f>V27/('OLD Data - P&amp;L'!$A$44*V14+V43+V44)</f>
        <v>#DIV/0!</v>
      </c>
      <c r="W121" s="709" t="str">
        <f>W27/('OLD Data - P&amp;L'!$A$44*W14+W43+W44)</f>
        <v>#DIV/0!</v>
      </c>
      <c r="X121" s="709" t="str">
        <f>X27/('OLD Data - P&amp;L'!$A$44*X14+X43+X44)</f>
        <v>#DIV/0!</v>
      </c>
      <c r="Y121" s="709" t="str">
        <f>Y27/('OLD Data - P&amp;L'!$A$44*Y14+Y43+Y44)</f>
        <v>#DIV/0!</v>
      </c>
      <c r="Z121" s="709" t="str">
        <f>Z27/('OLD Data - P&amp;L'!$A$44*Z14+Z43+Z44)</f>
        <v>#DIV/0!</v>
      </c>
      <c r="AA121" s="709" t="str">
        <f>AA27/('OLD Data - P&amp;L'!$A$44*AA14+AA43+AA44)</f>
        <v>#DIV/0!</v>
      </c>
      <c r="AB121" s="709" t="str">
        <f>AB27/('OLD Data - P&amp;L'!$A$44*AB14+AB43+AB44)</f>
        <v>#DIV/0!</v>
      </c>
      <c r="AC121" s="709" t="str">
        <f>AC27/('OLD Data - P&amp;L'!$A$44*AC14+AC43+AC44)</f>
        <v>#DIV/0!</v>
      </c>
      <c r="AD121" s="709" t="str">
        <f>AD27/('OLD Data - P&amp;L'!$A$44*AD14+AD43+AD44)</f>
        <v>#DIV/0!</v>
      </c>
      <c r="AE121" s="709" t="str">
        <f>AE27/('OLD Data - P&amp;L'!$A$44*AE14+AE43+AE44)</f>
        <v>#DIV/0!</v>
      </c>
      <c r="AF121" s="709"/>
      <c r="AG121" s="953"/>
    </row>
    <row r="122">
      <c r="A122" s="139"/>
      <c r="B122" s="957"/>
      <c r="C122" s="957"/>
      <c r="D122" s="957"/>
      <c r="E122" s="957"/>
      <c r="F122" s="957"/>
      <c r="G122" s="957"/>
      <c r="H122" s="957"/>
      <c r="I122" s="957"/>
      <c r="J122" s="957"/>
      <c r="K122" s="957"/>
      <c r="L122" s="957"/>
      <c r="M122" s="957"/>
      <c r="N122" s="957"/>
      <c r="O122" s="957"/>
      <c r="P122" s="957"/>
      <c r="Q122" s="957"/>
      <c r="R122" s="957"/>
      <c r="S122" s="957"/>
      <c r="T122" s="957"/>
      <c r="U122" s="957"/>
      <c r="V122" s="957"/>
      <c r="W122" s="957"/>
      <c r="X122" s="957"/>
      <c r="Y122" s="957"/>
      <c r="Z122" s="957"/>
      <c r="AA122" s="957"/>
      <c r="AB122" s="957"/>
      <c r="AC122" s="957"/>
      <c r="AD122" s="957"/>
      <c r="AE122" s="957"/>
      <c r="AF122" s="957"/>
      <c r="AG122" s="958"/>
    </row>
    <row r="123">
      <c r="A123" s="959"/>
      <c r="B123" s="900"/>
      <c r="C123" s="900"/>
      <c r="D123" s="900"/>
      <c r="E123" s="900"/>
      <c r="F123" s="900"/>
      <c r="G123" s="900"/>
      <c r="H123" s="900"/>
      <c r="I123" s="900"/>
      <c r="J123" s="900"/>
      <c r="K123" s="900"/>
      <c r="L123" s="900"/>
      <c r="M123" s="900"/>
      <c r="N123" s="900"/>
      <c r="O123" s="900"/>
      <c r="P123" s="900"/>
      <c r="Q123" s="900"/>
      <c r="R123" s="900"/>
      <c r="S123" s="900"/>
      <c r="T123" s="900"/>
      <c r="U123" s="900"/>
      <c r="V123" s="900"/>
      <c r="W123" s="900"/>
      <c r="X123" s="900"/>
      <c r="Y123" s="900"/>
      <c r="Z123" s="900"/>
      <c r="AA123" s="900"/>
      <c r="AB123" s="900"/>
      <c r="AC123" s="900"/>
      <c r="AD123" s="900"/>
      <c r="AE123" s="900"/>
      <c r="AF123" s="900"/>
      <c r="AG123" s="901"/>
    </row>
    <row r="124">
      <c r="A124" s="40"/>
      <c r="B124" s="960"/>
      <c r="C124" s="960"/>
      <c r="D124" s="960"/>
      <c r="E124" s="960"/>
      <c r="F124" s="960"/>
      <c r="G124" s="960"/>
      <c r="H124" s="960"/>
      <c r="I124" s="960"/>
      <c r="J124" s="960"/>
      <c r="K124" s="960"/>
      <c r="L124" s="960"/>
      <c r="M124" s="960"/>
      <c r="N124" s="960"/>
      <c r="O124" s="960"/>
      <c r="P124" s="960"/>
      <c r="Q124" s="960"/>
      <c r="R124" s="960"/>
      <c r="S124" s="960"/>
      <c r="T124" s="960"/>
      <c r="U124" s="960"/>
      <c r="V124" s="960"/>
      <c r="W124" s="960"/>
      <c r="X124" s="960"/>
      <c r="Y124" s="960"/>
      <c r="Z124" s="960"/>
      <c r="AA124" s="960"/>
      <c r="AB124" s="960"/>
      <c r="AC124" s="960"/>
      <c r="AD124" s="960"/>
      <c r="AE124" s="960"/>
      <c r="AF124" s="960"/>
      <c r="AG124" s="723"/>
    </row>
    <row r="125">
      <c r="A125" s="23" t="s">
        <v>48</v>
      </c>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c r="AA125" s="491"/>
      <c r="AB125" s="491"/>
      <c r="AC125" s="491"/>
      <c r="AD125" s="491"/>
      <c r="AE125" s="491"/>
      <c r="AF125" s="491"/>
      <c r="AG125" s="723"/>
    </row>
    <row r="126">
      <c r="A126" s="45" t="s">
        <v>104</v>
      </c>
      <c r="B126" s="89">
        <f>'OLD Summary'!B8</f>
        <v>182768.19</v>
      </c>
      <c r="C126" s="89">
        <f>'OLD Summary'!C8</f>
        <v>239740.61</v>
      </c>
      <c r="D126" s="89">
        <f>'OLD Summary'!D8</f>
        <v>309347.58</v>
      </c>
      <c r="E126" s="89">
        <f>'OLD Summary'!E8</f>
        <v>305301.52</v>
      </c>
      <c r="F126" s="89">
        <f>'OLD Summary'!F8</f>
        <v>298114.36</v>
      </c>
      <c r="G126" s="89">
        <f>'OLD Summary'!G8</f>
        <v>317223.83</v>
      </c>
      <c r="H126" s="89">
        <f>'OLD Summary'!H8</f>
        <v>322596.91</v>
      </c>
      <c r="I126" s="89">
        <f>'OLD Summary'!I8</f>
        <v>344395.45</v>
      </c>
      <c r="J126" s="89">
        <f>'OLD Summary'!J8</f>
        <v>351653.41</v>
      </c>
      <c r="K126" s="89">
        <f>'OLD Summary'!K8</f>
        <v>535464.96</v>
      </c>
      <c r="L126" s="89">
        <f>'OLD Summary'!L8</f>
        <v>497925.43</v>
      </c>
      <c r="M126" s="89">
        <f>'OLD Summary'!M8</f>
        <v>434520.58</v>
      </c>
      <c r="N126" s="89">
        <f>'OLD Summary'!N8</f>
        <v>370511.62</v>
      </c>
      <c r="O126" s="89">
        <f>'OLD Summary'!O8</f>
        <v>278943.97</v>
      </c>
      <c r="P126" s="89">
        <f>'OLD Summary'!P8</f>
        <v>226551.54</v>
      </c>
      <c r="Q126" s="89">
        <f>'OLD Summary'!Q8</f>
        <v>190597.25</v>
      </c>
      <c r="R126" s="89">
        <f>'OLD Summary'!R8</f>
        <v>130002.06</v>
      </c>
      <c r="S126" s="89">
        <f>'OLD Summary'!S8</f>
        <v>149781.34</v>
      </c>
      <c r="T126" s="89">
        <f>'OLD Summary'!T8</f>
        <v>139280.82</v>
      </c>
      <c r="U126" s="89">
        <f>'OLD Summary'!U8</f>
        <v>105270.49</v>
      </c>
      <c r="V126" s="89">
        <f>'OLD Summary'!V8</f>
        <v>51466.43</v>
      </c>
      <c r="W126" s="89">
        <f>'OLD Summary'!W8</f>
        <v>44446</v>
      </c>
      <c r="X126" s="89">
        <f>'OLD Summary'!X8</f>
        <v>30835.43</v>
      </c>
      <c r="Y126" s="89">
        <f>'OLD Summary'!Y8</f>
        <v>28013.35</v>
      </c>
      <c r="Z126" s="89">
        <f>'OLD Summary'!Z8</f>
        <v>46187.9</v>
      </c>
      <c r="AA126" s="89">
        <f>'OLD Summary'!AA8</f>
        <v>36471.13</v>
      </c>
      <c r="AB126" s="89">
        <f>'OLD Summary'!AB8</f>
        <v>30795.96</v>
      </c>
      <c r="AC126" s="89">
        <f>'OLD Summary'!AC8</f>
        <v>30010.78</v>
      </c>
      <c r="AD126" s="89">
        <f>'OLD Summary'!AD8</f>
        <v>34239.3</v>
      </c>
      <c r="AE126" s="89">
        <f>'OLD Summary'!AE8</f>
        <v>43921.59</v>
      </c>
      <c r="AF126" s="89"/>
      <c r="AG126" s="961">
        <f t="shared" ref="AG126:AG127" si="30">sum(B126:AF126)</f>
        <v>6106379.79</v>
      </c>
    </row>
    <row r="127">
      <c r="A127" s="170" t="s">
        <v>835</v>
      </c>
      <c r="B127" s="962">
        <f t="shared" ref="B127:AF127" si="29">SUM(B126)</f>
        <v>182768.19</v>
      </c>
      <c r="C127" s="962">
        <f t="shared" si="29"/>
        <v>239740.61</v>
      </c>
      <c r="D127" s="962">
        <f t="shared" si="29"/>
        <v>309347.58</v>
      </c>
      <c r="E127" s="962">
        <f t="shared" si="29"/>
        <v>305301.52</v>
      </c>
      <c r="F127" s="962">
        <f t="shared" si="29"/>
        <v>298114.36</v>
      </c>
      <c r="G127" s="962">
        <f t="shared" si="29"/>
        <v>317223.83</v>
      </c>
      <c r="H127" s="962">
        <f t="shared" si="29"/>
        <v>322596.91</v>
      </c>
      <c r="I127" s="962">
        <f t="shared" si="29"/>
        <v>344395.45</v>
      </c>
      <c r="J127" s="962">
        <f t="shared" si="29"/>
        <v>351653.41</v>
      </c>
      <c r="K127" s="962">
        <f t="shared" si="29"/>
        <v>535464.96</v>
      </c>
      <c r="L127" s="962">
        <f t="shared" si="29"/>
        <v>497925.43</v>
      </c>
      <c r="M127" s="962">
        <f t="shared" si="29"/>
        <v>434520.58</v>
      </c>
      <c r="N127" s="962">
        <f t="shared" si="29"/>
        <v>370511.62</v>
      </c>
      <c r="O127" s="962">
        <f t="shared" si="29"/>
        <v>278943.97</v>
      </c>
      <c r="P127" s="962">
        <f t="shared" si="29"/>
        <v>226551.54</v>
      </c>
      <c r="Q127" s="962">
        <f t="shared" si="29"/>
        <v>190597.25</v>
      </c>
      <c r="R127" s="962">
        <f t="shared" si="29"/>
        <v>130002.06</v>
      </c>
      <c r="S127" s="962">
        <f t="shared" si="29"/>
        <v>149781.34</v>
      </c>
      <c r="T127" s="962">
        <f t="shared" si="29"/>
        <v>139280.82</v>
      </c>
      <c r="U127" s="962">
        <f t="shared" si="29"/>
        <v>105270.49</v>
      </c>
      <c r="V127" s="962">
        <f t="shared" si="29"/>
        <v>51466.43</v>
      </c>
      <c r="W127" s="962">
        <f t="shared" si="29"/>
        <v>44446</v>
      </c>
      <c r="X127" s="962">
        <f t="shared" si="29"/>
        <v>30835.43</v>
      </c>
      <c r="Y127" s="962">
        <f t="shared" si="29"/>
        <v>28013.35</v>
      </c>
      <c r="Z127" s="962">
        <f t="shared" si="29"/>
        <v>46187.9</v>
      </c>
      <c r="AA127" s="962">
        <f t="shared" si="29"/>
        <v>36471.13</v>
      </c>
      <c r="AB127" s="962">
        <f t="shared" si="29"/>
        <v>30795.96</v>
      </c>
      <c r="AC127" s="962">
        <f t="shared" si="29"/>
        <v>30010.78</v>
      </c>
      <c r="AD127" s="962">
        <f t="shared" si="29"/>
        <v>34239.3</v>
      </c>
      <c r="AE127" s="962">
        <f t="shared" si="29"/>
        <v>43921.59</v>
      </c>
      <c r="AF127" s="962">
        <f t="shared" si="29"/>
        <v>0</v>
      </c>
      <c r="AG127" s="961">
        <f t="shared" si="30"/>
        <v>6106379.79</v>
      </c>
    </row>
    <row r="128">
      <c r="A128" s="40"/>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c r="AA128" s="491"/>
      <c r="AB128" s="491"/>
      <c r="AC128" s="491"/>
      <c r="AD128" s="491"/>
      <c r="AE128" s="491"/>
      <c r="AF128" s="491"/>
      <c r="AG128" s="963"/>
    </row>
    <row r="129">
      <c r="A129" s="917" t="s">
        <v>32</v>
      </c>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c r="AA129" s="491"/>
      <c r="AB129" s="491"/>
      <c r="AC129" s="491"/>
      <c r="AD129" s="491"/>
      <c r="AE129" s="491"/>
      <c r="AF129" s="491"/>
      <c r="AG129" s="963"/>
    </row>
    <row r="130">
      <c r="A130" s="964" t="s">
        <v>118</v>
      </c>
      <c r="B130" s="159">
        <f>'OLD Summary'!B39</f>
        <v>660</v>
      </c>
      <c r="C130" s="115">
        <f>'OLD Summary'!C39</f>
        <v>896</v>
      </c>
      <c r="D130" s="115">
        <f>'OLD Summary'!D39</f>
        <v>1136</v>
      </c>
      <c r="E130" s="115">
        <f>'OLD Summary'!E39</f>
        <v>1126</v>
      </c>
      <c r="F130" s="115">
        <f>'OLD Summary'!F39</f>
        <v>1163</v>
      </c>
      <c r="G130" s="237">
        <f>'OLD Summary'!G39</f>
        <v>1205</v>
      </c>
      <c r="H130" s="237">
        <f>'OLD Summary'!H39</f>
        <v>1190</v>
      </c>
      <c r="I130" s="237">
        <f>'OLD Summary'!I39</f>
        <v>1260</v>
      </c>
      <c r="J130" s="237">
        <f>'OLD Summary'!J39</f>
        <v>1278</v>
      </c>
      <c r="K130" s="237">
        <f>'OLD Summary'!K39</f>
        <v>1894</v>
      </c>
      <c r="L130" s="237">
        <f>'OLD Summary'!L39</f>
        <v>1857</v>
      </c>
      <c r="M130" s="237">
        <f>'OLD Summary'!M39</f>
        <v>1617</v>
      </c>
      <c r="N130" s="237">
        <f>'OLD Summary'!N39</f>
        <v>1320</v>
      </c>
      <c r="O130" s="115">
        <f>'OLD Summary'!O39</f>
        <v>897</v>
      </c>
      <c r="P130" s="115">
        <f>'OLD Summary'!P39</f>
        <v>677</v>
      </c>
      <c r="Q130" s="115">
        <f>'OLD Summary'!Q39</f>
        <v>570</v>
      </c>
      <c r="R130" s="115">
        <f>'OLD Summary'!R39</f>
        <v>397</v>
      </c>
      <c r="S130" s="115">
        <f>'OLD Summary'!S39</f>
        <v>454</v>
      </c>
      <c r="T130" s="115">
        <f>'OLD Summary'!T39</f>
        <v>412</v>
      </c>
      <c r="U130" s="115">
        <f>'OLD Summary'!U39</f>
        <v>342</v>
      </c>
      <c r="V130" s="115">
        <f>'OLD Summary'!V39</f>
        <v>179</v>
      </c>
      <c r="W130" s="237">
        <f>'OLD Summary'!W39</f>
        <v>156</v>
      </c>
      <c r="X130" s="237">
        <f>'OLD Summary'!X39</f>
        <v>116</v>
      </c>
      <c r="Y130" s="237">
        <f>'OLD Summary'!Y39</f>
        <v>118</v>
      </c>
      <c r="Z130" s="237">
        <f>'OLD Summary'!Z39</f>
        <v>248</v>
      </c>
      <c r="AA130" s="237">
        <f>'OLD Summary'!AA39</f>
        <v>234</v>
      </c>
      <c r="AB130" s="237">
        <f>'OLD Summary'!AB39</f>
        <v>191</v>
      </c>
      <c r="AC130" s="237">
        <f>'OLD Summary'!AC39</f>
        <v>187</v>
      </c>
      <c r="AD130" s="237">
        <f>'OLD Summary'!AD39</f>
        <v>214</v>
      </c>
      <c r="AE130" s="237">
        <f>'OLD Summary'!AE39</f>
        <v>231</v>
      </c>
      <c r="AF130" s="237" t="str">
        <f>'OLD Summary'!AG39</f>
        <v/>
      </c>
      <c r="AG130" s="961">
        <f t="shared" ref="AG130:AG131" si="32">sum(B130:AF130)</f>
        <v>22225</v>
      </c>
    </row>
    <row r="131">
      <c r="A131" s="964" t="s">
        <v>836</v>
      </c>
      <c r="B131" s="965">
        <f t="shared" ref="B131:AF131" si="31">SUM(B130)</f>
        <v>660</v>
      </c>
      <c r="C131" s="966">
        <f t="shared" si="31"/>
        <v>896</v>
      </c>
      <c r="D131" s="966">
        <f t="shared" si="31"/>
        <v>1136</v>
      </c>
      <c r="E131" s="966">
        <f t="shared" si="31"/>
        <v>1126</v>
      </c>
      <c r="F131" s="966">
        <f t="shared" si="31"/>
        <v>1163</v>
      </c>
      <c r="G131" s="965">
        <f t="shared" si="31"/>
        <v>1205</v>
      </c>
      <c r="H131" s="965">
        <f t="shared" si="31"/>
        <v>1190</v>
      </c>
      <c r="I131" s="965">
        <f t="shared" si="31"/>
        <v>1260</v>
      </c>
      <c r="J131" s="965">
        <f t="shared" si="31"/>
        <v>1278</v>
      </c>
      <c r="K131" s="965">
        <f t="shared" si="31"/>
        <v>1894</v>
      </c>
      <c r="L131" s="965">
        <f t="shared" si="31"/>
        <v>1857</v>
      </c>
      <c r="M131" s="965">
        <f t="shared" si="31"/>
        <v>1617</v>
      </c>
      <c r="N131" s="965">
        <f t="shared" si="31"/>
        <v>1320</v>
      </c>
      <c r="O131" s="966">
        <f t="shared" si="31"/>
        <v>897</v>
      </c>
      <c r="P131" s="966">
        <f t="shared" si="31"/>
        <v>677</v>
      </c>
      <c r="Q131" s="966">
        <f t="shared" si="31"/>
        <v>570</v>
      </c>
      <c r="R131" s="966">
        <f t="shared" si="31"/>
        <v>397</v>
      </c>
      <c r="S131" s="966">
        <f t="shared" si="31"/>
        <v>454</v>
      </c>
      <c r="T131" s="966">
        <f t="shared" si="31"/>
        <v>412</v>
      </c>
      <c r="U131" s="966">
        <f t="shared" si="31"/>
        <v>342</v>
      </c>
      <c r="V131" s="966">
        <f t="shared" si="31"/>
        <v>179</v>
      </c>
      <c r="W131" s="965">
        <f t="shared" si="31"/>
        <v>156</v>
      </c>
      <c r="X131" s="965">
        <f t="shared" si="31"/>
        <v>116</v>
      </c>
      <c r="Y131" s="965">
        <f t="shared" si="31"/>
        <v>118</v>
      </c>
      <c r="Z131" s="965">
        <f t="shared" si="31"/>
        <v>248</v>
      </c>
      <c r="AA131" s="965">
        <f t="shared" si="31"/>
        <v>234</v>
      </c>
      <c r="AB131" s="965">
        <f t="shared" si="31"/>
        <v>191</v>
      </c>
      <c r="AC131" s="965">
        <f t="shared" si="31"/>
        <v>187</v>
      </c>
      <c r="AD131" s="965">
        <f t="shared" si="31"/>
        <v>214</v>
      </c>
      <c r="AE131" s="965">
        <f t="shared" si="31"/>
        <v>231</v>
      </c>
      <c r="AF131" s="965">
        <f t="shared" si="31"/>
        <v>0</v>
      </c>
      <c r="AG131" s="961">
        <f t="shared" si="32"/>
        <v>22225</v>
      </c>
    </row>
    <row r="132">
      <c r="A132" s="40"/>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c r="AA132" s="491"/>
      <c r="AB132" s="491"/>
      <c r="AC132" s="491"/>
      <c r="AD132" s="491"/>
      <c r="AE132" s="491"/>
      <c r="AF132" s="491"/>
      <c r="AG132" s="963"/>
    </row>
    <row r="133">
      <c r="A133" s="917" t="s">
        <v>837</v>
      </c>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c r="AA133" s="491"/>
      <c r="AB133" s="491"/>
      <c r="AC133" s="491"/>
      <c r="AD133" s="491"/>
      <c r="AE133" s="491"/>
      <c r="AF133" s="491"/>
      <c r="AG133" s="963"/>
    </row>
    <row r="134">
      <c r="A134" s="967" t="s">
        <v>838</v>
      </c>
      <c r="B134" s="288">
        <v>182768.19</v>
      </c>
      <c r="C134" s="288">
        <v>239971.19</v>
      </c>
      <c r="D134" s="968">
        <v>309347.58</v>
      </c>
      <c r="E134" s="288">
        <v>305578.38</v>
      </c>
      <c r="F134" s="288">
        <v>298114.36</v>
      </c>
      <c r="G134" s="288">
        <v>325402.27</v>
      </c>
      <c r="H134" s="288">
        <v>325262.17</v>
      </c>
      <c r="I134" s="969">
        <v>344395.45</v>
      </c>
      <c r="J134" s="497">
        <v>351653.41</v>
      </c>
      <c r="K134" s="497">
        <v>535464.96</v>
      </c>
      <c r="L134" s="288">
        <v>498197.96</v>
      </c>
      <c r="M134" s="288">
        <v>434520.58</v>
      </c>
      <c r="N134" s="288">
        <v>370511.62</v>
      </c>
      <c r="O134" s="288">
        <v>278943.97</v>
      </c>
      <c r="P134" s="288">
        <v>226551.54</v>
      </c>
      <c r="Q134" s="288">
        <v>190597.25</v>
      </c>
      <c r="R134" s="288">
        <v>130002.06</v>
      </c>
      <c r="S134" s="288">
        <v>149781.34</v>
      </c>
      <c r="T134" s="289">
        <v>139280.82</v>
      </c>
      <c r="U134" s="289">
        <v>105270.49</v>
      </c>
      <c r="V134" s="288">
        <v>51466.43</v>
      </c>
      <c r="W134" s="288">
        <v>44446.0</v>
      </c>
      <c r="X134" s="288">
        <v>30835.43</v>
      </c>
      <c r="Y134" s="289">
        <v>28013.35</v>
      </c>
      <c r="Z134" s="288">
        <v>46187.9</v>
      </c>
      <c r="AA134" s="288">
        <v>36471.13</v>
      </c>
      <c r="AB134" s="288">
        <v>30795.96</v>
      </c>
      <c r="AC134" s="288"/>
      <c r="AD134" s="288"/>
      <c r="AE134" s="288"/>
      <c r="AF134" s="288"/>
      <c r="AG134" s="888">
        <f t="shared" ref="AG134:AG138" si="33">SUM(B134:AF134)</f>
        <v>6009831.79</v>
      </c>
    </row>
    <row r="135">
      <c r="A135" s="967" t="s">
        <v>839</v>
      </c>
      <c r="B135" s="288">
        <v>2259.8</v>
      </c>
      <c r="C135" s="288">
        <v>2422.75</v>
      </c>
      <c r="D135" s="288">
        <v>3744.1</v>
      </c>
      <c r="E135" s="288">
        <v>3911.1</v>
      </c>
      <c r="F135" s="288">
        <v>3184.0</v>
      </c>
      <c r="G135" s="288">
        <v>3203.4</v>
      </c>
      <c r="H135" s="288">
        <v>4713.05</v>
      </c>
      <c r="I135" s="288">
        <v>6126.4</v>
      </c>
      <c r="J135" s="288">
        <v>5833.9</v>
      </c>
      <c r="K135" s="288">
        <v>7656.45</v>
      </c>
      <c r="L135" s="288">
        <v>7175.35</v>
      </c>
      <c r="M135" s="288">
        <v>7596.15</v>
      </c>
      <c r="N135" s="288">
        <v>6019.3</v>
      </c>
      <c r="O135" s="288">
        <v>6324.7</v>
      </c>
      <c r="P135" s="288">
        <v>4914.75</v>
      </c>
      <c r="Q135" s="289">
        <v>4127.4</v>
      </c>
      <c r="R135" s="288">
        <v>2509.95</v>
      </c>
      <c r="S135" s="288">
        <v>3015.6</v>
      </c>
      <c r="T135" s="289">
        <v>3344.1</v>
      </c>
      <c r="U135" s="289">
        <v>2267.0</v>
      </c>
      <c r="V135" s="288">
        <v>1322.3</v>
      </c>
      <c r="W135" s="288">
        <v>1014.5</v>
      </c>
      <c r="X135" s="288">
        <v>688.0</v>
      </c>
      <c r="Y135" s="288">
        <v>763.3</v>
      </c>
      <c r="Z135" s="288">
        <v>868.0</v>
      </c>
      <c r="AA135" s="288">
        <v>974.4</v>
      </c>
      <c r="AB135" s="288">
        <v>514.85</v>
      </c>
      <c r="AC135" s="288"/>
      <c r="AD135" s="288"/>
      <c r="AE135" s="288"/>
      <c r="AF135" s="288"/>
      <c r="AG135" s="888">
        <f t="shared" si="33"/>
        <v>96494.6</v>
      </c>
    </row>
    <row r="136">
      <c r="A136" s="967" t="s">
        <v>840</v>
      </c>
      <c r="B136" s="288">
        <v>10800.0</v>
      </c>
      <c r="C136" s="970">
        <v>14705.0</v>
      </c>
      <c r="D136" s="288">
        <v>18030.0</v>
      </c>
      <c r="E136" s="288">
        <v>18400.0</v>
      </c>
      <c r="F136" s="288">
        <v>18318.0</v>
      </c>
      <c r="G136" s="288">
        <v>19310.0</v>
      </c>
      <c r="H136" s="288">
        <v>18835.0</v>
      </c>
      <c r="I136" s="288">
        <v>19430.0</v>
      </c>
      <c r="J136" s="288">
        <v>19695.0</v>
      </c>
      <c r="K136" s="288">
        <v>29320.0</v>
      </c>
      <c r="L136" s="288">
        <v>29377.0</v>
      </c>
      <c r="M136" s="288">
        <v>25250.0</v>
      </c>
      <c r="N136" s="288">
        <v>28405.0</v>
      </c>
      <c r="O136" s="288">
        <v>29800.0</v>
      </c>
      <c r="P136" s="288">
        <v>25650.0</v>
      </c>
      <c r="Q136" s="289">
        <v>22925.0</v>
      </c>
      <c r="R136" s="288">
        <v>15915.0</v>
      </c>
      <c r="S136" s="288">
        <v>18225.0</v>
      </c>
      <c r="T136" s="289">
        <v>17145.0</v>
      </c>
      <c r="U136" s="289">
        <v>9395.0</v>
      </c>
      <c r="V136" s="288">
        <v>2705.0</v>
      </c>
      <c r="W136" s="288">
        <v>2405.0</v>
      </c>
      <c r="X136" s="288">
        <v>1950.0</v>
      </c>
      <c r="Y136" s="288">
        <v>1785.0</v>
      </c>
      <c r="Z136" s="288">
        <v>3430.0</v>
      </c>
      <c r="AA136" s="288">
        <v>3020.0</v>
      </c>
      <c r="AB136" s="288">
        <v>2345.0</v>
      </c>
      <c r="AC136" s="288"/>
      <c r="AD136" s="288"/>
      <c r="AE136" s="288"/>
      <c r="AF136" s="288"/>
      <c r="AG136" s="888">
        <f t="shared" si="33"/>
        <v>426570</v>
      </c>
    </row>
    <row r="137">
      <c r="A137" s="967" t="s">
        <v>841</v>
      </c>
      <c r="B137" s="288">
        <v>10363.99</v>
      </c>
      <c r="C137" s="288">
        <v>13517.95</v>
      </c>
      <c r="D137" s="288">
        <v>17959.71</v>
      </c>
      <c r="E137" s="288">
        <v>17167.59</v>
      </c>
      <c r="F137" s="288">
        <v>16904.41</v>
      </c>
      <c r="G137" s="288">
        <v>18946.69</v>
      </c>
      <c r="H137" s="288">
        <v>19129.22</v>
      </c>
      <c r="I137" s="288">
        <v>19817.88</v>
      </c>
      <c r="J137" s="288">
        <v>20866.36</v>
      </c>
      <c r="K137" s="288">
        <v>31657.44</v>
      </c>
      <c r="L137" s="288">
        <v>28377.37</v>
      </c>
      <c r="M137" s="288">
        <v>25119.76</v>
      </c>
      <c r="N137" s="288">
        <v>21382.96</v>
      </c>
      <c r="O137" s="288">
        <v>16023.67</v>
      </c>
      <c r="P137" s="288">
        <v>12833.31</v>
      </c>
      <c r="Q137" s="288">
        <v>10854.65</v>
      </c>
      <c r="R137" s="288">
        <v>7514.01</v>
      </c>
      <c r="S137" s="288">
        <v>8393.94</v>
      </c>
      <c r="T137" s="288">
        <v>7929.93</v>
      </c>
      <c r="U137" s="288">
        <v>5981.52</v>
      </c>
      <c r="V137" s="288">
        <v>3002.73</v>
      </c>
      <c r="W137" s="288">
        <v>2619.51</v>
      </c>
      <c r="X137" s="288">
        <v>1421.43</v>
      </c>
      <c r="Y137" s="288">
        <v>1464.65</v>
      </c>
      <c r="Z137" s="288">
        <v>2357.91</v>
      </c>
      <c r="AA137" s="288">
        <v>1873.53</v>
      </c>
      <c r="AB137" s="288">
        <v>1709.81</v>
      </c>
      <c r="AC137" s="288"/>
      <c r="AD137" s="288"/>
      <c r="AE137" s="288"/>
      <c r="AF137" s="288"/>
      <c r="AG137" s="888">
        <f t="shared" si="33"/>
        <v>345191.93</v>
      </c>
    </row>
    <row r="138">
      <c r="A138" s="971" t="s">
        <v>842</v>
      </c>
      <c r="B138" s="145">
        <f t="shared" ref="B138:AF138" si="34">SUM(B134-B135+B136+B137)</f>
        <v>201672.38</v>
      </c>
      <c r="C138" s="145">
        <f t="shared" si="34"/>
        <v>265771.39</v>
      </c>
      <c r="D138" s="145">
        <f t="shared" si="34"/>
        <v>341593.19</v>
      </c>
      <c r="E138" s="145">
        <f t="shared" si="34"/>
        <v>337234.87</v>
      </c>
      <c r="F138" s="145">
        <f t="shared" si="34"/>
        <v>330152.77</v>
      </c>
      <c r="G138" s="145">
        <f t="shared" si="34"/>
        <v>360455.56</v>
      </c>
      <c r="H138" s="145">
        <f t="shared" si="34"/>
        <v>358513.34</v>
      </c>
      <c r="I138" s="145">
        <f t="shared" si="34"/>
        <v>377516.93</v>
      </c>
      <c r="J138" s="145">
        <f t="shared" si="34"/>
        <v>386380.87</v>
      </c>
      <c r="K138" s="145">
        <f t="shared" si="34"/>
        <v>588785.95</v>
      </c>
      <c r="L138" s="145">
        <f t="shared" si="34"/>
        <v>548776.98</v>
      </c>
      <c r="M138" s="145">
        <f t="shared" si="34"/>
        <v>477294.19</v>
      </c>
      <c r="N138" s="145">
        <f t="shared" si="34"/>
        <v>414280.28</v>
      </c>
      <c r="O138" s="145">
        <f t="shared" si="34"/>
        <v>318442.94</v>
      </c>
      <c r="P138" s="145">
        <f t="shared" si="34"/>
        <v>260120.1</v>
      </c>
      <c r="Q138" s="145">
        <f t="shared" si="34"/>
        <v>220249.5</v>
      </c>
      <c r="R138" s="145">
        <f t="shared" si="34"/>
        <v>150921.12</v>
      </c>
      <c r="S138" s="145">
        <f t="shared" si="34"/>
        <v>173384.68</v>
      </c>
      <c r="T138" s="145">
        <f t="shared" si="34"/>
        <v>161011.65</v>
      </c>
      <c r="U138" s="145">
        <f t="shared" si="34"/>
        <v>118380.01</v>
      </c>
      <c r="V138" s="145">
        <f t="shared" si="34"/>
        <v>55851.86</v>
      </c>
      <c r="W138" s="145">
        <f t="shared" si="34"/>
        <v>48456.01</v>
      </c>
      <c r="X138" s="145">
        <f t="shared" si="34"/>
        <v>33518.86</v>
      </c>
      <c r="Y138" s="145">
        <f t="shared" si="34"/>
        <v>30499.7</v>
      </c>
      <c r="Z138" s="145">
        <f t="shared" si="34"/>
        <v>51107.81</v>
      </c>
      <c r="AA138" s="145">
        <f t="shared" si="34"/>
        <v>40390.26</v>
      </c>
      <c r="AB138" s="145">
        <f t="shared" si="34"/>
        <v>34335.92</v>
      </c>
      <c r="AC138" s="145">
        <f t="shared" si="34"/>
        <v>0</v>
      </c>
      <c r="AD138" s="145">
        <f t="shared" si="34"/>
        <v>0</v>
      </c>
      <c r="AE138" s="145">
        <f t="shared" si="34"/>
        <v>0</v>
      </c>
      <c r="AF138" s="145">
        <f t="shared" si="34"/>
        <v>0</v>
      </c>
      <c r="AG138" s="888">
        <f t="shared" si="33"/>
        <v>6685099.12</v>
      </c>
    </row>
    <row r="139">
      <c r="A139" s="40"/>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c r="AA139" s="491"/>
      <c r="AB139" s="491"/>
      <c r="AC139" s="491"/>
      <c r="AD139" s="491"/>
      <c r="AE139" s="491"/>
      <c r="AF139" s="491"/>
      <c r="AG139" s="963"/>
    </row>
    <row r="140">
      <c r="A140" s="917" t="s">
        <v>843</v>
      </c>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c r="AA140" s="491"/>
      <c r="AB140" s="491"/>
      <c r="AC140" s="491"/>
      <c r="AD140" s="491"/>
      <c r="AE140" s="491"/>
      <c r="AF140" s="491"/>
      <c r="AG140" s="963"/>
    </row>
    <row r="141">
      <c r="A141" s="971" t="s">
        <v>835</v>
      </c>
      <c r="B141" s="972">
        <f>'OLD Summary'!B8</f>
        <v>182768.19</v>
      </c>
      <c r="C141" s="972">
        <f>'OLD Summary'!C8</f>
        <v>239740.61</v>
      </c>
      <c r="D141" s="972">
        <f>'OLD Summary'!D8</f>
        <v>309347.58</v>
      </c>
      <c r="E141" s="972">
        <f>'OLD Summary'!E8</f>
        <v>305301.52</v>
      </c>
      <c r="F141" s="972">
        <f>'OLD Summary'!F8</f>
        <v>298114.36</v>
      </c>
      <c r="G141" s="972">
        <f>'OLD Summary'!G8</f>
        <v>317223.83</v>
      </c>
      <c r="H141" s="972">
        <f>'OLD Summary'!H8</f>
        <v>322596.91</v>
      </c>
      <c r="I141" s="972">
        <f>'OLD Summary'!I8</f>
        <v>344395.45</v>
      </c>
      <c r="J141" s="972">
        <f>'OLD Summary'!J8</f>
        <v>351653.41</v>
      </c>
      <c r="K141" s="972">
        <f>'OLD Summary'!K8</f>
        <v>535464.96</v>
      </c>
      <c r="L141" s="972">
        <f>'OLD Summary'!L8</f>
        <v>497925.43</v>
      </c>
      <c r="M141" s="972">
        <f>'OLD Summary'!M8</f>
        <v>434520.58</v>
      </c>
      <c r="N141" s="972">
        <f>'OLD Summary'!N8</f>
        <v>370511.62</v>
      </c>
      <c r="O141" s="972">
        <f>'OLD Summary'!O8</f>
        <v>278943.97</v>
      </c>
      <c r="P141" s="972">
        <f>'OLD Summary'!P8</f>
        <v>226551.54</v>
      </c>
      <c r="Q141" s="972">
        <f>'OLD Summary'!Q8</f>
        <v>190597.25</v>
      </c>
      <c r="R141" s="972">
        <f>'OLD Summary'!R8</f>
        <v>130002.06</v>
      </c>
      <c r="S141" s="972">
        <f>'OLD Summary'!S8</f>
        <v>149781.34</v>
      </c>
      <c r="T141" s="972">
        <f>'OLD Summary'!T8</f>
        <v>139280.82</v>
      </c>
      <c r="U141" s="972">
        <f>'OLD Summary'!U8</f>
        <v>105270.49</v>
      </c>
      <c r="V141" s="972">
        <f>'OLD Summary'!V8</f>
        <v>51466.43</v>
      </c>
      <c r="W141" s="972">
        <f>'OLD Summary'!W8</f>
        <v>44446</v>
      </c>
      <c r="X141" s="972">
        <f>'OLD Summary'!X8</f>
        <v>30835.43</v>
      </c>
      <c r="Y141" s="972">
        <f>'OLD Summary'!Y8</f>
        <v>28013.35</v>
      </c>
      <c r="Z141" s="972">
        <f>'OLD Summary'!Z8</f>
        <v>46187.9</v>
      </c>
      <c r="AA141" s="972">
        <f>'OLD Summary'!AA8</f>
        <v>36471.13</v>
      </c>
      <c r="AB141" s="972">
        <f>'OLD Summary'!AB8</f>
        <v>30795.96</v>
      </c>
      <c r="AC141" s="972">
        <f>'OLD Summary'!AC8</f>
        <v>30010.78</v>
      </c>
      <c r="AD141" s="972">
        <f>'OLD Summary'!AD8</f>
        <v>34239.3</v>
      </c>
      <c r="AE141" s="972">
        <f>'OLD Summary'!AE8</f>
        <v>43921.59</v>
      </c>
      <c r="AF141" s="972"/>
      <c r="AG141" s="888">
        <f t="shared" ref="AG141:AG142" si="35">SUM(B141:AF141)</f>
        <v>6106379.79</v>
      </c>
    </row>
    <row r="142">
      <c r="A142" s="971" t="s">
        <v>836</v>
      </c>
      <c r="B142" s="973">
        <f>'OLD Summary'!B39</f>
        <v>660</v>
      </c>
      <c r="C142" s="974">
        <f>'OLD Summary'!C39</f>
        <v>896</v>
      </c>
      <c r="D142" s="974">
        <f>'OLD Summary'!D39</f>
        <v>1136</v>
      </c>
      <c r="E142" s="974">
        <f>'OLD Summary'!E39</f>
        <v>1126</v>
      </c>
      <c r="F142" s="974">
        <f>'OLD Summary'!F39</f>
        <v>1163</v>
      </c>
      <c r="G142" s="973">
        <f>'OLD Summary'!G39</f>
        <v>1205</v>
      </c>
      <c r="H142" s="973">
        <f>'OLD Summary'!H39</f>
        <v>1190</v>
      </c>
      <c r="I142" s="973">
        <f>'OLD Summary'!I39</f>
        <v>1260</v>
      </c>
      <c r="J142" s="973">
        <f>'OLD Summary'!J39</f>
        <v>1278</v>
      </c>
      <c r="K142" s="973">
        <f>'OLD Summary'!K39</f>
        <v>1894</v>
      </c>
      <c r="L142" s="973">
        <f>'OLD Summary'!L39</f>
        <v>1857</v>
      </c>
      <c r="M142" s="973">
        <f>'OLD Summary'!M39</f>
        <v>1617</v>
      </c>
      <c r="N142" s="973">
        <f>'OLD Summary'!N39</f>
        <v>1320</v>
      </c>
      <c r="O142" s="974">
        <f>'OLD Summary'!O39</f>
        <v>897</v>
      </c>
      <c r="P142" s="974">
        <f>'OLD Summary'!P39</f>
        <v>677</v>
      </c>
      <c r="Q142" s="974">
        <f>'OLD Summary'!Q39</f>
        <v>570</v>
      </c>
      <c r="R142" s="974">
        <f>'OLD Summary'!R39</f>
        <v>397</v>
      </c>
      <c r="S142" s="974">
        <f>'OLD Summary'!S39</f>
        <v>454</v>
      </c>
      <c r="T142" s="974">
        <f>'OLD Summary'!T39</f>
        <v>412</v>
      </c>
      <c r="U142" s="974">
        <f>'OLD Summary'!U39</f>
        <v>342</v>
      </c>
      <c r="V142" s="974">
        <f>'OLD Summary'!V39</f>
        <v>179</v>
      </c>
      <c r="W142" s="973">
        <f>'OLD Summary'!W39</f>
        <v>156</v>
      </c>
      <c r="X142" s="973">
        <f>'OLD Summary'!X39</f>
        <v>116</v>
      </c>
      <c r="Y142" s="975">
        <f>'OLD Summary'!Y35</f>
        <v>2139.051175</v>
      </c>
      <c r="Z142" s="973">
        <f>'OLD Summary'!Z39</f>
        <v>248</v>
      </c>
      <c r="AA142" s="973">
        <f>'OLD Summary'!AA39</f>
        <v>234</v>
      </c>
      <c r="AB142" s="973">
        <f>'OLD Summary'!AB39</f>
        <v>191</v>
      </c>
      <c r="AC142" s="973">
        <f>'OLD Summary'!AC39</f>
        <v>187</v>
      </c>
      <c r="AD142" s="974">
        <f>'OLD Summary'!AD39</f>
        <v>214</v>
      </c>
      <c r="AE142" s="974">
        <f>'OLD Summary'!AE39</f>
        <v>231</v>
      </c>
      <c r="AF142" s="974"/>
      <c r="AG142" s="888">
        <f t="shared" si="35"/>
        <v>24246.05117</v>
      </c>
    </row>
    <row r="143">
      <c r="A143" s="40"/>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c r="AA143" s="491"/>
      <c r="AB143" s="491"/>
      <c r="AC143" s="491"/>
      <c r="AD143" s="491"/>
      <c r="AE143" s="491"/>
      <c r="AF143" s="491"/>
      <c r="AG143" s="963"/>
    </row>
    <row r="144">
      <c r="A144" s="917" t="s">
        <v>88</v>
      </c>
      <c r="B144" s="153"/>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c r="AA144" s="491"/>
      <c r="AB144" s="491"/>
      <c r="AC144" s="491"/>
      <c r="AD144" s="491"/>
      <c r="AE144" s="491"/>
      <c r="AF144" s="491"/>
      <c r="AG144" s="961"/>
    </row>
    <row r="145">
      <c r="A145" s="932" t="s">
        <v>844</v>
      </c>
      <c r="B145" s="700">
        <v>160.0</v>
      </c>
      <c r="C145" s="153">
        <v>214.0</v>
      </c>
      <c r="D145" s="153">
        <v>278.0</v>
      </c>
      <c r="E145" s="153">
        <v>294.0</v>
      </c>
      <c r="F145" s="700">
        <v>167.0</v>
      </c>
      <c r="G145" s="153">
        <v>116.0</v>
      </c>
      <c r="H145" s="153">
        <v>313.0</v>
      </c>
      <c r="I145" s="80">
        <v>396.0</v>
      </c>
      <c r="J145" s="80">
        <v>306.0</v>
      </c>
      <c r="K145" s="80">
        <v>455.0</v>
      </c>
      <c r="L145" s="80">
        <v>136.0</v>
      </c>
      <c r="M145" s="80">
        <v>97.0</v>
      </c>
      <c r="N145" s="80">
        <v>0.0</v>
      </c>
      <c r="O145" s="159">
        <v>0.0</v>
      </c>
      <c r="P145" s="80">
        <v>0.0</v>
      </c>
      <c r="Q145" s="80">
        <v>0.0</v>
      </c>
      <c r="R145" s="80">
        <v>0.0</v>
      </c>
      <c r="S145" s="140">
        <v>0.0</v>
      </c>
      <c r="T145" s="140">
        <v>0.0</v>
      </c>
      <c r="U145" s="140">
        <v>0.0</v>
      </c>
      <c r="V145" s="140">
        <v>0.0</v>
      </c>
      <c r="W145" s="140">
        <v>0.0</v>
      </c>
      <c r="X145" s="140">
        <v>0.0</v>
      </c>
      <c r="Y145" s="140">
        <v>0.0</v>
      </c>
      <c r="Z145" s="976">
        <v>0.0</v>
      </c>
      <c r="AA145" s="325">
        <v>0.0</v>
      </c>
      <c r="AB145" s="140">
        <v>0.0</v>
      </c>
      <c r="AC145" s="976"/>
      <c r="AD145" s="976"/>
      <c r="AE145" s="976"/>
      <c r="AF145" s="976"/>
      <c r="AG145" s="961">
        <f t="shared" ref="AG145:AG149" si="36">sum(B145:AF145)</f>
        <v>2932</v>
      </c>
    </row>
    <row r="146">
      <c r="A146" s="932" t="s">
        <v>845</v>
      </c>
      <c r="B146" s="700">
        <v>28.0</v>
      </c>
      <c r="C146" s="153">
        <v>24.0</v>
      </c>
      <c r="D146" s="153">
        <v>45.0</v>
      </c>
      <c r="E146" s="153">
        <v>35.0</v>
      </c>
      <c r="F146" s="700">
        <v>131.0</v>
      </c>
      <c r="G146" s="153">
        <v>226.0</v>
      </c>
      <c r="H146" s="80">
        <v>236.0</v>
      </c>
      <c r="I146" s="80">
        <v>251.0</v>
      </c>
      <c r="J146" s="80">
        <v>325.0</v>
      </c>
      <c r="K146" s="80">
        <v>441.0</v>
      </c>
      <c r="L146" s="80">
        <v>466.0</v>
      </c>
      <c r="M146" s="80">
        <v>457.0</v>
      </c>
      <c r="N146" s="80">
        <v>404.0</v>
      </c>
      <c r="O146" s="159">
        <v>279.0</v>
      </c>
      <c r="P146" s="80">
        <v>206.0</v>
      </c>
      <c r="Q146" s="80">
        <v>366.0</v>
      </c>
      <c r="R146" s="80">
        <v>135.0</v>
      </c>
      <c r="S146" s="140">
        <v>149.0</v>
      </c>
      <c r="T146" s="140">
        <v>247.0</v>
      </c>
      <c r="U146" s="140">
        <v>115.0</v>
      </c>
      <c r="V146" s="140">
        <v>56.0</v>
      </c>
      <c r="W146" s="140">
        <v>43.0</v>
      </c>
      <c r="X146" s="140">
        <v>30.0</v>
      </c>
      <c r="Y146" s="140">
        <v>31.0</v>
      </c>
      <c r="Z146" s="976">
        <v>47.0</v>
      </c>
      <c r="AA146" s="140">
        <v>16.0</v>
      </c>
      <c r="AB146" s="140">
        <v>14.0</v>
      </c>
      <c r="AC146" s="976"/>
      <c r="AD146" s="976"/>
      <c r="AE146" s="976"/>
      <c r="AF146" s="976"/>
      <c r="AG146" s="961">
        <f t="shared" si="36"/>
        <v>4803</v>
      </c>
    </row>
    <row r="147">
      <c r="A147" s="932" t="s">
        <v>846</v>
      </c>
      <c r="B147" s="153">
        <v>345.0</v>
      </c>
      <c r="C147" s="153">
        <v>530.0</v>
      </c>
      <c r="D147" s="153">
        <v>690.0</v>
      </c>
      <c r="E147" s="153">
        <v>669.0</v>
      </c>
      <c r="F147" s="153">
        <v>443.0</v>
      </c>
      <c r="G147" s="153">
        <v>324.0</v>
      </c>
      <c r="H147" s="153">
        <v>130.0</v>
      </c>
      <c r="I147" s="80">
        <v>0.0</v>
      </c>
      <c r="J147" s="80">
        <v>0.0</v>
      </c>
      <c r="K147" s="80">
        <v>0.0</v>
      </c>
      <c r="L147" s="80">
        <v>54.0</v>
      </c>
      <c r="M147" s="80">
        <v>40.0</v>
      </c>
      <c r="N147" s="80">
        <v>84.0</v>
      </c>
      <c r="O147" s="159">
        <v>20.0</v>
      </c>
      <c r="P147" s="80">
        <v>0.0</v>
      </c>
      <c r="Q147" s="80">
        <v>0.0</v>
      </c>
      <c r="R147" s="80">
        <v>0.0</v>
      </c>
      <c r="S147" s="140">
        <v>0.0</v>
      </c>
      <c r="T147" s="140">
        <v>0.0</v>
      </c>
      <c r="U147" s="140">
        <v>0.0</v>
      </c>
      <c r="V147" s="140">
        <v>0.0</v>
      </c>
      <c r="W147" s="140">
        <v>0.0</v>
      </c>
      <c r="X147" s="140">
        <v>0.0</v>
      </c>
      <c r="Y147" s="140">
        <v>0.0</v>
      </c>
      <c r="Z147" s="977">
        <v>0.0</v>
      </c>
      <c r="AA147" s="325">
        <v>0.0</v>
      </c>
      <c r="AB147" s="140">
        <v>0.0</v>
      </c>
      <c r="AC147" s="140"/>
      <c r="AD147" s="140"/>
      <c r="AE147" s="140"/>
      <c r="AF147" s="140"/>
      <c r="AG147" s="961">
        <f t="shared" si="36"/>
        <v>3329</v>
      </c>
    </row>
    <row r="148">
      <c r="A148" s="932" t="s">
        <v>847</v>
      </c>
      <c r="B148" s="700">
        <v>86.0</v>
      </c>
      <c r="C148" s="153">
        <v>89.0</v>
      </c>
      <c r="D148" s="153">
        <v>92.0</v>
      </c>
      <c r="E148" s="153">
        <v>94.0</v>
      </c>
      <c r="F148" s="153">
        <v>305.0</v>
      </c>
      <c r="G148" s="153">
        <v>441.0</v>
      </c>
      <c r="H148" s="153">
        <v>490.0</v>
      </c>
      <c r="I148" s="80">
        <v>595.0</v>
      </c>
      <c r="J148" s="80">
        <v>619.0</v>
      </c>
      <c r="K148" s="80">
        <v>1006.0</v>
      </c>
      <c r="L148" s="80">
        <v>1109.0</v>
      </c>
      <c r="M148" s="159">
        <v>1006.0</v>
      </c>
      <c r="N148" s="80">
        <v>779.0</v>
      </c>
      <c r="O148" s="159">
        <v>557.0</v>
      </c>
      <c r="P148" s="80">
        <v>438.0</v>
      </c>
      <c r="Q148" s="80">
        <v>151.0</v>
      </c>
      <c r="R148" s="80">
        <v>223.0</v>
      </c>
      <c r="S148" s="140">
        <v>267.0</v>
      </c>
      <c r="T148" s="140">
        <v>142.0</v>
      </c>
      <c r="U148" s="140">
        <v>192.0</v>
      </c>
      <c r="V148" s="140">
        <v>101.0</v>
      </c>
      <c r="W148" s="140">
        <v>89.0</v>
      </c>
      <c r="X148" s="140">
        <v>61.0</v>
      </c>
      <c r="Y148" s="140">
        <v>49.0</v>
      </c>
      <c r="Z148" s="978">
        <v>68.0</v>
      </c>
      <c r="AA148" s="140">
        <v>59.0</v>
      </c>
      <c r="AB148" s="140">
        <v>53.0</v>
      </c>
      <c r="AC148" s="140"/>
      <c r="AD148" s="140"/>
      <c r="AE148" s="140"/>
      <c r="AF148" s="140"/>
      <c r="AG148" s="961">
        <f t="shared" si="36"/>
        <v>9161</v>
      </c>
    </row>
    <row r="149">
      <c r="A149" s="979" t="s">
        <v>130</v>
      </c>
      <c r="B149" s="161">
        <f t="shared" ref="B149:AF149" si="37">SUM(B145:B148)</f>
        <v>619</v>
      </c>
      <c r="C149" s="161">
        <f t="shared" si="37"/>
        <v>857</v>
      </c>
      <c r="D149" s="161">
        <f t="shared" si="37"/>
        <v>1105</v>
      </c>
      <c r="E149" s="161">
        <f t="shared" si="37"/>
        <v>1092</v>
      </c>
      <c r="F149" s="161">
        <f t="shared" si="37"/>
        <v>1046</v>
      </c>
      <c r="G149" s="161">
        <f t="shared" si="37"/>
        <v>1107</v>
      </c>
      <c r="H149" s="161">
        <f t="shared" si="37"/>
        <v>1169</v>
      </c>
      <c r="I149" s="161">
        <f t="shared" si="37"/>
        <v>1242</v>
      </c>
      <c r="J149" s="161">
        <f t="shared" si="37"/>
        <v>1250</v>
      </c>
      <c r="K149" s="161">
        <f t="shared" si="37"/>
        <v>1902</v>
      </c>
      <c r="L149" s="161">
        <f t="shared" si="37"/>
        <v>1765</v>
      </c>
      <c r="M149" s="161">
        <f t="shared" si="37"/>
        <v>1600</v>
      </c>
      <c r="N149" s="161">
        <f t="shared" si="37"/>
        <v>1267</v>
      </c>
      <c r="O149" s="161">
        <f t="shared" si="37"/>
        <v>856</v>
      </c>
      <c r="P149" s="161">
        <f t="shared" si="37"/>
        <v>644</v>
      </c>
      <c r="Q149" s="161">
        <f t="shared" si="37"/>
        <v>517</v>
      </c>
      <c r="R149" s="161">
        <f t="shared" si="37"/>
        <v>358</v>
      </c>
      <c r="S149" s="161">
        <f t="shared" si="37"/>
        <v>416</v>
      </c>
      <c r="T149" s="161">
        <f t="shared" si="37"/>
        <v>389</v>
      </c>
      <c r="U149" s="161">
        <f t="shared" si="37"/>
        <v>307</v>
      </c>
      <c r="V149" s="161">
        <f t="shared" si="37"/>
        <v>157</v>
      </c>
      <c r="W149" s="161">
        <f t="shared" si="37"/>
        <v>132</v>
      </c>
      <c r="X149" s="161">
        <f t="shared" si="37"/>
        <v>91</v>
      </c>
      <c r="Y149" s="161">
        <f t="shared" si="37"/>
        <v>80</v>
      </c>
      <c r="Z149" s="161">
        <f t="shared" si="37"/>
        <v>115</v>
      </c>
      <c r="AA149" s="161">
        <f t="shared" si="37"/>
        <v>75</v>
      </c>
      <c r="AB149" s="161">
        <f t="shared" si="37"/>
        <v>67</v>
      </c>
      <c r="AC149" s="161">
        <f t="shared" si="37"/>
        <v>0</v>
      </c>
      <c r="AD149" s="161">
        <f t="shared" si="37"/>
        <v>0</v>
      </c>
      <c r="AE149" s="161">
        <f t="shared" si="37"/>
        <v>0</v>
      </c>
      <c r="AF149" s="161">
        <f t="shared" si="37"/>
        <v>0</v>
      </c>
      <c r="AG149" s="961">
        <f t="shared" si="36"/>
        <v>20225</v>
      </c>
    </row>
    <row r="150">
      <c r="A150" s="40"/>
      <c r="B150" s="676"/>
      <c r="C150" s="676"/>
      <c r="D150" s="676"/>
      <c r="E150" s="676"/>
      <c r="F150" s="676"/>
      <c r="G150" s="676"/>
      <c r="H150" s="676"/>
      <c r="I150" s="676"/>
      <c r="J150" s="491"/>
      <c r="K150" s="491"/>
      <c r="L150" s="491"/>
      <c r="M150" s="491"/>
      <c r="N150" s="491"/>
      <c r="O150" s="491"/>
      <c r="P150" s="491"/>
      <c r="Q150" s="491"/>
      <c r="R150" s="491"/>
      <c r="S150" s="491"/>
      <c r="T150" s="491"/>
      <c r="U150" s="491"/>
      <c r="V150" s="491"/>
      <c r="W150" s="491"/>
      <c r="X150" s="491"/>
      <c r="Y150" s="491"/>
      <c r="Z150" s="491"/>
      <c r="AA150" s="491"/>
      <c r="AB150" s="491"/>
      <c r="AC150" s="491"/>
      <c r="AD150" s="491"/>
      <c r="AE150" s="491"/>
      <c r="AF150" s="491"/>
      <c r="AG150" s="980"/>
    </row>
    <row r="151">
      <c r="A151" s="932" t="s">
        <v>98</v>
      </c>
      <c r="B151" s="153">
        <v>133.0</v>
      </c>
      <c r="C151" s="153">
        <v>184.0</v>
      </c>
      <c r="D151" s="153">
        <v>248.0</v>
      </c>
      <c r="E151" s="153">
        <v>234.0</v>
      </c>
      <c r="F151" s="153">
        <v>197.0</v>
      </c>
      <c r="G151" s="153">
        <v>230.0</v>
      </c>
      <c r="H151" s="153">
        <v>222.0</v>
      </c>
      <c r="I151" s="80">
        <v>254.0</v>
      </c>
      <c r="J151" s="80">
        <v>279.0</v>
      </c>
      <c r="K151" s="80">
        <v>446.0</v>
      </c>
      <c r="L151" s="80">
        <v>411.0</v>
      </c>
      <c r="M151" s="80">
        <v>311.0</v>
      </c>
      <c r="N151" s="80">
        <v>291.0</v>
      </c>
      <c r="O151" s="80">
        <v>260.0</v>
      </c>
      <c r="P151" s="80">
        <v>0.0</v>
      </c>
      <c r="Q151" s="80">
        <v>190.0</v>
      </c>
      <c r="R151" s="80">
        <v>138.0</v>
      </c>
      <c r="S151" s="140">
        <v>126.0</v>
      </c>
      <c r="T151" s="140">
        <v>137.0</v>
      </c>
      <c r="U151" s="140">
        <v>107.0</v>
      </c>
      <c r="V151" s="140">
        <v>56.0</v>
      </c>
      <c r="W151" s="140">
        <v>46.0</v>
      </c>
      <c r="X151" s="140">
        <v>31.0</v>
      </c>
      <c r="Y151" s="140">
        <v>33.0</v>
      </c>
      <c r="Z151" s="978">
        <v>75.0</v>
      </c>
      <c r="AA151" s="140">
        <v>83.0</v>
      </c>
      <c r="AB151" s="140">
        <v>56.0</v>
      </c>
      <c r="AC151" s="978"/>
      <c r="AD151" s="978"/>
      <c r="AE151" s="978"/>
      <c r="AF151" s="978"/>
      <c r="AG151" s="961">
        <f t="shared" ref="AG151:AG160" si="38">sum(B151:AF151)</f>
        <v>4778</v>
      </c>
    </row>
    <row r="152">
      <c r="A152" s="932" t="s">
        <v>614</v>
      </c>
      <c r="B152" s="981"/>
      <c r="C152" s="981"/>
      <c r="D152" s="981"/>
      <c r="E152" s="981"/>
      <c r="F152" s="981"/>
      <c r="G152" s="981"/>
      <c r="H152" s="981"/>
      <c r="I152" s="981"/>
      <c r="J152" s="981"/>
      <c r="K152" s="981"/>
      <c r="L152" s="981"/>
      <c r="M152" s="981"/>
      <c r="N152" s="981"/>
      <c r="O152" s="981"/>
      <c r="P152" s="981"/>
      <c r="Q152" s="981"/>
      <c r="R152" s="981"/>
      <c r="S152" s="981"/>
      <c r="T152" s="981"/>
      <c r="U152" s="981"/>
      <c r="V152" s="981"/>
      <c r="W152" s="981"/>
      <c r="X152" s="981"/>
      <c r="Y152" s="981"/>
      <c r="Z152" s="981"/>
      <c r="AA152" s="981"/>
      <c r="AB152" s="981"/>
      <c r="AC152" s="981"/>
      <c r="AD152" s="981"/>
      <c r="AE152" s="981"/>
      <c r="AF152" s="981"/>
      <c r="AG152" s="961">
        <f t="shared" si="38"/>
        <v>0</v>
      </c>
    </row>
    <row r="153">
      <c r="A153" s="932" t="s">
        <v>99</v>
      </c>
      <c r="B153" s="153">
        <v>0.0</v>
      </c>
      <c r="C153" s="153">
        <v>0.0</v>
      </c>
      <c r="D153" s="153">
        <v>0.0</v>
      </c>
      <c r="E153" s="153">
        <v>0.0</v>
      </c>
      <c r="F153" s="153">
        <v>0.0</v>
      </c>
      <c r="G153" s="153">
        <v>0.0</v>
      </c>
      <c r="H153" s="153">
        <v>0.0</v>
      </c>
      <c r="I153" s="80">
        <v>0.0</v>
      </c>
      <c r="J153" s="80">
        <v>0.0</v>
      </c>
      <c r="K153" s="80">
        <v>0.0</v>
      </c>
      <c r="L153" s="80">
        <v>0.0</v>
      </c>
      <c r="M153" s="80">
        <v>0.0</v>
      </c>
      <c r="N153" s="153">
        <v>0.0</v>
      </c>
      <c r="O153" s="80">
        <v>0.0</v>
      </c>
      <c r="P153" s="153">
        <v>0.0</v>
      </c>
      <c r="Q153" s="80">
        <v>0.0</v>
      </c>
      <c r="R153" s="80">
        <v>0.0</v>
      </c>
      <c r="S153" s="140">
        <v>0.0</v>
      </c>
      <c r="T153" s="140">
        <v>0.0</v>
      </c>
      <c r="U153" s="140">
        <v>0.0</v>
      </c>
      <c r="V153" s="140">
        <v>35.0</v>
      </c>
      <c r="W153" s="140">
        <v>42.0</v>
      </c>
      <c r="X153" s="140">
        <v>36.0</v>
      </c>
      <c r="Y153" s="140">
        <v>32.0</v>
      </c>
      <c r="Z153" s="976">
        <v>61.0</v>
      </c>
      <c r="AA153" s="325">
        <v>82.0</v>
      </c>
      <c r="AB153" s="140">
        <v>51.0</v>
      </c>
      <c r="AC153" s="325"/>
      <c r="AD153" s="325"/>
      <c r="AE153" s="325"/>
      <c r="AF153" s="325"/>
      <c r="AG153" s="961">
        <f t="shared" si="38"/>
        <v>339</v>
      </c>
    </row>
    <row r="154">
      <c r="A154" s="932" t="s">
        <v>848</v>
      </c>
      <c r="B154" s="153">
        <v>61.0</v>
      </c>
      <c r="C154" s="153">
        <v>81.0</v>
      </c>
      <c r="D154" s="153">
        <v>101.0</v>
      </c>
      <c r="E154" s="153">
        <v>94.0</v>
      </c>
      <c r="F154" s="153">
        <v>57.0</v>
      </c>
      <c r="G154" s="153">
        <v>63.0</v>
      </c>
      <c r="H154" s="153">
        <v>48.0</v>
      </c>
      <c r="I154" s="153">
        <v>56.0</v>
      </c>
      <c r="J154" s="153">
        <v>59.0</v>
      </c>
      <c r="K154" s="153">
        <v>97.0</v>
      </c>
      <c r="L154" s="153">
        <v>66.0</v>
      </c>
      <c r="M154" s="153">
        <v>35.0</v>
      </c>
      <c r="N154" s="153">
        <v>47.0</v>
      </c>
      <c r="O154" s="153">
        <v>17.0</v>
      </c>
      <c r="P154" s="153">
        <v>5.0</v>
      </c>
      <c r="Q154" s="153">
        <v>10.0</v>
      </c>
      <c r="R154" s="153">
        <v>6.0</v>
      </c>
      <c r="S154" s="153">
        <v>4.0</v>
      </c>
      <c r="T154" s="153">
        <v>5.0</v>
      </c>
      <c r="U154" s="153">
        <v>4.0</v>
      </c>
      <c r="V154" s="153">
        <v>3.0</v>
      </c>
      <c r="W154" s="153">
        <v>0.0</v>
      </c>
      <c r="X154" s="153">
        <v>1.0</v>
      </c>
      <c r="Y154" s="153">
        <v>5.0</v>
      </c>
      <c r="Z154" s="982">
        <v>23.0</v>
      </c>
      <c r="AA154" s="153">
        <v>16.0</v>
      </c>
      <c r="AB154" s="153">
        <v>10.0</v>
      </c>
      <c r="AC154" s="982"/>
      <c r="AD154" s="982"/>
      <c r="AE154" s="982"/>
      <c r="AF154" s="982"/>
      <c r="AG154" s="961">
        <f t="shared" si="38"/>
        <v>974</v>
      </c>
    </row>
    <row r="155">
      <c r="A155" s="932" t="s">
        <v>849</v>
      </c>
      <c r="B155" s="700">
        <v>17.0</v>
      </c>
      <c r="C155" s="153">
        <v>21.0</v>
      </c>
      <c r="D155" s="153">
        <v>9.0</v>
      </c>
      <c r="E155" s="153">
        <v>13.0</v>
      </c>
      <c r="F155" s="153">
        <v>43.0</v>
      </c>
      <c r="G155" s="153">
        <v>63.0</v>
      </c>
      <c r="H155" s="153">
        <v>61.0</v>
      </c>
      <c r="I155" s="80">
        <v>67.0</v>
      </c>
      <c r="J155" s="80">
        <v>79.0</v>
      </c>
      <c r="K155" s="80">
        <v>160.0</v>
      </c>
      <c r="L155" s="80">
        <v>165.0</v>
      </c>
      <c r="M155" s="80">
        <v>116.0</v>
      </c>
      <c r="N155" s="80">
        <v>119.0</v>
      </c>
      <c r="O155" s="159">
        <v>200.0</v>
      </c>
      <c r="P155" s="80">
        <v>207.0</v>
      </c>
      <c r="Q155" s="80">
        <v>161.0</v>
      </c>
      <c r="R155" s="80">
        <v>123.0</v>
      </c>
      <c r="S155" s="140">
        <v>121.0</v>
      </c>
      <c r="T155" s="140">
        <v>120.0</v>
      </c>
      <c r="U155" s="153">
        <v>96.0</v>
      </c>
      <c r="V155" s="153">
        <v>49.0</v>
      </c>
      <c r="W155" s="153">
        <v>33.0</v>
      </c>
      <c r="X155" s="153">
        <v>26.0</v>
      </c>
      <c r="Y155" s="153">
        <v>25.0</v>
      </c>
      <c r="Z155" s="982">
        <v>39.0</v>
      </c>
      <c r="AA155" s="153">
        <v>39.0</v>
      </c>
      <c r="AB155" s="153">
        <v>26.0</v>
      </c>
      <c r="AC155" s="982"/>
      <c r="AD155" s="982"/>
      <c r="AE155" s="982"/>
      <c r="AF155" s="982"/>
      <c r="AG155" s="961">
        <f t="shared" si="38"/>
        <v>2198</v>
      </c>
    </row>
    <row r="156">
      <c r="A156" s="932" t="s">
        <v>850</v>
      </c>
      <c r="B156" s="153">
        <v>29.0</v>
      </c>
      <c r="C156" s="153">
        <v>21.0</v>
      </c>
      <c r="D156" s="153">
        <v>22.0</v>
      </c>
      <c r="E156" s="153">
        <v>17.0</v>
      </c>
      <c r="F156" s="153">
        <v>19.0</v>
      </c>
      <c r="G156" s="153">
        <v>12.0</v>
      </c>
      <c r="H156" s="153">
        <f>204-187</f>
        <v>17</v>
      </c>
      <c r="I156" s="153">
        <f>296-261</f>
        <v>35</v>
      </c>
      <c r="J156" s="153">
        <f>253-228</f>
        <v>25</v>
      </c>
      <c r="K156" s="153">
        <f>393-370</f>
        <v>23</v>
      </c>
      <c r="L156" s="153">
        <v>44.0</v>
      </c>
      <c r="M156" s="153">
        <v>28.0</v>
      </c>
      <c r="N156" s="153">
        <v>18.0</v>
      </c>
      <c r="O156" s="153">
        <v>23.0</v>
      </c>
      <c r="P156" s="153">
        <v>9.0</v>
      </c>
      <c r="Q156" s="153">
        <v>18.0</v>
      </c>
      <c r="R156" s="153">
        <v>5.0</v>
      </c>
      <c r="S156" s="153">
        <v>12.0</v>
      </c>
      <c r="T156" s="153">
        <v>6.0</v>
      </c>
      <c r="U156" s="153">
        <v>5.0</v>
      </c>
      <c r="V156" s="153">
        <v>3.0</v>
      </c>
      <c r="W156" s="153">
        <v>6.0</v>
      </c>
      <c r="X156" s="153">
        <v>6.0</v>
      </c>
      <c r="Y156" s="153">
        <v>8.0</v>
      </c>
      <c r="Z156" s="153">
        <v>15.0</v>
      </c>
      <c r="AA156" s="140">
        <v>22.0</v>
      </c>
      <c r="AB156" s="153">
        <v>19.0</v>
      </c>
      <c r="AC156" s="982"/>
      <c r="AD156" s="982"/>
      <c r="AE156" s="982"/>
      <c r="AF156" s="982"/>
      <c r="AG156" s="961">
        <f t="shared" si="38"/>
        <v>467</v>
      </c>
    </row>
    <row r="157">
      <c r="A157" s="932" t="s">
        <v>851</v>
      </c>
      <c r="B157" s="700">
        <v>6.0</v>
      </c>
      <c r="C157" s="153">
        <v>3.0</v>
      </c>
      <c r="D157" s="153">
        <v>7.0</v>
      </c>
      <c r="E157" s="153">
        <v>2.0</v>
      </c>
      <c r="F157" s="153">
        <v>4.0</v>
      </c>
      <c r="G157" s="153">
        <v>10.0</v>
      </c>
      <c r="H157" s="153">
        <v>14.0</v>
      </c>
      <c r="I157" s="80">
        <v>8.0</v>
      </c>
      <c r="J157" s="80">
        <v>18.0</v>
      </c>
      <c r="K157" s="80">
        <v>33.0</v>
      </c>
      <c r="L157" s="80">
        <v>25.0</v>
      </c>
      <c r="M157" s="80">
        <v>37.0</v>
      </c>
      <c r="N157" s="80">
        <v>27.0</v>
      </c>
      <c r="O157" s="159">
        <v>12.0</v>
      </c>
      <c r="P157" s="80">
        <v>14.0</v>
      </c>
      <c r="Q157" s="80">
        <v>13.0</v>
      </c>
      <c r="R157" s="80">
        <v>9.0</v>
      </c>
      <c r="S157" s="140">
        <v>8.0</v>
      </c>
      <c r="T157" s="140">
        <v>11.0</v>
      </c>
      <c r="U157" s="153">
        <v>8.0</v>
      </c>
      <c r="V157" s="153">
        <v>7.0</v>
      </c>
      <c r="W157" s="153">
        <v>4.0</v>
      </c>
      <c r="X157" s="153">
        <v>5.0</v>
      </c>
      <c r="Y157" s="153">
        <v>5.0</v>
      </c>
      <c r="Z157" s="153">
        <v>16.0</v>
      </c>
      <c r="AA157" s="140">
        <v>11.0</v>
      </c>
      <c r="AB157" s="153">
        <v>11.0</v>
      </c>
      <c r="AC157" s="982"/>
      <c r="AD157" s="982"/>
      <c r="AE157" s="982"/>
      <c r="AF157" s="982"/>
      <c r="AG157" s="961">
        <f t="shared" si="38"/>
        <v>328</v>
      </c>
    </row>
    <row r="158">
      <c r="A158" s="932" t="s">
        <v>852</v>
      </c>
      <c r="B158" s="153">
        <v>104.0</v>
      </c>
      <c r="C158" s="153">
        <v>172.0</v>
      </c>
      <c r="D158" s="153">
        <v>203.0</v>
      </c>
      <c r="E158" s="153">
        <v>185.0</v>
      </c>
      <c r="F158" s="153">
        <v>143.0</v>
      </c>
      <c r="G158" s="153">
        <v>135.0</v>
      </c>
      <c r="H158" s="153">
        <v>129.0</v>
      </c>
      <c r="I158" s="153">
        <v>115.0</v>
      </c>
      <c r="J158" s="153">
        <v>137.0</v>
      </c>
      <c r="K158" s="153">
        <v>199.0</v>
      </c>
      <c r="L158" s="153">
        <v>135.0</v>
      </c>
      <c r="M158" s="153">
        <v>85.0</v>
      </c>
      <c r="N158" s="153">
        <v>93.0</v>
      </c>
      <c r="O158" s="153">
        <v>54.0</v>
      </c>
      <c r="P158" s="153">
        <v>35.0</v>
      </c>
      <c r="Q158" s="153">
        <v>43.0</v>
      </c>
      <c r="R158" s="153">
        <v>38.0</v>
      </c>
      <c r="S158" s="153">
        <v>40.0</v>
      </c>
      <c r="T158" s="153">
        <v>18.0</v>
      </c>
      <c r="U158" s="153">
        <v>23.0</v>
      </c>
      <c r="V158" s="153">
        <v>14.0</v>
      </c>
      <c r="W158" s="153">
        <v>20.0</v>
      </c>
      <c r="X158" s="153">
        <v>13.0</v>
      </c>
      <c r="Y158" s="153">
        <v>19.0</v>
      </c>
      <c r="Z158" s="153">
        <v>65.0</v>
      </c>
      <c r="AA158" s="140">
        <v>88.0</v>
      </c>
      <c r="AB158" s="153">
        <v>73.0</v>
      </c>
      <c r="AC158" s="982"/>
      <c r="AD158" s="982"/>
      <c r="AE158" s="982"/>
      <c r="AF158" s="982"/>
      <c r="AG158" s="961">
        <f t="shared" si="38"/>
        <v>2378</v>
      </c>
    </row>
    <row r="159">
      <c r="A159" s="932" t="s">
        <v>853</v>
      </c>
      <c r="B159" s="153">
        <v>34.0</v>
      </c>
      <c r="C159" s="153">
        <v>41.0</v>
      </c>
      <c r="D159" s="153">
        <v>32.0</v>
      </c>
      <c r="E159" s="153">
        <v>31.0</v>
      </c>
      <c r="F159" s="153">
        <v>75.0</v>
      </c>
      <c r="G159" s="153">
        <v>121.0</v>
      </c>
      <c r="H159" s="153">
        <v>119.0</v>
      </c>
      <c r="I159" s="153">
        <v>142.0</v>
      </c>
      <c r="J159" s="153">
        <v>163.0</v>
      </c>
      <c r="K159" s="153">
        <v>318.0</v>
      </c>
      <c r="L159" s="153">
        <v>311.0</v>
      </c>
      <c r="M159" s="153">
        <v>272.0</v>
      </c>
      <c r="N159" s="153">
        <v>121.0</v>
      </c>
      <c r="O159" s="153">
        <v>0.0</v>
      </c>
      <c r="P159" s="153">
        <v>0.0</v>
      </c>
      <c r="Q159" s="153">
        <v>0.0</v>
      </c>
      <c r="R159" s="153">
        <v>0.0</v>
      </c>
      <c r="S159" s="140">
        <v>0.0</v>
      </c>
      <c r="T159" s="140">
        <v>0.0</v>
      </c>
      <c r="U159" s="153">
        <v>0.0</v>
      </c>
      <c r="V159" s="153">
        <v>0.0</v>
      </c>
      <c r="W159" s="153">
        <v>0.0</v>
      </c>
      <c r="X159" s="153">
        <v>0.0</v>
      </c>
      <c r="Y159" s="153">
        <v>0.0</v>
      </c>
      <c r="Z159" s="153">
        <v>0.0</v>
      </c>
      <c r="AA159" s="140">
        <v>0.0</v>
      </c>
      <c r="AB159" s="153">
        <v>0.0</v>
      </c>
      <c r="AC159" s="982"/>
      <c r="AD159" s="982"/>
      <c r="AE159" s="982"/>
      <c r="AF159" s="982"/>
      <c r="AG159" s="961">
        <f t="shared" si="38"/>
        <v>1780</v>
      </c>
    </row>
    <row r="160">
      <c r="A160" s="979" t="s">
        <v>44</v>
      </c>
      <c r="B160" s="161">
        <f t="shared" ref="B160:AF160" si="39">SUM(B151:B159)</f>
        <v>384</v>
      </c>
      <c r="C160" s="161">
        <f t="shared" si="39"/>
        <v>523</v>
      </c>
      <c r="D160" s="161">
        <f t="shared" si="39"/>
        <v>622</v>
      </c>
      <c r="E160" s="161">
        <f t="shared" si="39"/>
        <v>576</v>
      </c>
      <c r="F160" s="161">
        <f t="shared" si="39"/>
        <v>538</v>
      </c>
      <c r="G160" s="161">
        <f t="shared" si="39"/>
        <v>634</v>
      </c>
      <c r="H160" s="161">
        <f t="shared" si="39"/>
        <v>610</v>
      </c>
      <c r="I160" s="161">
        <f t="shared" si="39"/>
        <v>677</v>
      </c>
      <c r="J160" s="161">
        <f t="shared" si="39"/>
        <v>760</v>
      </c>
      <c r="K160" s="161">
        <f t="shared" si="39"/>
        <v>1276</v>
      </c>
      <c r="L160" s="161">
        <f t="shared" si="39"/>
        <v>1157</v>
      </c>
      <c r="M160" s="161">
        <f t="shared" si="39"/>
        <v>884</v>
      </c>
      <c r="N160" s="161">
        <f t="shared" si="39"/>
        <v>716</v>
      </c>
      <c r="O160" s="161">
        <f t="shared" si="39"/>
        <v>566</v>
      </c>
      <c r="P160" s="161">
        <f t="shared" si="39"/>
        <v>270</v>
      </c>
      <c r="Q160" s="161">
        <f t="shared" si="39"/>
        <v>435</v>
      </c>
      <c r="R160" s="161">
        <f t="shared" si="39"/>
        <v>319</v>
      </c>
      <c r="S160" s="161">
        <f t="shared" si="39"/>
        <v>311</v>
      </c>
      <c r="T160" s="161">
        <f t="shared" si="39"/>
        <v>297</v>
      </c>
      <c r="U160" s="161">
        <f t="shared" si="39"/>
        <v>243</v>
      </c>
      <c r="V160" s="161">
        <f t="shared" si="39"/>
        <v>167</v>
      </c>
      <c r="W160" s="161">
        <f t="shared" si="39"/>
        <v>151</v>
      </c>
      <c r="X160" s="161">
        <f t="shared" si="39"/>
        <v>118</v>
      </c>
      <c r="Y160" s="161">
        <f t="shared" si="39"/>
        <v>127</v>
      </c>
      <c r="Z160" s="161">
        <f t="shared" si="39"/>
        <v>294</v>
      </c>
      <c r="AA160" s="161">
        <f t="shared" si="39"/>
        <v>341</v>
      </c>
      <c r="AB160" s="161">
        <f t="shared" si="39"/>
        <v>246</v>
      </c>
      <c r="AC160" s="161">
        <f t="shared" si="39"/>
        <v>0</v>
      </c>
      <c r="AD160" s="161">
        <f t="shared" si="39"/>
        <v>0</v>
      </c>
      <c r="AE160" s="161">
        <f t="shared" si="39"/>
        <v>0</v>
      </c>
      <c r="AF160" s="161">
        <f t="shared" si="39"/>
        <v>0</v>
      </c>
      <c r="AG160" s="961">
        <f t="shared" si="38"/>
        <v>13242</v>
      </c>
    </row>
    <row r="161">
      <c r="A161" s="983"/>
      <c r="AG161" s="961"/>
    </row>
    <row r="162">
      <c r="A162" s="917" t="s">
        <v>203</v>
      </c>
      <c r="AG162" s="961"/>
    </row>
    <row r="163">
      <c r="A163" s="984" t="s">
        <v>204</v>
      </c>
      <c r="B163" s="985">
        <v>392.0</v>
      </c>
      <c r="C163" s="986">
        <v>573.0</v>
      </c>
      <c r="D163" s="986">
        <v>724.0</v>
      </c>
      <c r="E163" s="986">
        <v>679.0</v>
      </c>
      <c r="F163" s="986">
        <v>710.0</v>
      </c>
      <c r="G163" s="986">
        <v>655.0</v>
      </c>
      <c r="H163" s="986">
        <v>247.0</v>
      </c>
      <c r="I163" s="986">
        <v>30.0</v>
      </c>
      <c r="J163" s="986">
        <v>30.0</v>
      </c>
      <c r="K163" s="986">
        <v>34.0</v>
      </c>
      <c r="L163" s="986">
        <v>38.0</v>
      </c>
      <c r="M163" s="986">
        <v>36.0</v>
      </c>
      <c r="N163" s="986">
        <v>27.0</v>
      </c>
      <c r="O163" s="986">
        <v>18.0</v>
      </c>
      <c r="P163" s="986">
        <v>22.0</v>
      </c>
      <c r="Q163" s="986">
        <v>14.0</v>
      </c>
      <c r="R163" s="986">
        <v>10.0</v>
      </c>
      <c r="S163" s="986">
        <v>16.0</v>
      </c>
      <c r="T163" s="986">
        <v>8.0</v>
      </c>
      <c r="U163" s="986">
        <v>13.0</v>
      </c>
      <c r="V163" s="986">
        <v>4.0</v>
      </c>
      <c r="W163" s="986">
        <v>4.0</v>
      </c>
      <c r="X163" s="986">
        <v>2.0</v>
      </c>
      <c r="Y163" s="986">
        <v>2.0</v>
      </c>
      <c r="Z163" s="986">
        <v>6.0</v>
      </c>
      <c r="AA163" s="986">
        <v>6.0</v>
      </c>
      <c r="AB163" s="986">
        <v>3.0</v>
      </c>
      <c r="AC163" s="986"/>
      <c r="AD163" s="986"/>
      <c r="AE163" s="986"/>
      <c r="AF163" s="986"/>
      <c r="AG163" s="987">
        <f>sum(B163:AF163)</f>
        <v>4303</v>
      </c>
    </row>
    <row r="164">
      <c r="A164" s="983"/>
      <c r="AG164" s="961"/>
    </row>
    <row r="165">
      <c r="A165" s="932" t="s">
        <v>854</v>
      </c>
      <c r="B165" s="988"/>
      <c r="C165" s="988"/>
      <c r="D165" s="988"/>
      <c r="E165" s="988"/>
      <c r="F165" s="988"/>
      <c r="G165" s="988"/>
      <c r="H165" s="988"/>
      <c r="I165" s="988"/>
      <c r="J165" s="988"/>
      <c r="K165" s="988"/>
      <c r="L165" s="988"/>
      <c r="M165" s="708"/>
      <c r="N165" s="988"/>
      <c r="O165" s="988"/>
      <c r="P165" s="988"/>
      <c r="Q165" s="988"/>
      <c r="R165" s="988"/>
      <c r="S165" s="988"/>
      <c r="T165" s="988"/>
      <c r="U165" s="988"/>
      <c r="V165" s="988"/>
      <c r="W165" s="988"/>
      <c r="X165" s="988"/>
      <c r="Y165" s="988"/>
      <c r="Z165" s="988"/>
      <c r="AA165" s="988"/>
      <c r="AB165" s="988"/>
      <c r="AC165" s="988"/>
      <c r="AD165" s="988"/>
      <c r="AE165" s="988"/>
      <c r="AF165" s="988"/>
      <c r="AG165" s="961">
        <f t="shared" ref="AG165:AG167" si="40">sum(B165:AF165)</f>
        <v>0</v>
      </c>
    </row>
    <row r="166">
      <c r="A166" s="932" t="s">
        <v>855</v>
      </c>
      <c r="B166" s="988"/>
      <c r="C166" s="988"/>
      <c r="D166" s="988"/>
      <c r="E166" s="988"/>
      <c r="F166" s="988"/>
      <c r="G166" s="988"/>
      <c r="H166" s="988"/>
      <c r="I166" s="988"/>
      <c r="J166" s="988"/>
      <c r="K166" s="988"/>
      <c r="L166" s="988"/>
      <c r="M166" s="988"/>
      <c r="N166" s="988"/>
      <c r="O166" s="988"/>
      <c r="P166" s="988"/>
      <c r="Q166" s="988"/>
      <c r="R166" s="988"/>
      <c r="S166" s="988"/>
      <c r="T166" s="988"/>
      <c r="U166" s="988"/>
      <c r="V166" s="988"/>
      <c r="W166" s="988"/>
      <c r="X166" s="988"/>
      <c r="Y166" s="988"/>
      <c r="Z166" s="988"/>
      <c r="AA166" s="988"/>
      <c r="AB166" s="988"/>
      <c r="AC166" s="988"/>
      <c r="AD166" s="988"/>
      <c r="AE166" s="988"/>
      <c r="AF166" s="988"/>
      <c r="AG166" s="961">
        <f t="shared" si="40"/>
        <v>0</v>
      </c>
    </row>
    <row r="167">
      <c r="A167" s="979" t="s">
        <v>44</v>
      </c>
      <c r="B167" s="161">
        <f t="shared" ref="B167:AF167" si="41">SUM(B165:B166)</f>
        <v>0</v>
      </c>
      <c r="C167" s="161">
        <f t="shared" si="41"/>
        <v>0</v>
      </c>
      <c r="D167" s="161">
        <f t="shared" si="41"/>
        <v>0</v>
      </c>
      <c r="E167" s="161">
        <f t="shared" si="41"/>
        <v>0</v>
      </c>
      <c r="F167" s="161">
        <f t="shared" si="41"/>
        <v>0</v>
      </c>
      <c r="G167" s="161">
        <f t="shared" si="41"/>
        <v>0</v>
      </c>
      <c r="H167" s="161">
        <f t="shared" si="41"/>
        <v>0</v>
      </c>
      <c r="I167" s="161">
        <f t="shared" si="41"/>
        <v>0</v>
      </c>
      <c r="J167" s="161">
        <f t="shared" si="41"/>
        <v>0</v>
      </c>
      <c r="K167" s="161">
        <f t="shared" si="41"/>
        <v>0</v>
      </c>
      <c r="L167" s="161">
        <f t="shared" si="41"/>
        <v>0</v>
      </c>
      <c r="M167" s="161">
        <f t="shared" si="41"/>
        <v>0</v>
      </c>
      <c r="N167" s="161">
        <f t="shared" si="41"/>
        <v>0</v>
      </c>
      <c r="O167" s="161">
        <f t="shared" si="41"/>
        <v>0</v>
      </c>
      <c r="P167" s="161">
        <f t="shared" si="41"/>
        <v>0</v>
      </c>
      <c r="Q167" s="161">
        <f t="shared" si="41"/>
        <v>0</v>
      </c>
      <c r="R167" s="161">
        <f t="shared" si="41"/>
        <v>0</v>
      </c>
      <c r="S167" s="161">
        <f t="shared" si="41"/>
        <v>0</v>
      </c>
      <c r="T167" s="161">
        <f t="shared" si="41"/>
        <v>0</v>
      </c>
      <c r="U167" s="161">
        <f t="shared" si="41"/>
        <v>0</v>
      </c>
      <c r="V167" s="161">
        <f t="shared" si="41"/>
        <v>0</v>
      </c>
      <c r="W167" s="161">
        <f t="shared" si="41"/>
        <v>0</v>
      </c>
      <c r="X167" s="161">
        <f t="shared" si="41"/>
        <v>0</v>
      </c>
      <c r="Y167" s="161">
        <f t="shared" si="41"/>
        <v>0</v>
      </c>
      <c r="Z167" s="161">
        <f t="shared" si="41"/>
        <v>0</v>
      </c>
      <c r="AA167" s="161">
        <f t="shared" si="41"/>
        <v>0</v>
      </c>
      <c r="AB167" s="161">
        <f t="shared" si="41"/>
        <v>0</v>
      </c>
      <c r="AC167" s="161">
        <f t="shared" si="41"/>
        <v>0</v>
      </c>
      <c r="AD167" s="161">
        <f t="shared" si="41"/>
        <v>0</v>
      </c>
      <c r="AE167" s="161">
        <f t="shared" si="41"/>
        <v>0</v>
      </c>
      <c r="AF167" s="161">
        <f t="shared" si="41"/>
        <v>0</v>
      </c>
      <c r="AG167" s="961">
        <f t="shared" si="40"/>
        <v>0</v>
      </c>
    </row>
    <row r="168">
      <c r="A168" s="983"/>
      <c r="AG168" s="961"/>
    </row>
    <row r="169">
      <c r="A169" s="983"/>
      <c r="AG169" s="961"/>
    </row>
    <row r="170">
      <c r="A170" s="917" t="s">
        <v>208</v>
      </c>
      <c r="AG170" s="961"/>
    </row>
    <row r="171">
      <c r="A171" s="932" t="s">
        <v>856</v>
      </c>
      <c r="B171" s="989">
        <f t="shared" ref="B171:AF171" si="42">B145-B189</f>
        <v>153</v>
      </c>
      <c r="C171" s="989">
        <f t="shared" si="42"/>
        <v>206</v>
      </c>
      <c r="D171" s="989">
        <f t="shared" si="42"/>
        <v>267</v>
      </c>
      <c r="E171" s="989">
        <f t="shared" si="42"/>
        <v>286</v>
      </c>
      <c r="F171" s="989">
        <f t="shared" si="42"/>
        <v>160</v>
      </c>
      <c r="G171" s="989">
        <f t="shared" si="42"/>
        <v>112</v>
      </c>
      <c r="H171" s="989">
        <f t="shared" si="42"/>
        <v>304</v>
      </c>
      <c r="I171" s="989">
        <f t="shared" si="42"/>
        <v>386</v>
      </c>
      <c r="J171" s="989">
        <f t="shared" si="42"/>
        <v>294</v>
      </c>
      <c r="K171" s="989">
        <f t="shared" si="42"/>
        <v>436</v>
      </c>
      <c r="L171" s="989">
        <f t="shared" si="42"/>
        <v>133</v>
      </c>
      <c r="M171" s="989">
        <f t="shared" si="42"/>
        <v>97</v>
      </c>
      <c r="N171" s="989">
        <f t="shared" si="42"/>
        <v>0</v>
      </c>
      <c r="O171" s="989">
        <f t="shared" si="42"/>
        <v>0</v>
      </c>
      <c r="P171" s="989">
        <f t="shared" si="42"/>
        <v>0</v>
      </c>
      <c r="Q171" s="989">
        <f t="shared" si="42"/>
        <v>0</v>
      </c>
      <c r="R171" s="989">
        <f t="shared" si="42"/>
        <v>0</v>
      </c>
      <c r="S171" s="989">
        <f t="shared" si="42"/>
        <v>0</v>
      </c>
      <c r="T171" s="989">
        <f t="shared" si="42"/>
        <v>0</v>
      </c>
      <c r="U171" s="989">
        <f t="shared" si="42"/>
        <v>0</v>
      </c>
      <c r="V171" s="989">
        <f t="shared" si="42"/>
        <v>0</v>
      </c>
      <c r="W171" s="989">
        <f t="shared" si="42"/>
        <v>0</v>
      </c>
      <c r="X171" s="989">
        <f t="shared" si="42"/>
        <v>0</v>
      </c>
      <c r="Y171" s="989">
        <f t="shared" si="42"/>
        <v>0</v>
      </c>
      <c r="Z171" s="989">
        <f t="shared" si="42"/>
        <v>0</v>
      </c>
      <c r="AA171" s="989">
        <f t="shared" si="42"/>
        <v>0</v>
      </c>
      <c r="AB171" s="989">
        <f t="shared" si="42"/>
        <v>0</v>
      </c>
      <c r="AC171" s="989">
        <f t="shared" si="42"/>
        <v>0</v>
      </c>
      <c r="AD171" s="989">
        <f t="shared" si="42"/>
        <v>0</v>
      </c>
      <c r="AE171" s="989">
        <f t="shared" si="42"/>
        <v>0</v>
      </c>
      <c r="AF171" s="989">
        <f t="shared" si="42"/>
        <v>0</v>
      </c>
      <c r="AG171" s="961">
        <f t="shared" ref="AG171:AG175" si="44">sum(B171:AF171)</f>
        <v>2834</v>
      </c>
    </row>
    <row r="172">
      <c r="A172" s="932" t="s">
        <v>857</v>
      </c>
      <c r="B172" s="989">
        <f t="shared" ref="B172:AF172" si="43">B146-B190</f>
        <v>23</v>
      </c>
      <c r="C172" s="989">
        <f t="shared" si="43"/>
        <v>24</v>
      </c>
      <c r="D172" s="989">
        <f t="shared" si="43"/>
        <v>40</v>
      </c>
      <c r="E172" s="989">
        <f t="shared" si="43"/>
        <v>35</v>
      </c>
      <c r="F172" s="989">
        <f t="shared" si="43"/>
        <v>125</v>
      </c>
      <c r="G172" s="989">
        <f t="shared" si="43"/>
        <v>216</v>
      </c>
      <c r="H172" s="989">
        <f t="shared" si="43"/>
        <v>230</v>
      </c>
      <c r="I172" s="989">
        <f t="shared" si="43"/>
        <v>246</v>
      </c>
      <c r="J172" s="989">
        <f t="shared" si="43"/>
        <v>317</v>
      </c>
      <c r="K172" s="989">
        <f t="shared" si="43"/>
        <v>429</v>
      </c>
      <c r="L172" s="989">
        <f t="shared" si="43"/>
        <v>453</v>
      </c>
      <c r="M172" s="989">
        <f t="shared" si="43"/>
        <v>445</v>
      </c>
      <c r="N172" s="989">
        <f t="shared" si="43"/>
        <v>387</v>
      </c>
      <c r="O172" s="989">
        <f t="shared" si="43"/>
        <v>270</v>
      </c>
      <c r="P172" s="989">
        <f t="shared" si="43"/>
        <v>191</v>
      </c>
      <c r="Q172" s="989">
        <f t="shared" si="43"/>
        <v>354</v>
      </c>
      <c r="R172" s="989">
        <f t="shared" si="43"/>
        <v>121</v>
      </c>
      <c r="S172" s="989">
        <f t="shared" si="43"/>
        <v>143</v>
      </c>
      <c r="T172" s="989">
        <f t="shared" si="43"/>
        <v>237</v>
      </c>
      <c r="U172" s="989">
        <f t="shared" si="43"/>
        <v>114</v>
      </c>
      <c r="V172" s="989">
        <f t="shared" si="43"/>
        <v>56</v>
      </c>
      <c r="W172" s="989">
        <f t="shared" si="43"/>
        <v>40</v>
      </c>
      <c r="X172" s="989">
        <f t="shared" si="43"/>
        <v>26</v>
      </c>
      <c r="Y172" s="989">
        <f t="shared" si="43"/>
        <v>28</v>
      </c>
      <c r="Z172" s="989">
        <f t="shared" si="43"/>
        <v>42</v>
      </c>
      <c r="AA172" s="989">
        <f t="shared" si="43"/>
        <v>11</v>
      </c>
      <c r="AB172" s="989">
        <f t="shared" si="43"/>
        <v>13</v>
      </c>
      <c r="AC172" s="989">
        <f t="shared" si="43"/>
        <v>0</v>
      </c>
      <c r="AD172" s="989">
        <f t="shared" si="43"/>
        <v>0</v>
      </c>
      <c r="AE172" s="989">
        <f t="shared" si="43"/>
        <v>0</v>
      </c>
      <c r="AF172" s="989">
        <f t="shared" si="43"/>
        <v>0</v>
      </c>
      <c r="AG172" s="961">
        <f t="shared" si="44"/>
        <v>4616</v>
      </c>
    </row>
    <row r="173">
      <c r="A173" s="932" t="s">
        <v>858</v>
      </c>
      <c r="B173" s="989">
        <f t="shared" ref="B173:AF173" si="45">B147-B191</f>
        <v>335</v>
      </c>
      <c r="C173" s="989">
        <f t="shared" si="45"/>
        <v>515</v>
      </c>
      <c r="D173" s="989">
        <f t="shared" si="45"/>
        <v>673</v>
      </c>
      <c r="E173" s="989">
        <f t="shared" si="45"/>
        <v>653</v>
      </c>
      <c r="F173" s="989">
        <f t="shared" si="45"/>
        <v>434</v>
      </c>
      <c r="G173" s="989">
        <f t="shared" si="45"/>
        <v>313</v>
      </c>
      <c r="H173" s="989">
        <f t="shared" si="45"/>
        <v>117</v>
      </c>
      <c r="I173" s="989">
        <f t="shared" si="45"/>
        <v>-12</v>
      </c>
      <c r="J173" s="989">
        <f t="shared" si="45"/>
        <v>-14</v>
      </c>
      <c r="K173" s="989">
        <f t="shared" si="45"/>
        <v>-20</v>
      </c>
      <c r="L173" s="989">
        <f t="shared" si="45"/>
        <v>46</v>
      </c>
      <c r="M173" s="989">
        <f t="shared" si="45"/>
        <v>35</v>
      </c>
      <c r="N173" s="989">
        <f t="shared" si="45"/>
        <v>77</v>
      </c>
      <c r="O173" s="989">
        <f t="shared" si="45"/>
        <v>20</v>
      </c>
      <c r="P173" s="989">
        <f t="shared" si="45"/>
        <v>0</v>
      </c>
      <c r="Q173" s="989">
        <f t="shared" si="45"/>
        <v>0</v>
      </c>
      <c r="R173" s="989">
        <f t="shared" si="45"/>
        <v>0</v>
      </c>
      <c r="S173" s="989">
        <f t="shared" si="45"/>
        <v>0</v>
      </c>
      <c r="T173" s="989">
        <f t="shared" si="45"/>
        <v>0</v>
      </c>
      <c r="U173" s="989">
        <f t="shared" si="45"/>
        <v>0</v>
      </c>
      <c r="V173" s="989">
        <f t="shared" si="45"/>
        <v>0</v>
      </c>
      <c r="W173" s="989">
        <f t="shared" si="45"/>
        <v>0</v>
      </c>
      <c r="X173" s="989">
        <f t="shared" si="45"/>
        <v>0</v>
      </c>
      <c r="Y173" s="989">
        <f t="shared" si="45"/>
        <v>0</v>
      </c>
      <c r="Z173" s="989">
        <f t="shared" si="45"/>
        <v>0</v>
      </c>
      <c r="AA173" s="989">
        <f t="shared" si="45"/>
        <v>0</v>
      </c>
      <c r="AB173" s="989">
        <f t="shared" si="45"/>
        <v>0</v>
      </c>
      <c r="AC173" s="989">
        <f t="shared" si="45"/>
        <v>0</v>
      </c>
      <c r="AD173" s="989">
        <f t="shared" si="45"/>
        <v>0</v>
      </c>
      <c r="AE173" s="989">
        <f t="shared" si="45"/>
        <v>0</v>
      </c>
      <c r="AF173" s="989">
        <f t="shared" si="45"/>
        <v>0</v>
      </c>
      <c r="AG173" s="961">
        <f t="shared" si="44"/>
        <v>3172</v>
      </c>
    </row>
    <row r="174">
      <c r="A174" s="932" t="s">
        <v>859</v>
      </c>
      <c r="B174" s="989">
        <f t="shared" ref="B174:AF174" si="46">B148-B192</f>
        <v>83</v>
      </c>
      <c r="C174" s="989">
        <f t="shared" si="46"/>
        <v>86</v>
      </c>
      <c r="D174" s="989">
        <f t="shared" si="46"/>
        <v>88</v>
      </c>
      <c r="E174" s="989">
        <f t="shared" si="46"/>
        <v>87</v>
      </c>
      <c r="F174" s="989">
        <f t="shared" si="46"/>
        <v>297</v>
      </c>
      <c r="G174" s="989">
        <f t="shared" si="46"/>
        <v>431</v>
      </c>
      <c r="H174" s="989">
        <f t="shared" si="46"/>
        <v>475</v>
      </c>
      <c r="I174" s="989">
        <f t="shared" si="46"/>
        <v>578</v>
      </c>
      <c r="J174" s="989">
        <f t="shared" si="46"/>
        <v>600</v>
      </c>
      <c r="K174" s="989">
        <f t="shared" si="46"/>
        <v>985</v>
      </c>
      <c r="L174" s="989">
        <f t="shared" si="46"/>
        <v>1062</v>
      </c>
      <c r="M174" s="989">
        <f t="shared" si="46"/>
        <v>970</v>
      </c>
      <c r="N174" s="989">
        <f t="shared" si="46"/>
        <v>741</v>
      </c>
      <c r="O174" s="989">
        <f t="shared" si="46"/>
        <v>532</v>
      </c>
      <c r="P174" s="989">
        <f t="shared" si="46"/>
        <v>418</v>
      </c>
      <c r="Q174" s="989">
        <f t="shared" si="46"/>
        <v>132</v>
      </c>
      <c r="R174" s="989">
        <f t="shared" si="46"/>
        <v>218</v>
      </c>
      <c r="S174" s="989">
        <f t="shared" si="46"/>
        <v>241</v>
      </c>
      <c r="T174" s="989">
        <f t="shared" si="46"/>
        <v>122</v>
      </c>
      <c r="U174" s="989">
        <f t="shared" si="46"/>
        <v>176</v>
      </c>
      <c r="V174" s="989">
        <f t="shared" si="46"/>
        <v>95</v>
      </c>
      <c r="W174" s="989">
        <f t="shared" si="46"/>
        <v>84</v>
      </c>
      <c r="X174" s="989">
        <f t="shared" si="46"/>
        <v>58</v>
      </c>
      <c r="Y174" s="989">
        <f t="shared" si="46"/>
        <v>45</v>
      </c>
      <c r="Z174" s="989">
        <f t="shared" si="46"/>
        <v>65</v>
      </c>
      <c r="AA174" s="989">
        <f t="shared" si="46"/>
        <v>54</v>
      </c>
      <c r="AB174" s="989">
        <f t="shared" si="46"/>
        <v>50</v>
      </c>
      <c r="AC174" s="989">
        <f t="shared" si="46"/>
        <v>0</v>
      </c>
      <c r="AD174" s="989">
        <f t="shared" si="46"/>
        <v>0</v>
      </c>
      <c r="AE174" s="989">
        <f t="shared" si="46"/>
        <v>0</v>
      </c>
      <c r="AF174" s="989">
        <f t="shared" si="46"/>
        <v>0</v>
      </c>
      <c r="AG174" s="961">
        <f t="shared" si="44"/>
        <v>8773</v>
      </c>
    </row>
    <row r="175">
      <c r="A175" s="979" t="s">
        <v>130</v>
      </c>
      <c r="B175" s="990">
        <f t="shared" ref="B175:AF175" si="47">SUM(B171:B174)</f>
        <v>594</v>
      </c>
      <c r="C175" s="990">
        <f t="shared" si="47"/>
        <v>831</v>
      </c>
      <c r="D175" s="990">
        <f t="shared" si="47"/>
        <v>1068</v>
      </c>
      <c r="E175" s="990">
        <f t="shared" si="47"/>
        <v>1061</v>
      </c>
      <c r="F175" s="990">
        <f t="shared" si="47"/>
        <v>1016</v>
      </c>
      <c r="G175" s="990">
        <f t="shared" si="47"/>
        <v>1072</v>
      </c>
      <c r="H175" s="990">
        <f t="shared" si="47"/>
        <v>1126</v>
      </c>
      <c r="I175" s="990">
        <f t="shared" si="47"/>
        <v>1198</v>
      </c>
      <c r="J175" s="990">
        <f t="shared" si="47"/>
        <v>1197</v>
      </c>
      <c r="K175" s="990">
        <f t="shared" si="47"/>
        <v>1830</v>
      </c>
      <c r="L175" s="990">
        <f t="shared" si="47"/>
        <v>1694</v>
      </c>
      <c r="M175" s="990">
        <f t="shared" si="47"/>
        <v>1547</v>
      </c>
      <c r="N175" s="990">
        <f t="shared" si="47"/>
        <v>1205</v>
      </c>
      <c r="O175" s="990">
        <f t="shared" si="47"/>
        <v>822</v>
      </c>
      <c r="P175" s="990">
        <f t="shared" si="47"/>
        <v>609</v>
      </c>
      <c r="Q175" s="990">
        <f t="shared" si="47"/>
        <v>486</v>
      </c>
      <c r="R175" s="990">
        <f t="shared" si="47"/>
        <v>339</v>
      </c>
      <c r="S175" s="990">
        <f t="shared" si="47"/>
        <v>384</v>
      </c>
      <c r="T175" s="990">
        <f t="shared" si="47"/>
        <v>359</v>
      </c>
      <c r="U175" s="990">
        <f t="shared" si="47"/>
        <v>290</v>
      </c>
      <c r="V175" s="990">
        <f t="shared" si="47"/>
        <v>151</v>
      </c>
      <c r="W175" s="990">
        <f t="shared" si="47"/>
        <v>124</v>
      </c>
      <c r="X175" s="990">
        <f t="shared" si="47"/>
        <v>84</v>
      </c>
      <c r="Y175" s="990">
        <f t="shared" si="47"/>
        <v>73</v>
      </c>
      <c r="Z175" s="990">
        <f t="shared" si="47"/>
        <v>107</v>
      </c>
      <c r="AA175" s="990">
        <f t="shared" si="47"/>
        <v>65</v>
      </c>
      <c r="AB175" s="990">
        <f t="shared" si="47"/>
        <v>63</v>
      </c>
      <c r="AC175" s="990">
        <f t="shared" si="47"/>
        <v>0</v>
      </c>
      <c r="AD175" s="990">
        <f t="shared" si="47"/>
        <v>0</v>
      </c>
      <c r="AE175" s="990">
        <f t="shared" si="47"/>
        <v>0</v>
      </c>
      <c r="AF175" s="990">
        <f t="shared" si="47"/>
        <v>0</v>
      </c>
      <c r="AG175" s="961">
        <f t="shared" si="44"/>
        <v>19395</v>
      </c>
    </row>
    <row r="176">
      <c r="A176" s="40"/>
      <c r="AG176" s="961"/>
    </row>
    <row r="177">
      <c r="A177" s="932" t="s">
        <v>98</v>
      </c>
      <c r="B177" s="989">
        <f t="shared" ref="B177:AF177" si="48">B151-B195</f>
        <v>131</v>
      </c>
      <c r="C177" s="989">
        <f t="shared" si="48"/>
        <v>175</v>
      </c>
      <c r="D177" s="989">
        <f t="shared" si="48"/>
        <v>230</v>
      </c>
      <c r="E177" s="989">
        <f t="shared" si="48"/>
        <v>225</v>
      </c>
      <c r="F177" s="989">
        <f t="shared" si="48"/>
        <v>193</v>
      </c>
      <c r="G177" s="989">
        <f t="shared" si="48"/>
        <v>223</v>
      </c>
      <c r="H177" s="989">
        <f t="shared" si="48"/>
        <v>212</v>
      </c>
      <c r="I177" s="989">
        <f t="shared" si="48"/>
        <v>247</v>
      </c>
      <c r="J177" s="989">
        <f t="shared" si="48"/>
        <v>271</v>
      </c>
      <c r="K177" s="989">
        <f t="shared" si="48"/>
        <v>424</v>
      </c>
      <c r="L177" s="989">
        <f t="shared" si="48"/>
        <v>392</v>
      </c>
      <c r="M177" s="989">
        <f t="shared" si="48"/>
        <v>301</v>
      </c>
      <c r="N177" s="989">
        <f t="shared" si="48"/>
        <v>272</v>
      </c>
      <c r="O177" s="989">
        <f t="shared" si="48"/>
        <v>244</v>
      </c>
      <c r="P177" s="989">
        <f t="shared" si="48"/>
        <v>-14</v>
      </c>
      <c r="Q177" s="989">
        <f t="shared" si="48"/>
        <v>181</v>
      </c>
      <c r="R177" s="989">
        <f t="shared" si="48"/>
        <v>134</v>
      </c>
      <c r="S177" s="989">
        <f t="shared" si="48"/>
        <v>111</v>
      </c>
      <c r="T177" s="989">
        <f t="shared" si="48"/>
        <v>123</v>
      </c>
      <c r="U177" s="989">
        <f t="shared" si="48"/>
        <v>96</v>
      </c>
      <c r="V177" s="989">
        <f t="shared" si="48"/>
        <v>54</v>
      </c>
      <c r="W177" s="989">
        <f t="shared" si="48"/>
        <v>45</v>
      </c>
      <c r="X177" s="989">
        <f t="shared" si="48"/>
        <v>29</v>
      </c>
      <c r="Y177" s="989">
        <f t="shared" si="48"/>
        <v>29</v>
      </c>
      <c r="Z177" s="989">
        <f t="shared" si="48"/>
        <v>61</v>
      </c>
      <c r="AA177" s="989">
        <f t="shared" si="48"/>
        <v>70</v>
      </c>
      <c r="AB177" s="989">
        <f t="shared" si="48"/>
        <v>44</v>
      </c>
      <c r="AC177" s="989">
        <f t="shared" si="48"/>
        <v>0</v>
      </c>
      <c r="AD177" s="989">
        <f t="shared" si="48"/>
        <v>0</v>
      </c>
      <c r="AE177" s="989">
        <f t="shared" si="48"/>
        <v>0</v>
      </c>
      <c r="AF177" s="989">
        <f t="shared" si="48"/>
        <v>0</v>
      </c>
      <c r="AG177" s="961">
        <f t="shared" ref="AG177:AG186" si="49">sum(B177:AF177)</f>
        <v>4503</v>
      </c>
    </row>
    <row r="178">
      <c r="A178" s="932" t="s">
        <v>614</v>
      </c>
      <c r="B178" s="981"/>
      <c r="C178" s="981"/>
      <c r="D178" s="981"/>
      <c r="E178" s="981"/>
      <c r="F178" s="981"/>
      <c r="G178" s="981"/>
      <c r="H178" s="981"/>
      <c r="I178" s="981"/>
      <c r="J178" s="981"/>
      <c r="K178" s="981"/>
      <c r="L178" s="981"/>
      <c r="M178" s="981"/>
      <c r="N178" s="981"/>
      <c r="O178" s="981"/>
      <c r="P178" s="981"/>
      <c r="Q178" s="981"/>
      <c r="R178" s="981"/>
      <c r="S178" s="981"/>
      <c r="T178" s="981"/>
      <c r="U178" s="981"/>
      <c r="V178" s="981"/>
      <c r="W178" s="981"/>
      <c r="X178" s="981"/>
      <c r="Y178" s="981"/>
      <c r="Z178" s="981"/>
      <c r="AA178" s="981"/>
      <c r="AB178" s="981"/>
      <c r="AC178" s="981"/>
      <c r="AD178" s="981"/>
      <c r="AE178" s="981"/>
      <c r="AF178" s="981"/>
      <c r="AG178" s="961">
        <f t="shared" si="49"/>
        <v>0</v>
      </c>
    </row>
    <row r="179">
      <c r="A179" s="932" t="s">
        <v>99</v>
      </c>
      <c r="B179" s="989">
        <f t="shared" ref="B179:AF179" si="50">B153-B197</f>
        <v>0</v>
      </c>
      <c r="C179" s="989">
        <f t="shared" si="50"/>
        <v>0</v>
      </c>
      <c r="D179" s="989">
        <f t="shared" si="50"/>
        <v>0</v>
      </c>
      <c r="E179" s="989">
        <f t="shared" si="50"/>
        <v>0</v>
      </c>
      <c r="F179" s="989">
        <f t="shared" si="50"/>
        <v>0</v>
      </c>
      <c r="G179" s="989">
        <f t="shared" si="50"/>
        <v>0</v>
      </c>
      <c r="H179" s="989">
        <f t="shared" si="50"/>
        <v>0</v>
      </c>
      <c r="I179" s="989">
        <f t="shared" si="50"/>
        <v>0</v>
      </c>
      <c r="J179" s="989">
        <f t="shared" si="50"/>
        <v>0</v>
      </c>
      <c r="K179" s="989">
        <f t="shared" si="50"/>
        <v>0</v>
      </c>
      <c r="L179" s="989">
        <f t="shared" si="50"/>
        <v>0</v>
      </c>
      <c r="M179" s="989">
        <f t="shared" si="50"/>
        <v>0</v>
      </c>
      <c r="N179" s="989">
        <f t="shared" si="50"/>
        <v>0</v>
      </c>
      <c r="O179" s="989">
        <f t="shared" si="50"/>
        <v>0</v>
      </c>
      <c r="P179" s="989">
        <f t="shared" si="50"/>
        <v>0</v>
      </c>
      <c r="Q179" s="989">
        <f t="shared" si="50"/>
        <v>0</v>
      </c>
      <c r="R179" s="989">
        <f t="shared" si="50"/>
        <v>0</v>
      </c>
      <c r="S179" s="989">
        <f t="shared" si="50"/>
        <v>0</v>
      </c>
      <c r="T179" s="989">
        <f t="shared" si="50"/>
        <v>0</v>
      </c>
      <c r="U179" s="989">
        <f t="shared" si="50"/>
        <v>0</v>
      </c>
      <c r="V179" s="989">
        <f t="shared" si="50"/>
        <v>35</v>
      </c>
      <c r="W179" s="989">
        <f t="shared" si="50"/>
        <v>42</v>
      </c>
      <c r="X179" s="989">
        <f t="shared" si="50"/>
        <v>33</v>
      </c>
      <c r="Y179" s="989">
        <f t="shared" si="50"/>
        <v>28</v>
      </c>
      <c r="Z179" s="989">
        <f t="shared" si="50"/>
        <v>53</v>
      </c>
      <c r="AA179" s="989">
        <f t="shared" si="50"/>
        <v>70</v>
      </c>
      <c r="AB179" s="989">
        <f t="shared" si="50"/>
        <v>42</v>
      </c>
      <c r="AC179" s="989">
        <f t="shared" si="50"/>
        <v>0</v>
      </c>
      <c r="AD179" s="989">
        <f t="shared" si="50"/>
        <v>0</v>
      </c>
      <c r="AE179" s="989">
        <f t="shared" si="50"/>
        <v>0</v>
      </c>
      <c r="AF179" s="989">
        <f t="shared" si="50"/>
        <v>0</v>
      </c>
      <c r="AG179" s="961">
        <f t="shared" si="49"/>
        <v>303</v>
      </c>
    </row>
    <row r="180">
      <c r="A180" s="932" t="s">
        <v>860</v>
      </c>
      <c r="B180" s="989">
        <f t="shared" ref="B180:AF180" si="51">B154-B198</f>
        <v>58</v>
      </c>
      <c r="C180" s="989">
        <f t="shared" si="51"/>
        <v>75</v>
      </c>
      <c r="D180" s="989">
        <f t="shared" si="51"/>
        <v>96</v>
      </c>
      <c r="E180" s="989">
        <f t="shared" si="51"/>
        <v>85</v>
      </c>
      <c r="F180" s="989">
        <f t="shared" si="51"/>
        <v>56</v>
      </c>
      <c r="G180" s="989">
        <f t="shared" si="51"/>
        <v>56</v>
      </c>
      <c r="H180" s="989">
        <f t="shared" si="51"/>
        <v>46</v>
      </c>
      <c r="I180" s="989">
        <f t="shared" si="51"/>
        <v>44</v>
      </c>
      <c r="J180" s="989">
        <f t="shared" si="51"/>
        <v>56</v>
      </c>
      <c r="K180" s="989">
        <f t="shared" si="51"/>
        <v>89</v>
      </c>
      <c r="L180" s="989">
        <f t="shared" si="51"/>
        <v>58</v>
      </c>
      <c r="M180" s="989">
        <f t="shared" si="51"/>
        <v>29</v>
      </c>
      <c r="N180" s="989">
        <f t="shared" si="51"/>
        <v>39</v>
      </c>
      <c r="O180" s="989">
        <f t="shared" si="51"/>
        <v>14</v>
      </c>
      <c r="P180" s="989">
        <f t="shared" si="51"/>
        <v>4</v>
      </c>
      <c r="Q180" s="989">
        <f t="shared" si="51"/>
        <v>7</v>
      </c>
      <c r="R180" s="989">
        <f t="shared" si="51"/>
        <v>5</v>
      </c>
      <c r="S180" s="989">
        <f t="shared" si="51"/>
        <v>2</v>
      </c>
      <c r="T180" s="989">
        <f t="shared" si="51"/>
        <v>5</v>
      </c>
      <c r="U180" s="989">
        <f t="shared" si="51"/>
        <v>2</v>
      </c>
      <c r="V180" s="989">
        <f t="shared" si="51"/>
        <v>3</v>
      </c>
      <c r="W180" s="989">
        <f t="shared" si="51"/>
        <v>0</v>
      </c>
      <c r="X180" s="989">
        <f t="shared" si="51"/>
        <v>1</v>
      </c>
      <c r="Y180" s="989">
        <f t="shared" si="51"/>
        <v>5</v>
      </c>
      <c r="Z180" s="989">
        <f t="shared" si="51"/>
        <v>18</v>
      </c>
      <c r="AA180" s="989">
        <f t="shared" si="51"/>
        <v>13</v>
      </c>
      <c r="AB180" s="989">
        <f t="shared" si="51"/>
        <v>10</v>
      </c>
      <c r="AC180" s="989">
        <f t="shared" si="51"/>
        <v>0</v>
      </c>
      <c r="AD180" s="989">
        <f t="shared" si="51"/>
        <v>0</v>
      </c>
      <c r="AE180" s="989">
        <f t="shared" si="51"/>
        <v>0</v>
      </c>
      <c r="AF180" s="989">
        <f t="shared" si="51"/>
        <v>0</v>
      </c>
      <c r="AG180" s="961">
        <f t="shared" si="49"/>
        <v>876</v>
      </c>
    </row>
    <row r="181">
      <c r="A181" s="932" t="s">
        <v>861</v>
      </c>
      <c r="B181" s="989">
        <f t="shared" ref="B181:AF181" si="52">B155-B199</f>
        <v>17</v>
      </c>
      <c r="C181" s="989">
        <f t="shared" si="52"/>
        <v>19</v>
      </c>
      <c r="D181" s="989">
        <f t="shared" si="52"/>
        <v>9</v>
      </c>
      <c r="E181" s="989">
        <f t="shared" si="52"/>
        <v>11</v>
      </c>
      <c r="F181" s="989">
        <f t="shared" si="52"/>
        <v>41</v>
      </c>
      <c r="G181" s="989">
        <f t="shared" si="52"/>
        <v>60</v>
      </c>
      <c r="H181" s="989">
        <f t="shared" si="52"/>
        <v>58</v>
      </c>
      <c r="I181" s="989">
        <f t="shared" si="52"/>
        <v>62</v>
      </c>
      <c r="J181" s="989">
        <f t="shared" si="52"/>
        <v>76</v>
      </c>
      <c r="K181" s="989">
        <f t="shared" si="52"/>
        <v>153</v>
      </c>
      <c r="L181" s="989">
        <f t="shared" si="52"/>
        <v>158</v>
      </c>
      <c r="M181" s="989">
        <f t="shared" si="52"/>
        <v>109</v>
      </c>
      <c r="N181" s="989">
        <f t="shared" si="52"/>
        <v>110</v>
      </c>
      <c r="O181" s="989">
        <f t="shared" si="52"/>
        <v>187</v>
      </c>
      <c r="P181" s="989">
        <f t="shared" si="52"/>
        <v>199</v>
      </c>
      <c r="Q181" s="989">
        <f t="shared" si="52"/>
        <v>154</v>
      </c>
      <c r="R181" s="989">
        <f t="shared" si="52"/>
        <v>119</v>
      </c>
      <c r="S181" s="989">
        <f t="shared" si="52"/>
        <v>106</v>
      </c>
      <c r="T181" s="989">
        <f t="shared" si="52"/>
        <v>107</v>
      </c>
      <c r="U181" s="989">
        <f t="shared" si="52"/>
        <v>87</v>
      </c>
      <c r="V181" s="989">
        <f t="shared" si="52"/>
        <v>46</v>
      </c>
      <c r="W181" s="989">
        <f t="shared" si="52"/>
        <v>33</v>
      </c>
      <c r="X181" s="989">
        <f t="shared" si="52"/>
        <v>26</v>
      </c>
      <c r="Y181" s="989">
        <f t="shared" si="52"/>
        <v>24</v>
      </c>
      <c r="Z181" s="989">
        <f t="shared" si="52"/>
        <v>38</v>
      </c>
      <c r="AA181" s="989">
        <f t="shared" si="52"/>
        <v>34</v>
      </c>
      <c r="AB181" s="989">
        <f t="shared" si="52"/>
        <v>23</v>
      </c>
      <c r="AC181" s="989">
        <f t="shared" si="52"/>
        <v>0</v>
      </c>
      <c r="AD181" s="989">
        <f t="shared" si="52"/>
        <v>0</v>
      </c>
      <c r="AE181" s="989">
        <f t="shared" si="52"/>
        <v>0</v>
      </c>
      <c r="AF181" s="989">
        <f t="shared" si="52"/>
        <v>0</v>
      </c>
      <c r="AG181" s="961">
        <f t="shared" si="49"/>
        <v>2066</v>
      </c>
    </row>
    <row r="182">
      <c r="A182" s="932" t="s">
        <v>862</v>
      </c>
      <c r="B182" s="989">
        <f t="shared" ref="B182:AF182" si="53">B156-B200</f>
        <v>26</v>
      </c>
      <c r="C182" s="989">
        <f t="shared" si="53"/>
        <v>19</v>
      </c>
      <c r="D182" s="989">
        <f t="shared" si="53"/>
        <v>17</v>
      </c>
      <c r="E182" s="989">
        <f t="shared" si="53"/>
        <v>15</v>
      </c>
      <c r="F182" s="989">
        <f t="shared" si="53"/>
        <v>17</v>
      </c>
      <c r="G182" s="989">
        <f t="shared" si="53"/>
        <v>8</v>
      </c>
      <c r="H182" s="989">
        <f t="shared" si="53"/>
        <v>16</v>
      </c>
      <c r="I182" s="989">
        <f t="shared" si="53"/>
        <v>34</v>
      </c>
      <c r="J182" s="989">
        <f t="shared" si="53"/>
        <v>25</v>
      </c>
      <c r="K182" s="989">
        <f t="shared" si="53"/>
        <v>23</v>
      </c>
      <c r="L182" s="989">
        <f t="shared" si="53"/>
        <v>37</v>
      </c>
      <c r="M182" s="989">
        <f t="shared" si="53"/>
        <v>20</v>
      </c>
      <c r="N182" s="989">
        <f t="shared" si="53"/>
        <v>14</v>
      </c>
      <c r="O182" s="989">
        <f t="shared" si="53"/>
        <v>17</v>
      </c>
      <c r="P182" s="989">
        <f t="shared" si="53"/>
        <v>8</v>
      </c>
      <c r="Q182" s="989">
        <f t="shared" si="53"/>
        <v>14</v>
      </c>
      <c r="R182" s="989">
        <f t="shared" si="53"/>
        <v>3</v>
      </c>
      <c r="S182" s="989">
        <f t="shared" si="53"/>
        <v>8</v>
      </c>
      <c r="T182" s="989">
        <f t="shared" si="53"/>
        <v>5</v>
      </c>
      <c r="U182" s="989">
        <f t="shared" si="53"/>
        <v>5</v>
      </c>
      <c r="V182" s="989">
        <f t="shared" si="53"/>
        <v>3</v>
      </c>
      <c r="W182" s="989">
        <f t="shared" si="53"/>
        <v>6</v>
      </c>
      <c r="X182" s="989">
        <f t="shared" si="53"/>
        <v>4</v>
      </c>
      <c r="Y182" s="989">
        <f t="shared" si="53"/>
        <v>6</v>
      </c>
      <c r="Z182" s="989">
        <f t="shared" si="53"/>
        <v>9</v>
      </c>
      <c r="AA182" s="989">
        <f t="shared" si="53"/>
        <v>17</v>
      </c>
      <c r="AB182" s="989">
        <f t="shared" si="53"/>
        <v>12</v>
      </c>
      <c r="AC182" s="989">
        <f t="shared" si="53"/>
        <v>0</v>
      </c>
      <c r="AD182" s="989">
        <f t="shared" si="53"/>
        <v>0</v>
      </c>
      <c r="AE182" s="989">
        <f t="shared" si="53"/>
        <v>0</v>
      </c>
      <c r="AF182" s="989">
        <f t="shared" si="53"/>
        <v>0</v>
      </c>
      <c r="AG182" s="961">
        <f t="shared" si="49"/>
        <v>388</v>
      </c>
    </row>
    <row r="183">
      <c r="A183" s="932" t="s">
        <v>863</v>
      </c>
      <c r="B183" s="989">
        <f t="shared" ref="B183:AF183" si="54">B157-B201</f>
        <v>5</v>
      </c>
      <c r="C183" s="989">
        <f t="shared" si="54"/>
        <v>3</v>
      </c>
      <c r="D183" s="989">
        <f t="shared" si="54"/>
        <v>4</v>
      </c>
      <c r="E183" s="989">
        <f t="shared" si="54"/>
        <v>2</v>
      </c>
      <c r="F183" s="989">
        <f t="shared" si="54"/>
        <v>3</v>
      </c>
      <c r="G183" s="989">
        <f t="shared" si="54"/>
        <v>8</v>
      </c>
      <c r="H183" s="989">
        <f t="shared" si="54"/>
        <v>13</v>
      </c>
      <c r="I183" s="989">
        <f t="shared" si="54"/>
        <v>6</v>
      </c>
      <c r="J183" s="989">
        <f t="shared" si="54"/>
        <v>16</v>
      </c>
      <c r="K183" s="989">
        <f t="shared" si="54"/>
        <v>32</v>
      </c>
      <c r="L183" s="989">
        <f t="shared" si="54"/>
        <v>25</v>
      </c>
      <c r="M183" s="989">
        <f t="shared" si="54"/>
        <v>36</v>
      </c>
      <c r="N183" s="989">
        <f t="shared" si="54"/>
        <v>23</v>
      </c>
      <c r="O183" s="989">
        <f t="shared" si="54"/>
        <v>11</v>
      </c>
      <c r="P183" s="989">
        <f t="shared" si="54"/>
        <v>10</v>
      </c>
      <c r="Q183" s="989">
        <f t="shared" si="54"/>
        <v>9</v>
      </c>
      <c r="R183" s="989">
        <f t="shared" si="54"/>
        <v>8</v>
      </c>
      <c r="S183" s="989">
        <f t="shared" si="54"/>
        <v>5</v>
      </c>
      <c r="T183" s="989">
        <f t="shared" si="54"/>
        <v>9</v>
      </c>
      <c r="U183" s="989">
        <f t="shared" si="54"/>
        <v>4</v>
      </c>
      <c r="V183" s="989">
        <f t="shared" si="54"/>
        <v>6</v>
      </c>
      <c r="W183" s="989">
        <f t="shared" si="54"/>
        <v>3</v>
      </c>
      <c r="X183" s="989">
        <f t="shared" si="54"/>
        <v>3</v>
      </c>
      <c r="Y183" s="989">
        <f t="shared" si="54"/>
        <v>3</v>
      </c>
      <c r="Z183" s="989">
        <f t="shared" si="54"/>
        <v>10</v>
      </c>
      <c r="AA183" s="989">
        <f t="shared" si="54"/>
        <v>9</v>
      </c>
      <c r="AB183" s="989">
        <f t="shared" si="54"/>
        <v>10</v>
      </c>
      <c r="AC183" s="989">
        <f t="shared" si="54"/>
        <v>0</v>
      </c>
      <c r="AD183" s="989">
        <f t="shared" si="54"/>
        <v>0</v>
      </c>
      <c r="AE183" s="989">
        <f t="shared" si="54"/>
        <v>0</v>
      </c>
      <c r="AF183" s="989">
        <f t="shared" si="54"/>
        <v>0</v>
      </c>
      <c r="AG183" s="961">
        <f t="shared" si="49"/>
        <v>276</v>
      </c>
    </row>
    <row r="184">
      <c r="A184" s="932" t="s">
        <v>864</v>
      </c>
      <c r="B184" s="989">
        <f t="shared" ref="B184:AF184" si="55">B158-B202</f>
        <v>98</v>
      </c>
      <c r="C184" s="989">
        <f t="shared" si="55"/>
        <v>158</v>
      </c>
      <c r="D184" s="989">
        <f t="shared" si="55"/>
        <v>194</v>
      </c>
      <c r="E184" s="989">
        <f t="shared" si="55"/>
        <v>173</v>
      </c>
      <c r="F184" s="989">
        <f t="shared" si="55"/>
        <v>134</v>
      </c>
      <c r="G184" s="989">
        <f t="shared" si="55"/>
        <v>121</v>
      </c>
      <c r="H184" s="989">
        <f t="shared" si="55"/>
        <v>116</v>
      </c>
      <c r="I184" s="989">
        <f t="shared" si="55"/>
        <v>102</v>
      </c>
      <c r="J184" s="989">
        <f t="shared" si="55"/>
        <v>126</v>
      </c>
      <c r="K184" s="989">
        <f t="shared" si="55"/>
        <v>182</v>
      </c>
      <c r="L184" s="989">
        <f t="shared" si="55"/>
        <v>111</v>
      </c>
      <c r="M184" s="989">
        <f t="shared" si="55"/>
        <v>72</v>
      </c>
      <c r="N184" s="989">
        <f t="shared" si="55"/>
        <v>80</v>
      </c>
      <c r="O184" s="989">
        <f t="shared" si="55"/>
        <v>45</v>
      </c>
      <c r="P184" s="989">
        <f t="shared" si="55"/>
        <v>28</v>
      </c>
      <c r="Q184" s="989">
        <f t="shared" si="55"/>
        <v>37</v>
      </c>
      <c r="R184" s="989">
        <f t="shared" si="55"/>
        <v>31</v>
      </c>
      <c r="S184" s="989">
        <f t="shared" si="55"/>
        <v>30</v>
      </c>
      <c r="T184" s="989">
        <f t="shared" si="55"/>
        <v>14</v>
      </c>
      <c r="U184" s="989">
        <f t="shared" si="55"/>
        <v>18</v>
      </c>
      <c r="V184" s="989">
        <f t="shared" si="55"/>
        <v>11</v>
      </c>
      <c r="W184" s="989">
        <f t="shared" si="55"/>
        <v>18</v>
      </c>
      <c r="X184" s="989">
        <f t="shared" si="55"/>
        <v>11</v>
      </c>
      <c r="Y184" s="989">
        <f t="shared" si="55"/>
        <v>15</v>
      </c>
      <c r="Z184" s="989">
        <f t="shared" si="55"/>
        <v>49</v>
      </c>
      <c r="AA184" s="989">
        <f t="shared" si="55"/>
        <v>73</v>
      </c>
      <c r="AB184" s="989">
        <f t="shared" si="55"/>
        <v>58</v>
      </c>
      <c r="AC184" s="989">
        <f t="shared" si="55"/>
        <v>0</v>
      </c>
      <c r="AD184" s="989">
        <f t="shared" si="55"/>
        <v>0</v>
      </c>
      <c r="AE184" s="989">
        <f t="shared" si="55"/>
        <v>0</v>
      </c>
      <c r="AF184" s="989">
        <f t="shared" si="55"/>
        <v>0</v>
      </c>
      <c r="AG184" s="961">
        <f t="shared" si="49"/>
        <v>2105</v>
      </c>
    </row>
    <row r="185">
      <c r="A185" s="932" t="s">
        <v>865</v>
      </c>
      <c r="B185" s="989">
        <f t="shared" ref="B185:AF185" si="56">B159-B203</f>
        <v>30</v>
      </c>
      <c r="C185" s="989">
        <f t="shared" si="56"/>
        <v>39</v>
      </c>
      <c r="D185" s="989">
        <f t="shared" si="56"/>
        <v>29</v>
      </c>
      <c r="E185" s="989">
        <f t="shared" si="56"/>
        <v>28</v>
      </c>
      <c r="F185" s="989">
        <f t="shared" si="56"/>
        <v>69</v>
      </c>
      <c r="G185" s="989">
        <f t="shared" si="56"/>
        <v>113</v>
      </c>
      <c r="H185" s="989">
        <f t="shared" si="56"/>
        <v>112</v>
      </c>
      <c r="I185" s="989">
        <f t="shared" si="56"/>
        <v>136</v>
      </c>
      <c r="J185" s="989">
        <f t="shared" si="56"/>
        <v>157</v>
      </c>
      <c r="K185" s="989">
        <f t="shared" si="56"/>
        <v>305</v>
      </c>
      <c r="L185" s="989">
        <f t="shared" si="56"/>
        <v>300</v>
      </c>
      <c r="M185" s="989">
        <f t="shared" si="56"/>
        <v>257</v>
      </c>
      <c r="N185" s="989">
        <f t="shared" si="56"/>
        <v>111</v>
      </c>
      <c r="O185" s="989">
        <f t="shared" si="56"/>
        <v>0</v>
      </c>
      <c r="P185" s="989">
        <f t="shared" si="56"/>
        <v>0</v>
      </c>
      <c r="Q185" s="989">
        <f t="shared" si="56"/>
        <v>0</v>
      </c>
      <c r="R185" s="989">
        <f t="shared" si="56"/>
        <v>0</v>
      </c>
      <c r="S185" s="989">
        <f t="shared" si="56"/>
        <v>0</v>
      </c>
      <c r="T185" s="989">
        <f t="shared" si="56"/>
        <v>0</v>
      </c>
      <c r="U185" s="989">
        <f t="shared" si="56"/>
        <v>0</v>
      </c>
      <c r="V185" s="989">
        <f t="shared" si="56"/>
        <v>0</v>
      </c>
      <c r="W185" s="989">
        <f t="shared" si="56"/>
        <v>0</v>
      </c>
      <c r="X185" s="989">
        <f t="shared" si="56"/>
        <v>0</v>
      </c>
      <c r="Y185" s="989">
        <f t="shared" si="56"/>
        <v>0</v>
      </c>
      <c r="Z185" s="989">
        <f t="shared" si="56"/>
        <v>0</v>
      </c>
      <c r="AA185" s="989">
        <f t="shared" si="56"/>
        <v>0</v>
      </c>
      <c r="AB185" s="989">
        <f t="shared" si="56"/>
        <v>0</v>
      </c>
      <c r="AC185" s="989">
        <f t="shared" si="56"/>
        <v>0</v>
      </c>
      <c r="AD185" s="989">
        <f t="shared" si="56"/>
        <v>0</v>
      </c>
      <c r="AE185" s="989">
        <f t="shared" si="56"/>
        <v>0</v>
      </c>
      <c r="AF185" s="989">
        <f t="shared" si="56"/>
        <v>0</v>
      </c>
      <c r="AG185" s="961">
        <f t="shared" si="49"/>
        <v>1686</v>
      </c>
    </row>
    <row r="186">
      <c r="A186" s="979" t="s">
        <v>44</v>
      </c>
      <c r="B186" s="990">
        <f t="shared" ref="B186:AF186" si="57">SUM(B177:B185)</f>
        <v>365</v>
      </c>
      <c r="C186" s="990">
        <f t="shared" si="57"/>
        <v>488</v>
      </c>
      <c r="D186" s="990">
        <f t="shared" si="57"/>
        <v>579</v>
      </c>
      <c r="E186" s="990">
        <f t="shared" si="57"/>
        <v>539</v>
      </c>
      <c r="F186" s="990">
        <f t="shared" si="57"/>
        <v>513</v>
      </c>
      <c r="G186" s="990">
        <f t="shared" si="57"/>
        <v>589</v>
      </c>
      <c r="H186" s="990">
        <f t="shared" si="57"/>
        <v>573</v>
      </c>
      <c r="I186" s="990">
        <f t="shared" si="57"/>
        <v>631</v>
      </c>
      <c r="J186" s="990">
        <f t="shared" si="57"/>
        <v>727</v>
      </c>
      <c r="K186" s="990">
        <f t="shared" si="57"/>
        <v>1208</v>
      </c>
      <c r="L186" s="990">
        <f t="shared" si="57"/>
        <v>1081</v>
      </c>
      <c r="M186" s="990">
        <f t="shared" si="57"/>
        <v>824</v>
      </c>
      <c r="N186" s="990">
        <f t="shared" si="57"/>
        <v>649</v>
      </c>
      <c r="O186" s="990">
        <f t="shared" si="57"/>
        <v>518</v>
      </c>
      <c r="P186" s="990">
        <f t="shared" si="57"/>
        <v>235</v>
      </c>
      <c r="Q186" s="990">
        <f t="shared" si="57"/>
        <v>402</v>
      </c>
      <c r="R186" s="990">
        <f t="shared" si="57"/>
        <v>300</v>
      </c>
      <c r="S186" s="990">
        <f t="shared" si="57"/>
        <v>262</v>
      </c>
      <c r="T186" s="990">
        <f t="shared" si="57"/>
        <v>263</v>
      </c>
      <c r="U186" s="990">
        <f t="shared" si="57"/>
        <v>212</v>
      </c>
      <c r="V186" s="990">
        <f t="shared" si="57"/>
        <v>158</v>
      </c>
      <c r="W186" s="990">
        <f t="shared" si="57"/>
        <v>147</v>
      </c>
      <c r="X186" s="990">
        <f t="shared" si="57"/>
        <v>107</v>
      </c>
      <c r="Y186" s="990">
        <f t="shared" si="57"/>
        <v>110</v>
      </c>
      <c r="Z186" s="990">
        <f t="shared" si="57"/>
        <v>238</v>
      </c>
      <c r="AA186" s="990">
        <f t="shared" si="57"/>
        <v>286</v>
      </c>
      <c r="AB186" s="990">
        <f t="shared" si="57"/>
        <v>199</v>
      </c>
      <c r="AC186" s="990">
        <f t="shared" si="57"/>
        <v>0</v>
      </c>
      <c r="AD186" s="990">
        <f t="shared" si="57"/>
        <v>0</v>
      </c>
      <c r="AE186" s="990">
        <f t="shared" si="57"/>
        <v>0</v>
      </c>
      <c r="AF186" s="990">
        <f t="shared" si="57"/>
        <v>0</v>
      </c>
      <c r="AG186" s="961">
        <f t="shared" si="49"/>
        <v>12203</v>
      </c>
    </row>
    <row r="187">
      <c r="A187" s="983"/>
      <c r="AG187" s="961"/>
    </row>
    <row r="188">
      <c r="A188" s="917" t="s">
        <v>250</v>
      </c>
      <c r="AG188" s="961"/>
    </row>
    <row r="189">
      <c r="A189" s="932" t="s">
        <v>866</v>
      </c>
      <c r="B189" s="989">
        <v>7.0</v>
      </c>
      <c r="C189" s="989">
        <v>8.0</v>
      </c>
      <c r="D189" s="989">
        <v>11.0</v>
      </c>
      <c r="E189" s="989">
        <v>8.0</v>
      </c>
      <c r="F189" s="989">
        <v>7.0</v>
      </c>
      <c r="G189" s="989">
        <v>4.0</v>
      </c>
      <c r="H189" s="989">
        <v>9.0</v>
      </c>
      <c r="I189" s="989">
        <v>10.0</v>
      </c>
      <c r="J189" s="989">
        <v>12.0</v>
      </c>
      <c r="K189" s="989">
        <v>19.0</v>
      </c>
      <c r="L189" s="989">
        <v>3.0</v>
      </c>
      <c r="M189" s="989">
        <v>0.0</v>
      </c>
      <c r="N189" s="989">
        <v>0.0</v>
      </c>
      <c r="O189" s="989">
        <v>0.0</v>
      </c>
      <c r="P189" s="989">
        <v>0.0</v>
      </c>
      <c r="Q189" s="80">
        <v>0.0</v>
      </c>
      <c r="R189" s="989">
        <v>0.0</v>
      </c>
      <c r="S189" s="989">
        <v>0.0</v>
      </c>
      <c r="T189" s="989">
        <v>0.0</v>
      </c>
      <c r="U189" s="989">
        <v>0.0</v>
      </c>
      <c r="V189" s="989">
        <v>0.0</v>
      </c>
      <c r="W189" s="989">
        <v>0.0</v>
      </c>
      <c r="X189" s="989">
        <v>0.0</v>
      </c>
      <c r="Y189" s="989">
        <v>0.0</v>
      </c>
      <c r="Z189" s="989">
        <v>0.0</v>
      </c>
      <c r="AA189" s="991">
        <v>0.0</v>
      </c>
      <c r="AB189" s="989">
        <v>0.0</v>
      </c>
      <c r="AC189" s="989"/>
      <c r="AD189" s="989"/>
      <c r="AE189" s="989"/>
      <c r="AF189" s="989"/>
      <c r="AG189" s="961">
        <f t="shared" ref="AG189:AG193" si="58">sum(B189:AF189)</f>
        <v>98</v>
      </c>
    </row>
    <row r="190">
      <c r="A190" s="932" t="s">
        <v>867</v>
      </c>
      <c r="B190" s="153">
        <v>5.0</v>
      </c>
      <c r="C190" s="153">
        <v>0.0</v>
      </c>
      <c r="D190" s="153">
        <v>5.0</v>
      </c>
      <c r="E190" s="153">
        <v>0.0</v>
      </c>
      <c r="F190" s="153">
        <v>6.0</v>
      </c>
      <c r="G190" s="153">
        <v>10.0</v>
      </c>
      <c r="H190" s="153">
        <v>6.0</v>
      </c>
      <c r="I190" s="153">
        <v>5.0</v>
      </c>
      <c r="J190" s="153">
        <v>8.0</v>
      </c>
      <c r="K190" s="153">
        <v>12.0</v>
      </c>
      <c r="L190" s="153">
        <v>13.0</v>
      </c>
      <c r="M190" s="153">
        <v>12.0</v>
      </c>
      <c r="N190" s="153">
        <v>17.0</v>
      </c>
      <c r="O190" s="153">
        <v>9.0</v>
      </c>
      <c r="P190" s="153">
        <v>15.0</v>
      </c>
      <c r="Q190" s="80">
        <v>12.0</v>
      </c>
      <c r="R190" s="153">
        <v>14.0</v>
      </c>
      <c r="S190" s="140">
        <v>6.0</v>
      </c>
      <c r="T190" s="140">
        <v>10.0</v>
      </c>
      <c r="U190" s="989">
        <v>1.0</v>
      </c>
      <c r="V190" s="989">
        <v>0.0</v>
      </c>
      <c r="W190" s="989">
        <v>3.0</v>
      </c>
      <c r="X190" s="989">
        <v>4.0</v>
      </c>
      <c r="Y190" s="989">
        <v>3.0</v>
      </c>
      <c r="Z190" s="989">
        <v>5.0</v>
      </c>
      <c r="AA190" s="991">
        <v>5.0</v>
      </c>
      <c r="AB190" s="989">
        <v>1.0</v>
      </c>
      <c r="AC190" s="989"/>
      <c r="AD190" s="989"/>
      <c r="AE190" s="989"/>
      <c r="AF190" s="989"/>
      <c r="AG190" s="961">
        <f t="shared" si="58"/>
        <v>187</v>
      </c>
    </row>
    <row r="191">
      <c r="A191" s="932" t="s">
        <v>868</v>
      </c>
      <c r="B191" s="989">
        <v>10.0</v>
      </c>
      <c r="C191" s="989">
        <v>15.0</v>
      </c>
      <c r="D191" s="989">
        <v>17.0</v>
      </c>
      <c r="E191" s="989">
        <v>16.0</v>
      </c>
      <c r="F191" s="989">
        <v>9.0</v>
      </c>
      <c r="G191" s="989">
        <v>11.0</v>
      </c>
      <c r="H191" s="989">
        <v>13.0</v>
      </c>
      <c r="I191" s="989">
        <v>12.0</v>
      </c>
      <c r="J191" s="989">
        <v>14.0</v>
      </c>
      <c r="K191" s="989">
        <v>20.0</v>
      </c>
      <c r="L191" s="989">
        <v>8.0</v>
      </c>
      <c r="M191" s="989">
        <v>5.0</v>
      </c>
      <c r="N191" s="989">
        <v>7.0</v>
      </c>
      <c r="O191" s="989">
        <v>0.0</v>
      </c>
      <c r="P191" s="989">
        <v>0.0</v>
      </c>
      <c r="Q191" s="80">
        <v>0.0</v>
      </c>
      <c r="R191" s="989">
        <v>0.0</v>
      </c>
      <c r="S191" s="989">
        <v>0.0</v>
      </c>
      <c r="T191" s="989">
        <v>0.0</v>
      </c>
      <c r="U191" s="989">
        <v>0.0</v>
      </c>
      <c r="V191" s="989">
        <v>0.0</v>
      </c>
      <c r="W191" s="989">
        <v>0.0</v>
      </c>
      <c r="X191" s="989">
        <v>0.0</v>
      </c>
      <c r="Y191" s="989">
        <v>0.0</v>
      </c>
      <c r="Z191" s="989">
        <v>0.0</v>
      </c>
      <c r="AA191" s="991">
        <v>0.0</v>
      </c>
      <c r="AB191" s="989">
        <v>0.0</v>
      </c>
      <c r="AC191" s="989"/>
      <c r="AD191" s="989"/>
      <c r="AE191" s="989"/>
      <c r="AF191" s="989"/>
      <c r="AG191" s="961">
        <f t="shared" si="58"/>
        <v>157</v>
      </c>
    </row>
    <row r="192">
      <c r="A192" s="932" t="s">
        <v>869</v>
      </c>
      <c r="B192" s="153">
        <v>3.0</v>
      </c>
      <c r="C192" s="153">
        <v>3.0</v>
      </c>
      <c r="D192" s="153">
        <v>4.0</v>
      </c>
      <c r="E192" s="153">
        <v>7.0</v>
      </c>
      <c r="F192" s="153">
        <v>8.0</v>
      </c>
      <c r="G192" s="153">
        <v>10.0</v>
      </c>
      <c r="H192" s="153">
        <v>15.0</v>
      </c>
      <c r="I192" s="153">
        <v>17.0</v>
      </c>
      <c r="J192" s="153">
        <v>19.0</v>
      </c>
      <c r="K192" s="153">
        <v>21.0</v>
      </c>
      <c r="L192" s="153">
        <v>47.0</v>
      </c>
      <c r="M192" s="153">
        <v>36.0</v>
      </c>
      <c r="N192" s="153">
        <v>38.0</v>
      </c>
      <c r="O192" s="153">
        <v>25.0</v>
      </c>
      <c r="P192" s="153">
        <v>20.0</v>
      </c>
      <c r="Q192" s="80">
        <v>19.0</v>
      </c>
      <c r="R192" s="153">
        <v>5.0</v>
      </c>
      <c r="S192" s="140">
        <v>26.0</v>
      </c>
      <c r="T192" s="140">
        <v>20.0</v>
      </c>
      <c r="U192" s="989">
        <v>16.0</v>
      </c>
      <c r="V192" s="989">
        <v>6.0</v>
      </c>
      <c r="W192" s="989">
        <v>5.0</v>
      </c>
      <c r="X192" s="989">
        <v>3.0</v>
      </c>
      <c r="Y192" s="989">
        <v>4.0</v>
      </c>
      <c r="Z192" s="989">
        <v>3.0</v>
      </c>
      <c r="AA192" s="991">
        <v>5.0</v>
      </c>
      <c r="AB192" s="989">
        <v>3.0</v>
      </c>
      <c r="AC192" s="989"/>
      <c r="AD192" s="989"/>
      <c r="AE192" s="989"/>
      <c r="AF192" s="989"/>
      <c r="AG192" s="961">
        <f t="shared" si="58"/>
        <v>388</v>
      </c>
    </row>
    <row r="193">
      <c r="A193" s="979" t="s">
        <v>130</v>
      </c>
      <c r="B193" s="990">
        <f t="shared" ref="B193:AF193" si="59">SUM(B189:B192)</f>
        <v>25</v>
      </c>
      <c r="C193" s="990">
        <f t="shared" si="59"/>
        <v>26</v>
      </c>
      <c r="D193" s="990">
        <f t="shared" si="59"/>
        <v>37</v>
      </c>
      <c r="E193" s="990">
        <f t="shared" si="59"/>
        <v>31</v>
      </c>
      <c r="F193" s="990">
        <f t="shared" si="59"/>
        <v>30</v>
      </c>
      <c r="G193" s="990">
        <f t="shared" si="59"/>
        <v>35</v>
      </c>
      <c r="H193" s="990">
        <f t="shared" si="59"/>
        <v>43</v>
      </c>
      <c r="I193" s="990">
        <f t="shared" si="59"/>
        <v>44</v>
      </c>
      <c r="J193" s="990">
        <f t="shared" si="59"/>
        <v>53</v>
      </c>
      <c r="K193" s="990">
        <f t="shared" si="59"/>
        <v>72</v>
      </c>
      <c r="L193" s="990">
        <f t="shared" si="59"/>
        <v>71</v>
      </c>
      <c r="M193" s="990">
        <f t="shared" si="59"/>
        <v>53</v>
      </c>
      <c r="N193" s="990">
        <f t="shared" si="59"/>
        <v>62</v>
      </c>
      <c r="O193" s="990">
        <f t="shared" si="59"/>
        <v>34</v>
      </c>
      <c r="P193" s="990">
        <f t="shared" si="59"/>
        <v>35</v>
      </c>
      <c r="Q193" s="990">
        <f t="shared" si="59"/>
        <v>31</v>
      </c>
      <c r="R193" s="990">
        <f t="shared" si="59"/>
        <v>19</v>
      </c>
      <c r="S193" s="990">
        <f t="shared" si="59"/>
        <v>32</v>
      </c>
      <c r="T193" s="990">
        <f t="shared" si="59"/>
        <v>30</v>
      </c>
      <c r="U193" s="990">
        <f t="shared" si="59"/>
        <v>17</v>
      </c>
      <c r="V193" s="990">
        <f t="shared" si="59"/>
        <v>6</v>
      </c>
      <c r="W193" s="990">
        <f t="shared" si="59"/>
        <v>8</v>
      </c>
      <c r="X193" s="990">
        <f t="shared" si="59"/>
        <v>7</v>
      </c>
      <c r="Y193" s="990">
        <f t="shared" si="59"/>
        <v>7</v>
      </c>
      <c r="Z193" s="990">
        <f t="shared" si="59"/>
        <v>8</v>
      </c>
      <c r="AA193" s="990">
        <f t="shared" si="59"/>
        <v>10</v>
      </c>
      <c r="AB193" s="990">
        <f t="shared" si="59"/>
        <v>4</v>
      </c>
      <c r="AC193" s="990">
        <f t="shared" si="59"/>
        <v>0</v>
      </c>
      <c r="AD193" s="990">
        <f t="shared" si="59"/>
        <v>0</v>
      </c>
      <c r="AE193" s="990">
        <f t="shared" si="59"/>
        <v>0</v>
      </c>
      <c r="AF193" s="990">
        <f t="shared" si="59"/>
        <v>0</v>
      </c>
      <c r="AG193" s="961">
        <f t="shared" si="58"/>
        <v>830</v>
      </c>
    </row>
    <row r="194">
      <c r="A194" s="40"/>
      <c r="AB194" s="992"/>
      <c r="AC194" s="992"/>
      <c r="AG194" s="961"/>
    </row>
    <row r="195">
      <c r="A195" s="932" t="s">
        <v>98</v>
      </c>
      <c r="B195" s="989">
        <v>2.0</v>
      </c>
      <c r="C195" s="989">
        <v>9.0</v>
      </c>
      <c r="D195" s="989">
        <v>18.0</v>
      </c>
      <c r="E195" s="989">
        <v>9.0</v>
      </c>
      <c r="F195" s="989">
        <v>4.0</v>
      </c>
      <c r="G195" s="989">
        <v>7.0</v>
      </c>
      <c r="H195" s="989">
        <v>10.0</v>
      </c>
      <c r="I195" s="989">
        <v>7.0</v>
      </c>
      <c r="J195" s="989">
        <v>8.0</v>
      </c>
      <c r="K195" s="989">
        <v>22.0</v>
      </c>
      <c r="L195" s="989">
        <v>19.0</v>
      </c>
      <c r="M195" s="989">
        <v>10.0</v>
      </c>
      <c r="N195" s="989">
        <v>19.0</v>
      </c>
      <c r="O195" s="989">
        <v>16.0</v>
      </c>
      <c r="P195" s="989">
        <v>14.0</v>
      </c>
      <c r="Q195" s="80">
        <v>9.0</v>
      </c>
      <c r="R195" s="989">
        <v>4.0</v>
      </c>
      <c r="S195" s="989">
        <v>15.0</v>
      </c>
      <c r="T195" s="989">
        <v>14.0</v>
      </c>
      <c r="U195" s="989">
        <v>11.0</v>
      </c>
      <c r="V195" s="989">
        <v>2.0</v>
      </c>
      <c r="W195" s="989">
        <v>1.0</v>
      </c>
      <c r="X195" s="989">
        <v>2.0</v>
      </c>
      <c r="Y195" s="989">
        <v>4.0</v>
      </c>
      <c r="Z195" s="989">
        <v>14.0</v>
      </c>
      <c r="AA195" s="989">
        <v>13.0</v>
      </c>
      <c r="AB195" s="989">
        <v>12.0</v>
      </c>
      <c r="AC195" s="989"/>
      <c r="AD195" s="989"/>
      <c r="AE195" s="989"/>
      <c r="AF195" s="989"/>
      <c r="AG195" s="961">
        <f t="shared" ref="AG195:AG204" si="60">sum(B195:AF195)</f>
        <v>275</v>
      </c>
    </row>
    <row r="196">
      <c r="A196" s="932" t="s">
        <v>614</v>
      </c>
      <c r="B196" s="981"/>
      <c r="C196" s="981"/>
      <c r="D196" s="981"/>
      <c r="E196" s="981"/>
      <c r="F196" s="981"/>
      <c r="G196" s="981"/>
      <c r="H196" s="981"/>
      <c r="I196" s="981"/>
      <c r="J196" s="981"/>
      <c r="K196" s="981"/>
      <c r="L196" s="981"/>
      <c r="M196" s="981"/>
      <c r="N196" s="981"/>
      <c r="O196" s="981"/>
      <c r="P196" s="981"/>
      <c r="Q196" s="981"/>
      <c r="R196" s="981"/>
      <c r="S196" s="981"/>
      <c r="T196" s="981"/>
      <c r="U196" s="981"/>
      <c r="V196" s="981"/>
      <c r="W196" s="981"/>
      <c r="X196" s="981"/>
      <c r="Y196" s="981"/>
      <c r="Z196" s="981"/>
      <c r="AA196" s="981"/>
      <c r="AB196" s="981"/>
      <c r="AC196" s="981"/>
      <c r="AD196" s="981"/>
      <c r="AE196" s="981"/>
      <c r="AF196" s="981"/>
      <c r="AG196" s="961">
        <f t="shared" si="60"/>
        <v>0</v>
      </c>
    </row>
    <row r="197">
      <c r="A197" s="932" t="s">
        <v>99</v>
      </c>
      <c r="B197" s="989">
        <v>0.0</v>
      </c>
      <c r="C197" s="989">
        <v>0.0</v>
      </c>
      <c r="D197" s="989">
        <v>0.0</v>
      </c>
      <c r="E197" s="989">
        <v>0.0</v>
      </c>
      <c r="F197" s="989">
        <v>0.0</v>
      </c>
      <c r="G197" s="989">
        <v>0.0</v>
      </c>
      <c r="H197" s="989">
        <v>0.0</v>
      </c>
      <c r="I197" s="989">
        <v>0.0</v>
      </c>
      <c r="J197" s="989">
        <v>0.0</v>
      </c>
      <c r="K197" s="989">
        <v>0.0</v>
      </c>
      <c r="L197" s="989">
        <v>0.0</v>
      </c>
      <c r="M197" s="989">
        <v>0.0</v>
      </c>
      <c r="N197" s="989">
        <v>0.0</v>
      </c>
      <c r="O197" s="989">
        <v>0.0</v>
      </c>
      <c r="P197" s="989">
        <v>0.0</v>
      </c>
      <c r="Q197" s="80">
        <v>0.0</v>
      </c>
      <c r="R197" s="989">
        <v>0.0</v>
      </c>
      <c r="S197" s="989">
        <v>0.0</v>
      </c>
      <c r="T197" s="989">
        <v>0.0</v>
      </c>
      <c r="U197" s="989">
        <v>0.0</v>
      </c>
      <c r="V197" s="989">
        <v>0.0</v>
      </c>
      <c r="W197" s="989">
        <v>0.0</v>
      </c>
      <c r="X197" s="989">
        <v>3.0</v>
      </c>
      <c r="Y197" s="989">
        <v>4.0</v>
      </c>
      <c r="Z197" s="989">
        <v>8.0</v>
      </c>
      <c r="AA197" s="989">
        <v>12.0</v>
      </c>
      <c r="AB197" s="989">
        <v>9.0</v>
      </c>
      <c r="AC197" s="989"/>
      <c r="AD197" s="989"/>
      <c r="AE197" s="989"/>
      <c r="AF197" s="989"/>
      <c r="AG197" s="961">
        <f t="shared" si="60"/>
        <v>36</v>
      </c>
    </row>
    <row r="198">
      <c r="A198" s="932" t="s">
        <v>870</v>
      </c>
      <c r="B198" s="989">
        <v>3.0</v>
      </c>
      <c r="C198" s="989">
        <v>6.0</v>
      </c>
      <c r="D198" s="989">
        <v>5.0</v>
      </c>
      <c r="E198" s="989">
        <v>9.0</v>
      </c>
      <c r="F198" s="989">
        <v>1.0</v>
      </c>
      <c r="G198" s="989">
        <v>7.0</v>
      </c>
      <c r="H198" s="989">
        <v>2.0</v>
      </c>
      <c r="I198" s="989">
        <v>12.0</v>
      </c>
      <c r="J198" s="989">
        <v>3.0</v>
      </c>
      <c r="K198" s="989">
        <v>8.0</v>
      </c>
      <c r="L198" s="989">
        <v>8.0</v>
      </c>
      <c r="M198" s="989">
        <v>6.0</v>
      </c>
      <c r="N198" s="989">
        <v>8.0</v>
      </c>
      <c r="O198" s="989">
        <v>3.0</v>
      </c>
      <c r="P198" s="989">
        <v>1.0</v>
      </c>
      <c r="Q198" s="153">
        <v>3.0</v>
      </c>
      <c r="R198" s="989">
        <v>1.0</v>
      </c>
      <c r="S198" s="989">
        <v>2.0</v>
      </c>
      <c r="T198" s="989">
        <v>0.0</v>
      </c>
      <c r="U198" s="989">
        <v>2.0</v>
      </c>
      <c r="V198" s="989">
        <v>0.0</v>
      </c>
      <c r="W198" s="989">
        <v>0.0</v>
      </c>
      <c r="X198" s="989">
        <v>0.0</v>
      </c>
      <c r="Y198" s="989">
        <v>0.0</v>
      </c>
      <c r="Z198" s="989">
        <v>5.0</v>
      </c>
      <c r="AA198" s="989">
        <v>3.0</v>
      </c>
      <c r="AB198" s="989">
        <v>0.0</v>
      </c>
      <c r="AC198" s="989"/>
      <c r="AD198" s="989"/>
      <c r="AE198" s="989"/>
      <c r="AF198" s="989"/>
      <c r="AG198" s="961">
        <f t="shared" si="60"/>
        <v>98</v>
      </c>
    </row>
    <row r="199">
      <c r="A199" s="932" t="s">
        <v>871</v>
      </c>
      <c r="B199" s="153">
        <v>0.0</v>
      </c>
      <c r="C199" s="153">
        <v>2.0</v>
      </c>
      <c r="D199" s="153">
        <v>0.0</v>
      </c>
      <c r="E199" s="153">
        <v>2.0</v>
      </c>
      <c r="F199" s="153">
        <v>2.0</v>
      </c>
      <c r="G199" s="153">
        <v>3.0</v>
      </c>
      <c r="H199" s="153">
        <v>3.0</v>
      </c>
      <c r="I199" s="153">
        <v>5.0</v>
      </c>
      <c r="J199" s="153">
        <v>3.0</v>
      </c>
      <c r="K199" s="153">
        <v>7.0</v>
      </c>
      <c r="L199" s="153">
        <v>7.0</v>
      </c>
      <c r="M199" s="153">
        <v>7.0</v>
      </c>
      <c r="N199" s="153">
        <v>9.0</v>
      </c>
      <c r="O199" s="153">
        <v>13.0</v>
      </c>
      <c r="P199" s="153">
        <v>8.0</v>
      </c>
      <c r="Q199" s="80">
        <v>7.0</v>
      </c>
      <c r="R199" s="153">
        <v>4.0</v>
      </c>
      <c r="S199" s="140">
        <v>15.0</v>
      </c>
      <c r="T199" s="140">
        <v>13.0</v>
      </c>
      <c r="U199" s="989">
        <v>9.0</v>
      </c>
      <c r="V199" s="989">
        <v>3.0</v>
      </c>
      <c r="W199" s="989">
        <v>0.0</v>
      </c>
      <c r="X199" s="989">
        <v>0.0</v>
      </c>
      <c r="Y199" s="989">
        <v>1.0</v>
      </c>
      <c r="Z199" s="989">
        <v>1.0</v>
      </c>
      <c r="AA199" s="989">
        <v>5.0</v>
      </c>
      <c r="AB199" s="989">
        <v>3.0</v>
      </c>
      <c r="AC199" s="989"/>
      <c r="AD199" s="989"/>
      <c r="AE199" s="989"/>
      <c r="AF199" s="989"/>
      <c r="AG199" s="961">
        <f t="shared" si="60"/>
        <v>132</v>
      </c>
    </row>
    <row r="200">
      <c r="A200" s="932" t="s">
        <v>872</v>
      </c>
      <c r="B200" s="989">
        <v>3.0</v>
      </c>
      <c r="C200" s="989">
        <v>2.0</v>
      </c>
      <c r="D200" s="989">
        <v>5.0</v>
      </c>
      <c r="E200" s="989">
        <v>2.0</v>
      </c>
      <c r="F200" s="989">
        <v>2.0</v>
      </c>
      <c r="G200" s="989">
        <v>4.0</v>
      </c>
      <c r="H200" s="989">
        <v>1.0</v>
      </c>
      <c r="I200" s="989">
        <v>1.0</v>
      </c>
      <c r="J200" s="989">
        <v>0.0</v>
      </c>
      <c r="K200" s="989">
        <v>0.0</v>
      </c>
      <c r="L200" s="989">
        <v>7.0</v>
      </c>
      <c r="M200" s="989">
        <v>8.0</v>
      </c>
      <c r="N200" s="989">
        <v>4.0</v>
      </c>
      <c r="O200" s="989">
        <v>6.0</v>
      </c>
      <c r="P200" s="989">
        <v>1.0</v>
      </c>
      <c r="Q200" s="153">
        <v>4.0</v>
      </c>
      <c r="R200" s="989">
        <v>2.0</v>
      </c>
      <c r="S200" s="989">
        <v>4.0</v>
      </c>
      <c r="T200" s="989">
        <v>1.0</v>
      </c>
      <c r="U200" s="989">
        <v>0.0</v>
      </c>
      <c r="V200" s="989">
        <v>0.0</v>
      </c>
      <c r="W200" s="989">
        <v>0.0</v>
      </c>
      <c r="X200" s="989">
        <v>2.0</v>
      </c>
      <c r="Y200" s="989">
        <v>2.0</v>
      </c>
      <c r="Z200" s="989">
        <v>6.0</v>
      </c>
      <c r="AA200" s="989">
        <v>5.0</v>
      </c>
      <c r="AB200" s="989">
        <v>7.0</v>
      </c>
      <c r="AC200" s="989"/>
      <c r="AD200" s="989"/>
      <c r="AE200" s="989"/>
      <c r="AF200" s="989"/>
      <c r="AG200" s="961">
        <f t="shared" si="60"/>
        <v>79</v>
      </c>
    </row>
    <row r="201">
      <c r="A201" s="932" t="s">
        <v>873</v>
      </c>
      <c r="B201" s="153">
        <v>1.0</v>
      </c>
      <c r="C201" s="153">
        <v>0.0</v>
      </c>
      <c r="D201" s="153">
        <v>3.0</v>
      </c>
      <c r="E201" s="153">
        <v>0.0</v>
      </c>
      <c r="F201" s="153">
        <v>1.0</v>
      </c>
      <c r="G201" s="153">
        <v>2.0</v>
      </c>
      <c r="H201" s="153">
        <v>1.0</v>
      </c>
      <c r="I201" s="153">
        <v>2.0</v>
      </c>
      <c r="J201" s="153">
        <v>2.0</v>
      </c>
      <c r="K201" s="153">
        <v>1.0</v>
      </c>
      <c r="L201" s="153">
        <v>0.0</v>
      </c>
      <c r="M201" s="153">
        <v>1.0</v>
      </c>
      <c r="N201" s="153">
        <v>4.0</v>
      </c>
      <c r="O201" s="153">
        <v>1.0</v>
      </c>
      <c r="P201" s="153">
        <v>4.0</v>
      </c>
      <c r="Q201" s="80">
        <v>4.0</v>
      </c>
      <c r="R201" s="153">
        <v>1.0</v>
      </c>
      <c r="S201" s="140">
        <v>3.0</v>
      </c>
      <c r="T201" s="140">
        <v>2.0</v>
      </c>
      <c r="U201" s="989">
        <v>4.0</v>
      </c>
      <c r="V201" s="989">
        <v>1.0</v>
      </c>
      <c r="W201" s="989">
        <v>1.0</v>
      </c>
      <c r="X201" s="989">
        <v>2.0</v>
      </c>
      <c r="Y201" s="989">
        <v>2.0</v>
      </c>
      <c r="Z201" s="989">
        <v>6.0</v>
      </c>
      <c r="AA201" s="989">
        <v>2.0</v>
      </c>
      <c r="AB201" s="989">
        <v>1.0</v>
      </c>
      <c r="AC201" s="989"/>
      <c r="AD201" s="989"/>
      <c r="AE201" s="989"/>
      <c r="AF201" s="989"/>
      <c r="AG201" s="961">
        <f t="shared" si="60"/>
        <v>52</v>
      </c>
    </row>
    <row r="202">
      <c r="A202" s="932" t="s">
        <v>875</v>
      </c>
      <c r="B202" s="989">
        <v>6.0</v>
      </c>
      <c r="C202" s="989">
        <v>14.0</v>
      </c>
      <c r="D202" s="989">
        <v>9.0</v>
      </c>
      <c r="E202" s="989">
        <v>12.0</v>
      </c>
      <c r="F202" s="989">
        <v>9.0</v>
      </c>
      <c r="G202" s="989">
        <v>14.0</v>
      </c>
      <c r="H202" s="989">
        <v>13.0</v>
      </c>
      <c r="I202" s="989">
        <v>13.0</v>
      </c>
      <c r="J202" s="989">
        <v>11.0</v>
      </c>
      <c r="K202" s="989">
        <v>17.0</v>
      </c>
      <c r="L202" s="989">
        <v>24.0</v>
      </c>
      <c r="M202" s="989">
        <v>13.0</v>
      </c>
      <c r="N202" s="989">
        <v>13.0</v>
      </c>
      <c r="O202" s="989">
        <v>9.0</v>
      </c>
      <c r="P202" s="989">
        <v>7.0</v>
      </c>
      <c r="Q202" s="153">
        <v>6.0</v>
      </c>
      <c r="R202" s="989">
        <v>7.0</v>
      </c>
      <c r="S202" s="989">
        <v>10.0</v>
      </c>
      <c r="T202" s="989">
        <v>4.0</v>
      </c>
      <c r="U202" s="989">
        <v>5.0</v>
      </c>
      <c r="V202" s="989">
        <v>3.0</v>
      </c>
      <c r="W202" s="989">
        <v>2.0</v>
      </c>
      <c r="X202" s="989">
        <v>2.0</v>
      </c>
      <c r="Y202" s="989">
        <v>4.0</v>
      </c>
      <c r="Z202" s="989">
        <v>16.0</v>
      </c>
      <c r="AA202" s="989">
        <v>15.0</v>
      </c>
      <c r="AB202" s="989">
        <v>15.0</v>
      </c>
      <c r="AC202" s="989"/>
      <c r="AD202" s="989"/>
      <c r="AE202" s="989"/>
      <c r="AF202" s="989"/>
      <c r="AG202" s="961">
        <f t="shared" si="60"/>
        <v>273</v>
      </c>
    </row>
    <row r="203">
      <c r="A203" s="932" t="s">
        <v>876</v>
      </c>
      <c r="B203" s="989">
        <v>4.0</v>
      </c>
      <c r="C203" s="989">
        <v>2.0</v>
      </c>
      <c r="D203" s="989">
        <v>3.0</v>
      </c>
      <c r="E203" s="989">
        <v>3.0</v>
      </c>
      <c r="F203" s="989">
        <v>6.0</v>
      </c>
      <c r="G203" s="989">
        <v>8.0</v>
      </c>
      <c r="H203" s="989">
        <v>7.0</v>
      </c>
      <c r="I203" s="989">
        <v>6.0</v>
      </c>
      <c r="J203" s="989">
        <v>6.0</v>
      </c>
      <c r="K203" s="989">
        <v>13.0</v>
      </c>
      <c r="L203" s="989">
        <v>11.0</v>
      </c>
      <c r="M203" s="989">
        <v>15.0</v>
      </c>
      <c r="N203" s="989">
        <v>10.0</v>
      </c>
      <c r="O203" s="989">
        <v>0.0</v>
      </c>
      <c r="P203" s="989">
        <v>0.0</v>
      </c>
      <c r="Q203" s="153">
        <v>0.0</v>
      </c>
      <c r="R203" s="989">
        <v>0.0</v>
      </c>
      <c r="S203" s="140">
        <v>0.0</v>
      </c>
      <c r="T203" s="140">
        <v>0.0</v>
      </c>
      <c r="U203" s="989">
        <v>0.0</v>
      </c>
      <c r="V203" s="989">
        <v>0.0</v>
      </c>
      <c r="W203" s="989">
        <v>0.0</v>
      </c>
      <c r="X203" s="989">
        <v>0.0</v>
      </c>
      <c r="Y203" s="989">
        <v>0.0</v>
      </c>
      <c r="Z203" s="989">
        <v>0.0</v>
      </c>
      <c r="AA203" s="989">
        <v>0.0</v>
      </c>
      <c r="AB203" s="989">
        <v>0.0</v>
      </c>
      <c r="AC203" s="989"/>
      <c r="AD203" s="989"/>
      <c r="AE203" s="989"/>
      <c r="AF203" s="989"/>
      <c r="AG203" s="961">
        <f t="shared" si="60"/>
        <v>94</v>
      </c>
    </row>
    <row r="204">
      <c r="A204" s="979" t="s">
        <v>44</v>
      </c>
      <c r="B204" s="990">
        <f t="shared" ref="B204:AF204" si="61">SUM(B195:B203)</f>
        <v>19</v>
      </c>
      <c r="C204" s="990">
        <f t="shared" si="61"/>
        <v>35</v>
      </c>
      <c r="D204" s="990">
        <f t="shared" si="61"/>
        <v>43</v>
      </c>
      <c r="E204" s="990">
        <f t="shared" si="61"/>
        <v>37</v>
      </c>
      <c r="F204" s="990">
        <f t="shared" si="61"/>
        <v>25</v>
      </c>
      <c r="G204" s="990">
        <f t="shared" si="61"/>
        <v>45</v>
      </c>
      <c r="H204" s="990">
        <f t="shared" si="61"/>
        <v>37</v>
      </c>
      <c r="I204" s="990">
        <f t="shared" si="61"/>
        <v>46</v>
      </c>
      <c r="J204" s="990">
        <f t="shared" si="61"/>
        <v>33</v>
      </c>
      <c r="K204" s="990">
        <f t="shared" si="61"/>
        <v>68</v>
      </c>
      <c r="L204" s="990">
        <f t="shared" si="61"/>
        <v>76</v>
      </c>
      <c r="M204" s="990">
        <f t="shared" si="61"/>
        <v>60</v>
      </c>
      <c r="N204" s="990">
        <f t="shared" si="61"/>
        <v>67</v>
      </c>
      <c r="O204" s="990">
        <f t="shared" si="61"/>
        <v>48</v>
      </c>
      <c r="P204" s="990">
        <f t="shared" si="61"/>
        <v>35</v>
      </c>
      <c r="Q204" s="990">
        <f t="shared" si="61"/>
        <v>33</v>
      </c>
      <c r="R204" s="990">
        <f t="shared" si="61"/>
        <v>19</v>
      </c>
      <c r="S204" s="990">
        <f t="shared" si="61"/>
        <v>49</v>
      </c>
      <c r="T204" s="990">
        <f t="shared" si="61"/>
        <v>34</v>
      </c>
      <c r="U204" s="990">
        <f t="shared" si="61"/>
        <v>31</v>
      </c>
      <c r="V204" s="990">
        <f t="shared" si="61"/>
        <v>9</v>
      </c>
      <c r="W204" s="990">
        <f t="shared" si="61"/>
        <v>4</v>
      </c>
      <c r="X204" s="990">
        <f t="shared" si="61"/>
        <v>11</v>
      </c>
      <c r="Y204" s="990">
        <f t="shared" si="61"/>
        <v>17</v>
      </c>
      <c r="Z204" s="990">
        <f t="shared" si="61"/>
        <v>56</v>
      </c>
      <c r="AA204" s="990">
        <f t="shared" si="61"/>
        <v>55</v>
      </c>
      <c r="AB204" s="990">
        <f t="shared" si="61"/>
        <v>47</v>
      </c>
      <c r="AC204" s="990">
        <f t="shared" si="61"/>
        <v>0</v>
      </c>
      <c r="AD204" s="990">
        <f t="shared" si="61"/>
        <v>0</v>
      </c>
      <c r="AE204" s="990">
        <f t="shared" si="61"/>
        <v>0</v>
      </c>
      <c r="AF204" s="990">
        <f t="shared" si="61"/>
        <v>0</v>
      </c>
      <c r="AG204" s="961">
        <f t="shared" si="60"/>
        <v>1039</v>
      </c>
    </row>
    <row r="205">
      <c r="A205" s="983"/>
      <c r="AG205" s="961"/>
    </row>
    <row r="206">
      <c r="A206" s="917" t="s">
        <v>283</v>
      </c>
      <c r="B206" s="153"/>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c r="AA206" s="491"/>
      <c r="AB206" s="491"/>
      <c r="AC206" s="491"/>
      <c r="AD206" s="491"/>
      <c r="AE206" s="491"/>
      <c r="AF206" s="491"/>
      <c r="AG206" s="961"/>
    </row>
    <row r="207">
      <c r="A207" s="932" t="s">
        <v>878</v>
      </c>
      <c r="B207" s="994">
        <f t="shared" ref="B207:AF207" si="62">B145-(B348+B352+B356)</f>
        <v>158</v>
      </c>
      <c r="C207" s="994">
        <f t="shared" si="62"/>
        <v>210</v>
      </c>
      <c r="D207" s="994">
        <f t="shared" si="62"/>
        <v>274</v>
      </c>
      <c r="E207" s="994">
        <f t="shared" si="62"/>
        <v>285</v>
      </c>
      <c r="F207" s="994">
        <f t="shared" si="62"/>
        <v>166</v>
      </c>
      <c r="G207" s="994">
        <f t="shared" si="62"/>
        <v>109</v>
      </c>
      <c r="H207" s="994">
        <f t="shared" si="62"/>
        <v>308</v>
      </c>
      <c r="I207" s="994">
        <f t="shared" si="62"/>
        <v>388</v>
      </c>
      <c r="J207" s="994">
        <f t="shared" si="62"/>
        <v>306</v>
      </c>
      <c r="K207" s="994">
        <f t="shared" si="62"/>
        <v>455</v>
      </c>
      <c r="L207" s="994">
        <f t="shared" si="62"/>
        <v>131</v>
      </c>
      <c r="M207" s="994">
        <f t="shared" si="62"/>
        <v>96</v>
      </c>
      <c r="N207" s="994">
        <f t="shared" si="62"/>
        <v>-1</v>
      </c>
      <c r="O207" s="996">
        <f t="shared" si="62"/>
        <v>-1</v>
      </c>
      <c r="P207" s="994">
        <f t="shared" si="62"/>
        <v>0</v>
      </c>
      <c r="Q207" s="994">
        <f t="shared" si="62"/>
        <v>0</v>
      </c>
      <c r="R207" s="994">
        <f t="shared" si="62"/>
        <v>0</v>
      </c>
      <c r="S207" s="994">
        <f t="shared" si="62"/>
        <v>-2</v>
      </c>
      <c r="T207" s="994">
        <f t="shared" si="62"/>
        <v>-1</v>
      </c>
      <c r="U207" s="994">
        <f t="shared" si="62"/>
        <v>-1</v>
      </c>
      <c r="V207" s="994">
        <f t="shared" si="62"/>
        <v>0</v>
      </c>
      <c r="W207" s="994">
        <f t="shared" si="62"/>
        <v>0</v>
      </c>
      <c r="X207" s="994">
        <f t="shared" si="62"/>
        <v>0</v>
      </c>
      <c r="Y207" s="994">
        <f t="shared" si="62"/>
        <v>0</v>
      </c>
      <c r="Z207" s="996">
        <f t="shared" si="62"/>
        <v>0</v>
      </c>
      <c r="AA207" s="996">
        <f t="shared" si="62"/>
        <v>0</v>
      </c>
      <c r="AB207" s="994">
        <f t="shared" si="62"/>
        <v>0</v>
      </c>
      <c r="AC207" s="996">
        <f t="shared" si="62"/>
        <v>0</v>
      </c>
      <c r="AD207" s="996">
        <f t="shared" si="62"/>
        <v>0</v>
      </c>
      <c r="AE207" s="996">
        <f t="shared" si="62"/>
        <v>0</v>
      </c>
      <c r="AF207" s="996">
        <f t="shared" si="62"/>
        <v>0</v>
      </c>
      <c r="AG207" s="961">
        <f t="shared" ref="AG207:AG211" si="65">sum(B207:AF207)</f>
        <v>2880</v>
      </c>
    </row>
    <row r="208">
      <c r="A208" s="932" t="s">
        <v>880</v>
      </c>
      <c r="B208" s="994">
        <f t="shared" ref="B208:E208" si="63">B146-(B349+B353+B357)</f>
        <v>27</v>
      </c>
      <c r="C208" s="994">
        <f t="shared" si="63"/>
        <v>24</v>
      </c>
      <c r="D208" s="994">
        <f t="shared" si="63"/>
        <v>45</v>
      </c>
      <c r="E208" s="994">
        <f t="shared" si="63"/>
        <v>35</v>
      </c>
      <c r="F208" s="994">
        <f>F148-(F349+F353+F357)</f>
        <v>305</v>
      </c>
      <c r="G208" s="994">
        <f t="shared" ref="G208:AF208" si="64">G146-(G349+G353+G357)</f>
        <v>226</v>
      </c>
      <c r="H208" s="994">
        <f t="shared" si="64"/>
        <v>235</v>
      </c>
      <c r="I208" s="994">
        <f t="shared" si="64"/>
        <v>251</v>
      </c>
      <c r="J208" s="994">
        <f t="shared" si="64"/>
        <v>323</v>
      </c>
      <c r="K208" s="994">
        <f t="shared" si="64"/>
        <v>441</v>
      </c>
      <c r="L208" s="994">
        <f t="shared" si="64"/>
        <v>461</v>
      </c>
      <c r="M208" s="994">
        <f t="shared" si="64"/>
        <v>455</v>
      </c>
      <c r="N208" s="994">
        <f t="shared" si="64"/>
        <v>402</v>
      </c>
      <c r="O208" s="996">
        <f t="shared" si="64"/>
        <v>272</v>
      </c>
      <c r="P208" s="994">
        <f t="shared" si="64"/>
        <v>206</v>
      </c>
      <c r="Q208" s="994">
        <f t="shared" si="64"/>
        <v>365</v>
      </c>
      <c r="R208" s="994">
        <f t="shared" si="64"/>
        <v>133</v>
      </c>
      <c r="S208" s="994">
        <f t="shared" si="64"/>
        <v>148</v>
      </c>
      <c r="T208" s="994">
        <f t="shared" si="64"/>
        <v>246</v>
      </c>
      <c r="U208" s="994">
        <f t="shared" si="64"/>
        <v>115</v>
      </c>
      <c r="V208" s="994">
        <f t="shared" si="64"/>
        <v>55</v>
      </c>
      <c r="W208" s="994">
        <f t="shared" si="64"/>
        <v>43</v>
      </c>
      <c r="X208" s="994">
        <f t="shared" si="64"/>
        <v>30</v>
      </c>
      <c r="Y208" s="994">
        <f t="shared" si="64"/>
        <v>31</v>
      </c>
      <c r="Z208" s="996">
        <f t="shared" si="64"/>
        <v>47</v>
      </c>
      <c r="AA208" s="994">
        <f t="shared" si="64"/>
        <v>16</v>
      </c>
      <c r="AB208" s="994">
        <f t="shared" si="64"/>
        <v>12</v>
      </c>
      <c r="AC208" s="996">
        <f t="shared" si="64"/>
        <v>0</v>
      </c>
      <c r="AD208" s="996">
        <f t="shared" si="64"/>
        <v>0</v>
      </c>
      <c r="AE208" s="996">
        <f t="shared" si="64"/>
        <v>0</v>
      </c>
      <c r="AF208" s="996">
        <f t="shared" si="64"/>
        <v>0</v>
      </c>
      <c r="AG208" s="961">
        <f t="shared" si="65"/>
        <v>4949</v>
      </c>
    </row>
    <row r="209">
      <c r="A209" s="932" t="s">
        <v>881</v>
      </c>
      <c r="B209" s="994">
        <f t="shared" ref="B209:AF209" si="66">B147-(B350+B354+B358)</f>
        <v>344</v>
      </c>
      <c r="C209" s="994">
        <f t="shared" si="66"/>
        <v>528</v>
      </c>
      <c r="D209" s="994">
        <f t="shared" si="66"/>
        <v>688</v>
      </c>
      <c r="E209" s="994">
        <f t="shared" si="66"/>
        <v>657</v>
      </c>
      <c r="F209" s="994">
        <f t="shared" si="66"/>
        <v>439</v>
      </c>
      <c r="G209" s="994">
        <f t="shared" si="66"/>
        <v>313</v>
      </c>
      <c r="H209" s="994">
        <f t="shared" si="66"/>
        <v>129</v>
      </c>
      <c r="I209" s="994">
        <f t="shared" si="66"/>
        <v>-2</v>
      </c>
      <c r="J209" s="994">
        <f t="shared" si="66"/>
        <v>0</v>
      </c>
      <c r="K209" s="994">
        <f t="shared" si="66"/>
        <v>0</v>
      </c>
      <c r="L209" s="994">
        <f t="shared" si="66"/>
        <v>50</v>
      </c>
      <c r="M209" s="994">
        <f t="shared" si="66"/>
        <v>35</v>
      </c>
      <c r="N209" s="994">
        <f t="shared" si="66"/>
        <v>81</v>
      </c>
      <c r="O209" s="996">
        <f t="shared" si="66"/>
        <v>18</v>
      </c>
      <c r="P209" s="994">
        <f t="shared" si="66"/>
        <v>0</v>
      </c>
      <c r="Q209" s="994">
        <f t="shared" si="66"/>
        <v>0</v>
      </c>
      <c r="R209" s="994">
        <f t="shared" si="66"/>
        <v>0</v>
      </c>
      <c r="S209" s="994">
        <f t="shared" si="66"/>
        <v>-1</v>
      </c>
      <c r="T209" s="994">
        <f t="shared" si="66"/>
        <v>-2</v>
      </c>
      <c r="U209" s="994">
        <f t="shared" si="66"/>
        <v>-1</v>
      </c>
      <c r="V209" s="994">
        <f t="shared" si="66"/>
        <v>0</v>
      </c>
      <c r="W209" s="994">
        <f t="shared" si="66"/>
        <v>-2</v>
      </c>
      <c r="X209" s="994">
        <f t="shared" si="66"/>
        <v>-1</v>
      </c>
      <c r="Y209" s="994">
        <f t="shared" si="66"/>
        <v>0</v>
      </c>
      <c r="Z209" s="994">
        <f t="shared" si="66"/>
        <v>0</v>
      </c>
      <c r="AA209" s="996">
        <f t="shared" si="66"/>
        <v>0</v>
      </c>
      <c r="AB209" s="994">
        <f t="shared" si="66"/>
        <v>-3</v>
      </c>
      <c r="AC209" s="994">
        <f t="shared" si="66"/>
        <v>0</v>
      </c>
      <c r="AD209" s="994">
        <f t="shared" si="66"/>
        <v>0</v>
      </c>
      <c r="AE209" s="994">
        <f t="shared" si="66"/>
        <v>0</v>
      </c>
      <c r="AF209" s="994">
        <f t="shared" si="66"/>
        <v>0</v>
      </c>
      <c r="AG209" s="961">
        <f t="shared" si="65"/>
        <v>3270</v>
      </c>
    </row>
    <row r="210">
      <c r="A210" s="932" t="s">
        <v>883</v>
      </c>
      <c r="B210" s="994">
        <f t="shared" ref="B210:AF210" si="67">B148-(B351+B355+B359)</f>
        <v>84</v>
      </c>
      <c r="C210" s="994">
        <f t="shared" si="67"/>
        <v>89</v>
      </c>
      <c r="D210" s="994">
        <f t="shared" si="67"/>
        <v>92</v>
      </c>
      <c r="E210" s="994">
        <f t="shared" si="67"/>
        <v>90</v>
      </c>
      <c r="F210" s="994">
        <f t="shared" si="67"/>
        <v>305</v>
      </c>
      <c r="G210" s="994">
        <f t="shared" si="67"/>
        <v>440</v>
      </c>
      <c r="H210" s="994">
        <f t="shared" si="67"/>
        <v>488</v>
      </c>
      <c r="I210" s="994">
        <f t="shared" si="67"/>
        <v>592</v>
      </c>
      <c r="J210" s="994">
        <f t="shared" si="67"/>
        <v>619</v>
      </c>
      <c r="K210" s="994">
        <f t="shared" si="67"/>
        <v>1003</v>
      </c>
      <c r="L210" s="994">
        <f t="shared" si="67"/>
        <v>1100</v>
      </c>
      <c r="M210" s="996">
        <f t="shared" si="67"/>
        <v>1003</v>
      </c>
      <c r="N210" s="994">
        <f t="shared" si="67"/>
        <v>770</v>
      </c>
      <c r="O210" s="996">
        <f t="shared" si="67"/>
        <v>546</v>
      </c>
      <c r="P210" s="994">
        <f t="shared" si="67"/>
        <v>437</v>
      </c>
      <c r="Q210" s="994">
        <f t="shared" si="67"/>
        <v>149</v>
      </c>
      <c r="R210" s="994">
        <f t="shared" si="67"/>
        <v>223</v>
      </c>
      <c r="S210" s="994">
        <f t="shared" si="67"/>
        <v>266</v>
      </c>
      <c r="T210" s="994">
        <f t="shared" si="67"/>
        <v>139</v>
      </c>
      <c r="U210" s="994">
        <f t="shared" si="67"/>
        <v>189</v>
      </c>
      <c r="V210" s="994">
        <f t="shared" si="67"/>
        <v>98</v>
      </c>
      <c r="W210" s="994">
        <f t="shared" si="67"/>
        <v>89</v>
      </c>
      <c r="X210" s="994">
        <f t="shared" si="67"/>
        <v>61</v>
      </c>
      <c r="Y210" s="994">
        <f t="shared" si="67"/>
        <v>47</v>
      </c>
      <c r="Z210" s="994">
        <f t="shared" si="67"/>
        <v>68</v>
      </c>
      <c r="AA210" s="994">
        <f t="shared" si="67"/>
        <v>59</v>
      </c>
      <c r="AB210" s="994">
        <f t="shared" si="67"/>
        <v>52</v>
      </c>
      <c r="AC210" s="994">
        <f t="shared" si="67"/>
        <v>0</v>
      </c>
      <c r="AD210" s="994">
        <f t="shared" si="67"/>
        <v>0</v>
      </c>
      <c r="AE210" s="994">
        <f t="shared" si="67"/>
        <v>0</v>
      </c>
      <c r="AF210" s="994">
        <f t="shared" si="67"/>
        <v>0</v>
      </c>
      <c r="AG210" s="961">
        <f t="shared" si="65"/>
        <v>9098</v>
      </c>
    </row>
    <row r="211">
      <c r="A211" s="979" t="s">
        <v>130</v>
      </c>
      <c r="B211" s="161">
        <f t="shared" ref="B211:AF211" si="68">SUM(B207:B210)</f>
        <v>613</v>
      </c>
      <c r="C211" s="161">
        <f t="shared" si="68"/>
        <v>851</v>
      </c>
      <c r="D211" s="161">
        <f t="shared" si="68"/>
        <v>1099</v>
      </c>
      <c r="E211" s="161">
        <f t="shared" si="68"/>
        <v>1067</v>
      </c>
      <c r="F211" s="161">
        <f t="shared" si="68"/>
        <v>1215</v>
      </c>
      <c r="G211" s="161">
        <f t="shared" si="68"/>
        <v>1088</v>
      </c>
      <c r="H211" s="161">
        <f t="shared" si="68"/>
        <v>1160</v>
      </c>
      <c r="I211" s="161">
        <f t="shared" si="68"/>
        <v>1229</v>
      </c>
      <c r="J211" s="161">
        <f t="shared" si="68"/>
        <v>1248</v>
      </c>
      <c r="K211" s="161">
        <f t="shared" si="68"/>
        <v>1899</v>
      </c>
      <c r="L211" s="161">
        <f t="shared" si="68"/>
        <v>1742</v>
      </c>
      <c r="M211" s="161">
        <f t="shared" si="68"/>
        <v>1589</v>
      </c>
      <c r="N211" s="161">
        <f t="shared" si="68"/>
        <v>1252</v>
      </c>
      <c r="O211" s="161">
        <f t="shared" si="68"/>
        <v>835</v>
      </c>
      <c r="P211" s="161">
        <f t="shared" si="68"/>
        <v>643</v>
      </c>
      <c r="Q211" s="161">
        <f t="shared" si="68"/>
        <v>514</v>
      </c>
      <c r="R211" s="161">
        <f t="shared" si="68"/>
        <v>356</v>
      </c>
      <c r="S211" s="161">
        <f t="shared" si="68"/>
        <v>411</v>
      </c>
      <c r="T211" s="161">
        <f t="shared" si="68"/>
        <v>382</v>
      </c>
      <c r="U211" s="161">
        <f t="shared" si="68"/>
        <v>302</v>
      </c>
      <c r="V211" s="161">
        <f t="shared" si="68"/>
        <v>153</v>
      </c>
      <c r="W211" s="161">
        <f t="shared" si="68"/>
        <v>130</v>
      </c>
      <c r="X211" s="161">
        <f t="shared" si="68"/>
        <v>90</v>
      </c>
      <c r="Y211" s="161">
        <f t="shared" si="68"/>
        <v>78</v>
      </c>
      <c r="Z211" s="161">
        <f t="shared" si="68"/>
        <v>115</v>
      </c>
      <c r="AA211" s="161">
        <f t="shared" si="68"/>
        <v>75</v>
      </c>
      <c r="AB211" s="161">
        <f t="shared" si="68"/>
        <v>61</v>
      </c>
      <c r="AC211" s="161">
        <f t="shared" si="68"/>
        <v>0</v>
      </c>
      <c r="AD211" s="161">
        <f t="shared" si="68"/>
        <v>0</v>
      </c>
      <c r="AE211" s="161">
        <f t="shared" si="68"/>
        <v>0</v>
      </c>
      <c r="AF211" s="161">
        <f t="shared" si="68"/>
        <v>0</v>
      </c>
      <c r="AG211" s="961">
        <f t="shared" si="65"/>
        <v>20197</v>
      </c>
    </row>
    <row r="212">
      <c r="A212" s="40"/>
      <c r="B212" s="676"/>
      <c r="C212" s="676"/>
      <c r="D212" s="676"/>
      <c r="E212" s="676"/>
      <c r="F212" s="676"/>
      <c r="G212" s="676"/>
      <c r="H212" s="676"/>
      <c r="I212" s="676"/>
      <c r="J212" s="491"/>
      <c r="K212" s="491"/>
      <c r="L212" s="491"/>
      <c r="M212" s="491"/>
      <c r="N212" s="491"/>
      <c r="O212" s="491"/>
      <c r="P212" s="491"/>
      <c r="Q212" s="491"/>
      <c r="R212" s="491"/>
      <c r="S212" s="491"/>
      <c r="T212" s="491"/>
      <c r="U212" s="491"/>
      <c r="V212" s="491"/>
      <c r="W212" s="491"/>
      <c r="X212" s="491"/>
      <c r="Y212" s="491"/>
      <c r="Z212" s="491"/>
      <c r="AA212" s="491"/>
      <c r="AB212" s="491"/>
      <c r="AC212" s="491"/>
      <c r="AD212" s="491"/>
      <c r="AE212" s="491"/>
      <c r="AF212" s="491"/>
      <c r="AG212" s="961"/>
    </row>
    <row r="213">
      <c r="A213" s="932" t="s">
        <v>98</v>
      </c>
      <c r="B213" s="37">
        <f t="shared" ref="B213:AF213" si="69">B151-(B363+B374+B385)</f>
        <v>132</v>
      </c>
      <c r="C213" s="37">
        <f t="shared" si="69"/>
        <v>182</v>
      </c>
      <c r="D213" s="37">
        <f t="shared" si="69"/>
        <v>246</v>
      </c>
      <c r="E213" s="37">
        <f t="shared" si="69"/>
        <v>228</v>
      </c>
      <c r="F213" s="37">
        <f t="shared" si="69"/>
        <v>197</v>
      </c>
      <c r="G213" s="37">
        <f t="shared" si="69"/>
        <v>228</v>
      </c>
      <c r="H213" s="37">
        <f t="shared" si="69"/>
        <v>222</v>
      </c>
      <c r="I213" s="37">
        <f t="shared" si="69"/>
        <v>252</v>
      </c>
      <c r="J213" s="37">
        <f t="shared" si="69"/>
        <v>279</v>
      </c>
      <c r="K213" s="37">
        <f t="shared" si="69"/>
        <v>446</v>
      </c>
      <c r="L213" s="37">
        <f t="shared" si="69"/>
        <v>409</v>
      </c>
      <c r="M213" s="37">
        <f t="shared" si="69"/>
        <v>307</v>
      </c>
      <c r="N213" s="37">
        <f t="shared" si="69"/>
        <v>289</v>
      </c>
      <c r="O213" s="37">
        <f t="shared" si="69"/>
        <v>258</v>
      </c>
      <c r="P213" s="37">
        <f t="shared" si="69"/>
        <v>0</v>
      </c>
      <c r="Q213" s="37">
        <f t="shared" si="69"/>
        <v>189</v>
      </c>
      <c r="R213" s="37">
        <f t="shared" si="69"/>
        <v>138</v>
      </c>
      <c r="S213" s="37">
        <f t="shared" si="69"/>
        <v>125</v>
      </c>
      <c r="T213" s="37">
        <f t="shared" si="69"/>
        <v>136</v>
      </c>
      <c r="U213" s="37">
        <f t="shared" si="69"/>
        <v>106</v>
      </c>
      <c r="V213" s="37">
        <f t="shared" si="69"/>
        <v>54</v>
      </c>
      <c r="W213" s="37">
        <f t="shared" si="69"/>
        <v>46</v>
      </c>
      <c r="X213" s="37">
        <f t="shared" si="69"/>
        <v>31</v>
      </c>
      <c r="Y213" s="37">
        <f t="shared" si="69"/>
        <v>31</v>
      </c>
      <c r="Z213" s="37">
        <f t="shared" si="69"/>
        <v>75</v>
      </c>
      <c r="AA213" s="37">
        <f t="shared" si="69"/>
        <v>83</v>
      </c>
      <c r="AB213" s="37">
        <f t="shared" si="69"/>
        <v>54</v>
      </c>
      <c r="AC213" s="37">
        <f t="shared" si="69"/>
        <v>0</v>
      </c>
      <c r="AD213" s="37">
        <f t="shared" si="69"/>
        <v>0</v>
      </c>
      <c r="AE213" s="37">
        <f t="shared" si="69"/>
        <v>0</v>
      </c>
      <c r="AF213" s="37">
        <f t="shared" si="69"/>
        <v>0</v>
      </c>
      <c r="AG213" s="961">
        <f t="shared" ref="AG213:AG222" si="70">sum(B213:AF213)</f>
        <v>4743</v>
      </c>
    </row>
    <row r="214">
      <c r="A214" s="932" t="s">
        <v>614</v>
      </c>
      <c r="B214" s="998"/>
      <c r="C214" s="998"/>
      <c r="D214" s="998"/>
      <c r="E214" s="998"/>
      <c r="F214" s="998"/>
      <c r="G214" s="998"/>
      <c r="H214" s="998"/>
      <c r="I214" s="998"/>
      <c r="J214" s="998"/>
      <c r="K214" s="998"/>
      <c r="L214" s="998"/>
      <c r="M214" s="998"/>
      <c r="N214" s="998"/>
      <c r="O214" s="998"/>
      <c r="P214" s="998"/>
      <c r="Q214" s="998"/>
      <c r="R214" s="998"/>
      <c r="S214" s="998"/>
      <c r="T214" s="998"/>
      <c r="U214" s="998"/>
      <c r="V214" s="998"/>
      <c r="W214" s="998"/>
      <c r="X214" s="998"/>
      <c r="Y214" s="998"/>
      <c r="Z214" s="998"/>
      <c r="AA214" s="998"/>
      <c r="AB214" s="998"/>
      <c r="AC214" s="998"/>
      <c r="AD214" s="998"/>
      <c r="AE214" s="998"/>
      <c r="AF214" s="998"/>
      <c r="AG214" s="961">
        <f t="shared" si="70"/>
        <v>0</v>
      </c>
    </row>
    <row r="215">
      <c r="A215" s="932" t="s">
        <v>99</v>
      </c>
      <c r="B215" s="37">
        <f t="shared" ref="B215:AF215" si="71">B153-(B365+B376+B387)</f>
        <v>-4</v>
      </c>
      <c r="C215" s="37">
        <f t="shared" si="71"/>
        <v>-3</v>
      </c>
      <c r="D215" s="37">
        <f t="shared" si="71"/>
        <v>-3</v>
      </c>
      <c r="E215" s="37">
        <f t="shared" si="71"/>
        <v>-7</v>
      </c>
      <c r="F215" s="37">
        <f t="shared" si="71"/>
        <v>0</v>
      </c>
      <c r="G215" s="37">
        <f t="shared" si="71"/>
        <v>-6</v>
      </c>
      <c r="H215" s="37">
        <f t="shared" si="71"/>
        <v>0</v>
      </c>
      <c r="I215" s="37">
        <f t="shared" si="71"/>
        <v>-2</v>
      </c>
      <c r="J215" s="37">
        <f t="shared" si="71"/>
        <v>0</v>
      </c>
      <c r="K215" s="37">
        <f t="shared" si="71"/>
        <v>0</v>
      </c>
      <c r="L215" s="37">
        <f t="shared" si="71"/>
        <v>-1</v>
      </c>
      <c r="M215" s="37">
        <f t="shared" si="71"/>
        <v>0</v>
      </c>
      <c r="N215" s="37">
        <f t="shared" si="71"/>
        <v>-1</v>
      </c>
      <c r="O215" s="37">
        <f t="shared" si="71"/>
        <v>-1</v>
      </c>
      <c r="P215" s="37">
        <f t="shared" si="71"/>
        <v>0</v>
      </c>
      <c r="Q215" s="37">
        <f t="shared" si="71"/>
        <v>0</v>
      </c>
      <c r="R215" s="37">
        <f t="shared" si="71"/>
        <v>0</v>
      </c>
      <c r="S215" s="37">
        <f t="shared" si="71"/>
        <v>-2</v>
      </c>
      <c r="T215" s="37">
        <f t="shared" si="71"/>
        <v>-1</v>
      </c>
      <c r="U215" s="37">
        <f t="shared" si="71"/>
        <v>0</v>
      </c>
      <c r="V215" s="37">
        <f t="shared" si="71"/>
        <v>35</v>
      </c>
      <c r="W215" s="37">
        <f t="shared" si="71"/>
        <v>42</v>
      </c>
      <c r="X215" s="37">
        <f t="shared" si="71"/>
        <v>36</v>
      </c>
      <c r="Y215" s="37">
        <f t="shared" si="71"/>
        <v>30</v>
      </c>
      <c r="Z215" s="37">
        <f t="shared" si="71"/>
        <v>61</v>
      </c>
      <c r="AA215" s="37">
        <f t="shared" si="71"/>
        <v>82</v>
      </c>
      <c r="AB215" s="37">
        <f t="shared" si="71"/>
        <v>51</v>
      </c>
      <c r="AC215" s="37">
        <f t="shared" si="71"/>
        <v>0</v>
      </c>
      <c r="AD215" s="37">
        <f t="shared" si="71"/>
        <v>0</v>
      </c>
      <c r="AE215" s="37">
        <f t="shared" si="71"/>
        <v>0</v>
      </c>
      <c r="AF215" s="37">
        <f t="shared" si="71"/>
        <v>0</v>
      </c>
      <c r="AG215" s="961">
        <f t="shared" si="70"/>
        <v>306</v>
      </c>
    </row>
    <row r="216">
      <c r="A216" s="932" t="s">
        <v>886</v>
      </c>
      <c r="B216" s="37">
        <f t="shared" ref="B216:AF216" si="72">B154-(B366+B377+B388)</f>
        <v>60</v>
      </c>
      <c r="C216" s="37">
        <f t="shared" si="72"/>
        <v>80</v>
      </c>
      <c r="D216" s="37">
        <f t="shared" si="72"/>
        <v>100</v>
      </c>
      <c r="E216" s="37">
        <f t="shared" si="72"/>
        <v>93</v>
      </c>
      <c r="F216" s="37">
        <f t="shared" si="72"/>
        <v>57</v>
      </c>
      <c r="G216" s="37">
        <f t="shared" si="72"/>
        <v>62</v>
      </c>
      <c r="H216" s="37">
        <f t="shared" si="72"/>
        <v>48</v>
      </c>
      <c r="I216" s="37">
        <f t="shared" si="72"/>
        <v>56</v>
      </c>
      <c r="J216" s="37">
        <f t="shared" si="72"/>
        <v>59</v>
      </c>
      <c r="K216" s="37">
        <f t="shared" si="72"/>
        <v>97</v>
      </c>
      <c r="L216" s="37">
        <f t="shared" si="72"/>
        <v>64</v>
      </c>
      <c r="M216" s="37">
        <f t="shared" si="72"/>
        <v>33</v>
      </c>
      <c r="N216" s="37">
        <f t="shared" si="72"/>
        <v>47</v>
      </c>
      <c r="O216" s="37">
        <f t="shared" si="72"/>
        <v>17</v>
      </c>
      <c r="P216" s="37">
        <f t="shared" si="72"/>
        <v>5</v>
      </c>
      <c r="Q216" s="37">
        <f t="shared" si="72"/>
        <v>9</v>
      </c>
      <c r="R216" s="37">
        <f t="shared" si="72"/>
        <v>6</v>
      </c>
      <c r="S216" s="37">
        <f t="shared" si="72"/>
        <v>3</v>
      </c>
      <c r="T216" s="37">
        <f t="shared" si="72"/>
        <v>5</v>
      </c>
      <c r="U216" s="37">
        <f t="shared" si="72"/>
        <v>3</v>
      </c>
      <c r="V216" s="37">
        <f t="shared" si="72"/>
        <v>3</v>
      </c>
      <c r="W216" s="37">
        <f t="shared" si="72"/>
        <v>0</v>
      </c>
      <c r="X216" s="37">
        <f t="shared" si="72"/>
        <v>1</v>
      </c>
      <c r="Y216" s="37">
        <f t="shared" si="72"/>
        <v>5</v>
      </c>
      <c r="Z216" s="37">
        <f t="shared" si="72"/>
        <v>23</v>
      </c>
      <c r="AA216" s="37">
        <f t="shared" si="72"/>
        <v>16</v>
      </c>
      <c r="AB216" s="37">
        <f t="shared" si="72"/>
        <v>9</v>
      </c>
      <c r="AC216" s="37">
        <f t="shared" si="72"/>
        <v>0</v>
      </c>
      <c r="AD216" s="37">
        <f t="shared" si="72"/>
        <v>0</v>
      </c>
      <c r="AE216" s="37">
        <f t="shared" si="72"/>
        <v>0</v>
      </c>
      <c r="AF216" s="37">
        <f t="shared" si="72"/>
        <v>0</v>
      </c>
      <c r="AG216" s="961">
        <f t="shared" si="70"/>
        <v>961</v>
      </c>
    </row>
    <row r="217">
      <c r="A217" s="932" t="s">
        <v>887</v>
      </c>
      <c r="B217" s="37">
        <f t="shared" ref="B217:AF217" si="73">B155-(B367+B378+B389)</f>
        <v>17</v>
      </c>
      <c r="C217" s="37">
        <f t="shared" si="73"/>
        <v>21</v>
      </c>
      <c r="D217" s="37">
        <f t="shared" si="73"/>
        <v>9</v>
      </c>
      <c r="E217" s="37">
        <f t="shared" si="73"/>
        <v>13</v>
      </c>
      <c r="F217" s="37">
        <f t="shared" si="73"/>
        <v>43</v>
      </c>
      <c r="G217" s="37">
        <f t="shared" si="73"/>
        <v>63</v>
      </c>
      <c r="H217" s="37">
        <f t="shared" si="73"/>
        <v>61</v>
      </c>
      <c r="I217" s="37">
        <f t="shared" si="73"/>
        <v>67</v>
      </c>
      <c r="J217" s="37">
        <f t="shared" si="73"/>
        <v>79</v>
      </c>
      <c r="K217" s="37">
        <f t="shared" si="73"/>
        <v>160</v>
      </c>
      <c r="L217" s="37">
        <f t="shared" si="73"/>
        <v>164</v>
      </c>
      <c r="M217" s="37">
        <f t="shared" si="73"/>
        <v>114</v>
      </c>
      <c r="N217" s="37">
        <f t="shared" si="73"/>
        <v>118</v>
      </c>
      <c r="O217" s="37">
        <f t="shared" si="73"/>
        <v>199</v>
      </c>
      <c r="P217" s="37">
        <f t="shared" si="73"/>
        <v>207</v>
      </c>
      <c r="Q217" s="37">
        <f t="shared" si="73"/>
        <v>161</v>
      </c>
      <c r="R217" s="37">
        <f t="shared" si="73"/>
        <v>123</v>
      </c>
      <c r="S217" s="37">
        <f t="shared" si="73"/>
        <v>120</v>
      </c>
      <c r="T217" s="37">
        <f t="shared" si="73"/>
        <v>119</v>
      </c>
      <c r="U217" s="37">
        <f t="shared" si="73"/>
        <v>96</v>
      </c>
      <c r="V217" s="37">
        <f t="shared" si="73"/>
        <v>47</v>
      </c>
      <c r="W217" s="37">
        <f t="shared" si="73"/>
        <v>32</v>
      </c>
      <c r="X217" s="37">
        <f t="shared" si="73"/>
        <v>26</v>
      </c>
      <c r="Y217" s="37">
        <f t="shared" si="73"/>
        <v>23</v>
      </c>
      <c r="Z217" s="37">
        <f t="shared" si="73"/>
        <v>39</v>
      </c>
      <c r="AA217" s="37">
        <f t="shared" si="73"/>
        <v>39</v>
      </c>
      <c r="AB217" s="37">
        <f t="shared" si="73"/>
        <v>26</v>
      </c>
      <c r="AC217" s="37">
        <f t="shared" si="73"/>
        <v>0</v>
      </c>
      <c r="AD217" s="37">
        <f t="shared" si="73"/>
        <v>0</v>
      </c>
      <c r="AE217" s="37">
        <f t="shared" si="73"/>
        <v>0</v>
      </c>
      <c r="AF217" s="37">
        <f t="shared" si="73"/>
        <v>0</v>
      </c>
      <c r="AG217" s="961">
        <f t="shared" si="70"/>
        <v>2186</v>
      </c>
    </row>
    <row r="218">
      <c r="A218" s="932" t="s">
        <v>888</v>
      </c>
      <c r="B218" s="37">
        <f t="shared" ref="B218:AF218" si="74">B156-(B368+B379+B390)</f>
        <v>27</v>
      </c>
      <c r="C218" s="37">
        <f t="shared" si="74"/>
        <v>19</v>
      </c>
      <c r="D218" s="37">
        <f t="shared" si="74"/>
        <v>20</v>
      </c>
      <c r="E218" s="37">
        <f t="shared" si="74"/>
        <v>17</v>
      </c>
      <c r="F218" s="37">
        <f t="shared" si="74"/>
        <v>19</v>
      </c>
      <c r="G218" s="37">
        <f t="shared" si="74"/>
        <v>12</v>
      </c>
      <c r="H218" s="37">
        <f t="shared" si="74"/>
        <v>16</v>
      </c>
      <c r="I218" s="37">
        <f t="shared" si="74"/>
        <v>32</v>
      </c>
      <c r="J218" s="37">
        <f t="shared" si="74"/>
        <v>25</v>
      </c>
      <c r="K218" s="37">
        <f t="shared" si="74"/>
        <v>23</v>
      </c>
      <c r="L218" s="37">
        <f t="shared" si="74"/>
        <v>39</v>
      </c>
      <c r="M218" s="37">
        <f t="shared" si="74"/>
        <v>27</v>
      </c>
      <c r="N218" s="37">
        <f t="shared" si="74"/>
        <v>18</v>
      </c>
      <c r="O218" s="37">
        <f t="shared" si="74"/>
        <v>23</v>
      </c>
      <c r="P218" s="37">
        <f t="shared" si="74"/>
        <v>9</v>
      </c>
      <c r="Q218" s="37">
        <f t="shared" si="74"/>
        <v>18</v>
      </c>
      <c r="R218" s="37">
        <f t="shared" si="74"/>
        <v>4</v>
      </c>
      <c r="S218" s="37">
        <f t="shared" si="74"/>
        <v>12</v>
      </c>
      <c r="T218" s="37">
        <f t="shared" si="74"/>
        <v>6</v>
      </c>
      <c r="U218" s="37">
        <f t="shared" si="74"/>
        <v>4</v>
      </c>
      <c r="V218" s="37">
        <f t="shared" si="74"/>
        <v>3</v>
      </c>
      <c r="W218" s="37">
        <f t="shared" si="74"/>
        <v>6</v>
      </c>
      <c r="X218" s="37">
        <f t="shared" si="74"/>
        <v>6</v>
      </c>
      <c r="Y218" s="37">
        <f t="shared" si="74"/>
        <v>8</v>
      </c>
      <c r="Z218" s="37">
        <f t="shared" si="74"/>
        <v>15</v>
      </c>
      <c r="AA218" s="37">
        <f t="shared" si="74"/>
        <v>22</v>
      </c>
      <c r="AB218" s="37">
        <f t="shared" si="74"/>
        <v>19</v>
      </c>
      <c r="AC218" s="37">
        <f t="shared" si="74"/>
        <v>0</v>
      </c>
      <c r="AD218" s="37">
        <f t="shared" si="74"/>
        <v>0</v>
      </c>
      <c r="AE218" s="37">
        <f t="shared" si="74"/>
        <v>0</v>
      </c>
      <c r="AF218" s="37">
        <f t="shared" si="74"/>
        <v>0</v>
      </c>
      <c r="AG218" s="961">
        <f t="shared" si="70"/>
        <v>449</v>
      </c>
    </row>
    <row r="219">
      <c r="A219" s="932" t="s">
        <v>889</v>
      </c>
      <c r="B219" s="37">
        <f t="shared" ref="B219:AF219" si="75">B157-(B369+B380+B391)</f>
        <v>6</v>
      </c>
      <c r="C219" s="37">
        <f t="shared" si="75"/>
        <v>3</v>
      </c>
      <c r="D219" s="37">
        <f t="shared" si="75"/>
        <v>7</v>
      </c>
      <c r="E219" s="37">
        <f t="shared" si="75"/>
        <v>2</v>
      </c>
      <c r="F219" s="37">
        <f t="shared" si="75"/>
        <v>4</v>
      </c>
      <c r="G219" s="37">
        <f t="shared" si="75"/>
        <v>10</v>
      </c>
      <c r="H219" s="37">
        <f t="shared" si="75"/>
        <v>14</v>
      </c>
      <c r="I219" s="37">
        <f t="shared" si="75"/>
        <v>8</v>
      </c>
      <c r="J219" s="37">
        <f t="shared" si="75"/>
        <v>18</v>
      </c>
      <c r="K219" s="37">
        <f t="shared" si="75"/>
        <v>33</v>
      </c>
      <c r="L219" s="37">
        <f t="shared" si="75"/>
        <v>24</v>
      </c>
      <c r="M219" s="37">
        <f t="shared" si="75"/>
        <v>37</v>
      </c>
      <c r="N219" s="37">
        <f t="shared" si="75"/>
        <v>27</v>
      </c>
      <c r="O219" s="37">
        <f t="shared" si="75"/>
        <v>12</v>
      </c>
      <c r="P219" s="37">
        <f t="shared" si="75"/>
        <v>14</v>
      </c>
      <c r="Q219" s="37">
        <f t="shared" si="75"/>
        <v>13</v>
      </c>
      <c r="R219" s="37">
        <f t="shared" si="75"/>
        <v>9</v>
      </c>
      <c r="S219" s="37">
        <f t="shared" si="75"/>
        <v>8</v>
      </c>
      <c r="T219" s="37">
        <f t="shared" si="75"/>
        <v>11</v>
      </c>
      <c r="U219" s="37">
        <f t="shared" si="75"/>
        <v>8</v>
      </c>
      <c r="V219" s="37">
        <f t="shared" si="75"/>
        <v>7</v>
      </c>
      <c r="W219" s="37">
        <f t="shared" si="75"/>
        <v>4</v>
      </c>
      <c r="X219" s="37">
        <f t="shared" si="75"/>
        <v>5</v>
      </c>
      <c r="Y219" s="37">
        <f t="shared" si="75"/>
        <v>5</v>
      </c>
      <c r="Z219" s="37">
        <f t="shared" si="75"/>
        <v>16</v>
      </c>
      <c r="AA219" s="37">
        <f t="shared" si="75"/>
        <v>11</v>
      </c>
      <c r="AB219" s="37">
        <f t="shared" si="75"/>
        <v>11</v>
      </c>
      <c r="AC219" s="37">
        <f t="shared" si="75"/>
        <v>0</v>
      </c>
      <c r="AD219" s="37">
        <f t="shared" si="75"/>
        <v>0</v>
      </c>
      <c r="AE219" s="37">
        <f t="shared" si="75"/>
        <v>0</v>
      </c>
      <c r="AF219" s="37">
        <f t="shared" si="75"/>
        <v>0</v>
      </c>
      <c r="AG219" s="961">
        <f t="shared" si="70"/>
        <v>327</v>
      </c>
    </row>
    <row r="220">
      <c r="A220" s="932" t="s">
        <v>890</v>
      </c>
      <c r="B220" s="37">
        <f t="shared" ref="B220:AF220" si="76">B158-(B370+B381+B392)</f>
        <v>103</v>
      </c>
      <c r="C220" s="37">
        <f t="shared" si="76"/>
        <v>171</v>
      </c>
      <c r="D220" s="37">
        <f t="shared" si="76"/>
        <v>202</v>
      </c>
      <c r="E220" s="37">
        <f t="shared" si="76"/>
        <v>181</v>
      </c>
      <c r="F220" s="37">
        <f t="shared" si="76"/>
        <v>143</v>
      </c>
      <c r="G220" s="37">
        <f t="shared" si="76"/>
        <v>129</v>
      </c>
      <c r="H220" s="37">
        <f t="shared" si="76"/>
        <v>129</v>
      </c>
      <c r="I220" s="37">
        <f t="shared" si="76"/>
        <v>112</v>
      </c>
      <c r="J220" s="37">
        <f t="shared" si="76"/>
        <v>137</v>
      </c>
      <c r="K220" s="37">
        <f t="shared" si="76"/>
        <v>199</v>
      </c>
      <c r="L220" s="37">
        <f t="shared" si="76"/>
        <v>132</v>
      </c>
      <c r="M220" s="37">
        <f t="shared" si="76"/>
        <v>83</v>
      </c>
      <c r="N220" s="37">
        <f t="shared" si="76"/>
        <v>92</v>
      </c>
      <c r="O220" s="37">
        <f t="shared" si="76"/>
        <v>53</v>
      </c>
      <c r="P220" s="37">
        <f t="shared" si="76"/>
        <v>35</v>
      </c>
      <c r="Q220" s="37">
        <f t="shared" si="76"/>
        <v>43</v>
      </c>
      <c r="R220" s="37">
        <f t="shared" si="76"/>
        <v>38</v>
      </c>
      <c r="S220" s="37">
        <f t="shared" si="76"/>
        <v>40</v>
      </c>
      <c r="T220" s="37">
        <f t="shared" si="76"/>
        <v>17</v>
      </c>
      <c r="U220" s="37">
        <f t="shared" si="76"/>
        <v>22</v>
      </c>
      <c r="V220" s="37">
        <f t="shared" si="76"/>
        <v>13</v>
      </c>
      <c r="W220" s="37">
        <f t="shared" si="76"/>
        <v>20</v>
      </c>
      <c r="X220" s="37">
        <f t="shared" si="76"/>
        <v>12</v>
      </c>
      <c r="Y220" s="37">
        <f t="shared" si="76"/>
        <v>19</v>
      </c>
      <c r="Z220" s="37">
        <f t="shared" si="76"/>
        <v>65</v>
      </c>
      <c r="AA220" s="37">
        <f t="shared" si="76"/>
        <v>88</v>
      </c>
      <c r="AB220" s="37">
        <f t="shared" si="76"/>
        <v>71</v>
      </c>
      <c r="AC220" s="37">
        <f t="shared" si="76"/>
        <v>0</v>
      </c>
      <c r="AD220" s="37">
        <f t="shared" si="76"/>
        <v>0</v>
      </c>
      <c r="AE220" s="37">
        <f t="shared" si="76"/>
        <v>0</v>
      </c>
      <c r="AF220" s="37">
        <f t="shared" si="76"/>
        <v>0</v>
      </c>
      <c r="AG220" s="961">
        <f t="shared" si="70"/>
        <v>2349</v>
      </c>
    </row>
    <row r="221">
      <c r="A221" s="932" t="s">
        <v>893</v>
      </c>
      <c r="B221" s="37">
        <f t="shared" ref="B221:AF221" si="77">B159-(B371+B382+B393)</f>
        <v>34</v>
      </c>
      <c r="C221" s="37">
        <f t="shared" si="77"/>
        <v>41</v>
      </c>
      <c r="D221" s="37">
        <f t="shared" si="77"/>
        <v>32</v>
      </c>
      <c r="E221" s="37">
        <f t="shared" si="77"/>
        <v>31</v>
      </c>
      <c r="F221" s="37">
        <f t="shared" si="77"/>
        <v>75</v>
      </c>
      <c r="G221" s="37">
        <f t="shared" si="77"/>
        <v>121</v>
      </c>
      <c r="H221" s="37">
        <f t="shared" si="77"/>
        <v>119</v>
      </c>
      <c r="I221" s="37">
        <f t="shared" si="77"/>
        <v>139</v>
      </c>
      <c r="J221" s="37">
        <f t="shared" si="77"/>
        <v>162</v>
      </c>
      <c r="K221" s="37">
        <f t="shared" si="77"/>
        <v>318</v>
      </c>
      <c r="L221" s="37">
        <f t="shared" si="77"/>
        <v>309</v>
      </c>
      <c r="M221" s="37">
        <f t="shared" si="77"/>
        <v>271</v>
      </c>
      <c r="N221" s="37">
        <f t="shared" si="77"/>
        <v>121</v>
      </c>
      <c r="O221" s="37">
        <f t="shared" si="77"/>
        <v>0</v>
      </c>
      <c r="P221" s="37">
        <f t="shared" si="77"/>
        <v>0</v>
      </c>
      <c r="Q221" s="37">
        <f t="shared" si="77"/>
        <v>0</v>
      </c>
      <c r="R221" s="37">
        <f t="shared" si="77"/>
        <v>0</v>
      </c>
      <c r="S221" s="37">
        <f t="shared" si="77"/>
        <v>0</v>
      </c>
      <c r="T221" s="37">
        <f t="shared" si="77"/>
        <v>0</v>
      </c>
      <c r="U221" s="37">
        <f t="shared" si="77"/>
        <v>0</v>
      </c>
      <c r="V221" s="37">
        <f t="shared" si="77"/>
        <v>0</v>
      </c>
      <c r="W221" s="37">
        <f t="shared" si="77"/>
        <v>0</v>
      </c>
      <c r="X221" s="37">
        <f t="shared" si="77"/>
        <v>0</v>
      </c>
      <c r="Y221" s="37">
        <f t="shared" si="77"/>
        <v>0</v>
      </c>
      <c r="Z221" s="37">
        <f t="shared" si="77"/>
        <v>0</v>
      </c>
      <c r="AA221" s="37">
        <f t="shared" si="77"/>
        <v>0</v>
      </c>
      <c r="AB221" s="37">
        <f t="shared" si="77"/>
        <v>0</v>
      </c>
      <c r="AC221" s="37">
        <f t="shared" si="77"/>
        <v>0</v>
      </c>
      <c r="AD221" s="37">
        <f t="shared" si="77"/>
        <v>0</v>
      </c>
      <c r="AE221" s="37">
        <f t="shared" si="77"/>
        <v>0</v>
      </c>
      <c r="AF221" s="37">
        <f t="shared" si="77"/>
        <v>0</v>
      </c>
      <c r="AG221" s="961">
        <f t="shared" si="70"/>
        <v>1773</v>
      </c>
    </row>
    <row r="222">
      <c r="A222" s="979" t="s">
        <v>44</v>
      </c>
      <c r="B222" s="161">
        <f t="shared" ref="B222:AF222" si="78">SUM(B213:B221)</f>
        <v>375</v>
      </c>
      <c r="C222" s="161">
        <f t="shared" si="78"/>
        <v>514</v>
      </c>
      <c r="D222" s="161">
        <f t="shared" si="78"/>
        <v>613</v>
      </c>
      <c r="E222" s="161">
        <f t="shared" si="78"/>
        <v>558</v>
      </c>
      <c r="F222" s="161">
        <f t="shared" si="78"/>
        <v>538</v>
      </c>
      <c r="G222" s="161">
        <f t="shared" si="78"/>
        <v>619</v>
      </c>
      <c r="H222" s="161">
        <f t="shared" si="78"/>
        <v>609</v>
      </c>
      <c r="I222" s="161">
        <f t="shared" si="78"/>
        <v>664</v>
      </c>
      <c r="J222" s="161">
        <f t="shared" si="78"/>
        <v>759</v>
      </c>
      <c r="K222" s="161">
        <f t="shared" si="78"/>
        <v>1276</v>
      </c>
      <c r="L222" s="161">
        <f t="shared" si="78"/>
        <v>1140</v>
      </c>
      <c r="M222" s="161">
        <f t="shared" si="78"/>
        <v>872</v>
      </c>
      <c r="N222" s="161">
        <f t="shared" si="78"/>
        <v>711</v>
      </c>
      <c r="O222" s="161">
        <f t="shared" si="78"/>
        <v>561</v>
      </c>
      <c r="P222" s="161">
        <f t="shared" si="78"/>
        <v>270</v>
      </c>
      <c r="Q222" s="161">
        <f t="shared" si="78"/>
        <v>433</v>
      </c>
      <c r="R222" s="161">
        <f t="shared" si="78"/>
        <v>318</v>
      </c>
      <c r="S222" s="161">
        <f t="shared" si="78"/>
        <v>306</v>
      </c>
      <c r="T222" s="161">
        <f t="shared" si="78"/>
        <v>293</v>
      </c>
      <c r="U222" s="161">
        <f t="shared" si="78"/>
        <v>239</v>
      </c>
      <c r="V222" s="161">
        <f t="shared" si="78"/>
        <v>162</v>
      </c>
      <c r="W222" s="161">
        <f t="shared" si="78"/>
        <v>150</v>
      </c>
      <c r="X222" s="161">
        <f t="shared" si="78"/>
        <v>117</v>
      </c>
      <c r="Y222" s="161">
        <f t="shared" si="78"/>
        <v>121</v>
      </c>
      <c r="Z222" s="161">
        <f t="shared" si="78"/>
        <v>294</v>
      </c>
      <c r="AA222" s="161">
        <f t="shared" si="78"/>
        <v>341</v>
      </c>
      <c r="AB222" s="161">
        <f t="shared" si="78"/>
        <v>241</v>
      </c>
      <c r="AC222" s="161">
        <f t="shared" si="78"/>
        <v>0</v>
      </c>
      <c r="AD222" s="161">
        <f t="shared" si="78"/>
        <v>0</v>
      </c>
      <c r="AE222" s="161">
        <f t="shared" si="78"/>
        <v>0</v>
      </c>
      <c r="AF222" s="161">
        <f t="shared" si="78"/>
        <v>0</v>
      </c>
      <c r="AG222" s="961">
        <f t="shared" si="70"/>
        <v>13094</v>
      </c>
    </row>
    <row r="223">
      <c r="A223" s="983"/>
      <c r="AG223" s="961"/>
    </row>
    <row r="224">
      <c r="A224" s="932" t="s">
        <v>854</v>
      </c>
      <c r="B224" s="706"/>
      <c r="C224" s="706"/>
      <c r="D224" s="706"/>
      <c r="E224" s="706"/>
      <c r="F224" s="706"/>
      <c r="G224" s="706"/>
      <c r="H224" s="706"/>
      <c r="I224" s="706"/>
      <c r="J224" s="706"/>
      <c r="K224" s="706"/>
      <c r="L224" s="706"/>
      <c r="M224" s="706"/>
      <c r="N224" s="706"/>
      <c r="O224" s="706"/>
      <c r="P224" s="706"/>
      <c r="Q224" s="706"/>
      <c r="R224" s="706"/>
      <c r="S224" s="706"/>
      <c r="T224" s="706"/>
      <c r="U224" s="706"/>
      <c r="V224" s="706"/>
      <c r="W224" s="706"/>
      <c r="X224" s="706"/>
      <c r="Y224" s="706"/>
      <c r="Z224" s="706"/>
      <c r="AA224" s="706"/>
      <c r="AB224" s="706"/>
      <c r="AC224" s="706"/>
      <c r="AD224" s="706"/>
      <c r="AE224" s="706"/>
      <c r="AF224" s="706"/>
      <c r="AG224" s="961">
        <f t="shared" ref="AG224:AG226" si="79">sum(B224:AF224)</f>
        <v>0</v>
      </c>
    </row>
    <row r="225">
      <c r="A225" s="932" t="s">
        <v>855</v>
      </c>
      <c r="B225" s="708"/>
      <c r="C225" s="708"/>
      <c r="D225" s="708"/>
      <c r="E225" s="708"/>
      <c r="F225" s="708"/>
      <c r="G225" s="708"/>
      <c r="H225" s="708"/>
      <c r="I225" s="708"/>
      <c r="J225" s="708"/>
      <c r="K225" s="708"/>
      <c r="L225" s="708"/>
      <c r="M225" s="708"/>
      <c r="N225" s="708"/>
      <c r="O225" s="708"/>
      <c r="P225" s="708"/>
      <c r="Q225" s="708"/>
      <c r="R225" s="708"/>
      <c r="S225" s="708"/>
      <c r="T225" s="708"/>
      <c r="U225" s="708"/>
      <c r="V225" s="708"/>
      <c r="W225" s="708"/>
      <c r="X225" s="708"/>
      <c r="Y225" s="708"/>
      <c r="Z225" s="708"/>
      <c r="AA225" s="708"/>
      <c r="AB225" s="708"/>
      <c r="AC225" s="708"/>
      <c r="AD225" s="708"/>
      <c r="AE225" s="708"/>
      <c r="AF225" s="708"/>
      <c r="AG225" s="961">
        <f t="shared" si="79"/>
        <v>0</v>
      </c>
    </row>
    <row r="226">
      <c r="A226" s="979" t="s">
        <v>44</v>
      </c>
      <c r="B226" s="161">
        <f t="shared" ref="B226:AF226" si="80">SUM(B224:B225)</f>
        <v>0</v>
      </c>
      <c r="C226" s="161">
        <f t="shared" si="80"/>
        <v>0</v>
      </c>
      <c r="D226" s="161">
        <f t="shared" si="80"/>
        <v>0</v>
      </c>
      <c r="E226" s="161">
        <f t="shared" si="80"/>
        <v>0</v>
      </c>
      <c r="F226" s="161">
        <f t="shared" si="80"/>
        <v>0</v>
      </c>
      <c r="G226" s="161">
        <f t="shared" si="80"/>
        <v>0</v>
      </c>
      <c r="H226" s="161">
        <f t="shared" si="80"/>
        <v>0</v>
      </c>
      <c r="I226" s="161">
        <f t="shared" si="80"/>
        <v>0</v>
      </c>
      <c r="J226" s="161">
        <f t="shared" si="80"/>
        <v>0</v>
      </c>
      <c r="K226" s="161">
        <f t="shared" si="80"/>
        <v>0</v>
      </c>
      <c r="L226" s="161">
        <f t="shared" si="80"/>
        <v>0</v>
      </c>
      <c r="M226" s="161">
        <f t="shared" si="80"/>
        <v>0</v>
      </c>
      <c r="N226" s="161">
        <f t="shared" si="80"/>
        <v>0</v>
      </c>
      <c r="O226" s="161">
        <f t="shared" si="80"/>
        <v>0</v>
      </c>
      <c r="P226" s="161">
        <f t="shared" si="80"/>
        <v>0</v>
      </c>
      <c r="Q226" s="161">
        <f t="shared" si="80"/>
        <v>0</v>
      </c>
      <c r="R226" s="161">
        <f t="shared" si="80"/>
        <v>0</v>
      </c>
      <c r="S226" s="161">
        <f t="shared" si="80"/>
        <v>0</v>
      </c>
      <c r="T226" s="161">
        <f t="shared" si="80"/>
        <v>0</v>
      </c>
      <c r="U226" s="161">
        <f t="shared" si="80"/>
        <v>0</v>
      </c>
      <c r="V226" s="161">
        <f t="shared" si="80"/>
        <v>0</v>
      </c>
      <c r="W226" s="161">
        <f t="shared" si="80"/>
        <v>0</v>
      </c>
      <c r="X226" s="161">
        <f t="shared" si="80"/>
        <v>0</v>
      </c>
      <c r="Y226" s="161">
        <f t="shared" si="80"/>
        <v>0</v>
      </c>
      <c r="Z226" s="161">
        <f t="shared" si="80"/>
        <v>0</v>
      </c>
      <c r="AA226" s="161">
        <f t="shared" si="80"/>
        <v>0</v>
      </c>
      <c r="AB226" s="161">
        <f t="shared" si="80"/>
        <v>0</v>
      </c>
      <c r="AC226" s="161">
        <f t="shared" si="80"/>
        <v>0</v>
      </c>
      <c r="AD226" s="161">
        <f t="shared" si="80"/>
        <v>0</v>
      </c>
      <c r="AE226" s="161">
        <f t="shared" si="80"/>
        <v>0</v>
      </c>
      <c r="AF226" s="161">
        <f t="shared" si="80"/>
        <v>0</v>
      </c>
      <c r="AG226" s="961">
        <f t="shared" si="79"/>
        <v>0</v>
      </c>
    </row>
    <row r="227">
      <c r="A227" s="983"/>
      <c r="AG227" s="732"/>
    </row>
    <row r="228">
      <c r="A228" s="983"/>
      <c r="AG228" s="732"/>
    </row>
    <row r="229">
      <c r="A229" s="999" t="s">
        <v>895</v>
      </c>
      <c r="B229" s="709"/>
      <c r="C229" s="709"/>
      <c r="D229" s="709"/>
      <c r="E229" s="709"/>
      <c r="F229" s="709"/>
      <c r="G229" s="709"/>
      <c r="H229" s="709"/>
      <c r="I229" s="491"/>
      <c r="J229" s="491"/>
      <c r="K229" s="491"/>
      <c r="L229" s="491"/>
      <c r="M229" s="491"/>
      <c r="N229" s="491"/>
      <c r="O229" s="491"/>
      <c r="P229" s="491"/>
      <c r="Q229" s="491"/>
      <c r="R229" s="491"/>
      <c r="S229" s="491"/>
      <c r="T229" s="491"/>
      <c r="U229" s="491"/>
      <c r="V229" s="491"/>
      <c r="W229" s="491"/>
      <c r="X229" s="491"/>
      <c r="Y229" s="491"/>
      <c r="Z229" s="491"/>
      <c r="AA229" s="491"/>
      <c r="AB229" s="491"/>
      <c r="AC229" s="491"/>
      <c r="AD229" s="491"/>
      <c r="AE229" s="491"/>
      <c r="AF229" s="491"/>
      <c r="AG229" s="961"/>
    </row>
    <row r="230">
      <c r="A230" s="1000" t="s">
        <v>897</v>
      </c>
      <c r="B230" s="1001"/>
      <c r="C230" s="1001"/>
      <c r="D230" s="1002"/>
      <c r="E230" s="1002"/>
      <c r="F230" s="1002"/>
      <c r="G230" s="1002"/>
      <c r="H230" s="1002"/>
      <c r="I230" s="1002"/>
      <c r="J230" s="1002"/>
      <c r="K230" s="1001"/>
      <c r="L230" s="1001"/>
      <c r="M230" s="1001"/>
      <c r="N230" s="1001"/>
      <c r="O230" s="1001"/>
      <c r="P230" s="1001"/>
      <c r="Q230" s="1001"/>
      <c r="R230" s="1001"/>
      <c r="S230" s="1001"/>
      <c r="T230" s="1001"/>
      <c r="U230" s="1001"/>
      <c r="V230" s="1001"/>
      <c r="W230" s="1001"/>
      <c r="X230" s="1001"/>
      <c r="Y230" s="1001"/>
      <c r="Z230" s="1001"/>
      <c r="AA230" s="1001"/>
      <c r="AB230" s="1001"/>
      <c r="AC230" s="1001"/>
      <c r="AD230" s="1001"/>
      <c r="AE230" s="1001"/>
      <c r="AF230" s="1001"/>
      <c r="AG230" s="961"/>
    </row>
    <row r="231" outlineLevel="1">
      <c r="A231" s="1000" t="s">
        <v>899</v>
      </c>
      <c r="B231" s="324">
        <v>161.0</v>
      </c>
      <c r="C231" s="324">
        <v>205.0</v>
      </c>
      <c r="D231" s="324">
        <v>284.0</v>
      </c>
      <c r="E231" s="324">
        <v>293.0</v>
      </c>
      <c r="F231" s="324">
        <v>173.0</v>
      </c>
      <c r="G231" s="324">
        <v>134.0</v>
      </c>
      <c r="H231" s="324">
        <v>317.0</v>
      </c>
      <c r="I231" s="324">
        <v>395.0</v>
      </c>
      <c r="J231" s="324">
        <v>304.0</v>
      </c>
      <c r="K231" s="324">
        <v>451.0</v>
      </c>
      <c r="L231" s="324">
        <v>136.0</v>
      </c>
      <c r="M231" s="324">
        <v>0.0</v>
      </c>
      <c r="N231" s="324">
        <v>0.0</v>
      </c>
      <c r="O231" s="324">
        <v>0.0</v>
      </c>
      <c r="P231" s="324">
        <v>0.0</v>
      </c>
      <c r="Q231" s="324">
        <v>0.0</v>
      </c>
      <c r="R231" s="324">
        <v>0.0</v>
      </c>
      <c r="S231" s="324">
        <v>0.0</v>
      </c>
      <c r="T231" s="324">
        <v>0.0</v>
      </c>
      <c r="U231" s="324">
        <v>0.0</v>
      </c>
      <c r="V231" s="324">
        <v>0.0</v>
      </c>
      <c r="W231" s="324">
        <v>0.0</v>
      </c>
      <c r="X231" s="324">
        <v>0.0</v>
      </c>
      <c r="Y231" s="324">
        <v>0.0</v>
      </c>
      <c r="Z231" s="324">
        <v>0.0</v>
      </c>
      <c r="AA231" s="324">
        <v>0.0</v>
      </c>
      <c r="AB231" s="324">
        <v>0.0</v>
      </c>
      <c r="AC231" s="324"/>
      <c r="AD231" s="324"/>
      <c r="AE231" s="324"/>
      <c r="AF231" s="324"/>
      <c r="AG231" s="961">
        <f t="shared" ref="AG231:AG234" si="81">sum(B231:AF231)</f>
        <v>2853</v>
      </c>
    </row>
    <row r="232" outlineLevel="1">
      <c r="A232" s="1000" t="s">
        <v>900</v>
      </c>
      <c r="B232" s="989">
        <v>32.0</v>
      </c>
      <c r="C232" s="989">
        <v>25.0</v>
      </c>
      <c r="D232" s="989">
        <v>41.0</v>
      </c>
      <c r="E232" s="989">
        <v>33.0</v>
      </c>
      <c r="F232" s="989">
        <v>128.0</v>
      </c>
      <c r="G232" s="989">
        <v>223.0</v>
      </c>
      <c r="H232" s="989">
        <v>230.0</v>
      </c>
      <c r="I232" s="989">
        <v>260.0</v>
      </c>
      <c r="J232" s="989">
        <v>326.0</v>
      </c>
      <c r="K232" s="989">
        <v>416.0</v>
      </c>
      <c r="L232" s="989">
        <v>463.0</v>
      </c>
      <c r="M232" s="989">
        <v>455.0</v>
      </c>
      <c r="N232" s="989">
        <v>406.0</v>
      </c>
      <c r="O232" s="989">
        <v>277.0</v>
      </c>
      <c r="P232" s="989">
        <v>199.0</v>
      </c>
      <c r="Q232" s="989">
        <v>148.0</v>
      </c>
      <c r="R232" s="989">
        <v>132.0</v>
      </c>
      <c r="S232" s="140">
        <v>141.0</v>
      </c>
      <c r="T232" s="140">
        <v>138.0</v>
      </c>
      <c r="U232" s="324">
        <v>11.0</v>
      </c>
      <c r="V232" s="324">
        <v>4.0</v>
      </c>
      <c r="W232" s="324">
        <v>2.0</v>
      </c>
      <c r="X232" s="324">
        <v>3.0</v>
      </c>
      <c r="Y232" s="324">
        <v>4.0</v>
      </c>
      <c r="Z232" s="324">
        <v>5.0</v>
      </c>
      <c r="AA232" s="324">
        <v>15.0</v>
      </c>
      <c r="AB232" s="324">
        <v>14.0</v>
      </c>
      <c r="AC232" s="324"/>
      <c r="AD232" s="324"/>
      <c r="AE232" s="324"/>
      <c r="AF232" s="324"/>
      <c r="AG232" s="961">
        <f t="shared" si="81"/>
        <v>4131</v>
      </c>
    </row>
    <row r="233" outlineLevel="1">
      <c r="A233" s="1000" t="s">
        <v>901</v>
      </c>
      <c r="B233" s="324">
        <v>345.0</v>
      </c>
      <c r="C233" s="324">
        <v>509.0</v>
      </c>
      <c r="D233" s="324">
        <v>696.0</v>
      </c>
      <c r="E233" s="324">
        <v>669.0</v>
      </c>
      <c r="F233" s="324">
        <v>442.0</v>
      </c>
      <c r="G233" s="324">
        <v>344.0</v>
      </c>
      <c r="H233" s="324">
        <v>128.0</v>
      </c>
      <c r="I233" s="324">
        <v>0.0</v>
      </c>
      <c r="J233" s="324">
        <v>0.0</v>
      </c>
      <c r="K233" s="324">
        <v>0.0</v>
      </c>
      <c r="L233" s="324">
        <v>47.0</v>
      </c>
      <c r="M233" s="324">
        <v>94.0</v>
      </c>
      <c r="N233" s="324">
        <v>87.0</v>
      </c>
      <c r="O233" s="324">
        <v>21.0</v>
      </c>
      <c r="P233" s="324">
        <v>0.0</v>
      </c>
      <c r="Q233" s="324">
        <v>0.0</v>
      </c>
      <c r="R233" s="324">
        <v>0.0</v>
      </c>
      <c r="S233" s="324">
        <v>0.0</v>
      </c>
      <c r="T233" s="324">
        <v>0.0</v>
      </c>
      <c r="U233" s="324">
        <v>0.0</v>
      </c>
      <c r="V233" s="324">
        <v>0.0</v>
      </c>
      <c r="W233" s="324">
        <v>0.0</v>
      </c>
      <c r="X233" s="324">
        <v>0.0</v>
      </c>
      <c r="Y233" s="324">
        <v>0.0</v>
      </c>
      <c r="Z233" s="324">
        <v>0.0</v>
      </c>
      <c r="AA233" s="324">
        <v>0.0</v>
      </c>
      <c r="AB233" s="324">
        <v>0.0</v>
      </c>
      <c r="AC233" s="324"/>
      <c r="AD233" s="324"/>
      <c r="AE233" s="324"/>
      <c r="AF233" s="324"/>
      <c r="AG233" s="961">
        <f t="shared" si="81"/>
        <v>3382</v>
      </c>
    </row>
    <row r="234" outlineLevel="1">
      <c r="A234" s="1000" t="s">
        <v>902</v>
      </c>
      <c r="B234" s="989">
        <v>83.0</v>
      </c>
      <c r="C234" s="989">
        <v>90.0</v>
      </c>
      <c r="D234" s="989">
        <v>94.0</v>
      </c>
      <c r="E234" s="989">
        <v>97.0</v>
      </c>
      <c r="F234" s="989">
        <v>303.0</v>
      </c>
      <c r="G234" s="989">
        <v>439.0</v>
      </c>
      <c r="H234" s="989">
        <v>493.0</v>
      </c>
      <c r="I234" s="989">
        <v>597.0</v>
      </c>
      <c r="J234" s="989">
        <v>625.0</v>
      </c>
      <c r="K234" s="989">
        <v>1002.0</v>
      </c>
      <c r="L234" s="989">
        <v>1079.0</v>
      </c>
      <c r="M234" s="989">
        <v>995.0</v>
      </c>
      <c r="N234" s="989">
        <v>773.0</v>
      </c>
      <c r="O234" s="989">
        <v>545.0</v>
      </c>
      <c r="P234" s="989">
        <v>429.0</v>
      </c>
      <c r="Q234" s="989">
        <v>355.0</v>
      </c>
      <c r="R234" s="989">
        <v>215.0</v>
      </c>
      <c r="S234" s="140">
        <v>255.0</v>
      </c>
      <c r="T234" s="140">
        <v>242.0</v>
      </c>
      <c r="U234" s="324">
        <v>186.0</v>
      </c>
      <c r="V234" s="324">
        <v>93.0</v>
      </c>
      <c r="W234" s="324">
        <v>81.0</v>
      </c>
      <c r="X234" s="324">
        <v>46.0</v>
      </c>
      <c r="Y234" s="324">
        <v>41.0</v>
      </c>
      <c r="Z234" s="324">
        <v>59.0</v>
      </c>
      <c r="AA234" s="324">
        <v>46.0</v>
      </c>
      <c r="AB234" s="324">
        <v>48.0</v>
      </c>
      <c r="AC234" s="324"/>
      <c r="AD234" s="324"/>
      <c r="AE234" s="324"/>
      <c r="AF234" s="324"/>
      <c r="AG234" s="961">
        <f t="shared" si="81"/>
        <v>9311</v>
      </c>
    </row>
    <row r="235" collapsed="1">
      <c r="A235" s="1000" t="s">
        <v>903</v>
      </c>
      <c r="B235" s="1001"/>
      <c r="C235" s="1001"/>
      <c r="D235" s="1002"/>
      <c r="E235" s="1002"/>
      <c r="F235" s="1002"/>
      <c r="G235" s="1002"/>
      <c r="H235" s="1002"/>
      <c r="I235" s="1002"/>
      <c r="J235" s="1002"/>
      <c r="K235" s="1001"/>
      <c r="L235" s="1001"/>
      <c r="M235" s="1001"/>
      <c r="N235" s="1001"/>
      <c r="O235" s="1001"/>
      <c r="P235" s="1001"/>
      <c r="Q235" s="1001"/>
      <c r="R235" s="1001"/>
      <c r="S235" s="1001"/>
      <c r="T235" s="1001"/>
      <c r="U235" s="1001"/>
      <c r="V235" s="1001"/>
      <c r="W235" s="1001"/>
      <c r="X235" s="1001"/>
      <c r="Y235" s="1001"/>
      <c r="Z235" s="1001"/>
      <c r="AA235" s="1001"/>
      <c r="AB235" s="1001"/>
      <c r="AC235" s="1001"/>
      <c r="AD235" s="1001"/>
      <c r="AE235" s="1001"/>
      <c r="AF235" s="1001"/>
      <c r="AG235" s="961"/>
    </row>
    <row r="236" hidden="1" outlineLevel="1">
      <c r="A236" s="1000" t="s">
        <v>904</v>
      </c>
      <c r="B236" s="324">
        <v>5.0</v>
      </c>
      <c r="C236" s="324">
        <v>12.0</v>
      </c>
      <c r="D236" s="324">
        <v>6.0</v>
      </c>
      <c r="E236" s="324">
        <v>13.0</v>
      </c>
      <c r="F236" s="324">
        <v>4.0</v>
      </c>
      <c r="G236" s="324">
        <v>4.0</v>
      </c>
      <c r="H236" s="324">
        <v>6.0</v>
      </c>
      <c r="I236" s="324">
        <v>9.0</v>
      </c>
      <c r="J236" s="324">
        <v>8.0</v>
      </c>
      <c r="K236" s="324">
        <v>9.0</v>
      </c>
      <c r="L236" s="324">
        <v>3.0</v>
      </c>
      <c r="M236" s="324">
        <v>0.0</v>
      </c>
      <c r="N236" s="324">
        <v>0.0</v>
      </c>
      <c r="O236" s="324">
        <v>0.0</v>
      </c>
      <c r="P236" s="324">
        <v>0.0</v>
      </c>
      <c r="Q236" s="324">
        <v>0.0</v>
      </c>
      <c r="R236" s="324">
        <v>0.0</v>
      </c>
      <c r="S236" s="324">
        <v>0.0</v>
      </c>
      <c r="T236" s="324">
        <v>0.0</v>
      </c>
      <c r="U236" s="324">
        <v>0.0</v>
      </c>
      <c r="V236" s="324">
        <v>0.0</v>
      </c>
      <c r="W236" s="324">
        <v>0.0</v>
      </c>
      <c r="X236" s="324">
        <v>0.0</v>
      </c>
      <c r="Y236" s="324">
        <v>0.0</v>
      </c>
      <c r="Z236" s="324">
        <v>0.0</v>
      </c>
      <c r="AA236" s="324">
        <v>0.0</v>
      </c>
      <c r="AB236" s="324">
        <v>0.0</v>
      </c>
      <c r="AC236" s="324"/>
      <c r="AD236" s="324"/>
      <c r="AE236" s="324"/>
      <c r="AF236" s="324"/>
      <c r="AG236" s="961">
        <f t="shared" ref="AG236:AG240" si="82">sum(B236:AF236)</f>
        <v>79</v>
      </c>
    </row>
    <row r="237" hidden="1" outlineLevel="1">
      <c r="A237" s="1000" t="s">
        <v>906</v>
      </c>
      <c r="B237" s="989">
        <v>0.0</v>
      </c>
      <c r="C237" s="989">
        <v>0.0</v>
      </c>
      <c r="D237" s="989">
        <v>4.0</v>
      </c>
      <c r="E237" s="989">
        <v>3.0</v>
      </c>
      <c r="F237" s="989">
        <v>7.0</v>
      </c>
      <c r="G237" s="989">
        <v>11.0</v>
      </c>
      <c r="H237" s="989">
        <v>11.0</v>
      </c>
      <c r="I237" s="989">
        <v>6.0</v>
      </c>
      <c r="J237" s="989">
        <v>6.0</v>
      </c>
      <c r="K237" s="989">
        <v>7.0</v>
      </c>
      <c r="L237" s="989">
        <v>16.0</v>
      </c>
      <c r="M237" s="989">
        <v>10.0</v>
      </c>
      <c r="N237" s="989">
        <v>9.0</v>
      </c>
      <c r="O237" s="989">
        <v>4.0</v>
      </c>
      <c r="P237" s="989">
        <v>7.0</v>
      </c>
      <c r="Q237" s="989">
        <v>3.0</v>
      </c>
      <c r="R237" s="989">
        <v>3.0</v>
      </c>
      <c r="S237" s="140">
        <v>8.0</v>
      </c>
      <c r="T237" s="140">
        <v>4.0</v>
      </c>
      <c r="U237" s="324">
        <v>4.0</v>
      </c>
      <c r="V237" s="324">
        <v>2.0</v>
      </c>
      <c r="W237" s="324">
        <v>1.0</v>
      </c>
      <c r="X237" s="324">
        <v>1.0</v>
      </c>
      <c r="Y237" s="324">
        <v>1.0</v>
      </c>
      <c r="Z237" s="324">
        <v>6.0</v>
      </c>
      <c r="AA237" s="324">
        <v>1.0</v>
      </c>
      <c r="AB237" s="324">
        <v>0.0</v>
      </c>
      <c r="AC237" s="324"/>
      <c r="AD237" s="324"/>
      <c r="AE237" s="324"/>
      <c r="AF237" s="324"/>
      <c r="AG237" s="961">
        <f t="shared" si="82"/>
        <v>135</v>
      </c>
    </row>
    <row r="238" hidden="1" outlineLevel="1">
      <c r="A238" s="1000" t="s">
        <v>907</v>
      </c>
      <c r="B238" s="324">
        <v>16.0</v>
      </c>
      <c r="C238" s="324">
        <v>27.0</v>
      </c>
      <c r="D238" s="324">
        <v>13.0</v>
      </c>
      <c r="E238" s="324">
        <v>23.0</v>
      </c>
      <c r="F238" s="324">
        <v>14.0</v>
      </c>
      <c r="G238" s="324">
        <v>6.0</v>
      </c>
      <c r="H238" s="324">
        <v>3.0</v>
      </c>
      <c r="I238" s="324">
        <v>0.0</v>
      </c>
      <c r="J238" s="324">
        <v>0.0</v>
      </c>
      <c r="K238" s="324">
        <v>0.0</v>
      </c>
      <c r="L238" s="324">
        <v>7.0</v>
      </c>
      <c r="M238" s="324">
        <v>4.0</v>
      </c>
      <c r="N238" s="324">
        <v>0.0</v>
      </c>
      <c r="O238" s="324">
        <v>0.0</v>
      </c>
      <c r="P238" s="324">
        <v>0.0</v>
      </c>
      <c r="Q238" s="324">
        <v>0.0</v>
      </c>
      <c r="R238" s="324">
        <v>0.0</v>
      </c>
      <c r="S238" s="324">
        <v>0.0</v>
      </c>
      <c r="T238" s="324">
        <v>0.0</v>
      </c>
      <c r="U238" s="324">
        <v>0.0</v>
      </c>
      <c r="V238" s="324">
        <v>0.0</v>
      </c>
      <c r="W238" s="324">
        <v>0.0</v>
      </c>
      <c r="X238" s="324">
        <v>0.0</v>
      </c>
      <c r="Y238" s="324">
        <v>0.0</v>
      </c>
      <c r="Z238" s="324">
        <v>0.0</v>
      </c>
      <c r="AA238" s="324">
        <v>0.0</v>
      </c>
      <c r="AB238" s="324">
        <v>0.0</v>
      </c>
      <c r="AC238" s="324"/>
      <c r="AD238" s="324"/>
      <c r="AE238" s="324"/>
      <c r="AF238" s="324"/>
      <c r="AG238" s="961">
        <f t="shared" si="82"/>
        <v>113</v>
      </c>
    </row>
    <row r="239" hidden="1" outlineLevel="1">
      <c r="A239" s="1000" t="s">
        <v>908</v>
      </c>
      <c r="B239" s="989">
        <v>6.0</v>
      </c>
      <c r="C239" s="989">
        <v>4.0</v>
      </c>
      <c r="D239" s="989">
        <v>0.0</v>
      </c>
      <c r="E239" s="989">
        <v>3.0</v>
      </c>
      <c r="F239" s="989">
        <v>10.0</v>
      </c>
      <c r="G239" s="989">
        <v>16.0</v>
      </c>
      <c r="H239" s="989">
        <v>10.0</v>
      </c>
      <c r="I239" s="989">
        <v>9.0</v>
      </c>
      <c r="J239" s="989">
        <v>11.0</v>
      </c>
      <c r="K239" s="989">
        <v>21.0</v>
      </c>
      <c r="L239" s="989">
        <v>51.0</v>
      </c>
      <c r="M239" s="989">
        <v>25.0</v>
      </c>
      <c r="N239" s="989">
        <v>20.0</v>
      </c>
      <c r="O239" s="989">
        <v>22.0</v>
      </c>
      <c r="P239" s="989">
        <v>9.0</v>
      </c>
      <c r="Q239" s="989">
        <v>11.0</v>
      </c>
      <c r="R239" s="989">
        <v>8.0</v>
      </c>
      <c r="S239" s="140">
        <v>12.0</v>
      </c>
      <c r="T239" s="140">
        <v>5.0</v>
      </c>
      <c r="U239" s="324">
        <v>5.0</v>
      </c>
      <c r="V239" s="324">
        <v>6.0</v>
      </c>
      <c r="W239" s="324">
        <v>8.0</v>
      </c>
      <c r="X239" s="324">
        <v>15.0</v>
      </c>
      <c r="Y239" s="324">
        <v>8.0</v>
      </c>
      <c r="Z239" s="324">
        <v>9.0</v>
      </c>
      <c r="AA239" s="324">
        <v>13.0</v>
      </c>
      <c r="AB239" s="324">
        <v>5.0</v>
      </c>
      <c r="AC239" s="324"/>
      <c r="AD239" s="324"/>
      <c r="AE239" s="324"/>
      <c r="AF239" s="324"/>
      <c r="AG239" s="961">
        <f t="shared" si="82"/>
        <v>322</v>
      </c>
    </row>
    <row r="240" collapsed="1">
      <c r="A240" s="1000" t="s">
        <v>909</v>
      </c>
      <c r="B240" s="709"/>
      <c r="C240" s="709"/>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961">
        <f t="shared" si="82"/>
        <v>0</v>
      </c>
    </row>
    <row r="241" hidden="1" outlineLevel="1">
      <c r="A241" s="1000" t="s">
        <v>912</v>
      </c>
      <c r="B241" s="988"/>
      <c r="C241" s="988"/>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961">
        <f>sum(B241:AE241)</f>
        <v>0</v>
      </c>
    </row>
    <row r="242" hidden="1" outlineLevel="1">
      <c r="A242" s="1000" t="s">
        <v>914</v>
      </c>
      <c r="B242" s="988"/>
      <c r="C242" s="988"/>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961"/>
    </row>
    <row r="243" hidden="1" outlineLevel="1">
      <c r="A243" s="1000" t="s">
        <v>916</v>
      </c>
      <c r="B243" s="708"/>
      <c r="C243" s="47"/>
      <c r="D243" s="988"/>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961">
        <f>sum(B243:AE243)</f>
        <v>0</v>
      </c>
    </row>
    <row r="244" hidden="1" outlineLevel="1">
      <c r="A244" s="1000" t="s">
        <v>918</v>
      </c>
      <c r="B244" s="708"/>
      <c r="C244" s="47"/>
      <c r="D244" s="988"/>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961"/>
    </row>
    <row r="245">
      <c r="A245" s="1008" t="s">
        <v>130</v>
      </c>
      <c r="B245" s="255">
        <f t="shared" ref="B245:AF245" si="83">B231+B236+B241+B232+B237+B242</f>
        <v>198</v>
      </c>
      <c r="C245" s="255">
        <f t="shared" si="83"/>
        <v>242</v>
      </c>
      <c r="D245" s="255">
        <f t="shared" si="83"/>
        <v>335</v>
      </c>
      <c r="E245" s="255">
        <f t="shared" si="83"/>
        <v>342</v>
      </c>
      <c r="F245" s="255">
        <f t="shared" si="83"/>
        <v>312</v>
      </c>
      <c r="G245" s="255">
        <f t="shared" si="83"/>
        <v>372</v>
      </c>
      <c r="H245" s="255">
        <f t="shared" si="83"/>
        <v>564</v>
      </c>
      <c r="I245" s="255">
        <f t="shared" si="83"/>
        <v>670</v>
      </c>
      <c r="J245" s="255">
        <f t="shared" si="83"/>
        <v>644</v>
      </c>
      <c r="K245" s="255">
        <f t="shared" si="83"/>
        <v>883</v>
      </c>
      <c r="L245" s="255">
        <f t="shared" si="83"/>
        <v>618</v>
      </c>
      <c r="M245" s="255">
        <f t="shared" si="83"/>
        <v>465</v>
      </c>
      <c r="N245" s="255">
        <f t="shared" si="83"/>
        <v>415</v>
      </c>
      <c r="O245" s="255">
        <f t="shared" si="83"/>
        <v>281</v>
      </c>
      <c r="P245" s="255">
        <f t="shared" si="83"/>
        <v>206</v>
      </c>
      <c r="Q245" s="255">
        <f t="shared" si="83"/>
        <v>151</v>
      </c>
      <c r="R245" s="255">
        <f t="shared" si="83"/>
        <v>135</v>
      </c>
      <c r="S245" s="255">
        <f t="shared" si="83"/>
        <v>149</v>
      </c>
      <c r="T245" s="255">
        <f t="shared" si="83"/>
        <v>142</v>
      </c>
      <c r="U245" s="255">
        <f t="shared" si="83"/>
        <v>15</v>
      </c>
      <c r="V245" s="255">
        <f t="shared" si="83"/>
        <v>6</v>
      </c>
      <c r="W245" s="255">
        <f t="shared" si="83"/>
        <v>3</v>
      </c>
      <c r="X245" s="255">
        <f t="shared" si="83"/>
        <v>4</v>
      </c>
      <c r="Y245" s="255">
        <f t="shared" si="83"/>
        <v>5</v>
      </c>
      <c r="Z245" s="255">
        <f t="shared" si="83"/>
        <v>11</v>
      </c>
      <c r="AA245" s="255">
        <f t="shared" si="83"/>
        <v>16</v>
      </c>
      <c r="AB245" s="255">
        <f t="shared" si="83"/>
        <v>14</v>
      </c>
      <c r="AC245" s="255">
        <f t="shared" si="83"/>
        <v>0</v>
      </c>
      <c r="AD245" s="255">
        <f t="shared" si="83"/>
        <v>0</v>
      </c>
      <c r="AE245" s="255">
        <f t="shared" si="83"/>
        <v>0</v>
      </c>
      <c r="AF245" s="255">
        <f t="shared" si="83"/>
        <v>0</v>
      </c>
      <c r="AG245" s="961">
        <f t="shared" ref="AG245:AG246" si="85">sum(B245:AF245)</f>
        <v>7198</v>
      </c>
    </row>
    <row r="246">
      <c r="A246" s="1008" t="s">
        <v>133</v>
      </c>
      <c r="B246" s="255">
        <f t="shared" ref="B246:AF246" si="84">B233+B238+B243+B234+B239+B244</f>
        <v>450</v>
      </c>
      <c r="C246" s="255">
        <f t="shared" si="84"/>
        <v>630</v>
      </c>
      <c r="D246" s="255">
        <f t="shared" si="84"/>
        <v>803</v>
      </c>
      <c r="E246" s="255">
        <f t="shared" si="84"/>
        <v>792</v>
      </c>
      <c r="F246" s="255">
        <f t="shared" si="84"/>
        <v>769</v>
      </c>
      <c r="G246" s="255">
        <f t="shared" si="84"/>
        <v>805</v>
      </c>
      <c r="H246" s="255">
        <f t="shared" si="84"/>
        <v>634</v>
      </c>
      <c r="I246" s="255">
        <f t="shared" si="84"/>
        <v>606</v>
      </c>
      <c r="J246" s="255">
        <f t="shared" si="84"/>
        <v>636</v>
      </c>
      <c r="K246" s="255">
        <f t="shared" si="84"/>
        <v>1023</v>
      </c>
      <c r="L246" s="255">
        <f t="shared" si="84"/>
        <v>1184</v>
      </c>
      <c r="M246" s="255">
        <f t="shared" si="84"/>
        <v>1118</v>
      </c>
      <c r="N246" s="255">
        <f t="shared" si="84"/>
        <v>880</v>
      </c>
      <c r="O246" s="255">
        <f t="shared" si="84"/>
        <v>588</v>
      </c>
      <c r="P246" s="255">
        <f t="shared" si="84"/>
        <v>438</v>
      </c>
      <c r="Q246" s="255">
        <f t="shared" si="84"/>
        <v>366</v>
      </c>
      <c r="R246" s="255">
        <f t="shared" si="84"/>
        <v>223</v>
      </c>
      <c r="S246" s="255">
        <f t="shared" si="84"/>
        <v>267</v>
      </c>
      <c r="T246" s="255">
        <f t="shared" si="84"/>
        <v>247</v>
      </c>
      <c r="U246" s="255">
        <f t="shared" si="84"/>
        <v>191</v>
      </c>
      <c r="V246" s="255">
        <f t="shared" si="84"/>
        <v>99</v>
      </c>
      <c r="W246" s="255">
        <f t="shared" si="84"/>
        <v>89</v>
      </c>
      <c r="X246" s="255">
        <f t="shared" si="84"/>
        <v>61</v>
      </c>
      <c r="Y246" s="255">
        <f t="shared" si="84"/>
        <v>49</v>
      </c>
      <c r="Z246" s="255">
        <f t="shared" si="84"/>
        <v>68</v>
      </c>
      <c r="AA246" s="255">
        <f t="shared" si="84"/>
        <v>59</v>
      </c>
      <c r="AB246" s="255">
        <f t="shared" si="84"/>
        <v>53</v>
      </c>
      <c r="AC246" s="255">
        <f t="shared" si="84"/>
        <v>0</v>
      </c>
      <c r="AD246" s="255">
        <f t="shared" si="84"/>
        <v>0</v>
      </c>
      <c r="AE246" s="255">
        <f t="shared" si="84"/>
        <v>0</v>
      </c>
      <c r="AF246" s="255">
        <f t="shared" si="84"/>
        <v>0</v>
      </c>
      <c r="AG246" s="961">
        <f t="shared" si="85"/>
        <v>13128</v>
      </c>
    </row>
    <row r="247" ht="21.0" customHeight="1">
      <c r="A247" s="40"/>
      <c r="B247" s="709"/>
      <c r="C247" s="709"/>
      <c r="D247" s="709"/>
      <c r="E247" s="709"/>
      <c r="F247" s="709"/>
      <c r="G247" s="709"/>
      <c r="H247" s="709"/>
      <c r="I247" s="491"/>
      <c r="J247" s="491"/>
      <c r="K247" s="491"/>
      <c r="L247" s="491"/>
      <c r="M247" s="491"/>
      <c r="N247" s="491"/>
      <c r="O247" s="491"/>
      <c r="P247" s="491"/>
      <c r="Q247" s="491"/>
      <c r="R247" s="491"/>
      <c r="S247" s="491"/>
      <c r="T247" s="491"/>
      <c r="U247" s="491"/>
      <c r="V247" s="491"/>
      <c r="W247" s="491"/>
      <c r="X247" s="491"/>
      <c r="Y247" s="491"/>
      <c r="Z247" s="491"/>
      <c r="AA247" s="491"/>
      <c r="AB247" s="491"/>
      <c r="AC247" s="491"/>
      <c r="AD247" s="491"/>
      <c r="AE247" s="491"/>
      <c r="AF247" s="491"/>
      <c r="AG247" s="961"/>
    </row>
    <row r="248" collapsed="1">
      <c r="A248" s="1000" t="s">
        <v>922</v>
      </c>
      <c r="B248" s="1001"/>
      <c r="C248" s="1001"/>
      <c r="D248" s="1001"/>
      <c r="E248" s="1001"/>
      <c r="F248" s="1001"/>
      <c r="G248" s="1001"/>
      <c r="H248" s="1001"/>
      <c r="I248" s="1001"/>
      <c r="J248" s="1001"/>
      <c r="K248" s="1001"/>
      <c r="L248" s="1001"/>
      <c r="M248" s="1001"/>
      <c r="N248" s="1001"/>
      <c r="O248" s="1001"/>
      <c r="P248" s="1001"/>
      <c r="Q248" s="1001"/>
      <c r="R248" s="1001"/>
      <c r="S248" s="1001"/>
      <c r="T248" s="1001"/>
      <c r="U248" s="1001"/>
      <c r="V248" s="1001"/>
      <c r="W248" s="1001"/>
      <c r="X248" s="1001"/>
      <c r="Y248" s="1001"/>
      <c r="Z248" s="1001"/>
      <c r="AA248" s="1001"/>
      <c r="AB248" s="1001"/>
      <c r="AC248" s="1001"/>
      <c r="AD248" s="1001"/>
      <c r="AE248" s="1001"/>
      <c r="AF248" s="1001"/>
      <c r="AG248" s="961"/>
    </row>
    <row r="249" hidden="1" outlineLevel="1">
      <c r="A249" s="1000" t="s">
        <v>923</v>
      </c>
      <c r="B249" s="324">
        <v>130.0</v>
      </c>
      <c r="C249" s="324">
        <v>174.0</v>
      </c>
      <c r="D249" s="324">
        <v>255.0</v>
      </c>
      <c r="E249" s="324">
        <v>235.0</v>
      </c>
      <c r="F249" s="324">
        <v>195.0</v>
      </c>
      <c r="G249" s="324">
        <v>236.0</v>
      </c>
      <c r="H249" s="324">
        <v>218.0</v>
      </c>
      <c r="I249" s="324">
        <v>257.0</v>
      </c>
      <c r="J249" s="324">
        <v>289.0</v>
      </c>
      <c r="K249" s="324">
        <v>447.0</v>
      </c>
      <c r="L249" s="324">
        <v>393.0</v>
      </c>
      <c r="M249" s="324">
        <v>301.0</v>
      </c>
      <c r="N249" s="324">
        <v>288.0</v>
      </c>
      <c r="O249" s="324">
        <v>258.0</v>
      </c>
      <c r="P249" s="324">
        <v>240.0</v>
      </c>
      <c r="Q249" s="324">
        <v>183.0</v>
      </c>
      <c r="R249" s="324">
        <v>131.0</v>
      </c>
      <c r="S249" s="324">
        <v>119.0</v>
      </c>
      <c r="T249" s="324">
        <v>131.0</v>
      </c>
      <c r="U249" s="140">
        <v>106.0</v>
      </c>
      <c r="V249" s="140">
        <v>53.0</v>
      </c>
      <c r="W249" s="140">
        <v>40.0</v>
      </c>
      <c r="X249" s="140">
        <v>21.0</v>
      </c>
      <c r="Y249" s="324">
        <v>28.0</v>
      </c>
      <c r="Z249" s="324">
        <v>66.0</v>
      </c>
      <c r="AA249" s="324">
        <v>74.0</v>
      </c>
      <c r="AB249" s="324">
        <v>53.0</v>
      </c>
      <c r="AC249" s="324"/>
      <c r="AD249" s="324"/>
      <c r="AE249" s="324"/>
      <c r="AF249" s="324"/>
      <c r="AG249" s="961">
        <f t="shared" ref="AG249:AG258" si="86">sum(B249:AF249)</f>
        <v>4921</v>
      </c>
    </row>
    <row r="250" hidden="1" outlineLevel="1">
      <c r="A250" s="1000" t="s">
        <v>924</v>
      </c>
      <c r="B250" s="48"/>
      <c r="C250" s="48"/>
      <c r="D250" s="48"/>
      <c r="E250" s="48"/>
      <c r="F250" s="48"/>
      <c r="G250" s="48"/>
      <c r="H250" s="48"/>
      <c r="I250" s="48"/>
      <c r="J250" s="48"/>
      <c r="K250" s="48"/>
      <c r="L250" s="48"/>
      <c r="M250" s="1011"/>
      <c r="N250" s="1011"/>
      <c r="O250" s="1011"/>
      <c r="P250" s="48"/>
      <c r="Q250" s="48"/>
      <c r="R250" s="48"/>
      <c r="S250" s="48"/>
      <c r="T250" s="48"/>
      <c r="U250" s="48"/>
      <c r="V250" s="48"/>
      <c r="W250" s="48"/>
      <c r="X250" s="48"/>
      <c r="Y250" s="48"/>
      <c r="Z250" s="48"/>
      <c r="AA250" s="48"/>
      <c r="AB250" s="48"/>
      <c r="AC250" s="48"/>
      <c r="AD250" s="48"/>
      <c r="AE250" s="48"/>
      <c r="AF250" s="48"/>
      <c r="AG250" s="961">
        <f t="shared" si="86"/>
        <v>0</v>
      </c>
    </row>
    <row r="251" hidden="1" outlineLevel="1">
      <c r="A251" s="1000" t="s">
        <v>925</v>
      </c>
      <c r="B251" s="324">
        <v>0.0</v>
      </c>
      <c r="C251" s="324">
        <v>0.0</v>
      </c>
      <c r="D251" s="324">
        <v>0.0</v>
      </c>
      <c r="E251" s="324">
        <v>0.0</v>
      </c>
      <c r="F251" s="324">
        <v>0.0</v>
      </c>
      <c r="G251" s="324">
        <v>0.0</v>
      </c>
      <c r="H251" s="324">
        <v>0.0</v>
      </c>
      <c r="I251" s="324">
        <v>0.0</v>
      </c>
      <c r="J251" s="324">
        <v>0.0</v>
      </c>
      <c r="K251" s="324">
        <v>0.0</v>
      </c>
      <c r="L251" s="324">
        <v>0.0</v>
      </c>
      <c r="M251" s="324">
        <v>0.0</v>
      </c>
      <c r="N251" s="324">
        <v>0.0</v>
      </c>
      <c r="O251" s="324">
        <v>0.0</v>
      </c>
      <c r="P251" s="324">
        <v>0.0</v>
      </c>
      <c r="Q251" s="324">
        <v>0.0</v>
      </c>
      <c r="R251" s="324">
        <v>0.0</v>
      </c>
      <c r="S251" s="324">
        <v>0.0</v>
      </c>
      <c r="T251" s="324">
        <v>0.0</v>
      </c>
      <c r="U251" s="140">
        <v>0.0</v>
      </c>
      <c r="V251" s="140">
        <v>30.0</v>
      </c>
      <c r="W251" s="140">
        <v>36.0</v>
      </c>
      <c r="X251" s="140">
        <v>17.0</v>
      </c>
      <c r="Y251" s="324">
        <v>25.0</v>
      </c>
      <c r="Z251" s="324">
        <v>49.0</v>
      </c>
      <c r="AA251" s="324">
        <v>74.0</v>
      </c>
      <c r="AB251" s="324">
        <v>48.0</v>
      </c>
      <c r="AC251" s="324"/>
      <c r="AD251" s="324"/>
      <c r="AE251" s="324"/>
      <c r="AF251" s="324"/>
      <c r="AG251" s="961">
        <f t="shared" si="86"/>
        <v>279</v>
      </c>
    </row>
    <row r="252" hidden="1" outlineLevel="1">
      <c r="A252" s="1000" t="s">
        <v>926</v>
      </c>
      <c r="B252" s="324">
        <v>61.0</v>
      </c>
      <c r="C252" s="324">
        <v>76.0</v>
      </c>
      <c r="D252" s="324">
        <v>103.0</v>
      </c>
      <c r="E252" s="324">
        <v>92.0</v>
      </c>
      <c r="F252" s="324">
        <v>58.0</v>
      </c>
      <c r="G252" s="324">
        <v>65.0</v>
      </c>
      <c r="H252" s="324">
        <v>43.0</v>
      </c>
      <c r="I252" s="324">
        <v>56.0</v>
      </c>
      <c r="J252" s="324">
        <v>55.0</v>
      </c>
      <c r="K252" s="324">
        <v>98.0</v>
      </c>
      <c r="L252" s="324">
        <v>64.0</v>
      </c>
      <c r="M252" s="324">
        <v>31.0</v>
      </c>
      <c r="N252" s="324">
        <v>45.0</v>
      </c>
      <c r="O252" s="324">
        <v>17.0</v>
      </c>
      <c r="P252" s="324">
        <v>4.0</v>
      </c>
      <c r="Q252" s="324">
        <v>10.0</v>
      </c>
      <c r="R252" s="324">
        <v>6.0</v>
      </c>
      <c r="S252" s="324">
        <v>4.0</v>
      </c>
      <c r="T252" s="324">
        <v>5.0</v>
      </c>
      <c r="U252" s="153">
        <v>4.0</v>
      </c>
      <c r="V252" s="153">
        <v>3.0</v>
      </c>
      <c r="W252" s="153">
        <v>4.0</v>
      </c>
      <c r="X252" s="153">
        <v>1.0</v>
      </c>
      <c r="Y252" s="324">
        <v>5.0</v>
      </c>
      <c r="Z252" s="140">
        <v>21.0</v>
      </c>
      <c r="AA252" s="324">
        <v>16.0</v>
      </c>
      <c r="AB252" s="324">
        <v>10.0</v>
      </c>
      <c r="AC252" s="324"/>
      <c r="AD252" s="324"/>
      <c r="AE252" s="324"/>
      <c r="AF252" s="324"/>
      <c r="AG252" s="961">
        <f t="shared" si="86"/>
        <v>957</v>
      </c>
    </row>
    <row r="253" hidden="1" outlineLevel="1">
      <c r="A253" s="1000" t="s">
        <v>928</v>
      </c>
      <c r="B253" s="324">
        <v>16.0</v>
      </c>
      <c r="C253" s="324">
        <v>21.0</v>
      </c>
      <c r="D253" s="324">
        <v>9.0</v>
      </c>
      <c r="E253" s="324">
        <v>13.0</v>
      </c>
      <c r="F253" s="324">
        <v>44.0</v>
      </c>
      <c r="G253" s="324">
        <v>65.0</v>
      </c>
      <c r="H253" s="324">
        <v>61.0</v>
      </c>
      <c r="I253" s="324">
        <v>68.0</v>
      </c>
      <c r="J253" s="324">
        <v>79.0</v>
      </c>
      <c r="K253" s="324">
        <v>163.0</v>
      </c>
      <c r="L253" s="324">
        <v>161.0</v>
      </c>
      <c r="M253" s="324">
        <v>112.0</v>
      </c>
      <c r="N253" s="324">
        <v>116.0</v>
      </c>
      <c r="O253" s="324">
        <v>197.0</v>
      </c>
      <c r="P253" s="324">
        <v>200.0</v>
      </c>
      <c r="Q253" s="324">
        <v>154.0</v>
      </c>
      <c r="R253" s="324">
        <v>117.0</v>
      </c>
      <c r="S253" s="140">
        <v>117.0</v>
      </c>
      <c r="T253" s="140">
        <v>116.0</v>
      </c>
      <c r="U253" s="700">
        <v>95.0</v>
      </c>
      <c r="V253" s="153">
        <v>47.0</v>
      </c>
      <c r="W253" s="153">
        <v>28.0</v>
      </c>
      <c r="X253" s="153">
        <v>16.0</v>
      </c>
      <c r="Y253" s="324">
        <v>20.0</v>
      </c>
      <c r="Z253" s="140">
        <v>32.0</v>
      </c>
      <c r="AA253" s="324">
        <v>32.0</v>
      </c>
      <c r="AB253" s="324">
        <v>24.0</v>
      </c>
      <c r="AC253" s="324"/>
      <c r="AD253" s="324"/>
      <c r="AE253" s="324"/>
      <c r="AF253" s="324"/>
      <c r="AG253" s="961">
        <f t="shared" si="86"/>
        <v>2123</v>
      </c>
    </row>
    <row r="254" hidden="1" outlineLevel="1">
      <c r="A254" s="1000" t="s">
        <v>930</v>
      </c>
      <c r="B254" s="324">
        <v>27.0</v>
      </c>
      <c r="C254" s="324">
        <v>18.0</v>
      </c>
      <c r="D254" s="324">
        <v>22.0</v>
      </c>
      <c r="E254" s="324">
        <v>16.0</v>
      </c>
      <c r="F254" s="324">
        <v>19.0</v>
      </c>
      <c r="G254" s="324">
        <v>13.0</v>
      </c>
      <c r="H254" s="324">
        <v>206.0</v>
      </c>
      <c r="I254" s="324">
        <v>300.0</v>
      </c>
      <c r="J254" s="324">
        <v>251.0</v>
      </c>
      <c r="K254" s="324">
        <v>387.0</v>
      </c>
      <c r="L254" s="324">
        <v>151.0</v>
      </c>
      <c r="M254" s="324">
        <v>26.0</v>
      </c>
      <c r="N254" s="324">
        <v>14.0</v>
      </c>
      <c r="O254" s="324">
        <v>23.0</v>
      </c>
      <c r="P254" s="324">
        <v>9.0</v>
      </c>
      <c r="Q254" s="324">
        <v>17.0</v>
      </c>
      <c r="R254" s="324">
        <v>4.0</v>
      </c>
      <c r="S254" s="324">
        <v>11.0</v>
      </c>
      <c r="T254" s="324">
        <v>5.0</v>
      </c>
      <c r="U254" s="153">
        <v>3.0</v>
      </c>
      <c r="V254" s="153">
        <v>3.0</v>
      </c>
      <c r="W254" s="153">
        <v>5.0</v>
      </c>
      <c r="X254" s="153">
        <v>3.0</v>
      </c>
      <c r="Y254" s="324">
        <v>8.0</v>
      </c>
      <c r="Z254" s="324">
        <v>15.0</v>
      </c>
      <c r="AA254" s="324">
        <v>21.0</v>
      </c>
      <c r="AB254" s="324">
        <v>17.0</v>
      </c>
      <c r="AC254" s="324"/>
      <c r="AD254" s="324"/>
      <c r="AE254" s="324"/>
      <c r="AF254" s="324"/>
      <c r="AG254" s="961">
        <f t="shared" si="86"/>
        <v>1594</v>
      </c>
    </row>
    <row r="255" hidden="1" outlineLevel="1">
      <c r="A255" s="1000" t="s">
        <v>932</v>
      </c>
      <c r="B255" s="324">
        <v>6.0</v>
      </c>
      <c r="C255" s="324">
        <v>3.0</v>
      </c>
      <c r="D255" s="324">
        <v>5.0</v>
      </c>
      <c r="E255" s="324">
        <v>2.0</v>
      </c>
      <c r="F255" s="324">
        <v>4.0</v>
      </c>
      <c r="G255" s="324">
        <v>10.0</v>
      </c>
      <c r="H255" s="324">
        <v>14.0</v>
      </c>
      <c r="I255" s="324">
        <v>9.0</v>
      </c>
      <c r="J255" s="324">
        <v>17.0</v>
      </c>
      <c r="K255" s="324">
        <v>32.0</v>
      </c>
      <c r="L255" s="324">
        <v>23.0</v>
      </c>
      <c r="M255" s="324">
        <v>36.0</v>
      </c>
      <c r="N255" s="324">
        <v>25.0</v>
      </c>
      <c r="O255" s="324">
        <v>13.0</v>
      </c>
      <c r="P255" s="324">
        <v>14.0</v>
      </c>
      <c r="Q255" s="324">
        <v>13.0</v>
      </c>
      <c r="R255" s="324">
        <v>8.0</v>
      </c>
      <c r="S255" s="140">
        <v>8.0</v>
      </c>
      <c r="T255" s="140">
        <v>9.0</v>
      </c>
      <c r="U255" s="153">
        <v>8.0</v>
      </c>
      <c r="V255" s="153">
        <v>7.0</v>
      </c>
      <c r="W255" s="153">
        <v>4.0</v>
      </c>
      <c r="X255" s="153">
        <v>5.0</v>
      </c>
      <c r="Y255" s="324">
        <v>5.0</v>
      </c>
      <c r="Z255" s="324">
        <v>16.0</v>
      </c>
      <c r="AA255" s="324">
        <v>10.0</v>
      </c>
      <c r="AB255" s="324">
        <v>11.0</v>
      </c>
      <c r="AC255" s="324"/>
      <c r="AD255" s="324"/>
      <c r="AE255" s="324"/>
      <c r="AF255" s="324"/>
      <c r="AG255" s="961">
        <f t="shared" si="86"/>
        <v>317</v>
      </c>
    </row>
    <row r="256" hidden="1" outlineLevel="1">
      <c r="A256" s="1000" t="s">
        <v>934</v>
      </c>
      <c r="B256" s="324">
        <v>105.0</v>
      </c>
      <c r="C256" s="324">
        <v>157.0</v>
      </c>
      <c r="D256" s="324">
        <v>206.0</v>
      </c>
      <c r="E256" s="324">
        <v>178.0</v>
      </c>
      <c r="F256" s="324">
        <v>141.0</v>
      </c>
      <c r="G256" s="324">
        <v>140.0</v>
      </c>
      <c r="H256" s="324">
        <v>125.0</v>
      </c>
      <c r="I256" s="324">
        <v>118.0</v>
      </c>
      <c r="J256" s="324">
        <v>132.0</v>
      </c>
      <c r="K256" s="324">
        <v>195.0</v>
      </c>
      <c r="L256" s="324">
        <v>131.0</v>
      </c>
      <c r="M256" s="324">
        <v>78.0</v>
      </c>
      <c r="N256" s="324">
        <v>92.0</v>
      </c>
      <c r="O256" s="324">
        <v>54.0</v>
      </c>
      <c r="P256" s="324">
        <v>35.0</v>
      </c>
      <c r="Q256" s="324">
        <v>41.0</v>
      </c>
      <c r="R256" s="324">
        <v>36.0</v>
      </c>
      <c r="S256" s="324">
        <v>37.0</v>
      </c>
      <c r="T256" s="324">
        <v>16.0</v>
      </c>
      <c r="U256" s="153">
        <v>20.0</v>
      </c>
      <c r="V256" s="153">
        <v>12.0</v>
      </c>
      <c r="W256" s="153">
        <v>18.0</v>
      </c>
      <c r="X256" s="153">
        <v>9.0</v>
      </c>
      <c r="Y256" s="324">
        <v>18.0</v>
      </c>
      <c r="Z256" s="324">
        <v>58.0</v>
      </c>
      <c r="AA256" s="324">
        <v>86.0</v>
      </c>
      <c r="AB256" s="324">
        <v>70.0</v>
      </c>
      <c r="AC256" s="324"/>
      <c r="AD256" s="324"/>
      <c r="AE256" s="324"/>
      <c r="AF256" s="324"/>
      <c r="AG256" s="961">
        <f t="shared" si="86"/>
        <v>2308</v>
      </c>
    </row>
    <row r="257" hidden="1" outlineLevel="1">
      <c r="A257" s="1000" t="s">
        <v>937</v>
      </c>
      <c r="B257" s="324">
        <v>33.0</v>
      </c>
      <c r="C257" s="324">
        <v>40.0</v>
      </c>
      <c r="D257" s="324">
        <v>32.0</v>
      </c>
      <c r="E257" s="324">
        <v>31.0</v>
      </c>
      <c r="F257" s="324">
        <v>74.0</v>
      </c>
      <c r="G257" s="324">
        <v>125.0</v>
      </c>
      <c r="H257" s="324">
        <v>127.0</v>
      </c>
      <c r="I257" s="324">
        <v>147.0</v>
      </c>
      <c r="J257" s="324">
        <v>167.0</v>
      </c>
      <c r="K257" s="324">
        <v>322.0</v>
      </c>
      <c r="L257" s="324">
        <v>301.0</v>
      </c>
      <c r="M257" s="324">
        <v>272.0</v>
      </c>
      <c r="N257" s="324">
        <v>119.0</v>
      </c>
      <c r="O257" s="324">
        <v>0.0</v>
      </c>
      <c r="P257" s="324">
        <v>0.0</v>
      </c>
      <c r="Q257" s="324">
        <v>0.0</v>
      </c>
      <c r="R257" s="324">
        <v>0.0</v>
      </c>
      <c r="S257" s="140">
        <v>0.0</v>
      </c>
      <c r="T257" s="140">
        <v>0.0</v>
      </c>
      <c r="U257" s="153">
        <v>0.0</v>
      </c>
      <c r="V257" s="153">
        <v>0.0</v>
      </c>
      <c r="W257" s="153">
        <v>0.0</v>
      </c>
      <c r="X257" s="153">
        <v>0.0</v>
      </c>
      <c r="Y257" s="324">
        <v>0.0</v>
      </c>
      <c r="Z257" s="324">
        <v>0.0</v>
      </c>
      <c r="AA257" s="324">
        <v>0.0</v>
      </c>
      <c r="AB257" s="324">
        <v>0.0</v>
      </c>
      <c r="AC257" s="324"/>
      <c r="AD257" s="324"/>
      <c r="AE257" s="324"/>
      <c r="AF257" s="324"/>
      <c r="AG257" s="961">
        <f t="shared" si="86"/>
        <v>1790</v>
      </c>
    </row>
    <row r="258">
      <c r="A258" s="1008" t="s">
        <v>545</v>
      </c>
      <c r="B258" s="255">
        <f t="shared" ref="B258:AF258" si="87">SUM(B249:B257)</f>
        <v>378</v>
      </c>
      <c r="C258" s="255">
        <f t="shared" si="87"/>
        <v>489</v>
      </c>
      <c r="D258" s="255">
        <f t="shared" si="87"/>
        <v>632</v>
      </c>
      <c r="E258" s="255">
        <f t="shared" si="87"/>
        <v>567</v>
      </c>
      <c r="F258" s="255">
        <f t="shared" si="87"/>
        <v>535</v>
      </c>
      <c r="G258" s="255">
        <f t="shared" si="87"/>
        <v>654</v>
      </c>
      <c r="H258" s="255">
        <f t="shared" si="87"/>
        <v>794</v>
      </c>
      <c r="I258" s="255">
        <f t="shared" si="87"/>
        <v>955</v>
      </c>
      <c r="J258" s="255">
        <f t="shared" si="87"/>
        <v>990</v>
      </c>
      <c r="K258" s="255">
        <f t="shared" si="87"/>
        <v>1644</v>
      </c>
      <c r="L258" s="255">
        <f t="shared" si="87"/>
        <v>1224</v>
      </c>
      <c r="M258" s="255">
        <f t="shared" si="87"/>
        <v>856</v>
      </c>
      <c r="N258" s="255">
        <f t="shared" si="87"/>
        <v>699</v>
      </c>
      <c r="O258" s="255">
        <f t="shared" si="87"/>
        <v>562</v>
      </c>
      <c r="P258" s="255">
        <f t="shared" si="87"/>
        <v>502</v>
      </c>
      <c r="Q258" s="255">
        <f t="shared" si="87"/>
        <v>418</v>
      </c>
      <c r="R258" s="255">
        <f t="shared" si="87"/>
        <v>302</v>
      </c>
      <c r="S258" s="255">
        <f t="shared" si="87"/>
        <v>296</v>
      </c>
      <c r="T258" s="255">
        <f t="shared" si="87"/>
        <v>282</v>
      </c>
      <c r="U258" s="255">
        <f t="shared" si="87"/>
        <v>236</v>
      </c>
      <c r="V258" s="255">
        <f t="shared" si="87"/>
        <v>155</v>
      </c>
      <c r="W258" s="255">
        <f t="shared" si="87"/>
        <v>135</v>
      </c>
      <c r="X258" s="255">
        <f t="shared" si="87"/>
        <v>72</v>
      </c>
      <c r="Y258" s="255">
        <f t="shared" si="87"/>
        <v>109</v>
      </c>
      <c r="Z258" s="255">
        <f t="shared" si="87"/>
        <v>257</v>
      </c>
      <c r="AA258" s="255">
        <f t="shared" si="87"/>
        <v>313</v>
      </c>
      <c r="AB258" s="255">
        <f t="shared" si="87"/>
        <v>233</v>
      </c>
      <c r="AC258" s="255">
        <f t="shared" si="87"/>
        <v>0</v>
      </c>
      <c r="AD258" s="255">
        <f t="shared" si="87"/>
        <v>0</v>
      </c>
      <c r="AE258" s="255">
        <f t="shared" si="87"/>
        <v>0</v>
      </c>
      <c r="AF258" s="255">
        <f t="shared" si="87"/>
        <v>0</v>
      </c>
      <c r="AG258" s="961">
        <f t="shared" si="86"/>
        <v>14289</v>
      </c>
    </row>
    <row r="259">
      <c r="A259" s="40"/>
      <c r="B259" s="709"/>
      <c r="C259" s="709"/>
      <c r="D259" s="709"/>
      <c r="E259" s="709"/>
      <c r="F259" s="709"/>
      <c r="G259" s="709"/>
      <c r="H259" s="709"/>
      <c r="I259" s="491"/>
      <c r="J259" s="491"/>
      <c r="K259" s="491"/>
      <c r="L259" s="491"/>
      <c r="M259" s="491"/>
      <c r="N259" s="491"/>
      <c r="O259" s="491"/>
      <c r="P259" s="491"/>
      <c r="Q259" s="491"/>
      <c r="R259" s="491"/>
      <c r="S259" s="491"/>
      <c r="T259" s="491"/>
      <c r="U259" s="491"/>
      <c r="V259" s="491"/>
      <c r="W259" s="491"/>
      <c r="X259" s="491"/>
      <c r="Y259" s="491"/>
      <c r="Z259" s="491"/>
      <c r="AA259" s="491"/>
      <c r="AB259" s="491"/>
      <c r="AC259" s="491"/>
      <c r="AD259" s="491"/>
      <c r="AE259" s="491"/>
      <c r="AF259" s="491"/>
      <c r="AG259" s="961"/>
    </row>
    <row r="260" collapsed="1">
      <c r="A260" s="1000" t="s">
        <v>942</v>
      </c>
      <c r="B260" s="1001"/>
      <c r="C260" s="1001"/>
      <c r="D260" s="1002"/>
      <c r="E260" s="1002"/>
      <c r="F260" s="1002"/>
      <c r="G260" s="1002"/>
      <c r="H260" s="1002"/>
      <c r="I260" s="1002"/>
      <c r="J260" s="1002"/>
      <c r="K260" s="1001"/>
      <c r="L260" s="1001"/>
      <c r="M260" s="1001"/>
      <c r="N260" s="1001"/>
      <c r="O260" s="1001"/>
      <c r="P260" s="1001"/>
      <c r="Q260" s="1001"/>
      <c r="R260" s="1001"/>
      <c r="S260" s="1001"/>
      <c r="T260" s="1001"/>
      <c r="U260" s="1001"/>
      <c r="V260" s="1001"/>
      <c r="W260" s="1001"/>
      <c r="X260" s="1001"/>
      <c r="Y260" s="1001"/>
      <c r="Z260" s="1001"/>
      <c r="AA260" s="1001"/>
      <c r="AB260" s="1001"/>
      <c r="AC260" s="1001"/>
      <c r="AD260" s="1001"/>
      <c r="AE260" s="1001"/>
      <c r="AF260" s="1001"/>
      <c r="AG260" s="961"/>
    </row>
    <row r="261" hidden="1" outlineLevel="1">
      <c r="A261" s="1000" t="s">
        <v>944</v>
      </c>
      <c r="B261" s="324">
        <v>7.0</v>
      </c>
      <c r="C261" s="324">
        <v>12.0</v>
      </c>
      <c r="D261" s="324">
        <v>7.0</v>
      </c>
      <c r="E261" s="324">
        <v>12.0</v>
      </c>
      <c r="F261" s="324">
        <v>9.0</v>
      </c>
      <c r="G261" s="324">
        <v>6.0</v>
      </c>
      <c r="H261" s="324">
        <v>8.0</v>
      </c>
      <c r="I261" s="324">
        <v>7.0</v>
      </c>
      <c r="J261" s="324">
        <v>9.0</v>
      </c>
      <c r="K261" s="324">
        <v>8.0</v>
      </c>
      <c r="L261" s="324">
        <v>32.0</v>
      </c>
      <c r="M261" s="324">
        <v>16.0</v>
      </c>
      <c r="N261" s="324">
        <v>9.0</v>
      </c>
      <c r="O261" s="324">
        <v>7.0</v>
      </c>
      <c r="P261" s="324">
        <v>9.0</v>
      </c>
      <c r="Q261" s="324">
        <v>7.0</v>
      </c>
      <c r="R261" s="324">
        <v>7.0</v>
      </c>
      <c r="S261" s="324">
        <v>7.0</v>
      </c>
      <c r="T261" s="700">
        <v>6.0</v>
      </c>
      <c r="U261" s="324">
        <v>1.0</v>
      </c>
      <c r="V261" s="324">
        <v>2.0</v>
      </c>
      <c r="W261" s="324">
        <v>6.0</v>
      </c>
      <c r="X261" s="324">
        <v>10.0</v>
      </c>
      <c r="Y261" s="324">
        <v>5.0</v>
      </c>
      <c r="Z261" s="324">
        <v>9.0</v>
      </c>
      <c r="AA261" s="324">
        <v>9.0</v>
      </c>
      <c r="AB261" s="324">
        <v>3.0</v>
      </c>
      <c r="AC261" s="324"/>
      <c r="AD261" s="324"/>
      <c r="AE261" s="324"/>
      <c r="AF261" s="324"/>
      <c r="AG261" s="961">
        <f t="shared" ref="AG261:AG270" si="88">sum(B261:AF261)</f>
        <v>230</v>
      </c>
    </row>
    <row r="262" hidden="1" outlineLevel="1">
      <c r="A262" s="1000" t="s">
        <v>945</v>
      </c>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961">
        <f t="shared" si="88"/>
        <v>0</v>
      </c>
    </row>
    <row r="263" hidden="1" outlineLevel="1">
      <c r="A263" s="1000" t="s">
        <v>947</v>
      </c>
      <c r="B263" s="324">
        <v>0.0</v>
      </c>
      <c r="C263" s="324">
        <v>0.0</v>
      </c>
      <c r="D263" s="324">
        <v>0.0</v>
      </c>
      <c r="E263" s="324">
        <v>0.0</v>
      </c>
      <c r="F263" s="324">
        <v>0.0</v>
      </c>
      <c r="G263" s="324">
        <v>0.0</v>
      </c>
      <c r="H263" s="324">
        <v>0.0</v>
      </c>
      <c r="I263" s="324">
        <v>0.0</v>
      </c>
      <c r="J263" s="324">
        <v>0.0</v>
      </c>
      <c r="K263" s="324">
        <v>0.0</v>
      </c>
      <c r="L263" s="324">
        <v>0.0</v>
      </c>
      <c r="M263" s="324">
        <v>0.0</v>
      </c>
      <c r="N263" s="324">
        <v>0.0</v>
      </c>
      <c r="O263" s="324">
        <v>0.0</v>
      </c>
      <c r="P263" s="324">
        <v>0.0</v>
      </c>
      <c r="Q263" s="324">
        <v>0.0</v>
      </c>
      <c r="R263" s="324">
        <v>0.0</v>
      </c>
      <c r="S263" s="324">
        <v>0.0</v>
      </c>
      <c r="T263" s="324">
        <v>0.0</v>
      </c>
      <c r="U263" s="324">
        <v>0.0</v>
      </c>
      <c r="V263" s="324">
        <v>1.0</v>
      </c>
      <c r="W263" s="324">
        <v>6.0</v>
      </c>
      <c r="X263" s="324">
        <v>16.0</v>
      </c>
      <c r="Y263" s="324">
        <v>7.0</v>
      </c>
      <c r="Z263" s="324">
        <v>10.0</v>
      </c>
      <c r="AA263" s="324">
        <v>8.0</v>
      </c>
      <c r="AB263" s="324">
        <v>3.0</v>
      </c>
      <c r="AC263" s="324"/>
      <c r="AD263" s="324"/>
      <c r="AE263" s="324"/>
      <c r="AF263" s="324"/>
      <c r="AG263" s="961">
        <f t="shared" si="88"/>
        <v>51</v>
      </c>
    </row>
    <row r="264" hidden="1" outlineLevel="1">
      <c r="A264" s="1000" t="s">
        <v>948</v>
      </c>
      <c r="B264" s="324">
        <v>2.0</v>
      </c>
      <c r="C264" s="324">
        <v>5.0</v>
      </c>
      <c r="D264" s="324">
        <v>3.0</v>
      </c>
      <c r="E264" s="324">
        <v>5.0</v>
      </c>
      <c r="F264" s="324">
        <v>1.0</v>
      </c>
      <c r="G264" s="324">
        <v>2.0</v>
      </c>
      <c r="H264" s="324">
        <v>7.0</v>
      </c>
      <c r="I264" s="324">
        <v>1.0</v>
      </c>
      <c r="J264" s="324">
        <v>4.0</v>
      </c>
      <c r="K264" s="324">
        <v>0.0</v>
      </c>
      <c r="L264" s="324">
        <v>4.0</v>
      </c>
      <c r="M264" s="324">
        <v>4.0</v>
      </c>
      <c r="N264" s="324">
        <v>2.0</v>
      </c>
      <c r="O264" s="324">
        <v>0.0</v>
      </c>
      <c r="P264" s="324">
        <v>1.0</v>
      </c>
      <c r="Q264" s="324">
        <v>0.0</v>
      </c>
      <c r="R264" s="324">
        <v>0.0</v>
      </c>
      <c r="S264" s="324">
        <v>0.0</v>
      </c>
      <c r="T264" s="324">
        <v>0.0</v>
      </c>
      <c r="U264" s="324">
        <v>0.0</v>
      </c>
      <c r="V264" s="324">
        <v>0.0</v>
      </c>
      <c r="W264" s="324">
        <v>0.0</v>
      </c>
      <c r="X264" s="324">
        <v>0.0</v>
      </c>
      <c r="Y264" s="324">
        <v>0.0</v>
      </c>
      <c r="Z264" s="324">
        <v>2.0</v>
      </c>
      <c r="AA264" s="324">
        <v>0.0</v>
      </c>
      <c r="AB264" s="324">
        <v>0.0</v>
      </c>
      <c r="AC264" s="324"/>
      <c r="AD264" s="324"/>
      <c r="AE264" s="324"/>
      <c r="AF264" s="324"/>
      <c r="AG264" s="961">
        <f t="shared" si="88"/>
        <v>43</v>
      </c>
    </row>
    <row r="265" hidden="1" outlineLevel="1">
      <c r="A265" s="1000" t="s">
        <v>949</v>
      </c>
      <c r="B265" s="324">
        <v>1.0</v>
      </c>
      <c r="C265" s="324">
        <v>0.0</v>
      </c>
      <c r="D265" s="324">
        <v>0.0</v>
      </c>
      <c r="E265" s="324">
        <v>0.0</v>
      </c>
      <c r="F265" s="324">
        <v>1.0</v>
      </c>
      <c r="G265" s="324">
        <v>0.0</v>
      </c>
      <c r="H265" s="324">
        <v>0.0</v>
      </c>
      <c r="I265" s="324">
        <v>1.0</v>
      </c>
      <c r="J265" s="324">
        <v>2.0</v>
      </c>
      <c r="K265" s="324">
        <v>0.0</v>
      </c>
      <c r="L265" s="324">
        <v>10.0</v>
      </c>
      <c r="M265" s="324">
        <v>6.0</v>
      </c>
      <c r="N265" s="324">
        <v>5.0</v>
      </c>
      <c r="O265" s="324">
        <v>6.0</v>
      </c>
      <c r="P265" s="324">
        <v>7.0</v>
      </c>
      <c r="Q265" s="324">
        <v>7.0</v>
      </c>
      <c r="R265" s="324">
        <v>6.0</v>
      </c>
      <c r="S265" s="140">
        <v>4.0</v>
      </c>
      <c r="T265" s="140">
        <v>4.0</v>
      </c>
      <c r="U265" s="324">
        <v>1.0</v>
      </c>
      <c r="V265" s="324">
        <v>1.0</v>
      </c>
      <c r="W265" s="324">
        <v>5.0</v>
      </c>
      <c r="X265" s="324">
        <v>10.0</v>
      </c>
      <c r="Y265" s="324">
        <v>5.0</v>
      </c>
      <c r="Z265" s="324">
        <v>7.0</v>
      </c>
      <c r="AA265" s="324">
        <v>7.0</v>
      </c>
      <c r="AB265" s="324">
        <v>2.0</v>
      </c>
      <c r="AC265" s="324"/>
      <c r="AD265" s="324"/>
      <c r="AE265" s="324"/>
      <c r="AF265" s="324"/>
      <c r="AG265" s="961">
        <f t="shared" si="88"/>
        <v>98</v>
      </c>
    </row>
    <row r="266" hidden="1" outlineLevel="1">
      <c r="A266" s="1000" t="s">
        <v>950</v>
      </c>
      <c r="B266" s="324">
        <v>2.0</v>
      </c>
      <c r="C266" s="324">
        <v>3.0</v>
      </c>
      <c r="D266" s="324">
        <v>2.0</v>
      </c>
      <c r="E266" s="324">
        <v>1.0</v>
      </c>
      <c r="F266" s="324">
        <v>1.0</v>
      </c>
      <c r="G266" s="324">
        <v>1.0</v>
      </c>
      <c r="H266" s="324">
        <v>6.0</v>
      </c>
      <c r="I266" s="324">
        <v>7.0</v>
      </c>
      <c r="J266" s="324">
        <v>7.0</v>
      </c>
      <c r="K266" s="324">
        <v>10.0</v>
      </c>
      <c r="L266" s="324">
        <v>4.0</v>
      </c>
      <c r="M266" s="324">
        <v>2.0</v>
      </c>
      <c r="N266" s="324">
        <v>4.0</v>
      </c>
      <c r="O266" s="324">
        <v>0.0</v>
      </c>
      <c r="P266" s="324">
        <v>0.0</v>
      </c>
      <c r="Q266" s="324">
        <v>1.0</v>
      </c>
      <c r="R266" s="324">
        <v>1.0</v>
      </c>
      <c r="S266" s="324">
        <v>1.0</v>
      </c>
      <c r="T266" s="324">
        <v>1.0</v>
      </c>
      <c r="U266" s="324">
        <v>1.0</v>
      </c>
      <c r="V266" s="324">
        <v>0.0</v>
      </c>
      <c r="W266" s="324">
        <v>1.0</v>
      </c>
      <c r="X266" s="324">
        <v>2.0</v>
      </c>
      <c r="Y266" s="324">
        <v>0.0</v>
      </c>
      <c r="Z266" s="700">
        <v>0.0</v>
      </c>
      <c r="AA266" s="324">
        <v>1.0</v>
      </c>
      <c r="AB266" s="324">
        <v>2.0</v>
      </c>
      <c r="AC266" s="324"/>
      <c r="AD266" s="324"/>
      <c r="AE266" s="324"/>
      <c r="AF266" s="324"/>
      <c r="AG266" s="961">
        <f t="shared" si="88"/>
        <v>61</v>
      </c>
    </row>
    <row r="267" hidden="1" outlineLevel="1">
      <c r="A267" s="1000" t="s">
        <v>951</v>
      </c>
      <c r="B267" s="324">
        <v>0.0</v>
      </c>
      <c r="C267" s="324">
        <v>0.0</v>
      </c>
      <c r="D267" s="324">
        <v>2.0</v>
      </c>
      <c r="E267" s="324">
        <v>0.0</v>
      </c>
      <c r="F267" s="324">
        <v>0.0</v>
      </c>
      <c r="G267" s="324">
        <v>0.0</v>
      </c>
      <c r="H267" s="324">
        <v>0.0</v>
      </c>
      <c r="I267" s="324">
        <v>0.0</v>
      </c>
      <c r="J267" s="324">
        <v>1.0</v>
      </c>
      <c r="K267" s="324">
        <v>1.0</v>
      </c>
      <c r="L267" s="324">
        <v>2.0</v>
      </c>
      <c r="M267" s="324">
        <v>2.0</v>
      </c>
      <c r="N267" s="324">
        <v>2.0</v>
      </c>
      <c r="O267" s="324">
        <v>0.0</v>
      </c>
      <c r="P267" s="324">
        <v>0.0</v>
      </c>
      <c r="Q267" s="324">
        <v>0.0</v>
      </c>
      <c r="R267" s="324">
        <v>1.0</v>
      </c>
      <c r="S267" s="140">
        <v>0.0</v>
      </c>
      <c r="T267" s="140">
        <v>2.0</v>
      </c>
      <c r="U267" s="324">
        <v>0.0</v>
      </c>
      <c r="V267" s="324">
        <v>0.0</v>
      </c>
      <c r="W267" s="324">
        <v>0.0</v>
      </c>
      <c r="X267" s="324">
        <v>0.0</v>
      </c>
      <c r="Y267" s="324">
        <v>0.0</v>
      </c>
      <c r="Z267" s="324">
        <v>0.0</v>
      </c>
      <c r="AA267" s="324">
        <v>1.0</v>
      </c>
      <c r="AB267" s="324">
        <v>0.0</v>
      </c>
      <c r="AC267" s="324"/>
      <c r="AD267" s="324"/>
      <c r="AE267" s="324"/>
      <c r="AF267" s="324"/>
      <c r="AG267" s="961">
        <f t="shared" si="88"/>
        <v>14</v>
      </c>
    </row>
    <row r="268" hidden="1" outlineLevel="1">
      <c r="A268" s="1000" t="s">
        <v>952</v>
      </c>
      <c r="B268" s="324">
        <v>5.0</v>
      </c>
      <c r="C268" s="324">
        <v>15.0</v>
      </c>
      <c r="D268" s="324">
        <v>5.0</v>
      </c>
      <c r="E268" s="324">
        <v>12.0</v>
      </c>
      <c r="F268" s="324">
        <v>7.0</v>
      </c>
      <c r="G268" s="324">
        <v>5.0</v>
      </c>
      <c r="H268" s="324">
        <v>11.0</v>
      </c>
      <c r="I268" s="324">
        <v>2.0</v>
      </c>
      <c r="J268" s="324">
        <v>6.0</v>
      </c>
      <c r="K268" s="324">
        <v>6.0</v>
      </c>
      <c r="L268" s="324">
        <v>7.0</v>
      </c>
      <c r="M268" s="324">
        <v>7.0</v>
      </c>
      <c r="N268" s="324">
        <v>3.0</v>
      </c>
      <c r="O268" s="324">
        <v>1.0</v>
      </c>
      <c r="P268" s="324">
        <v>0.0</v>
      </c>
      <c r="Q268" s="324">
        <v>2.0</v>
      </c>
      <c r="R268" s="324">
        <v>2.0</v>
      </c>
      <c r="S268" s="324">
        <v>3.0</v>
      </c>
      <c r="T268" s="324">
        <v>2.0</v>
      </c>
      <c r="U268" s="324">
        <v>3.0</v>
      </c>
      <c r="V268" s="324">
        <v>2.0</v>
      </c>
      <c r="W268" s="324">
        <v>2.0</v>
      </c>
      <c r="X268" s="324">
        <v>4.0</v>
      </c>
      <c r="Y268" s="324">
        <v>1.0</v>
      </c>
      <c r="Z268" s="324">
        <v>7.0</v>
      </c>
      <c r="AA268" s="324">
        <v>2.0</v>
      </c>
      <c r="AB268" s="324">
        <v>3.0</v>
      </c>
      <c r="AC268" s="324"/>
      <c r="AD268" s="324"/>
      <c r="AE268" s="324"/>
      <c r="AF268" s="324"/>
      <c r="AG268" s="961">
        <f t="shared" si="88"/>
        <v>125</v>
      </c>
    </row>
    <row r="269" hidden="1" outlineLevel="1">
      <c r="A269" s="1000" t="s">
        <v>953</v>
      </c>
      <c r="B269" s="324">
        <v>2.0</v>
      </c>
      <c r="C269" s="324">
        <v>2.0</v>
      </c>
      <c r="D269" s="324">
        <v>1.0</v>
      </c>
      <c r="E269" s="324">
        <v>0.0</v>
      </c>
      <c r="F269" s="324">
        <v>4.0</v>
      </c>
      <c r="G269" s="324">
        <v>3.0</v>
      </c>
      <c r="H269" s="324">
        <v>0.0</v>
      </c>
      <c r="I269" s="324">
        <v>2.0</v>
      </c>
      <c r="J269" s="324">
        <v>3.0</v>
      </c>
      <c r="K269" s="324">
        <v>3.0</v>
      </c>
      <c r="L269" s="324">
        <v>18.0</v>
      </c>
      <c r="M269" s="324">
        <v>9.0</v>
      </c>
      <c r="N269" s="324">
        <v>5.0</v>
      </c>
      <c r="O269" s="324">
        <v>0.0</v>
      </c>
      <c r="P269" s="324">
        <v>0.0</v>
      </c>
      <c r="Q269" s="324">
        <v>0.0</v>
      </c>
      <c r="R269" s="324">
        <v>0.0</v>
      </c>
      <c r="S269" s="140">
        <v>0.0</v>
      </c>
      <c r="T269" s="140">
        <v>0.0</v>
      </c>
      <c r="U269" s="324">
        <v>0.0</v>
      </c>
      <c r="V269" s="324">
        <v>0.0</v>
      </c>
      <c r="W269" s="324">
        <v>0.0</v>
      </c>
      <c r="X269" s="324">
        <v>0.0</v>
      </c>
      <c r="Y269" s="324">
        <v>0.0</v>
      </c>
      <c r="Z269" s="324">
        <v>0.0</v>
      </c>
      <c r="AA269" s="324">
        <v>0.0</v>
      </c>
      <c r="AB269" s="324">
        <v>0.0</v>
      </c>
      <c r="AC269" s="324"/>
      <c r="AD269" s="324"/>
      <c r="AE269" s="324"/>
      <c r="AF269" s="324"/>
      <c r="AG269" s="961">
        <f t="shared" si="88"/>
        <v>52</v>
      </c>
    </row>
    <row r="270">
      <c r="A270" s="1015" t="s">
        <v>955</v>
      </c>
      <c r="B270" s="255">
        <f t="shared" ref="B270:AF270" si="89">SUM(B261:B269)</f>
        <v>19</v>
      </c>
      <c r="C270" s="255">
        <f t="shared" si="89"/>
        <v>37</v>
      </c>
      <c r="D270" s="255">
        <f t="shared" si="89"/>
        <v>20</v>
      </c>
      <c r="E270" s="255">
        <f t="shared" si="89"/>
        <v>30</v>
      </c>
      <c r="F270" s="255">
        <f t="shared" si="89"/>
        <v>23</v>
      </c>
      <c r="G270" s="255">
        <f t="shared" si="89"/>
        <v>17</v>
      </c>
      <c r="H270" s="255">
        <f t="shared" si="89"/>
        <v>32</v>
      </c>
      <c r="I270" s="255">
        <f t="shared" si="89"/>
        <v>20</v>
      </c>
      <c r="J270" s="255">
        <f t="shared" si="89"/>
        <v>32</v>
      </c>
      <c r="K270" s="255">
        <f t="shared" si="89"/>
        <v>28</v>
      </c>
      <c r="L270" s="255">
        <f t="shared" si="89"/>
        <v>77</v>
      </c>
      <c r="M270" s="255">
        <f t="shared" si="89"/>
        <v>46</v>
      </c>
      <c r="N270" s="255">
        <f t="shared" si="89"/>
        <v>30</v>
      </c>
      <c r="O270" s="255">
        <f t="shared" si="89"/>
        <v>14</v>
      </c>
      <c r="P270" s="255">
        <f t="shared" si="89"/>
        <v>17</v>
      </c>
      <c r="Q270" s="255">
        <f t="shared" si="89"/>
        <v>17</v>
      </c>
      <c r="R270" s="255">
        <f t="shared" si="89"/>
        <v>17</v>
      </c>
      <c r="S270" s="255">
        <f t="shared" si="89"/>
        <v>15</v>
      </c>
      <c r="T270" s="255">
        <f t="shared" si="89"/>
        <v>15</v>
      </c>
      <c r="U270" s="255">
        <f t="shared" si="89"/>
        <v>6</v>
      </c>
      <c r="V270" s="255">
        <f t="shared" si="89"/>
        <v>6</v>
      </c>
      <c r="W270" s="255">
        <f t="shared" si="89"/>
        <v>20</v>
      </c>
      <c r="X270" s="255">
        <f t="shared" si="89"/>
        <v>42</v>
      </c>
      <c r="Y270" s="255">
        <f t="shared" si="89"/>
        <v>18</v>
      </c>
      <c r="Z270" s="255">
        <f t="shared" si="89"/>
        <v>35</v>
      </c>
      <c r="AA270" s="255">
        <f t="shared" si="89"/>
        <v>28</v>
      </c>
      <c r="AB270" s="255">
        <f t="shared" si="89"/>
        <v>13</v>
      </c>
      <c r="AC270" s="255">
        <f t="shared" si="89"/>
        <v>0</v>
      </c>
      <c r="AD270" s="255">
        <f t="shared" si="89"/>
        <v>0</v>
      </c>
      <c r="AE270" s="255">
        <f t="shared" si="89"/>
        <v>0</v>
      </c>
      <c r="AF270" s="255">
        <f t="shared" si="89"/>
        <v>0</v>
      </c>
      <c r="AG270" s="961">
        <f t="shared" si="88"/>
        <v>674</v>
      </c>
    </row>
    <row r="271">
      <c r="A271" s="40"/>
      <c r="B271" s="709"/>
      <c r="C271" s="709"/>
      <c r="D271" s="709"/>
      <c r="E271" s="709"/>
      <c r="F271" s="709"/>
      <c r="G271" s="709"/>
      <c r="H271" s="709"/>
      <c r="I271" s="491"/>
      <c r="J271" s="491"/>
      <c r="K271" s="491"/>
      <c r="L271" s="491"/>
      <c r="M271" s="491"/>
      <c r="N271" s="491"/>
      <c r="O271" s="491"/>
      <c r="P271" s="491"/>
      <c r="Q271" s="491"/>
      <c r="R271" s="491"/>
      <c r="S271" s="491"/>
      <c r="T271" s="491"/>
      <c r="U271" s="491"/>
      <c r="V271" s="491"/>
      <c r="W271" s="491"/>
      <c r="X271" s="491"/>
      <c r="Y271" s="491"/>
      <c r="Z271" s="491"/>
      <c r="AA271" s="491"/>
      <c r="AB271" s="491"/>
      <c r="AC271" s="491"/>
      <c r="AD271" s="491"/>
      <c r="AE271" s="491"/>
      <c r="AF271" s="491"/>
      <c r="AG271" s="961"/>
    </row>
    <row r="272" collapsed="1">
      <c r="A272" s="1000" t="s">
        <v>958</v>
      </c>
      <c r="B272" s="70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961"/>
    </row>
    <row r="273" hidden="1" outlineLevel="1">
      <c r="A273" s="1000" t="s">
        <v>960</v>
      </c>
      <c r="B273" s="70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961">
        <f t="shared" ref="AG273:AG276" si="90">sum(B273:AE273)</f>
        <v>0</v>
      </c>
    </row>
    <row r="274" hidden="1" outlineLevel="1">
      <c r="A274" s="1000" t="s">
        <v>961</v>
      </c>
      <c r="B274" s="708"/>
      <c r="C274" s="706"/>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961">
        <f t="shared" si="90"/>
        <v>0</v>
      </c>
    </row>
    <row r="275" hidden="1" outlineLevel="1">
      <c r="A275" s="1000" t="s">
        <v>963</v>
      </c>
      <c r="B275" s="70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961">
        <f t="shared" si="90"/>
        <v>0</v>
      </c>
    </row>
    <row r="276" hidden="1" outlineLevel="1">
      <c r="A276" s="1000" t="s">
        <v>965</v>
      </c>
      <c r="B276" s="70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961">
        <f t="shared" si="90"/>
        <v>0</v>
      </c>
    </row>
    <row r="277" hidden="1" outlineLevel="1">
      <c r="A277" s="1000" t="s">
        <v>966</v>
      </c>
      <c r="B277" s="70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961"/>
    </row>
    <row r="278" hidden="1" outlineLevel="1">
      <c r="A278" s="1000" t="s">
        <v>967</v>
      </c>
      <c r="B278" s="48"/>
      <c r="C278" s="706"/>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961">
        <f>sum(B278:AE278)</f>
        <v>0</v>
      </c>
    </row>
    <row r="279" hidden="1" outlineLevel="1">
      <c r="A279" s="1000" t="s">
        <v>968</v>
      </c>
      <c r="B279" s="48"/>
      <c r="C279" s="706"/>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961"/>
    </row>
    <row r="280" hidden="1" outlineLevel="1">
      <c r="A280" s="1018" t="s">
        <v>969</v>
      </c>
      <c r="B280" s="48"/>
      <c r="C280" s="706"/>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961"/>
    </row>
    <row r="281" hidden="1" outlineLevel="1">
      <c r="A281" s="1018" t="s">
        <v>970</v>
      </c>
      <c r="B281" s="48"/>
      <c r="C281" s="706"/>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961"/>
    </row>
    <row r="282">
      <c r="A282" s="1015" t="s">
        <v>971</v>
      </c>
      <c r="B282" s="255">
        <f t="shared" ref="B282:AF282" si="91">SUM(B273:B281)</f>
        <v>0</v>
      </c>
      <c r="C282" s="255">
        <f t="shared" si="91"/>
        <v>0</v>
      </c>
      <c r="D282" s="255">
        <f t="shared" si="91"/>
        <v>0</v>
      </c>
      <c r="E282" s="255">
        <f t="shared" si="91"/>
        <v>0</v>
      </c>
      <c r="F282" s="255">
        <f t="shared" si="91"/>
        <v>0</v>
      </c>
      <c r="G282" s="255">
        <f t="shared" si="91"/>
        <v>0</v>
      </c>
      <c r="H282" s="255">
        <f t="shared" si="91"/>
        <v>0</v>
      </c>
      <c r="I282" s="255">
        <f t="shared" si="91"/>
        <v>0</v>
      </c>
      <c r="J282" s="255">
        <f t="shared" si="91"/>
        <v>0</v>
      </c>
      <c r="K282" s="255">
        <f t="shared" si="91"/>
        <v>0</v>
      </c>
      <c r="L282" s="255">
        <f t="shared" si="91"/>
        <v>0</v>
      </c>
      <c r="M282" s="255">
        <f t="shared" si="91"/>
        <v>0</v>
      </c>
      <c r="N282" s="255">
        <f t="shared" si="91"/>
        <v>0</v>
      </c>
      <c r="O282" s="255">
        <f t="shared" si="91"/>
        <v>0</v>
      </c>
      <c r="P282" s="255">
        <f t="shared" si="91"/>
        <v>0</v>
      </c>
      <c r="Q282" s="255">
        <f t="shared" si="91"/>
        <v>0</v>
      </c>
      <c r="R282" s="255">
        <f t="shared" si="91"/>
        <v>0</v>
      </c>
      <c r="S282" s="255">
        <f t="shared" si="91"/>
        <v>0</v>
      </c>
      <c r="T282" s="255">
        <f t="shared" si="91"/>
        <v>0</v>
      </c>
      <c r="U282" s="255">
        <f t="shared" si="91"/>
        <v>0</v>
      </c>
      <c r="V282" s="255">
        <f t="shared" si="91"/>
        <v>0</v>
      </c>
      <c r="W282" s="255">
        <f t="shared" si="91"/>
        <v>0</v>
      </c>
      <c r="X282" s="255">
        <f t="shared" si="91"/>
        <v>0</v>
      </c>
      <c r="Y282" s="255">
        <f t="shared" si="91"/>
        <v>0</v>
      </c>
      <c r="Z282" s="255">
        <f t="shared" si="91"/>
        <v>0</v>
      </c>
      <c r="AA282" s="255">
        <f t="shared" si="91"/>
        <v>0</v>
      </c>
      <c r="AB282" s="255">
        <f t="shared" si="91"/>
        <v>0</v>
      </c>
      <c r="AC282" s="255">
        <f t="shared" si="91"/>
        <v>0</v>
      </c>
      <c r="AD282" s="255">
        <f t="shared" si="91"/>
        <v>0</v>
      </c>
      <c r="AE282" s="255">
        <f t="shared" si="91"/>
        <v>0</v>
      </c>
      <c r="AF282" s="255">
        <f t="shared" si="91"/>
        <v>0</v>
      </c>
      <c r="AG282" s="961">
        <f>sum(B282:AF282)</f>
        <v>0</v>
      </c>
    </row>
    <row r="283">
      <c r="A283" s="40"/>
      <c r="B283" s="709"/>
      <c r="C283" s="709"/>
      <c r="D283" s="709"/>
      <c r="E283" s="709"/>
      <c r="F283" s="709"/>
      <c r="G283" s="709"/>
      <c r="H283" s="709"/>
      <c r="I283" s="491"/>
      <c r="J283" s="491"/>
      <c r="K283" s="491"/>
      <c r="L283" s="491"/>
      <c r="M283" s="491"/>
      <c r="N283" s="491"/>
      <c r="O283" s="491"/>
      <c r="P283" s="491"/>
      <c r="Q283" s="491"/>
      <c r="R283" s="491"/>
      <c r="S283" s="491"/>
      <c r="T283" s="491"/>
      <c r="U283" s="491"/>
      <c r="V283" s="491"/>
      <c r="W283" s="491"/>
      <c r="X283" s="491"/>
      <c r="Y283" s="491"/>
      <c r="Z283" s="491"/>
      <c r="AA283" s="491"/>
      <c r="AB283" s="491"/>
      <c r="AC283" s="491"/>
      <c r="AD283" s="491"/>
      <c r="AE283" s="491"/>
      <c r="AF283" s="491"/>
      <c r="AG283" s="961"/>
    </row>
    <row r="284">
      <c r="A284" s="40"/>
      <c r="B284" s="709"/>
      <c r="C284" s="709"/>
      <c r="D284" s="709"/>
      <c r="E284" s="709"/>
      <c r="F284" s="709"/>
      <c r="G284" s="709"/>
      <c r="H284" s="709"/>
      <c r="I284" s="491"/>
      <c r="J284" s="491"/>
      <c r="K284" s="491"/>
      <c r="L284" s="491"/>
      <c r="M284" s="491"/>
      <c r="N284" s="491"/>
      <c r="O284" s="491"/>
      <c r="P284" s="491"/>
      <c r="Q284" s="491"/>
      <c r="R284" s="491"/>
      <c r="S284" s="491"/>
      <c r="T284" s="491"/>
      <c r="U284" s="491"/>
      <c r="V284" s="491"/>
      <c r="W284" s="491"/>
      <c r="X284" s="491"/>
      <c r="Y284" s="491"/>
      <c r="Z284" s="491"/>
      <c r="AA284" s="491"/>
      <c r="AB284" s="491"/>
      <c r="AC284" s="491"/>
      <c r="AD284" s="491"/>
      <c r="AE284" s="491"/>
      <c r="AF284" s="491"/>
      <c r="AG284" s="961"/>
    </row>
    <row r="285">
      <c r="A285" s="917" t="s">
        <v>974</v>
      </c>
      <c r="B285" s="128"/>
      <c r="C285" s="710"/>
      <c r="D285" s="710"/>
      <c r="E285" s="710"/>
      <c r="F285" s="710"/>
      <c r="G285" s="710"/>
      <c r="H285" s="710"/>
      <c r="I285" s="710"/>
      <c r="J285" s="710"/>
      <c r="K285" s="710"/>
      <c r="L285" s="710"/>
      <c r="M285" s="710"/>
      <c r="N285" s="710"/>
      <c r="O285" s="710"/>
      <c r="P285" s="710"/>
      <c r="Q285" s="710"/>
      <c r="R285" s="710"/>
      <c r="S285" s="710"/>
      <c r="T285" s="710"/>
      <c r="U285" s="710"/>
      <c r="V285" s="710"/>
      <c r="W285" s="710"/>
      <c r="X285" s="710"/>
      <c r="Y285" s="710"/>
      <c r="Z285" s="710"/>
      <c r="AA285" s="710"/>
      <c r="AB285" s="710"/>
      <c r="AC285" s="710"/>
      <c r="AD285" s="710"/>
      <c r="AE285" s="710"/>
      <c r="AF285" s="710"/>
      <c r="AG285" s="961"/>
    </row>
    <row r="286">
      <c r="A286" s="1000" t="s">
        <v>976</v>
      </c>
      <c r="B286" s="1001"/>
      <c r="C286" s="1001"/>
      <c r="D286" s="1002"/>
      <c r="E286" s="1002"/>
      <c r="F286" s="1002"/>
      <c r="G286" s="1002"/>
      <c r="H286" s="1002"/>
      <c r="I286" s="1002"/>
      <c r="J286" s="1002"/>
      <c r="K286" s="1001"/>
      <c r="L286" s="1001"/>
      <c r="M286" s="1001"/>
      <c r="N286" s="1001"/>
      <c r="O286" s="1001"/>
      <c r="P286" s="1001"/>
      <c r="Q286" s="1001"/>
      <c r="R286" s="1001"/>
      <c r="S286" s="1001"/>
      <c r="T286" s="1001"/>
      <c r="U286" s="1001"/>
      <c r="V286" s="1001"/>
      <c r="W286" s="1001"/>
      <c r="X286" s="1001"/>
      <c r="Y286" s="1001"/>
      <c r="Z286" s="1001"/>
      <c r="AA286" s="1001"/>
      <c r="AB286" s="1001"/>
      <c r="AC286" s="1001"/>
      <c r="AD286" s="1001"/>
      <c r="AE286" s="1001"/>
      <c r="AF286" s="1001"/>
      <c r="AG286" s="872"/>
    </row>
    <row r="287" outlineLevel="1">
      <c r="A287" s="1000" t="s">
        <v>979</v>
      </c>
      <c r="B287" s="128">
        <v>32240.43</v>
      </c>
      <c r="C287" s="128">
        <v>40350.45</v>
      </c>
      <c r="D287" s="128">
        <v>56024.63</v>
      </c>
      <c r="E287" s="128">
        <v>57543.2</v>
      </c>
      <c r="F287" s="128">
        <v>34857.0</v>
      </c>
      <c r="G287" s="128">
        <v>27514.25</v>
      </c>
      <c r="H287" s="128">
        <v>67963.01</v>
      </c>
      <c r="I287" s="128">
        <v>87503.51</v>
      </c>
      <c r="J287" s="128">
        <v>71632.91</v>
      </c>
      <c r="K287" s="128">
        <v>106130.82</v>
      </c>
      <c r="L287" s="128">
        <v>31889.73</v>
      </c>
      <c r="M287" s="128">
        <v>0.0</v>
      </c>
      <c r="N287" s="128">
        <v>0.0</v>
      </c>
      <c r="O287" s="128">
        <v>0.0</v>
      </c>
      <c r="P287" s="128">
        <v>0.0</v>
      </c>
      <c r="Q287" s="128">
        <v>0.0</v>
      </c>
      <c r="R287" s="128">
        <v>0.0</v>
      </c>
      <c r="S287" s="128">
        <v>0.0</v>
      </c>
      <c r="T287" s="128">
        <v>0.0</v>
      </c>
      <c r="U287" s="128">
        <v>0.0</v>
      </c>
      <c r="V287" s="128">
        <v>0.0</v>
      </c>
      <c r="W287" s="128">
        <v>0.0</v>
      </c>
      <c r="X287" s="128">
        <v>0.0</v>
      </c>
      <c r="Y287" s="128">
        <v>0.0</v>
      </c>
      <c r="Z287" s="128">
        <v>0.0</v>
      </c>
      <c r="AA287" s="128">
        <v>0.0</v>
      </c>
      <c r="AB287" s="128">
        <v>0.0</v>
      </c>
      <c r="AC287" s="128"/>
      <c r="AD287" s="128"/>
      <c r="AE287" s="128"/>
      <c r="AF287" s="128"/>
      <c r="AG287" s="872">
        <f t="shared" ref="AG287:AG290" si="92">SUM(B287:AF287)</f>
        <v>613649.94</v>
      </c>
    </row>
    <row r="288" outlineLevel="1">
      <c r="A288" s="1000" t="s">
        <v>980</v>
      </c>
      <c r="B288" s="128">
        <v>6711.86</v>
      </c>
      <c r="C288" s="128">
        <v>4935.0</v>
      </c>
      <c r="D288" s="128">
        <v>8069.2</v>
      </c>
      <c r="E288" s="128">
        <v>6542.0</v>
      </c>
      <c r="F288" s="128">
        <v>25082.6</v>
      </c>
      <c r="G288" s="128">
        <v>43797.74</v>
      </c>
      <c r="H288" s="128">
        <v>45470.3</v>
      </c>
      <c r="I288" s="128">
        <v>50911.8</v>
      </c>
      <c r="J288" s="128">
        <v>63802.3</v>
      </c>
      <c r="K288" s="128">
        <v>81518.65</v>
      </c>
      <c r="L288" s="128">
        <v>90522.7</v>
      </c>
      <c r="M288" s="128">
        <v>88871.6</v>
      </c>
      <c r="N288" s="128">
        <v>82100.3</v>
      </c>
      <c r="O288" s="128">
        <v>62276.45</v>
      </c>
      <c r="P288" s="128">
        <v>47278.45</v>
      </c>
      <c r="Q288" s="128">
        <v>35464.75</v>
      </c>
      <c r="R288" s="128">
        <v>31854.25</v>
      </c>
      <c r="S288" s="128">
        <v>33923.2</v>
      </c>
      <c r="T288" s="128">
        <v>33370.3</v>
      </c>
      <c r="U288" s="128">
        <v>2669.0</v>
      </c>
      <c r="V288" s="128">
        <v>956.0</v>
      </c>
      <c r="W288" s="128">
        <v>478.0</v>
      </c>
      <c r="X288" s="128">
        <v>710.33</v>
      </c>
      <c r="Y288" s="128">
        <v>956.0</v>
      </c>
      <c r="Z288" s="128">
        <v>1195.0</v>
      </c>
      <c r="AA288" s="128">
        <v>3513.3</v>
      </c>
      <c r="AB288" s="128">
        <v>3310.15</v>
      </c>
      <c r="AC288" s="128"/>
      <c r="AD288" s="128"/>
      <c r="AE288" s="128"/>
      <c r="AF288" s="128"/>
      <c r="AG288" s="872">
        <f t="shared" si="92"/>
        <v>856291.23</v>
      </c>
    </row>
    <row r="289" outlineLevel="1">
      <c r="A289" s="1000" t="s">
        <v>982</v>
      </c>
      <c r="B289" s="128">
        <v>82755.43</v>
      </c>
      <c r="C289" s="128">
        <v>120557.22</v>
      </c>
      <c r="D289" s="128">
        <v>164094.48</v>
      </c>
      <c r="E289" s="128">
        <v>157814.88</v>
      </c>
      <c r="F289" s="128">
        <v>106393.18</v>
      </c>
      <c r="G289" s="1019">
        <v>84728.43</v>
      </c>
      <c r="H289" s="1019">
        <v>31642.0</v>
      </c>
      <c r="I289" s="1020">
        <v>0.0</v>
      </c>
      <c r="J289" s="1019">
        <v>0.0</v>
      </c>
      <c r="K289" s="128">
        <v>0.0</v>
      </c>
      <c r="L289" s="128">
        <v>15925.95</v>
      </c>
      <c r="M289" s="128">
        <v>32154.85</v>
      </c>
      <c r="N289" s="128">
        <v>30041.25</v>
      </c>
      <c r="O289" s="128">
        <v>6997.25</v>
      </c>
      <c r="P289" s="128">
        <v>0.0</v>
      </c>
      <c r="Q289" s="128">
        <v>0.0</v>
      </c>
      <c r="R289" s="128">
        <v>0.0</v>
      </c>
      <c r="S289" s="128">
        <v>0.0</v>
      </c>
      <c r="T289" s="128">
        <v>0.0</v>
      </c>
      <c r="U289" s="128">
        <v>0.0</v>
      </c>
      <c r="V289" s="128">
        <v>0.0</v>
      </c>
      <c r="W289" s="128">
        <v>0.0</v>
      </c>
      <c r="X289" s="128">
        <v>0.0</v>
      </c>
      <c r="Y289" s="128">
        <v>0.0</v>
      </c>
      <c r="Z289" s="128">
        <v>0.0</v>
      </c>
      <c r="AA289" s="128">
        <v>0.0</v>
      </c>
      <c r="AB289" s="128">
        <v>0.0</v>
      </c>
      <c r="AC289" s="128"/>
      <c r="AD289" s="128"/>
      <c r="AE289" s="128"/>
      <c r="AF289" s="128"/>
      <c r="AG289" s="872">
        <f t="shared" si="92"/>
        <v>833104.92</v>
      </c>
    </row>
    <row r="290" outlineLevel="1">
      <c r="A290" s="1000" t="s">
        <v>984</v>
      </c>
      <c r="B290" s="128">
        <v>21366.96</v>
      </c>
      <c r="C290" s="128">
        <v>21275.83</v>
      </c>
      <c r="D290" s="128">
        <v>22143.45</v>
      </c>
      <c r="E290" s="128">
        <v>22991.33</v>
      </c>
      <c r="F290" s="128">
        <v>71754.07</v>
      </c>
      <c r="G290" s="1019">
        <v>104050.91</v>
      </c>
      <c r="H290" s="1019">
        <v>115653.21</v>
      </c>
      <c r="I290" s="1019">
        <v>139597.51</v>
      </c>
      <c r="J290" s="1019">
        <v>146337.19</v>
      </c>
      <c r="K290" s="128">
        <v>236010.91</v>
      </c>
      <c r="L290" s="128">
        <v>254256.36</v>
      </c>
      <c r="M290" s="128">
        <v>233109.87</v>
      </c>
      <c r="N290" s="128">
        <v>187448.03</v>
      </c>
      <c r="O290" s="128">
        <v>148846.88</v>
      </c>
      <c r="P290" s="128">
        <v>127577.46</v>
      </c>
      <c r="Q290" s="128">
        <v>107430.25</v>
      </c>
      <c r="R290" s="128">
        <v>65177.45</v>
      </c>
      <c r="S290" s="128">
        <v>77370.5</v>
      </c>
      <c r="T290" s="128">
        <v>72648.56</v>
      </c>
      <c r="U290" s="128">
        <v>55417.52</v>
      </c>
      <c r="V290" s="128">
        <v>27121.7</v>
      </c>
      <c r="W290" s="128">
        <v>23675.65</v>
      </c>
      <c r="X290" s="128">
        <v>13499.75</v>
      </c>
      <c r="Y290" s="128">
        <v>11741.65</v>
      </c>
      <c r="Z290" s="128">
        <v>17361.9</v>
      </c>
      <c r="AA290" s="128">
        <v>13166.9</v>
      </c>
      <c r="AB290" s="128">
        <v>13808.45</v>
      </c>
      <c r="AC290" s="128"/>
      <c r="AD290" s="128"/>
      <c r="AE290" s="128"/>
      <c r="AF290" s="128"/>
      <c r="AG290" s="872">
        <f t="shared" si="92"/>
        <v>2350840.25</v>
      </c>
    </row>
    <row r="291">
      <c r="A291" s="1000" t="s">
        <v>986</v>
      </c>
      <c r="B291" s="1001"/>
      <c r="C291" s="1001"/>
      <c r="D291" s="1002"/>
      <c r="E291" s="1002"/>
      <c r="F291" s="1002"/>
      <c r="G291" s="1002"/>
      <c r="H291" s="1002"/>
      <c r="I291" s="1002"/>
      <c r="J291" s="1002"/>
      <c r="K291" s="1001"/>
      <c r="L291" s="1001"/>
      <c r="M291" s="1001"/>
      <c r="N291" s="1001"/>
      <c r="O291" s="1001"/>
      <c r="P291" s="1001"/>
      <c r="Q291" s="1001"/>
      <c r="R291" s="1001"/>
      <c r="S291" s="1001"/>
      <c r="T291" s="1001"/>
      <c r="U291" s="1001"/>
      <c r="V291" s="1001"/>
      <c r="W291" s="1001"/>
      <c r="X291" s="1001"/>
      <c r="Y291" s="1001"/>
      <c r="Z291" s="1001"/>
      <c r="AA291" s="1001"/>
      <c r="AB291" s="1001"/>
      <c r="AC291" s="1001"/>
      <c r="AD291" s="1001"/>
      <c r="AE291" s="1001"/>
      <c r="AF291" s="1001"/>
      <c r="AG291" s="872"/>
    </row>
    <row r="292" outlineLevel="1">
      <c r="A292" s="1000" t="s">
        <v>988</v>
      </c>
      <c r="B292" s="128">
        <v>1035.0</v>
      </c>
      <c r="C292" s="128">
        <v>2388.0</v>
      </c>
      <c r="D292" s="128">
        <v>1174.0</v>
      </c>
      <c r="E292" s="128">
        <v>2427.7</v>
      </c>
      <c r="F292" s="128">
        <v>796.0</v>
      </c>
      <c r="G292" s="128">
        <v>816.0</v>
      </c>
      <c r="H292" s="128">
        <v>1152.6</v>
      </c>
      <c r="I292" s="128">
        <v>1925.3</v>
      </c>
      <c r="J292" s="128">
        <v>1840.3</v>
      </c>
      <c r="K292" s="128">
        <v>1971.75</v>
      </c>
      <c r="L292" s="128">
        <v>671.15</v>
      </c>
      <c r="M292" s="128">
        <v>0.0</v>
      </c>
      <c r="N292" s="1021">
        <v>0.0</v>
      </c>
      <c r="O292" s="128">
        <v>0.0</v>
      </c>
      <c r="P292" s="128">
        <v>0.0</v>
      </c>
      <c r="Q292" s="128">
        <v>0.0</v>
      </c>
      <c r="R292" s="128">
        <v>0.0</v>
      </c>
      <c r="S292" s="128">
        <v>0.0</v>
      </c>
      <c r="T292" s="128">
        <v>0.0</v>
      </c>
      <c r="U292" s="128">
        <v>0.0</v>
      </c>
      <c r="V292" s="128">
        <v>0.0</v>
      </c>
      <c r="W292" s="128">
        <v>0.0</v>
      </c>
      <c r="X292" s="128">
        <v>0.0</v>
      </c>
      <c r="Y292" s="128">
        <v>0.0</v>
      </c>
      <c r="Z292" s="128">
        <v>0.0</v>
      </c>
      <c r="AA292" s="128">
        <v>0.0</v>
      </c>
      <c r="AB292" s="128">
        <v>0.0</v>
      </c>
      <c r="AC292" s="128"/>
      <c r="AD292" s="128"/>
      <c r="AE292" s="128"/>
      <c r="AF292" s="128"/>
      <c r="AG292" s="872">
        <f t="shared" ref="AG292:AG295" si="93">SUM(B292:AF292)</f>
        <v>16197.8</v>
      </c>
    </row>
    <row r="293" outlineLevel="1">
      <c r="A293" s="1000" t="s">
        <v>989</v>
      </c>
      <c r="B293" s="128">
        <v>0.0</v>
      </c>
      <c r="C293" s="128">
        <v>0.0</v>
      </c>
      <c r="D293" s="128">
        <v>796.0</v>
      </c>
      <c r="E293" s="128">
        <v>517.4</v>
      </c>
      <c r="F293" s="128">
        <v>1313.0</v>
      </c>
      <c r="G293" s="128">
        <v>2129.0</v>
      </c>
      <c r="H293" s="128">
        <v>2059.45</v>
      </c>
      <c r="I293" s="128">
        <v>1134.3</v>
      </c>
      <c r="J293" s="128">
        <v>1164.15</v>
      </c>
      <c r="K293" s="128">
        <v>1393.0</v>
      </c>
      <c r="L293" s="128">
        <v>3054.6</v>
      </c>
      <c r="M293" s="128">
        <v>1990.0</v>
      </c>
      <c r="N293" s="128">
        <v>1808.3</v>
      </c>
      <c r="O293" s="128">
        <v>936.0</v>
      </c>
      <c r="P293" s="128">
        <v>1667.15</v>
      </c>
      <c r="Q293" s="128">
        <v>747.0</v>
      </c>
      <c r="R293" s="128">
        <v>727.0</v>
      </c>
      <c r="S293" s="128">
        <v>1954.65</v>
      </c>
      <c r="T293" s="128">
        <v>996.0</v>
      </c>
      <c r="U293" s="128">
        <v>976.0</v>
      </c>
      <c r="V293" s="128">
        <v>406.3</v>
      </c>
      <c r="W293" s="128">
        <v>239.0</v>
      </c>
      <c r="X293" s="128">
        <v>239.0</v>
      </c>
      <c r="Y293" s="128">
        <v>239.0</v>
      </c>
      <c r="Z293" s="128">
        <v>1398.15</v>
      </c>
      <c r="AA293" s="128">
        <v>239.0</v>
      </c>
      <c r="AB293" s="128">
        <v>0.0</v>
      </c>
      <c r="AC293" s="128"/>
      <c r="AD293" s="128"/>
      <c r="AE293" s="128"/>
      <c r="AF293" s="128"/>
      <c r="AG293" s="872">
        <f t="shared" si="93"/>
        <v>28123.45</v>
      </c>
    </row>
    <row r="294" outlineLevel="1">
      <c r="A294" s="1000" t="s">
        <v>990</v>
      </c>
      <c r="B294" s="128">
        <v>3700.6</v>
      </c>
      <c r="C294" s="128">
        <v>6294.63</v>
      </c>
      <c r="D294" s="128">
        <v>3027.0</v>
      </c>
      <c r="E294" s="128">
        <v>5293.6</v>
      </c>
      <c r="F294" s="128">
        <v>3311.3</v>
      </c>
      <c r="G294" s="128">
        <v>1494.0</v>
      </c>
      <c r="H294" s="128">
        <v>762.0</v>
      </c>
      <c r="I294" s="128">
        <v>0.0</v>
      </c>
      <c r="J294" s="128">
        <v>0.0</v>
      </c>
      <c r="K294" s="128">
        <v>0.0</v>
      </c>
      <c r="L294" s="128">
        <v>2261.15</v>
      </c>
      <c r="M294" s="128">
        <v>1291.3</v>
      </c>
      <c r="N294" s="128">
        <v>0.0</v>
      </c>
      <c r="O294" s="128">
        <v>0.0</v>
      </c>
      <c r="P294" s="128">
        <v>0.0</v>
      </c>
      <c r="Q294" s="128">
        <v>0.0</v>
      </c>
      <c r="R294" s="128">
        <v>0.0</v>
      </c>
      <c r="S294" s="1021">
        <v>0.0</v>
      </c>
      <c r="T294" s="128">
        <v>0.0</v>
      </c>
      <c r="U294" s="128">
        <v>0.0</v>
      </c>
      <c r="V294" s="128">
        <v>0.0</v>
      </c>
      <c r="W294" s="128">
        <v>0.0</v>
      </c>
      <c r="X294" s="128">
        <v>0.0</v>
      </c>
      <c r="Y294" s="128">
        <v>0.0</v>
      </c>
      <c r="Z294" s="128">
        <v>0.0</v>
      </c>
      <c r="AA294" s="128">
        <v>0.0</v>
      </c>
      <c r="AB294" s="128">
        <v>0.0</v>
      </c>
      <c r="AC294" s="128"/>
      <c r="AD294" s="128"/>
      <c r="AE294" s="128"/>
      <c r="AF294" s="128"/>
      <c r="AG294" s="872">
        <f t="shared" si="93"/>
        <v>27435.58</v>
      </c>
    </row>
    <row r="295" outlineLevel="1">
      <c r="A295" s="1000" t="s">
        <v>991</v>
      </c>
      <c r="B295" s="128">
        <v>1524.0</v>
      </c>
      <c r="C295" s="128">
        <v>956.0</v>
      </c>
      <c r="D295" s="128">
        <v>0.0</v>
      </c>
      <c r="E295" s="128">
        <v>717.0</v>
      </c>
      <c r="F295" s="128">
        <v>2370.0</v>
      </c>
      <c r="G295" s="128">
        <v>3814.0</v>
      </c>
      <c r="H295" s="128">
        <v>2360.0</v>
      </c>
      <c r="I295" s="128">
        <v>2033.45</v>
      </c>
      <c r="J295" s="128">
        <v>2449.75</v>
      </c>
      <c r="K295" s="128">
        <v>4836.41</v>
      </c>
      <c r="L295" s="128">
        <v>11933.9</v>
      </c>
      <c r="M295" s="128">
        <v>5909.15</v>
      </c>
      <c r="N295" s="128">
        <v>4769.45</v>
      </c>
      <c r="O295" s="128">
        <v>5806.6</v>
      </c>
      <c r="P295" s="128">
        <v>2648.3</v>
      </c>
      <c r="Q295" s="128">
        <v>3213.6</v>
      </c>
      <c r="R295" s="128">
        <v>2425.65</v>
      </c>
      <c r="S295" s="128">
        <v>3542.28</v>
      </c>
      <c r="T295" s="128">
        <v>1491.98</v>
      </c>
      <c r="U295" s="128">
        <v>1342.6</v>
      </c>
      <c r="V295" s="128">
        <v>1704.3</v>
      </c>
      <c r="W295" s="128">
        <v>2388.0</v>
      </c>
      <c r="X295" s="128">
        <v>4385.3</v>
      </c>
      <c r="Y295" s="128">
        <v>2347.15</v>
      </c>
      <c r="Z295" s="128">
        <v>2511.6</v>
      </c>
      <c r="AA295" s="128">
        <v>3797.3</v>
      </c>
      <c r="AB295" s="128">
        <v>1450.15</v>
      </c>
      <c r="AC295" s="128"/>
      <c r="AD295" s="128"/>
      <c r="AE295" s="128"/>
      <c r="AF295" s="128"/>
      <c r="AG295" s="872">
        <f t="shared" si="93"/>
        <v>82727.92</v>
      </c>
    </row>
    <row r="296" ht="20.25" customHeight="1">
      <c r="A296" s="1000" t="s">
        <v>992</v>
      </c>
      <c r="B296" s="712"/>
      <c r="C296" s="88"/>
      <c r="D296" s="88"/>
      <c r="E296" s="88"/>
      <c r="F296" s="88"/>
      <c r="G296" s="88"/>
      <c r="H296" s="88"/>
      <c r="I296" s="88"/>
      <c r="J296" s="712"/>
      <c r="K296" s="712"/>
      <c r="L296" s="712"/>
      <c r="M296" s="712"/>
      <c r="N296" s="712"/>
      <c r="O296" s="712"/>
      <c r="P296" s="712"/>
      <c r="Q296" s="712"/>
      <c r="R296" s="712"/>
      <c r="S296" s="712"/>
      <c r="T296" s="712"/>
      <c r="U296" s="712"/>
      <c r="V296" s="712"/>
      <c r="W296" s="88"/>
      <c r="X296" s="712"/>
      <c r="Y296" s="712"/>
      <c r="Z296" s="712"/>
      <c r="AA296" s="712"/>
      <c r="AB296" s="712"/>
      <c r="AC296" s="712"/>
      <c r="AD296" s="712"/>
      <c r="AE296" s="712"/>
      <c r="AF296" s="712"/>
      <c r="AG296" s="872"/>
    </row>
    <row r="297" ht="20.25" customHeight="1" outlineLevel="1">
      <c r="A297" s="1000" t="s">
        <v>993</v>
      </c>
      <c r="B297" s="712"/>
      <c r="C297" s="88"/>
      <c r="D297" s="88"/>
      <c r="E297" s="88"/>
      <c r="F297" s="88"/>
      <c r="G297" s="88"/>
      <c r="H297" s="88"/>
      <c r="I297" s="88"/>
      <c r="J297" s="712"/>
      <c r="K297" s="712"/>
      <c r="L297" s="712"/>
      <c r="M297" s="712"/>
      <c r="N297" s="712"/>
      <c r="O297" s="712"/>
      <c r="P297" s="712"/>
      <c r="Q297" s="712"/>
      <c r="R297" s="712"/>
      <c r="S297" s="712"/>
      <c r="T297" s="712"/>
      <c r="U297" s="712"/>
      <c r="V297" s="712"/>
      <c r="W297" s="88"/>
      <c r="X297" s="712"/>
      <c r="Y297" s="712"/>
      <c r="Z297" s="712"/>
      <c r="AA297" s="712"/>
      <c r="AB297" s="712"/>
      <c r="AC297" s="712"/>
      <c r="AD297" s="712"/>
      <c r="AE297" s="712"/>
      <c r="AF297" s="712"/>
      <c r="AG297" s="872">
        <f>SUM(B297:AE297)</f>
        <v>0</v>
      </c>
    </row>
    <row r="298" ht="20.25" customHeight="1" outlineLevel="1">
      <c r="A298" s="1000" t="s">
        <v>995</v>
      </c>
      <c r="B298" s="712"/>
      <c r="C298" s="88"/>
      <c r="D298" s="88"/>
      <c r="E298" s="88"/>
      <c r="F298" s="88"/>
      <c r="G298" s="88"/>
      <c r="H298" s="88"/>
      <c r="I298" s="88"/>
      <c r="J298" s="712"/>
      <c r="K298" s="712"/>
      <c r="L298" s="712"/>
      <c r="M298" s="712"/>
      <c r="N298" s="712"/>
      <c r="O298" s="712"/>
      <c r="P298" s="712"/>
      <c r="Q298" s="712"/>
      <c r="R298" s="712"/>
      <c r="S298" s="712"/>
      <c r="T298" s="712"/>
      <c r="U298" s="712"/>
      <c r="V298" s="712"/>
      <c r="W298" s="88"/>
      <c r="X298" s="712"/>
      <c r="Y298" s="712"/>
      <c r="Z298" s="712"/>
      <c r="AA298" s="712"/>
      <c r="AB298" s="712"/>
      <c r="AC298" s="712"/>
      <c r="AD298" s="712"/>
      <c r="AE298" s="712"/>
      <c r="AF298" s="712"/>
      <c r="AG298" s="872"/>
    </row>
    <row r="299" outlineLevel="1">
      <c r="A299" s="1000" t="s">
        <v>997</v>
      </c>
      <c r="B299" s="712"/>
      <c r="C299" s="88"/>
      <c r="D299" s="712"/>
      <c r="E299" s="88"/>
      <c r="F299" s="88"/>
      <c r="G299" s="88"/>
      <c r="H299" s="88"/>
      <c r="I299" s="88"/>
      <c r="J299" s="712"/>
      <c r="K299" s="712"/>
      <c r="L299" s="712"/>
      <c r="M299" s="712"/>
      <c r="N299" s="712"/>
      <c r="O299" s="712"/>
      <c r="P299" s="712"/>
      <c r="Q299" s="712"/>
      <c r="R299" s="712"/>
      <c r="S299" s="712"/>
      <c r="T299" s="712"/>
      <c r="U299" s="712"/>
      <c r="V299" s="712"/>
      <c r="W299" s="712"/>
      <c r="X299" s="712"/>
      <c r="Y299" s="712"/>
      <c r="Z299" s="712"/>
      <c r="AA299" s="712"/>
      <c r="AB299" s="712"/>
      <c r="AC299" s="712"/>
      <c r="AD299" s="712"/>
      <c r="AE299" s="712"/>
      <c r="AF299" s="712"/>
      <c r="AG299" s="872">
        <f>SUM(B299:AE299)</f>
        <v>0</v>
      </c>
    </row>
    <row r="300" outlineLevel="1">
      <c r="A300" s="1000" t="s">
        <v>999</v>
      </c>
      <c r="B300" s="712"/>
      <c r="C300" s="88"/>
      <c r="D300" s="712"/>
      <c r="E300" s="88"/>
      <c r="F300" s="88"/>
      <c r="G300" s="88"/>
      <c r="H300" s="88"/>
      <c r="I300" s="88"/>
      <c r="J300" s="712"/>
      <c r="K300" s="712"/>
      <c r="L300" s="712"/>
      <c r="M300" s="712"/>
      <c r="N300" s="712"/>
      <c r="O300" s="712"/>
      <c r="P300" s="712"/>
      <c r="Q300" s="712"/>
      <c r="R300" s="712"/>
      <c r="S300" s="712"/>
      <c r="T300" s="712"/>
      <c r="U300" s="712"/>
      <c r="V300" s="712"/>
      <c r="W300" s="712"/>
      <c r="X300" s="712"/>
      <c r="Y300" s="712"/>
      <c r="Z300" s="712"/>
      <c r="AA300" s="712"/>
      <c r="AB300" s="712"/>
      <c r="AC300" s="712"/>
      <c r="AD300" s="712"/>
      <c r="AE300" s="712"/>
      <c r="AF300" s="712"/>
      <c r="AG300" s="872"/>
    </row>
    <row r="301">
      <c r="A301" s="1008" t="s">
        <v>130</v>
      </c>
      <c r="B301" s="328">
        <f t="shared" ref="B301:AF301" si="94">B287+B292+B297+B288+B293+B298</f>
        <v>39987.29</v>
      </c>
      <c r="C301" s="328">
        <f t="shared" si="94"/>
        <v>47673.45</v>
      </c>
      <c r="D301" s="328">
        <f t="shared" si="94"/>
        <v>66063.83</v>
      </c>
      <c r="E301" s="328">
        <f t="shared" si="94"/>
        <v>67030.3</v>
      </c>
      <c r="F301" s="328">
        <f t="shared" si="94"/>
        <v>62048.6</v>
      </c>
      <c r="G301" s="328">
        <f t="shared" si="94"/>
        <v>74256.99</v>
      </c>
      <c r="H301" s="328">
        <f t="shared" si="94"/>
        <v>116645.36</v>
      </c>
      <c r="I301" s="328">
        <f t="shared" si="94"/>
        <v>141474.91</v>
      </c>
      <c r="J301" s="328">
        <f t="shared" si="94"/>
        <v>138439.66</v>
      </c>
      <c r="K301" s="328">
        <f t="shared" si="94"/>
        <v>191014.22</v>
      </c>
      <c r="L301" s="328">
        <f t="shared" si="94"/>
        <v>126138.18</v>
      </c>
      <c r="M301" s="328">
        <f t="shared" si="94"/>
        <v>90861.6</v>
      </c>
      <c r="N301" s="328">
        <f t="shared" si="94"/>
        <v>83908.6</v>
      </c>
      <c r="O301" s="328">
        <f t="shared" si="94"/>
        <v>63212.45</v>
      </c>
      <c r="P301" s="328">
        <f t="shared" si="94"/>
        <v>48945.6</v>
      </c>
      <c r="Q301" s="328">
        <f t="shared" si="94"/>
        <v>36211.75</v>
      </c>
      <c r="R301" s="328">
        <f t="shared" si="94"/>
        <v>32581.25</v>
      </c>
      <c r="S301" s="328">
        <f t="shared" si="94"/>
        <v>35877.85</v>
      </c>
      <c r="T301" s="328">
        <f t="shared" si="94"/>
        <v>34366.3</v>
      </c>
      <c r="U301" s="328">
        <f t="shared" si="94"/>
        <v>3645</v>
      </c>
      <c r="V301" s="328">
        <f t="shared" si="94"/>
        <v>1362.3</v>
      </c>
      <c r="W301" s="328">
        <f t="shared" si="94"/>
        <v>717</v>
      </c>
      <c r="X301" s="328">
        <f t="shared" si="94"/>
        <v>949.33</v>
      </c>
      <c r="Y301" s="328">
        <f t="shared" si="94"/>
        <v>1195</v>
      </c>
      <c r="Z301" s="328">
        <f t="shared" si="94"/>
        <v>2593.15</v>
      </c>
      <c r="AA301" s="328">
        <f t="shared" si="94"/>
        <v>3752.3</v>
      </c>
      <c r="AB301" s="328">
        <f t="shared" si="94"/>
        <v>3310.15</v>
      </c>
      <c r="AC301" s="328">
        <f t="shared" si="94"/>
        <v>0</v>
      </c>
      <c r="AD301" s="328">
        <f t="shared" si="94"/>
        <v>0</v>
      </c>
      <c r="AE301" s="328">
        <f t="shared" si="94"/>
        <v>0</v>
      </c>
      <c r="AF301" s="328">
        <f t="shared" si="94"/>
        <v>0</v>
      </c>
      <c r="AG301" s="872">
        <f t="shared" ref="AG301:AG302" si="96">SUM(B301:AF301)</f>
        <v>1514262.42</v>
      </c>
    </row>
    <row r="302">
      <c r="A302" s="1008" t="s">
        <v>1002</v>
      </c>
      <c r="B302" s="328">
        <f t="shared" ref="B302:AF302" si="95">B289+B294+B299+B290+B295+B300</f>
        <v>109346.99</v>
      </c>
      <c r="C302" s="328">
        <f t="shared" si="95"/>
        <v>149083.68</v>
      </c>
      <c r="D302" s="328">
        <f t="shared" si="95"/>
        <v>189264.93</v>
      </c>
      <c r="E302" s="328">
        <f t="shared" si="95"/>
        <v>186816.81</v>
      </c>
      <c r="F302" s="328">
        <f t="shared" si="95"/>
        <v>183828.55</v>
      </c>
      <c r="G302" s="328">
        <f t="shared" si="95"/>
        <v>194087.34</v>
      </c>
      <c r="H302" s="328">
        <f t="shared" si="95"/>
        <v>150417.21</v>
      </c>
      <c r="I302" s="328">
        <f t="shared" si="95"/>
        <v>141630.96</v>
      </c>
      <c r="J302" s="328">
        <f t="shared" si="95"/>
        <v>148786.94</v>
      </c>
      <c r="K302" s="328">
        <f t="shared" si="95"/>
        <v>240847.32</v>
      </c>
      <c r="L302" s="328">
        <f t="shared" si="95"/>
        <v>284377.36</v>
      </c>
      <c r="M302" s="328">
        <f t="shared" si="95"/>
        <v>272465.17</v>
      </c>
      <c r="N302" s="328">
        <f t="shared" si="95"/>
        <v>222258.73</v>
      </c>
      <c r="O302" s="328">
        <f t="shared" si="95"/>
        <v>161650.73</v>
      </c>
      <c r="P302" s="328">
        <f t="shared" si="95"/>
        <v>130225.76</v>
      </c>
      <c r="Q302" s="328">
        <f t="shared" si="95"/>
        <v>110643.85</v>
      </c>
      <c r="R302" s="328">
        <f t="shared" si="95"/>
        <v>67603.1</v>
      </c>
      <c r="S302" s="328">
        <f t="shared" si="95"/>
        <v>80912.78</v>
      </c>
      <c r="T302" s="328">
        <f t="shared" si="95"/>
        <v>74140.54</v>
      </c>
      <c r="U302" s="328">
        <f t="shared" si="95"/>
        <v>56760.12</v>
      </c>
      <c r="V302" s="328">
        <f t="shared" si="95"/>
        <v>28826</v>
      </c>
      <c r="W302" s="328">
        <f t="shared" si="95"/>
        <v>26063.65</v>
      </c>
      <c r="X302" s="328">
        <f t="shared" si="95"/>
        <v>17885.05</v>
      </c>
      <c r="Y302" s="328">
        <f t="shared" si="95"/>
        <v>14088.8</v>
      </c>
      <c r="Z302" s="328">
        <f t="shared" si="95"/>
        <v>19873.5</v>
      </c>
      <c r="AA302" s="328">
        <f t="shared" si="95"/>
        <v>16964.2</v>
      </c>
      <c r="AB302" s="328">
        <f t="shared" si="95"/>
        <v>15258.6</v>
      </c>
      <c r="AC302" s="328">
        <f t="shared" si="95"/>
        <v>0</v>
      </c>
      <c r="AD302" s="328">
        <f t="shared" si="95"/>
        <v>0</v>
      </c>
      <c r="AE302" s="328">
        <f t="shared" si="95"/>
        <v>0</v>
      </c>
      <c r="AF302" s="328">
        <f t="shared" si="95"/>
        <v>0</v>
      </c>
      <c r="AG302" s="872">
        <f t="shared" si="96"/>
        <v>3294108.67</v>
      </c>
    </row>
    <row r="303" ht="16.5" customHeight="1">
      <c r="A303" s="40"/>
      <c r="B303" s="710"/>
      <c r="C303" s="710"/>
      <c r="D303" s="710"/>
      <c r="E303" s="710"/>
      <c r="F303" s="710"/>
      <c r="G303" s="710"/>
      <c r="H303" s="710"/>
      <c r="I303" s="710"/>
      <c r="J303" s="710"/>
      <c r="K303" s="710"/>
      <c r="L303" s="710"/>
      <c r="M303" s="710"/>
      <c r="N303" s="710"/>
      <c r="O303" s="710"/>
      <c r="P303" s="710"/>
      <c r="Q303" s="710"/>
      <c r="R303" s="710"/>
      <c r="S303" s="710"/>
      <c r="T303" s="710"/>
      <c r="U303" s="710"/>
      <c r="V303" s="710"/>
      <c r="W303" s="710"/>
      <c r="X303" s="710"/>
      <c r="Y303" s="710"/>
      <c r="Z303" s="710"/>
      <c r="AA303" s="710"/>
      <c r="AB303" s="710"/>
      <c r="AC303" s="710"/>
      <c r="AD303" s="710"/>
      <c r="AE303" s="710"/>
      <c r="AF303" s="710"/>
      <c r="AG303" s="872"/>
    </row>
    <row r="304">
      <c r="A304" s="1000" t="s">
        <v>1003</v>
      </c>
      <c r="B304" s="1001"/>
      <c r="C304" s="1001"/>
      <c r="D304" s="1001"/>
      <c r="E304" s="1001"/>
      <c r="F304" s="1001"/>
      <c r="G304" s="1001"/>
      <c r="H304" s="1001"/>
      <c r="I304" s="1001"/>
      <c r="J304" s="1001"/>
      <c r="K304" s="1001"/>
      <c r="L304" s="1001"/>
      <c r="M304" s="1001"/>
      <c r="N304" s="1001"/>
      <c r="O304" s="1001"/>
      <c r="P304" s="1001"/>
      <c r="Q304" s="1001"/>
      <c r="R304" s="1001"/>
      <c r="S304" s="1001"/>
      <c r="T304" s="1001"/>
      <c r="U304" s="1001"/>
      <c r="V304" s="1001"/>
      <c r="W304" s="1001"/>
      <c r="X304" s="1001"/>
      <c r="Y304" s="1001"/>
      <c r="Z304" s="1001"/>
      <c r="AA304" s="1001"/>
      <c r="AB304" s="1001"/>
      <c r="AC304" s="1001"/>
      <c r="AD304" s="1001"/>
      <c r="AE304" s="1001"/>
      <c r="AF304" s="1001"/>
      <c r="AG304" s="872"/>
    </row>
    <row r="305" outlineLevel="1">
      <c r="A305" s="1000" t="s">
        <v>923</v>
      </c>
      <c r="B305" s="1022">
        <v>3084.39</v>
      </c>
      <c r="C305" s="1023">
        <v>4047.13</v>
      </c>
      <c r="D305" s="1022">
        <v>5917.82</v>
      </c>
      <c r="E305" s="1022">
        <v>5435.32</v>
      </c>
      <c r="F305" s="1022">
        <v>4493.38</v>
      </c>
      <c r="G305" s="1022">
        <v>5482.99</v>
      </c>
      <c r="H305" s="1022">
        <v>5086.54</v>
      </c>
      <c r="I305" s="1023">
        <v>6045.93</v>
      </c>
      <c r="J305" s="1022">
        <v>6743.22</v>
      </c>
      <c r="K305" s="1022">
        <v>10527.44</v>
      </c>
      <c r="L305" s="1022">
        <v>9244.39</v>
      </c>
      <c r="M305" s="1022">
        <v>7074.54</v>
      </c>
      <c r="N305" s="1022">
        <v>6701.09</v>
      </c>
      <c r="O305" s="1022">
        <v>3830.01</v>
      </c>
      <c r="P305" s="1022">
        <v>3317.02</v>
      </c>
      <c r="Q305" s="1022">
        <v>3143.39</v>
      </c>
      <c r="R305" s="1022">
        <v>2010.91</v>
      </c>
      <c r="S305" s="1022">
        <v>1378.09</v>
      </c>
      <c r="T305" s="1022">
        <v>1996.72</v>
      </c>
      <c r="U305" s="1022">
        <v>1749.18</v>
      </c>
      <c r="V305" s="1022">
        <v>833.8</v>
      </c>
      <c r="W305" s="1022">
        <v>761.0</v>
      </c>
      <c r="X305" s="1022">
        <v>432.34</v>
      </c>
      <c r="Y305" s="1022">
        <v>586.15</v>
      </c>
      <c r="Z305" s="1022">
        <v>1889.3</v>
      </c>
      <c r="AA305" s="1022">
        <v>2236.6</v>
      </c>
      <c r="AB305" s="1022">
        <v>1546.0</v>
      </c>
      <c r="AC305" s="1022"/>
      <c r="AD305" s="1022"/>
      <c r="AE305" s="1022"/>
      <c r="AF305" s="1022"/>
      <c r="AG305" s="872">
        <f t="shared" ref="AG305:AG314" si="97">SUM(B305:AF305)</f>
        <v>105594.69</v>
      </c>
    </row>
    <row r="306" outlineLevel="1">
      <c r="A306" s="1000" t="s">
        <v>924</v>
      </c>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872">
        <f t="shared" si="97"/>
        <v>0</v>
      </c>
    </row>
    <row r="307" outlineLevel="1">
      <c r="A307" s="1000" t="s">
        <v>925</v>
      </c>
      <c r="B307" s="1022">
        <v>0.0</v>
      </c>
      <c r="C307" s="1022">
        <v>0.0</v>
      </c>
      <c r="D307" s="1022">
        <v>0.0</v>
      </c>
      <c r="E307" s="1022">
        <v>0.0</v>
      </c>
      <c r="F307" s="1022">
        <v>0.0</v>
      </c>
      <c r="G307" s="1022">
        <v>0.0</v>
      </c>
      <c r="H307" s="1022">
        <v>0.0</v>
      </c>
      <c r="I307" s="1022">
        <v>0.0</v>
      </c>
      <c r="J307" s="1023">
        <v>0.0</v>
      </c>
      <c r="K307" s="1022">
        <v>0.0</v>
      </c>
      <c r="L307" s="1022">
        <v>0.0</v>
      </c>
      <c r="M307" s="1022">
        <v>0.0</v>
      </c>
      <c r="N307" s="1022">
        <v>0.0</v>
      </c>
      <c r="O307" s="1022">
        <v>0.0</v>
      </c>
      <c r="P307" s="1022">
        <v>0.0</v>
      </c>
      <c r="Q307" s="1022">
        <v>0.0</v>
      </c>
      <c r="R307" s="1022">
        <v>0.0</v>
      </c>
      <c r="S307" s="1022">
        <v>0.0</v>
      </c>
      <c r="T307" s="1022">
        <v>0.0</v>
      </c>
      <c r="U307" s="1022">
        <v>0.0</v>
      </c>
      <c r="V307" s="1022">
        <v>365.9</v>
      </c>
      <c r="W307" s="1022">
        <v>466.4</v>
      </c>
      <c r="X307" s="1022">
        <v>223.0</v>
      </c>
      <c r="Y307" s="1022">
        <v>351.4</v>
      </c>
      <c r="Z307" s="1022">
        <v>848.0</v>
      </c>
      <c r="AA307" s="1022">
        <v>1333.2</v>
      </c>
      <c r="AB307" s="1022">
        <v>815.6</v>
      </c>
      <c r="AC307" s="1022"/>
      <c r="AD307" s="1022"/>
      <c r="AE307" s="1022"/>
      <c r="AF307" s="1022"/>
      <c r="AG307" s="872">
        <f t="shared" si="97"/>
        <v>4403.5</v>
      </c>
    </row>
    <row r="308" outlineLevel="1">
      <c r="A308" s="1000" t="s">
        <v>1006</v>
      </c>
      <c r="B308" s="1022">
        <v>2019.83</v>
      </c>
      <c r="C308" s="1022">
        <v>2480.5</v>
      </c>
      <c r="D308" s="1022">
        <v>3344.1</v>
      </c>
      <c r="E308" s="1022">
        <v>2993.5</v>
      </c>
      <c r="F308" s="1022">
        <v>1875.66</v>
      </c>
      <c r="G308" s="1022">
        <v>2086.03</v>
      </c>
      <c r="H308" s="1022">
        <v>1393.6</v>
      </c>
      <c r="I308" s="1022">
        <v>1821.58</v>
      </c>
      <c r="J308" s="1022">
        <v>1789.2</v>
      </c>
      <c r="K308" s="1022">
        <v>3187.63</v>
      </c>
      <c r="L308" s="1022">
        <v>2088.2</v>
      </c>
      <c r="M308" s="1022">
        <v>1008.15</v>
      </c>
      <c r="N308" s="1022">
        <v>1470.15</v>
      </c>
      <c r="O308" s="1022">
        <v>673.0</v>
      </c>
      <c r="P308" s="1022">
        <v>188.65</v>
      </c>
      <c r="Q308" s="1022">
        <v>477.65</v>
      </c>
      <c r="R308" s="1022">
        <v>294.0</v>
      </c>
      <c r="S308" s="1022">
        <v>188.65</v>
      </c>
      <c r="T308" s="1022">
        <v>245.0</v>
      </c>
      <c r="U308" s="1022">
        <v>188.65</v>
      </c>
      <c r="V308" s="1022">
        <v>147.0</v>
      </c>
      <c r="W308" s="1022">
        <v>188.65</v>
      </c>
      <c r="X308" s="1022">
        <v>49.0</v>
      </c>
      <c r="Y308" s="1022">
        <v>237.65</v>
      </c>
      <c r="Z308" s="1022">
        <v>1021.65</v>
      </c>
      <c r="AA308" s="1022">
        <v>776.65</v>
      </c>
      <c r="AB308" s="1022">
        <v>490.0</v>
      </c>
      <c r="AC308" s="1022"/>
      <c r="AD308" s="1022"/>
      <c r="AE308" s="1022"/>
      <c r="AF308" s="1022"/>
      <c r="AG308" s="872">
        <f t="shared" si="97"/>
        <v>32724.33</v>
      </c>
    </row>
    <row r="309" outlineLevel="1">
      <c r="A309" s="1000" t="s">
        <v>1007</v>
      </c>
      <c r="B309" s="128">
        <v>550.66</v>
      </c>
      <c r="C309" s="128">
        <v>678.83</v>
      </c>
      <c r="D309" s="128">
        <v>292.0</v>
      </c>
      <c r="E309" s="128">
        <v>412.33</v>
      </c>
      <c r="F309" s="128">
        <v>1421.74</v>
      </c>
      <c r="G309" s="128">
        <v>2103.33</v>
      </c>
      <c r="H309" s="128">
        <v>1982.43</v>
      </c>
      <c r="I309" s="128">
        <v>2219.15</v>
      </c>
      <c r="J309" s="128">
        <v>2557.4</v>
      </c>
      <c r="K309" s="128">
        <v>5289.6</v>
      </c>
      <c r="L309" s="128">
        <v>5226.05</v>
      </c>
      <c r="M309" s="128">
        <v>3618.32</v>
      </c>
      <c r="N309" s="128">
        <v>3774.36</v>
      </c>
      <c r="O309" s="128">
        <v>2661.66</v>
      </c>
      <c r="P309" s="128">
        <v>1620.57</v>
      </c>
      <c r="Q309" s="128">
        <v>1729.81</v>
      </c>
      <c r="R309" s="128">
        <v>1317.59</v>
      </c>
      <c r="S309" s="128">
        <v>1238.46</v>
      </c>
      <c r="T309" s="128">
        <v>1276.42</v>
      </c>
      <c r="U309" s="1022">
        <v>1227.55</v>
      </c>
      <c r="V309" s="1022">
        <v>582.45</v>
      </c>
      <c r="W309" s="1022">
        <v>303.0</v>
      </c>
      <c r="X309" s="1022">
        <v>274.0</v>
      </c>
      <c r="Y309" s="1022">
        <v>302.65</v>
      </c>
      <c r="Z309" s="1022">
        <v>657.65</v>
      </c>
      <c r="AA309" s="1022">
        <v>714.95</v>
      </c>
      <c r="AB309" s="1022">
        <v>500.0</v>
      </c>
      <c r="AC309" s="1022"/>
      <c r="AD309" s="1022"/>
      <c r="AE309" s="1022"/>
      <c r="AF309" s="1022"/>
      <c r="AG309" s="872">
        <f t="shared" si="97"/>
        <v>44532.96</v>
      </c>
    </row>
    <row r="310" outlineLevel="1">
      <c r="A310" s="1000" t="s">
        <v>1009</v>
      </c>
      <c r="B310" s="1022">
        <v>2023.5</v>
      </c>
      <c r="C310" s="1022">
        <v>1327.5</v>
      </c>
      <c r="D310" s="1022">
        <v>1650.0</v>
      </c>
      <c r="E310" s="1022">
        <v>1200.0</v>
      </c>
      <c r="F310" s="1022">
        <v>1425.0</v>
      </c>
      <c r="G310" s="1022">
        <v>975.0</v>
      </c>
      <c r="H310" s="1022">
        <v>8437.67</v>
      </c>
      <c r="I310" s="1022">
        <v>11944.08</v>
      </c>
      <c r="J310" s="1022">
        <v>10463.33</v>
      </c>
      <c r="K310" s="1022">
        <v>15550.57</v>
      </c>
      <c r="L310" s="1022">
        <v>7375.08</v>
      </c>
      <c r="M310" s="1022">
        <v>1852.5</v>
      </c>
      <c r="N310" s="1022">
        <v>1050.0</v>
      </c>
      <c r="O310" s="1022">
        <v>1855.7</v>
      </c>
      <c r="P310" s="1022">
        <v>831.3</v>
      </c>
      <c r="Q310" s="1022">
        <v>1554.3</v>
      </c>
      <c r="R310" s="1022">
        <v>366.3</v>
      </c>
      <c r="S310" s="1022">
        <v>1044.45</v>
      </c>
      <c r="T310" s="1022">
        <v>480.15</v>
      </c>
      <c r="U310" s="1022">
        <v>282.15</v>
      </c>
      <c r="V310" s="1022">
        <v>240.3</v>
      </c>
      <c r="W310" s="1022">
        <v>418.3</v>
      </c>
      <c r="X310" s="1022">
        <v>253.65</v>
      </c>
      <c r="Y310" s="1022">
        <v>685.3</v>
      </c>
      <c r="Z310" s="1022">
        <v>1335.0</v>
      </c>
      <c r="AA310" s="1022">
        <v>1842.3</v>
      </c>
      <c r="AB310" s="1022">
        <v>1466.85</v>
      </c>
      <c r="AC310" s="1022"/>
      <c r="AD310" s="1022"/>
      <c r="AE310" s="1022"/>
      <c r="AF310" s="1022"/>
      <c r="AG310" s="872">
        <f t="shared" si="97"/>
        <v>77930.28</v>
      </c>
    </row>
    <row r="311" outlineLevel="1">
      <c r="A311" s="1000" t="s">
        <v>1010</v>
      </c>
      <c r="B311" s="128">
        <v>454.0</v>
      </c>
      <c r="C311" s="128">
        <v>225.0</v>
      </c>
      <c r="D311" s="128">
        <v>375.0</v>
      </c>
      <c r="E311" s="128">
        <v>150.0</v>
      </c>
      <c r="F311" s="128">
        <v>300.0</v>
      </c>
      <c r="G311" s="128">
        <v>736.66</v>
      </c>
      <c r="H311" s="128">
        <v>982.5</v>
      </c>
      <c r="I311" s="128">
        <v>675.0</v>
      </c>
      <c r="J311" s="128">
        <v>1260.0</v>
      </c>
      <c r="K311" s="128">
        <v>2400.0</v>
      </c>
      <c r="L311" s="128">
        <v>1691.25</v>
      </c>
      <c r="M311" s="128">
        <v>2680.0</v>
      </c>
      <c r="N311" s="128">
        <v>1863.75</v>
      </c>
      <c r="O311" s="128">
        <v>1035.65</v>
      </c>
      <c r="P311" s="128">
        <v>1274.45</v>
      </c>
      <c r="Q311" s="128">
        <v>1287.0</v>
      </c>
      <c r="R311" s="128">
        <v>777.15</v>
      </c>
      <c r="S311" s="128">
        <v>792.0</v>
      </c>
      <c r="T311" s="128">
        <v>777.15</v>
      </c>
      <c r="U311" s="1022">
        <v>777.15</v>
      </c>
      <c r="V311" s="1022">
        <v>663.0</v>
      </c>
      <c r="W311" s="1022">
        <v>356.0</v>
      </c>
      <c r="X311" s="1022">
        <v>438.33</v>
      </c>
      <c r="Y311" s="1022">
        <v>421.65</v>
      </c>
      <c r="Z311" s="1022">
        <v>1410.65</v>
      </c>
      <c r="AA311" s="1022">
        <v>890.0</v>
      </c>
      <c r="AB311" s="1022">
        <v>979.0</v>
      </c>
      <c r="AC311" s="1022"/>
      <c r="AD311" s="1022"/>
      <c r="AE311" s="1022"/>
      <c r="AF311" s="1022"/>
      <c r="AG311" s="872">
        <f t="shared" si="97"/>
        <v>25672.34</v>
      </c>
    </row>
    <row r="312" outlineLevel="1">
      <c r="A312" s="1000" t="s">
        <v>1011</v>
      </c>
      <c r="B312" s="1022">
        <v>2511.87</v>
      </c>
      <c r="C312" s="1022">
        <v>3603.85</v>
      </c>
      <c r="D312" s="1022">
        <v>4747.42</v>
      </c>
      <c r="E312" s="1022">
        <v>4179.5</v>
      </c>
      <c r="F312" s="1022">
        <v>3251.82</v>
      </c>
      <c r="G312" s="1022">
        <v>3290.64</v>
      </c>
      <c r="H312" s="1022">
        <v>2913.97</v>
      </c>
      <c r="I312" s="1022">
        <v>2762.41</v>
      </c>
      <c r="J312" s="1022">
        <v>3117.94</v>
      </c>
      <c r="K312" s="1022">
        <v>4619.84</v>
      </c>
      <c r="L312" s="128">
        <v>3087.6</v>
      </c>
      <c r="M312" s="1022">
        <v>1836.8</v>
      </c>
      <c r="N312" s="1022">
        <v>2166.4</v>
      </c>
      <c r="O312" s="1022">
        <v>1398.05</v>
      </c>
      <c r="P312" s="1022">
        <v>986.3</v>
      </c>
      <c r="Q312" s="1022">
        <v>1160.95</v>
      </c>
      <c r="R312" s="1022">
        <v>1025.3</v>
      </c>
      <c r="S312" s="1022">
        <v>1055.6</v>
      </c>
      <c r="T312" s="1022">
        <v>459.65</v>
      </c>
      <c r="U312" s="1022">
        <v>561.3</v>
      </c>
      <c r="V312" s="1022">
        <v>339.3</v>
      </c>
      <c r="W312" s="1022">
        <v>503.3</v>
      </c>
      <c r="X312" s="1022">
        <v>256.65</v>
      </c>
      <c r="Y312" s="1022">
        <v>513.65</v>
      </c>
      <c r="Z312" s="1022">
        <v>1668.95</v>
      </c>
      <c r="AA312" s="1022">
        <v>2414.25</v>
      </c>
      <c r="AB312" s="1022">
        <v>1981.8</v>
      </c>
      <c r="AC312" s="1022"/>
      <c r="AD312" s="1022"/>
      <c r="AE312" s="1022"/>
      <c r="AF312" s="1022"/>
      <c r="AG312" s="872">
        <f t="shared" si="97"/>
        <v>56415.11</v>
      </c>
    </row>
    <row r="313" outlineLevel="1">
      <c r="A313" s="1000" t="s">
        <v>1012</v>
      </c>
      <c r="B313" s="1022">
        <v>843.67</v>
      </c>
      <c r="C313" s="1022">
        <v>915.84</v>
      </c>
      <c r="D313" s="1022">
        <v>735.8</v>
      </c>
      <c r="E313" s="1022">
        <v>727.34</v>
      </c>
      <c r="F313" s="1022">
        <v>1698.45</v>
      </c>
      <c r="G313" s="1022">
        <v>2880.62</v>
      </c>
      <c r="H313" s="1022">
        <v>2958.27</v>
      </c>
      <c r="I313" s="1022">
        <v>3414.15</v>
      </c>
      <c r="J313" s="1022">
        <v>3855.81</v>
      </c>
      <c r="K313" s="1022">
        <v>7553.28</v>
      </c>
      <c r="L313" s="1022">
        <v>7033.64</v>
      </c>
      <c r="M313" s="1022">
        <v>6360.21</v>
      </c>
      <c r="N313" s="1022">
        <v>2768.46</v>
      </c>
      <c r="O313" s="1022">
        <v>0.0</v>
      </c>
      <c r="P313" s="1022">
        <v>0.0</v>
      </c>
      <c r="Q313" s="1022">
        <v>0.0</v>
      </c>
      <c r="R313" s="1022">
        <v>0.0</v>
      </c>
      <c r="S313" s="128">
        <v>0.0</v>
      </c>
      <c r="T313" s="128">
        <v>0.0</v>
      </c>
      <c r="U313" s="1022">
        <v>0.0</v>
      </c>
      <c r="V313" s="1022">
        <v>0.0</v>
      </c>
      <c r="W313" s="1022">
        <v>0.0</v>
      </c>
      <c r="X313" s="1022">
        <v>0.0</v>
      </c>
      <c r="Y313" s="1022">
        <v>0.0</v>
      </c>
      <c r="Z313" s="1022">
        <v>0.0</v>
      </c>
      <c r="AA313" s="1022">
        <v>0.0</v>
      </c>
      <c r="AB313" s="1022">
        <v>0.0</v>
      </c>
      <c r="AC313" s="1022"/>
      <c r="AD313" s="1022"/>
      <c r="AE313" s="1022"/>
      <c r="AF313" s="1022"/>
      <c r="AG313" s="872">
        <f t="shared" si="97"/>
        <v>41745.54</v>
      </c>
    </row>
    <row r="314">
      <c r="A314" s="1024" t="s">
        <v>44</v>
      </c>
      <c r="B314" s="328">
        <f t="shared" ref="B314:AF314" si="98">SUM(B305:B313)</f>
        <v>11487.92</v>
      </c>
      <c r="C314" s="328">
        <f t="shared" si="98"/>
        <v>13278.65</v>
      </c>
      <c r="D314" s="328">
        <f t="shared" si="98"/>
        <v>17062.14</v>
      </c>
      <c r="E314" s="328">
        <f t="shared" si="98"/>
        <v>15097.99</v>
      </c>
      <c r="F314" s="328">
        <f t="shared" si="98"/>
        <v>14466.05</v>
      </c>
      <c r="G314" s="328">
        <f t="shared" si="98"/>
        <v>17555.27</v>
      </c>
      <c r="H314" s="328">
        <f t="shared" si="98"/>
        <v>23754.98</v>
      </c>
      <c r="I314" s="328">
        <f t="shared" si="98"/>
        <v>28882.3</v>
      </c>
      <c r="J314" s="328">
        <f t="shared" si="98"/>
        <v>29786.9</v>
      </c>
      <c r="K314" s="328">
        <f t="shared" si="98"/>
        <v>49128.36</v>
      </c>
      <c r="L314" s="328">
        <f t="shared" si="98"/>
        <v>35746.21</v>
      </c>
      <c r="M314" s="328">
        <f t="shared" si="98"/>
        <v>24430.52</v>
      </c>
      <c r="N314" s="328">
        <f t="shared" si="98"/>
        <v>19794.21</v>
      </c>
      <c r="O314" s="328">
        <f t="shared" si="98"/>
        <v>11454.07</v>
      </c>
      <c r="P314" s="328">
        <f t="shared" si="98"/>
        <v>8218.29</v>
      </c>
      <c r="Q314" s="328">
        <f t="shared" si="98"/>
        <v>9353.1</v>
      </c>
      <c r="R314" s="328">
        <f t="shared" si="98"/>
        <v>5791.25</v>
      </c>
      <c r="S314" s="328">
        <f t="shared" si="98"/>
        <v>5697.25</v>
      </c>
      <c r="T314" s="328">
        <f t="shared" si="98"/>
        <v>5235.09</v>
      </c>
      <c r="U314" s="328">
        <f t="shared" si="98"/>
        <v>4785.98</v>
      </c>
      <c r="V314" s="328">
        <f t="shared" si="98"/>
        <v>3171.75</v>
      </c>
      <c r="W314" s="328">
        <f t="shared" si="98"/>
        <v>2996.65</v>
      </c>
      <c r="X314" s="328">
        <f t="shared" si="98"/>
        <v>1926.97</v>
      </c>
      <c r="Y314" s="328">
        <f t="shared" si="98"/>
        <v>3098.45</v>
      </c>
      <c r="Z314" s="328">
        <f t="shared" si="98"/>
        <v>8831.2</v>
      </c>
      <c r="AA314" s="328">
        <f t="shared" si="98"/>
        <v>10207.95</v>
      </c>
      <c r="AB314" s="328">
        <f t="shared" si="98"/>
        <v>7779.25</v>
      </c>
      <c r="AC314" s="328">
        <f t="shared" si="98"/>
        <v>0</v>
      </c>
      <c r="AD314" s="328">
        <f t="shared" si="98"/>
        <v>0</v>
      </c>
      <c r="AE314" s="328">
        <f t="shared" si="98"/>
        <v>0</v>
      </c>
      <c r="AF314" s="328">
        <f t="shared" si="98"/>
        <v>0</v>
      </c>
      <c r="AG314" s="872">
        <f t="shared" si="97"/>
        <v>389018.75</v>
      </c>
    </row>
    <row r="315">
      <c r="A315" s="40"/>
      <c r="B315" s="710"/>
      <c r="C315" s="710"/>
      <c r="D315" s="710"/>
      <c r="E315" s="710"/>
      <c r="F315" s="710"/>
      <c r="G315" s="710"/>
      <c r="H315" s="710"/>
      <c r="I315" s="710"/>
      <c r="J315" s="710"/>
      <c r="K315" s="710"/>
      <c r="L315" s="710"/>
      <c r="M315" s="710"/>
      <c r="N315" s="710"/>
      <c r="O315" s="710"/>
      <c r="P315" s="710"/>
      <c r="Q315" s="710"/>
      <c r="R315" s="710"/>
      <c r="S315" s="710"/>
      <c r="T315" s="710"/>
      <c r="U315" s="710"/>
      <c r="V315" s="710"/>
      <c r="W315" s="710"/>
      <c r="X315" s="710"/>
      <c r="Y315" s="710"/>
      <c r="Z315" s="710"/>
      <c r="AA315" s="710"/>
      <c r="AB315" s="710"/>
      <c r="AC315" s="710"/>
      <c r="AD315" s="710"/>
      <c r="AE315" s="710"/>
      <c r="AF315" s="710"/>
      <c r="AG315" s="872"/>
    </row>
    <row r="316">
      <c r="A316" s="1000" t="s">
        <v>1016</v>
      </c>
      <c r="B316" s="1001"/>
      <c r="C316" s="1001"/>
      <c r="D316" s="1002"/>
      <c r="E316" s="1002"/>
      <c r="F316" s="1002"/>
      <c r="G316" s="1002"/>
      <c r="H316" s="1002"/>
      <c r="I316" s="1002"/>
      <c r="J316" s="1002"/>
      <c r="K316" s="1001"/>
      <c r="L316" s="1001"/>
      <c r="M316" s="1001"/>
      <c r="N316" s="1001"/>
      <c r="O316" s="1001"/>
      <c r="P316" s="1001"/>
      <c r="Q316" s="1001"/>
      <c r="R316" s="1001"/>
      <c r="S316" s="1001"/>
      <c r="T316" s="1001"/>
      <c r="U316" s="1001"/>
      <c r="V316" s="1001"/>
      <c r="W316" s="1001"/>
      <c r="X316" s="1001"/>
      <c r="Y316" s="1001"/>
      <c r="Z316" s="1001"/>
      <c r="AA316" s="1001"/>
      <c r="AB316" s="1001"/>
      <c r="AC316" s="1001"/>
      <c r="AD316" s="1001"/>
      <c r="AE316" s="1001"/>
      <c r="AF316" s="1001"/>
      <c r="AG316" s="872"/>
    </row>
    <row r="317" outlineLevel="1">
      <c r="A317" s="1000" t="s">
        <v>944</v>
      </c>
      <c r="B317" s="128">
        <v>173.0</v>
      </c>
      <c r="C317" s="1023">
        <v>266.34</v>
      </c>
      <c r="D317" s="128">
        <v>168.0</v>
      </c>
      <c r="E317" s="1022">
        <v>268.8</v>
      </c>
      <c r="F317" s="128">
        <v>216.0</v>
      </c>
      <c r="G317" s="1022">
        <v>134.0</v>
      </c>
      <c r="H317" s="128">
        <v>169.8</v>
      </c>
      <c r="I317" s="128">
        <v>157.2</v>
      </c>
      <c r="J317" s="128">
        <v>205.2</v>
      </c>
      <c r="K317" s="128">
        <v>181.47</v>
      </c>
      <c r="L317" s="128">
        <v>705.6</v>
      </c>
      <c r="M317" s="128">
        <v>380.4</v>
      </c>
      <c r="N317" s="128">
        <v>216.0</v>
      </c>
      <c r="O317" s="128">
        <v>67.25</v>
      </c>
      <c r="P317" s="128">
        <v>146.3</v>
      </c>
      <c r="Q317" s="128">
        <v>85.6</v>
      </c>
      <c r="R317" s="128">
        <v>101.65</v>
      </c>
      <c r="S317" s="128">
        <v>172.28</v>
      </c>
      <c r="T317" s="1025">
        <v>125.98</v>
      </c>
      <c r="U317" s="128">
        <v>9.0</v>
      </c>
      <c r="V317" s="128">
        <v>56.0</v>
      </c>
      <c r="W317" s="128">
        <v>85.0</v>
      </c>
      <c r="X317" s="128">
        <v>88.5</v>
      </c>
      <c r="Y317" s="128">
        <v>48.5</v>
      </c>
      <c r="Z317" s="128">
        <v>143.5</v>
      </c>
      <c r="AA317" s="128">
        <v>146.5</v>
      </c>
      <c r="AB317" s="128">
        <v>57.5</v>
      </c>
      <c r="AC317" s="128"/>
      <c r="AD317" s="128"/>
      <c r="AE317" s="128"/>
      <c r="AF317" s="128"/>
      <c r="AG317" s="872">
        <f t="shared" ref="AG317:AG326" si="99">SUM(B317:AF317)</f>
        <v>4575.37</v>
      </c>
    </row>
    <row r="318" outlineLevel="1">
      <c r="A318" s="1000" t="s">
        <v>945</v>
      </c>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872">
        <f t="shared" si="99"/>
        <v>0</v>
      </c>
    </row>
    <row r="319" outlineLevel="1">
      <c r="A319" s="1000" t="s">
        <v>947</v>
      </c>
      <c r="B319" s="128">
        <v>0.0</v>
      </c>
      <c r="C319" s="1022">
        <v>0.0</v>
      </c>
      <c r="D319" s="128">
        <v>0.0</v>
      </c>
      <c r="E319" s="1022">
        <v>0.0</v>
      </c>
      <c r="F319" s="128">
        <v>0.0</v>
      </c>
      <c r="G319" s="1022">
        <v>0.0</v>
      </c>
      <c r="H319" s="128">
        <v>0.0</v>
      </c>
      <c r="I319" s="128">
        <v>0.0</v>
      </c>
      <c r="J319" s="128">
        <v>0.0</v>
      </c>
      <c r="K319" s="128">
        <v>0.0</v>
      </c>
      <c r="L319" s="128">
        <v>0.0</v>
      </c>
      <c r="M319" s="128">
        <v>0.0</v>
      </c>
      <c r="N319" s="128">
        <v>0.0</v>
      </c>
      <c r="O319" s="128">
        <v>0.0</v>
      </c>
      <c r="P319" s="128">
        <v>0.0</v>
      </c>
      <c r="Q319" s="128">
        <v>0.0</v>
      </c>
      <c r="R319" s="128">
        <v>0.0</v>
      </c>
      <c r="S319" s="128">
        <v>0.0</v>
      </c>
      <c r="T319" s="128">
        <v>0.0</v>
      </c>
      <c r="U319" s="128">
        <v>0.0</v>
      </c>
      <c r="V319" s="128">
        <v>7.0</v>
      </c>
      <c r="W319" s="128">
        <v>70.0</v>
      </c>
      <c r="X319" s="128">
        <v>223.9</v>
      </c>
      <c r="Y319" s="1022">
        <v>86.5</v>
      </c>
      <c r="Z319" s="128">
        <v>123.1</v>
      </c>
      <c r="AA319" s="128">
        <v>92.5</v>
      </c>
      <c r="AB319" s="128">
        <v>18.5</v>
      </c>
      <c r="AC319" s="128"/>
      <c r="AD319" s="128"/>
      <c r="AE319" s="128"/>
      <c r="AF319" s="128"/>
      <c r="AG319" s="872">
        <f t="shared" si="99"/>
        <v>621.5</v>
      </c>
    </row>
    <row r="320" outlineLevel="1">
      <c r="A320" s="1000" t="s">
        <v>1021</v>
      </c>
      <c r="B320" s="128">
        <v>72.0</v>
      </c>
      <c r="C320" s="1022">
        <v>160.0</v>
      </c>
      <c r="D320" s="128">
        <v>99.0</v>
      </c>
      <c r="E320" s="1022">
        <v>165.0</v>
      </c>
      <c r="F320" s="128">
        <v>33.0</v>
      </c>
      <c r="G320" s="1022">
        <v>66.0</v>
      </c>
      <c r="H320" s="128">
        <v>221.05</v>
      </c>
      <c r="I320" s="128">
        <v>33.0</v>
      </c>
      <c r="J320" s="128">
        <v>127.05</v>
      </c>
      <c r="K320" s="128">
        <v>0.0</v>
      </c>
      <c r="L320" s="128">
        <v>132.0</v>
      </c>
      <c r="M320" s="128">
        <v>127.05</v>
      </c>
      <c r="N320" s="128">
        <v>66.0</v>
      </c>
      <c r="O320" s="128">
        <v>0.0</v>
      </c>
      <c r="P320" s="128">
        <v>49.0</v>
      </c>
      <c r="Q320" s="128">
        <v>0.0</v>
      </c>
      <c r="R320" s="128">
        <v>0.0</v>
      </c>
      <c r="S320" s="128">
        <v>0.0</v>
      </c>
      <c r="T320" s="128">
        <v>0.0</v>
      </c>
      <c r="U320" s="128">
        <v>0.0</v>
      </c>
      <c r="V320" s="128">
        <v>0.0</v>
      </c>
      <c r="W320" s="128">
        <v>0.0</v>
      </c>
      <c r="X320" s="128">
        <v>0.0</v>
      </c>
      <c r="Y320" s="128">
        <v>0.0</v>
      </c>
      <c r="Z320" s="128">
        <v>68.6</v>
      </c>
      <c r="AA320" s="128">
        <v>0.0</v>
      </c>
      <c r="AB320" s="128">
        <v>0.0</v>
      </c>
      <c r="AC320" s="128"/>
      <c r="AD320" s="128"/>
      <c r="AE320" s="128"/>
      <c r="AF320" s="128"/>
      <c r="AG320" s="872">
        <f t="shared" si="99"/>
        <v>1418.75</v>
      </c>
    </row>
    <row r="321" outlineLevel="1">
      <c r="A321" s="1000" t="s">
        <v>1023</v>
      </c>
      <c r="B321" s="128">
        <v>39.0</v>
      </c>
      <c r="C321" s="128">
        <v>0.0</v>
      </c>
      <c r="D321" s="128">
        <v>0.0</v>
      </c>
      <c r="E321" s="128">
        <v>0.0</v>
      </c>
      <c r="F321" s="128">
        <v>33.0</v>
      </c>
      <c r="G321" s="128">
        <v>0.0</v>
      </c>
      <c r="H321" s="128">
        <v>0.0</v>
      </c>
      <c r="I321" s="128">
        <v>33.0</v>
      </c>
      <c r="J321" s="128">
        <v>56.1</v>
      </c>
      <c r="K321" s="128">
        <v>0.0</v>
      </c>
      <c r="L321" s="128">
        <v>325.05</v>
      </c>
      <c r="M321" s="128">
        <v>198.0</v>
      </c>
      <c r="N321" s="128">
        <v>165.0</v>
      </c>
      <c r="O321" s="128">
        <v>52.25</v>
      </c>
      <c r="P321" s="128">
        <v>48.3</v>
      </c>
      <c r="Q321" s="128">
        <v>100.3</v>
      </c>
      <c r="R321" s="128">
        <v>52.65</v>
      </c>
      <c r="S321" s="128">
        <v>25.29</v>
      </c>
      <c r="T321" s="128">
        <v>27.99</v>
      </c>
      <c r="U321" s="128">
        <v>9.0</v>
      </c>
      <c r="V321" s="128">
        <v>7.0</v>
      </c>
      <c r="W321" s="128">
        <v>46.0</v>
      </c>
      <c r="X321" s="128">
        <v>88.5</v>
      </c>
      <c r="Y321" s="128">
        <v>48.5</v>
      </c>
      <c r="Z321" s="128">
        <v>65.5</v>
      </c>
      <c r="AA321" s="128">
        <v>68.5</v>
      </c>
      <c r="AB321" s="128">
        <v>18.5</v>
      </c>
      <c r="AC321" s="128"/>
      <c r="AD321" s="128"/>
      <c r="AE321" s="128"/>
      <c r="AF321" s="128"/>
      <c r="AG321" s="872">
        <f t="shared" si="99"/>
        <v>1507.43</v>
      </c>
    </row>
    <row r="322" outlineLevel="1">
      <c r="A322" s="1000" t="s">
        <v>1024</v>
      </c>
      <c r="B322" s="128">
        <v>164.0</v>
      </c>
      <c r="C322" s="1022">
        <v>225.0</v>
      </c>
      <c r="D322" s="128">
        <v>150.0</v>
      </c>
      <c r="E322" s="1022">
        <v>75.0</v>
      </c>
      <c r="F322" s="128">
        <v>75.0</v>
      </c>
      <c r="G322" s="1022">
        <v>75.0</v>
      </c>
      <c r="H322" s="128">
        <v>176.0</v>
      </c>
      <c r="I322" s="128">
        <v>268.0</v>
      </c>
      <c r="J322" s="128">
        <v>268.0</v>
      </c>
      <c r="K322" s="128">
        <v>393.75</v>
      </c>
      <c r="L322" s="128">
        <v>300.0</v>
      </c>
      <c r="M322" s="128">
        <v>150.0</v>
      </c>
      <c r="N322" s="128">
        <v>288.75</v>
      </c>
      <c r="O322" s="128">
        <v>0.0</v>
      </c>
      <c r="P322" s="128">
        <v>0.0</v>
      </c>
      <c r="Q322" s="128">
        <v>99.0</v>
      </c>
      <c r="R322" s="128">
        <v>99.0</v>
      </c>
      <c r="S322" s="128">
        <v>99.0</v>
      </c>
      <c r="T322" s="128">
        <v>0.0</v>
      </c>
      <c r="U322" s="128">
        <v>99.0</v>
      </c>
      <c r="V322" s="128">
        <v>0.0</v>
      </c>
      <c r="W322" s="128">
        <v>89.0</v>
      </c>
      <c r="X322" s="128">
        <v>178.0</v>
      </c>
      <c r="Y322" s="128">
        <v>0.0</v>
      </c>
      <c r="Z322" s="128">
        <v>0.0</v>
      </c>
      <c r="AA322" s="128">
        <v>89.0</v>
      </c>
      <c r="AB322" s="128">
        <v>164.65</v>
      </c>
      <c r="AC322" s="128"/>
      <c r="AD322" s="128"/>
      <c r="AE322" s="128"/>
      <c r="AF322" s="128"/>
      <c r="AG322" s="872">
        <f t="shared" si="99"/>
        <v>3525.15</v>
      </c>
    </row>
    <row r="323" outlineLevel="1">
      <c r="A323" s="1000" t="s">
        <v>1026</v>
      </c>
      <c r="B323" s="128">
        <v>0.0</v>
      </c>
      <c r="C323" s="128">
        <v>0.0</v>
      </c>
      <c r="D323" s="128">
        <v>150.0</v>
      </c>
      <c r="E323" s="128">
        <v>0.0</v>
      </c>
      <c r="F323" s="128">
        <v>0.0</v>
      </c>
      <c r="G323" s="128">
        <v>0.0</v>
      </c>
      <c r="H323" s="128">
        <v>0.0</v>
      </c>
      <c r="I323" s="128">
        <v>0.0</v>
      </c>
      <c r="J323" s="128">
        <v>75.0</v>
      </c>
      <c r="K323" s="128">
        <v>75.0</v>
      </c>
      <c r="L323" s="128">
        <v>150.0</v>
      </c>
      <c r="M323" s="128">
        <v>127.5</v>
      </c>
      <c r="N323" s="128">
        <v>150.0</v>
      </c>
      <c r="O323" s="128">
        <v>0.0</v>
      </c>
      <c r="P323" s="128">
        <v>0.0</v>
      </c>
      <c r="Q323" s="128">
        <v>0.0</v>
      </c>
      <c r="R323" s="128">
        <v>99.0</v>
      </c>
      <c r="S323" s="128">
        <v>0.0</v>
      </c>
      <c r="T323" s="128">
        <v>99.0</v>
      </c>
      <c r="U323" s="128">
        <v>0.0</v>
      </c>
      <c r="V323" s="128">
        <v>0.0</v>
      </c>
      <c r="W323" s="128">
        <v>0.0</v>
      </c>
      <c r="X323" s="128">
        <v>0.0</v>
      </c>
      <c r="Y323" s="128">
        <v>0.0</v>
      </c>
      <c r="Z323" s="128">
        <v>0.0</v>
      </c>
      <c r="AA323" s="128">
        <v>89.0</v>
      </c>
      <c r="AB323" s="128">
        <v>0.0</v>
      </c>
      <c r="AC323" s="128"/>
      <c r="AD323" s="128"/>
      <c r="AE323" s="128"/>
      <c r="AF323" s="128"/>
      <c r="AG323" s="872">
        <f t="shared" si="99"/>
        <v>1014.5</v>
      </c>
    </row>
    <row r="324" outlineLevel="1">
      <c r="A324" s="1000" t="s">
        <v>1027</v>
      </c>
      <c r="B324" s="128">
        <v>120.0</v>
      </c>
      <c r="C324" s="1022">
        <v>336.13</v>
      </c>
      <c r="D324" s="128">
        <v>120.0</v>
      </c>
      <c r="E324" s="1022">
        <v>268.0</v>
      </c>
      <c r="F324" s="128">
        <v>160.8</v>
      </c>
      <c r="G324" s="1022">
        <v>120.0</v>
      </c>
      <c r="H324" s="128">
        <v>255.4</v>
      </c>
      <c r="I324" s="128">
        <v>48.0</v>
      </c>
      <c r="J324" s="128">
        <v>140.4</v>
      </c>
      <c r="K324" s="128">
        <v>140.4</v>
      </c>
      <c r="L324" s="128">
        <v>168.0</v>
      </c>
      <c r="M324" s="128">
        <v>160.8</v>
      </c>
      <c r="N324" s="128">
        <v>72.0</v>
      </c>
      <c r="O324" s="128">
        <v>20.4</v>
      </c>
      <c r="P324" s="128">
        <v>0.0</v>
      </c>
      <c r="Q324" s="128">
        <v>58.0</v>
      </c>
      <c r="R324" s="128">
        <v>58.0</v>
      </c>
      <c r="S324" s="128">
        <v>73.95</v>
      </c>
      <c r="T324" s="128">
        <v>58.0</v>
      </c>
      <c r="U324" s="128">
        <v>87.0</v>
      </c>
      <c r="V324" s="128">
        <v>49.3</v>
      </c>
      <c r="W324" s="128">
        <v>54.0</v>
      </c>
      <c r="X324" s="128">
        <v>111.0</v>
      </c>
      <c r="Y324" s="128">
        <v>24.65</v>
      </c>
      <c r="Z324" s="128">
        <v>172.55</v>
      </c>
      <c r="AA324" s="128">
        <v>53.65</v>
      </c>
      <c r="AB324" s="128">
        <v>87.0</v>
      </c>
      <c r="AC324" s="128"/>
      <c r="AD324" s="128"/>
      <c r="AE324" s="128"/>
      <c r="AF324" s="128"/>
      <c r="AG324" s="872">
        <f t="shared" si="99"/>
        <v>3017.43</v>
      </c>
    </row>
    <row r="325" outlineLevel="1">
      <c r="A325" s="1000" t="s">
        <v>1028</v>
      </c>
      <c r="B325" s="128">
        <v>53.0</v>
      </c>
      <c r="C325" s="1022">
        <v>48.0</v>
      </c>
      <c r="D325" s="128">
        <v>24.0</v>
      </c>
      <c r="E325" s="1022">
        <v>0.0</v>
      </c>
      <c r="F325" s="128">
        <v>96.0</v>
      </c>
      <c r="G325" s="1022">
        <v>72.0</v>
      </c>
      <c r="H325" s="128">
        <v>0.0</v>
      </c>
      <c r="I325" s="128">
        <v>48.0</v>
      </c>
      <c r="J325" s="128">
        <v>64.8</v>
      </c>
      <c r="K325" s="128">
        <v>68.67</v>
      </c>
      <c r="L325" s="128">
        <v>428.4</v>
      </c>
      <c r="M325" s="128">
        <v>206.0</v>
      </c>
      <c r="N325" s="128">
        <v>120.0</v>
      </c>
      <c r="O325" s="128">
        <v>0.0</v>
      </c>
      <c r="P325" s="128">
        <v>0.0</v>
      </c>
      <c r="Q325" s="128">
        <v>0.0</v>
      </c>
      <c r="R325" s="128">
        <v>0.0</v>
      </c>
      <c r="S325" s="128">
        <v>0.0</v>
      </c>
      <c r="T325" s="128">
        <v>0.0</v>
      </c>
      <c r="U325" s="128">
        <v>0.0</v>
      </c>
      <c r="V325" s="128">
        <v>0.0</v>
      </c>
      <c r="W325" s="128">
        <v>0.0</v>
      </c>
      <c r="X325" s="128">
        <v>0.0</v>
      </c>
      <c r="Y325" s="128">
        <v>0.0</v>
      </c>
      <c r="Z325" s="128">
        <v>0.0</v>
      </c>
      <c r="AA325" s="128">
        <v>0.0</v>
      </c>
      <c r="AB325" s="128">
        <v>0.0</v>
      </c>
      <c r="AC325" s="128"/>
      <c r="AD325" s="128"/>
      <c r="AE325" s="128"/>
      <c r="AF325" s="128"/>
      <c r="AG325" s="872">
        <f t="shared" si="99"/>
        <v>1228.87</v>
      </c>
    </row>
    <row r="326">
      <c r="A326" s="1024" t="s">
        <v>44</v>
      </c>
      <c r="B326" s="328">
        <f t="shared" ref="B326:AF326" si="100">SUM(B317:B325)</f>
        <v>621</v>
      </c>
      <c r="C326" s="328">
        <f t="shared" si="100"/>
        <v>1035.47</v>
      </c>
      <c r="D326" s="328">
        <f t="shared" si="100"/>
        <v>711</v>
      </c>
      <c r="E326" s="328">
        <f t="shared" si="100"/>
        <v>776.8</v>
      </c>
      <c r="F326" s="328">
        <f t="shared" si="100"/>
        <v>613.8</v>
      </c>
      <c r="G326" s="328">
        <f t="shared" si="100"/>
        <v>467</v>
      </c>
      <c r="H326" s="328">
        <f t="shared" si="100"/>
        <v>822.25</v>
      </c>
      <c r="I326" s="328">
        <f t="shared" si="100"/>
        <v>587.2</v>
      </c>
      <c r="J326" s="328">
        <f t="shared" si="100"/>
        <v>936.55</v>
      </c>
      <c r="K326" s="328">
        <f t="shared" si="100"/>
        <v>859.29</v>
      </c>
      <c r="L326" s="328">
        <f t="shared" si="100"/>
        <v>2209.05</v>
      </c>
      <c r="M326" s="328">
        <f t="shared" si="100"/>
        <v>1349.75</v>
      </c>
      <c r="N326" s="328">
        <f t="shared" si="100"/>
        <v>1077.75</v>
      </c>
      <c r="O326" s="328">
        <f t="shared" si="100"/>
        <v>139.9</v>
      </c>
      <c r="P326" s="328">
        <f t="shared" si="100"/>
        <v>243.6</v>
      </c>
      <c r="Q326" s="328">
        <f t="shared" si="100"/>
        <v>342.9</v>
      </c>
      <c r="R326" s="328">
        <f t="shared" si="100"/>
        <v>410.3</v>
      </c>
      <c r="S326" s="328">
        <f t="shared" si="100"/>
        <v>370.52</v>
      </c>
      <c r="T326" s="328">
        <f t="shared" si="100"/>
        <v>310.97</v>
      </c>
      <c r="U326" s="328">
        <f t="shared" si="100"/>
        <v>204</v>
      </c>
      <c r="V326" s="328">
        <f t="shared" si="100"/>
        <v>119.3</v>
      </c>
      <c r="W326" s="328">
        <f t="shared" si="100"/>
        <v>344</v>
      </c>
      <c r="X326" s="328">
        <f t="shared" si="100"/>
        <v>689.9</v>
      </c>
      <c r="Y326" s="328">
        <f t="shared" si="100"/>
        <v>208.15</v>
      </c>
      <c r="Z326" s="328">
        <f t="shared" si="100"/>
        <v>573.25</v>
      </c>
      <c r="AA326" s="328">
        <f t="shared" si="100"/>
        <v>539.15</v>
      </c>
      <c r="AB326" s="328">
        <f t="shared" si="100"/>
        <v>346.15</v>
      </c>
      <c r="AC326" s="328">
        <f t="shared" si="100"/>
        <v>0</v>
      </c>
      <c r="AD326" s="328">
        <f t="shared" si="100"/>
        <v>0</v>
      </c>
      <c r="AE326" s="328">
        <f t="shared" si="100"/>
        <v>0</v>
      </c>
      <c r="AF326" s="328">
        <f t="shared" si="100"/>
        <v>0</v>
      </c>
      <c r="AG326" s="872">
        <f t="shared" si="99"/>
        <v>16909</v>
      </c>
    </row>
    <row r="327">
      <c r="A327" s="40"/>
      <c r="B327" s="710"/>
      <c r="C327" s="710"/>
      <c r="D327" s="710"/>
      <c r="E327" s="710"/>
      <c r="F327" s="710"/>
      <c r="G327" s="710"/>
      <c r="H327" s="710"/>
      <c r="I327" s="710"/>
      <c r="J327" s="710"/>
      <c r="K327" s="710"/>
      <c r="L327" s="710"/>
      <c r="M327" s="710"/>
      <c r="N327" s="710"/>
      <c r="O327" s="710"/>
      <c r="P327" s="710"/>
      <c r="Q327" s="710"/>
      <c r="R327" s="710"/>
      <c r="S327" s="710"/>
      <c r="T327" s="710"/>
      <c r="U327" s="710"/>
      <c r="V327" s="710"/>
      <c r="W327" s="710"/>
      <c r="X327" s="710"/>
      <c r="Y327" s="710"/>
      <c r="Z327" s="710"/>
      <c r="AA327" s="710"/>
      <c r="AB327" s="710"/>
      <c r="AC327" s="710"/>
      <c r="AD327" s="710"/>
      <c r="AE327" s="710"/>
      <c r="AF327" s="710"/>
      <c r="AG327" s="872"/>
    </row>
    <row r="328" collapsed="1">
      <c r="A328" s="1000" t="s">
        <v>1032</v>
      </c>
      <c r="B328" s="712"/>
      <c r="C328" s="88"/>
      <c r="D328" s="712"/>
      <c r="E328" s="88"/>
      <c r="F328" s="88"/>
      <c r="G328" s="88"/>
      <c r="H328" s="88"/>
      <c r="I328" s="88"/>
      <c r="J328" s="712"/>
      <c r="K328" s="712"/>
      <c r="L328" s="712"/>
      <c r="M328" s="712"/>
      <c r="N328" s="712"/>
      <c r="O328" s="712"/>
      <c r="P328" s="712"/>
      <c r="Q328" s="712"/>
      <c r="R328" s="712"/>
      <c r="S328" s="712"/>
      <c r="T328" s="712"/>
      <c r="U328" s="712"/>
      <c r="V328" s="712"/>
      <c r="W328" s="712"/>
      <c r="X328" s="712"/>
      <c r="Y328" s="712"/>
      <c r="Z328" s="712"/>
      <c r="AA328" s="712"/>
      <c r="AB328" s="712"/>
      <c r="AC328" s="712"/>
      <c r="AD328" s="712"/>
      <c r="AE328" s="712"/>
      <c r="AF328" s="712"/>
      <c r="AG328" s="872"/>
    </row>
    <row r="329" hidden="1" outlineLevel="1">
      <c r="A329" s="1000" t="s">
        <v>960</v>
      </c>
      <c r="B329" s="712"/>
      <c r="C329" s="88"/>
      <c r="D329" s="712"/>
      <c r="E329" s="88"/>
      <c r="F329" s="88"/>
      <c r="G329" s="88"/>
      <c r="H329" s="88"/>
      <c r="I329" s="88"/>
      <c r="J329" s="712"/>
      <c r="K329" s="712"/>
      <c r="L329" s="712"/>
      <c r="M329" s="712"/>
      <c r="N329" s="712"/>
      <c r="O329" s="712"/>
      <c r="P329" s="712"/>
      <c r="Q329" s="712"/>
      <c r="R329" s="712"/>
      <c r="S329" s="712"/>
      <c r="T329" s="712"/>
      <c r="U329" s="712"/>
      <c r="V329" s="712"/>
      <c r="W329" s="712"/>
      <c r="X329" s="712"/>
      <c r="Y329" s="712"/>
      <c r="Z329" s="712"/>
      <c r="AA329" s="712"/>
      <c r="AB329" s="712"/>
      <c r="AC329" s="712"/>
      <c r="AD329" s="712"/>
      <c r="AE329" s="712"/>
      <c r="AF329" s="712"/>
      <c r="AG329" s="872">
        <f t="shared" ref="AG329:AG332" si="101">SUM(B329:AE329)</f>
        <v>0</v>
      </c>
    </row>
    <row r="330" hidden="1" outlineLevel="1">
      <c r="A330" s="1000" t="s">
        <v>961</v>
      </c>
      <c r="B330" s="712"/>
      <c r="C330" s="712"/>
      <c r="D330" s="88"/>
      <c r="E330" s="88"/>
      <c r="F330" s="88"/>
      <c r="G330" s="88"/>
      <c r="H330" s="88"/>
      <c r="I330" s="88"/>
      <c r="J330" s="712"/>
      <c r="K330" s="712"/>
      <c r="L330" s="712"/>
      <c r="M330" s="712"/>
      <c r="N330" s="712"/>
      <c r="O330" s="712"/>
      <c r="P330" s="712"/>
      <c r="Q330" s="712"/>
      <c r="R330" s="712"/>
      <c r="S330" s="712"/>
      <c r="T330" s="712"/>
      <c r="U330" s="712"/>
      <c r="V330" s="712"/>
      <c r="W330" s="712"/>
      <c r="X330" s="712"/>
      <c r="Y330" s="712"/>
      <c r="Z330" s="712"/>
      <c r="AA330" s="712"/>
      <c r="AB330" s="712"/>
      <c r="AC330" s="712"/>
      <c r="AD330" s="712"/>
      <c r="AE330" s="712"/>
      <c r="AF330" s="712"/>
      <c r="AG330" s="872">
        <f t="shared" si="101"/>
        <v>0</v>
      </c>
    </row>
    <row r="331" hidden="1" outlineLevel="1">
      <c r="A331" s="1000" t="s">
        <v>963</v>
      </c>
      <c r="B331" s="712"/>
      <c r="C331" s="88"/>
      <c r="D331" s="712"/>
      <c r="E331" s="88"/>
      <c r="F331" s="88"/>
      <c r="G331" s="88"/>
      <c r="H331" s="88"/>
      <c r="I331" s="88"/>
      <c r="J331" s="712"/>
      <c r="K331" s="712"/>
      <c r="L331" s="712"/>
      <c r="M331" s="712"/>
      <c r="N331" s="712"/>
      <c r="O331" s="712"/>
      <c r="P331" s="712"/>
      <c r="Q331" s="712"/>
      <c r="R331" s="712"/>
      <c r="S331" s="712"/>
      <c r="T331" s="712"/>
      <c r="U331" s="712"/>
      <c r="V331" s="712"/>
      <c r="W331" s="712"/>
      <c r="X331" s="712"/>
      <c r="Y331" s="712"/>
      <c r="Z331" s="712"/>
      <c r="AA331" s="712"/>
      <c r="AB331" s="712"/>
      <c r="AC331" s="712"/>
      <c r="AD331" s="712"/>
      <c r="AE331" s="712"/>
      <c r="AF331" s="712"/>
      <c r="AG331" s="872">
        <f t="shared" si="101"/>
        <v>0</v>
      </c>
    </row>
    <row r="332" hidden="1" outlineLevel="1">
      <c r="A332" s="1000" t="s">
        <v>1036</v>
      </c>
      <c r="B332" s="712"/>
      <c r="C332" s="88"/>
      <c r="D332" s="712"/>
      <c r="E332" s="88"/>
      <c r="F332" s="88"/>
      <c r="G332" s="88"/>
      <c r="H332" s="88"/>
      <c r="I332" s="88"/>
      <c r="J332" s="712"/>
      <c r="K332" s="712"/>
      <c r="L332" s="712"/>
      <c r="M332" s="712"/>
      <c r="N332" s="712"/>
      <c r="O332" s="712"/>
      <c r="P332" s="712"/>
      <c r="Q332" s="712"/>
      <c r="R332" s="712"/>
      <c r="S332" s="712"/>
      <c r="T332" s="712"/>
      <c r="U332" s="712"/>
      <c r="V332" s="712"/>
      <c r="W332" s="712"/>
      <c r="X332" s="712"/>
      <c r="Y332" s="712"/>
      <c r="Z332" s="712"/>
      <c r="AA332" s="712"/>
      <c r="AB332" s="712"/>
      <c r="AC332" s="712"/>
      <c r="AD332" s="712"/>
      <c r="AE332" s="712"/>
      <c r="AF332" s="712"/>
      <c r="AG332" s="872">
        <f t="shared" si="101"/>
        <v>0</v>
      </c>
    </row>
    <row r="333" hidden="1" outlineLevel="1">
      <c r="A333" s="1000" t="s">
        <v>1038</v>
      </c>
      <c r="B333" s="712"/>
      <c r="C333" s="88"/>
      <c r="D333" s="712"/>
      <c r="E333" s="88"/>
      <c r="F333" s="88"/>
      <c r="G333" s="88"/>
      <c r="H333" s="88"/>
      <c r="I333" s="88"/>
      <c r="J333" s="712"/>
      <c r="K333" s="712"/>
      <c r="L333" s="712"/>
      <c r="M333" s="712"/>
      <c r="N333" s="712"/>
      <c r="O333" s="712"/>
      <c r="P333" s="712"/>
      <c r="Q333" s="712"/>
      <c r="R333" s="712"/>
      <c r="S333" s="712"/>
      <c r="T333" s="712"/>
      <c r="U333" s="712"/>
      <c r="V333" s="712"/>
      <c r="W333" s="712"/>
      <c r="X333" s="712"/>
      <c r="Y333" s="712"/>
      <c r="Z333" s="712"/>
      <c r="AA333" s="712"/>
      <c r="AB333" s="712"/>
      <c r="AC333" s="712"/>
      <c r="AD333" s="712"/>
      <c r="AE333" s="712"/>
      <c r="AF333" s="712"/>
      <c r="AG333" s="872"/>
    </row>
    <row r="334" hidden="1" outlineLevel="1">
      <c r="A334" s="1000" t="s">
        <v>1039</v>
      </c>
      <c r="B334" s="88"/>
      <c r="C334" s="712"/>
      <c r="D334" s="712"/>
      <c r="E334" s="88"/>
      <c r="F334" s="88"/>
      <c r="G334" s="88"/>
      <c r="H334" s="88"/>
      <c r="I334" s="88"/>
      <c r="J334" s="712"/>
      <c r="K334" s="712"/>
      <c r="L334" s="712"/>
      <c r="M334" s="712"/>
      <c r="N334" s="712"/>
      <c r="O334" s="712"/>
      <c r="P334" s="712"/>
      <c r="Q334" s="712"/>
      <c r="R334" s="712"/>
      <c r="S334" s="712"/>
      <c r="T334" s="712"/>
      <c r="U334" s="712"/>
      <c r="V334" s="712"/>
      <c r="W334" s="88"/>
      <c r="X334" s="712"/>
      <c r="Y334" s="712"/>
      <c r="Z334" s="712"/>
      <c r="AA334" s="712"/>
      <c r="AB334" s="712"/>
      <c r="AC334" s="712"/>
      <c r="AD334" s="712"/>
      <c r="AE334" s="712"/>
      <c r="AF334" s="712"/>
      <c r="AG334" s="872">
        <f>SUM(B334:AE334)</f>
        <v>0</v>
      </c>
    </row>
    <row r="335" hidden="1" outlineLevel="1">
      <c r="A335" s="1000" t="s">
        <v>1040</v>
      </c>
      <c r="B335" s="88"/>
      <c r="C335" s="712"/>
      <c r="D335" s="712"/>
      <c r="E335" s="88"/>
      <c r="F335" s="88"/>
      <c r="G335" s="88"/>
      <c r="H335" s="88"/>
      <c r="I335" s="88"/>
      <c r="J335" s="712"/>
      <c r="K335" s="712"/>
      <c r="L335" s="712"/>
      <c r="M335" s="712"/>
      <c r="N335" s="712"/>
      <c r="O335" s="712"/>
      <c r="P335" s="712"/>
      <c r="Q335" s="712"/>
      <c r="R335" s="712"/>
      <c r="S335" s="712"/>
      <c r="T335" s="712"/>
      <c r="U335" s="712"/>
      <c r="V335" s="712"/>
      <c r="W335" s="88"/>
      <c r="X335" s="712"/>
      <c r="Y335" s="712"/>
      <c r="Z335" s="712"/>
      <c r="AA335" s="712"/>
      <c r="AB335" s="712"/>
      <c r="AC335" s="712"/>
      <c r="AD335" s="712"/>
      <c r="AE335" s="712"/>
      <c r="AF335" s="712"/>
      <c r="AG335" s="872"/>
    </row>
    <row r="336" hidden="1" outlineLevel="1">
      <c r="A336" s="1018" t="s">
        <v>1041</v>
      </c>
      <c r="B336" s="88"/>
      <c r="C336" s="712"/>
      <c r="D336" s="712"/>
      <c r="E336" s="88"/>
      <c r="F336" s="88"/>
      <c r="G336" s="88"/>
      <c r="H336" s="88"/>
      <c r="I336" s="88"/>
      <c r="J336" s="712"/>
      <c r="K336" s="712"/>
      <c r="L336" s="712"/>
      <c r="M336" s="712"/>
      <c r="N336" s="712"/>
      <c r="O336" s="712"/>
      <c r="P336" s="712"/>
      <c r="Q336" s="712"/>
      <c r="R336" s="712"/>
      <c r="S336" s="712"/>
      <c r="T336" s="712"/>
      <c r="U336" s="712"/>
      <c r="V336" s="712"/>
      <c r="W336" s="88"/>
      <c r="X336" s="712"/>
      <c r="Y336" s="712"/>
      <c r="Z336" s="712"/>
      <c r="AA336" s="712"/>
      <c r="AB336" s="712"/>
      <c r="AC336" s="712"/>
      <c r="AD336" s="712"/>
      <c r="AE336" s="712"/>
      <c r="AF336" s="712"/>
      <c r="AG336" s="872"/>
    </row>
    <row r="337" hidden="1" outlineLevel="1">
      <c r="A337" s="1018" t="s">
        <v>1043</v>
      </c>
      <c r="B337" s="88"/>
      <c r="C337" s="712"/>
      <c r="D337" s="712"/>
      <c r="E337" s="88"/>
      <c r="F337" s="88"/>
      <c r="G337" s="88"/>
      <c r="H337" s="88"/>
      <c r="I337" s="88"/>
      <c r="J337" s="712"/>
      <c r="K337" s="712"/>
      <c r="L337" s="712"/>
      <c r="M337" s="712"/>
      <c r="N337" s="712"/>
      <c r="O337" s="712"/>
      <c r="P337" s="712"/>
      <c r="Q337" s="712"/>
      <c r="R337" s="712"/>
      <c r="S337" s="712"/>
      <c r="T337" s="712"/>
      <c r="U337" s="712"/>
      <c r="V337" s="712"/>
      <c r="W337" s="88"/>
      <c r="X337" s="712"/>
      <c r="Y337" s="712"/>
      <c r="Z337" s="712"/>
      <c r="AA337" s="712"/>
      <c r="AB337" s="712"/>
      <c r="AC337" s="712"/>
      <c r="AD337" s="712"/>
      <c r="AE337" s="712"/>
      <c r="AF337" s="712"/>
      <c r="AG337" s="872"/>
    </row>
    <row r="338">
      <c r="A338" s="1024" t="s">
        <v>44</v>
      </c>
      <c r="B338" s="328">
        <f t="shared" ref="B338:AF338" si="102">SUM(B329:B337)</f>
        <v>0</v>
      </c>
      <c r="C338" s="328">
        <f t="shared" si="102"/>
        <v>0</v>
      </c>
      <c r="D338" s="328">
        <f t="shared" si="102"/>
        <v>0</v>
      </c>
      <c r="E338" s="328">
        <f t="shared" si="102"/>
        <v>0</v>
      </c>
      <c r="F338" s="328">
        <f t="shared" si="102"/>
        <v>0</v>
      </c>
      <c r="G338" s="328">
        <f t="shared" si="102"/>
        <v>0</v>
      </c>
      <c r="H338" s="328">
        <f t="shared" si="102"/>
        <v>0</v>
      </c>
      <c r="I338" s="328">
        <f t="shared" si="102"/>
        <v>0</v>
      </c>
      <c r="J338" s="328">
        <f t="shared" si="102"/>
        <v>0</v>
      </c>
      <c r="K338" s="328">
        <f t="shared" si="102"/>
        <v>0</v>
      </c>
      <c r="L338" s="328">
        <f t="shared" si="102"/>
        <v>0</v>
      </c>
      <c r="M338" s="328">
        <f t="shared" si="102"/>
        <v>0</v>
      </c>
      <c r="N338" s="328">
        <f t="shared" si="102"/>
        <v>0</v>
      </c>
      <c r="O338" s="328">
        <f t="shared" si="102"/>
        <v>0</v>
      </c>
      <c r="P338" s="328">
        <f t="shared" si="102"/>
        <v>0</v>
      </c>
      <c r="Q338" s="328">
        <f t="shared" si="102"/>
        <v>0</v>
      </c>
      <c r="R338" s="328">
        <f t="shared" si="102"/>
        <v>0</v>
      </c>
      <c r="S338" s="328">
        <f t="shared" si="102"/>
        <v>0</v>
      </c>
      <c r="T338" s="328">
        <f t="shared" si="102"/>
        <v>0</v>
      </c>
      <c r="U338" s="328">
        <f t="shared" si="102"/>
        <v>0</v>
      </c>
      <c r="V338" s="328">
        <f t="shared" si="102"/>
        <v>0</v>
      </c>
      <c r="W338" s="328">
        <f t="shared" si="102"/>
        <v>0</v>
      </c>
      <c r="X338" s="328">
        <f t="shared" si="102"/>
        <v>0</v>
      </c>
      <c r="Y338" s="328">
        <f t="shared" si="102"/>
        <v>0</v>
      </c>
      <c r="Z338" s="328">
        <f t="shared" si="102"/>
        <v>0</v>
      </c>
      <c r="AA338" s="328">
        <f t="shared" si="102"/>
        <v>0</v>
      </c>
      <c r="AB338" s="328">
        <f t="shared" si="102"/>
        <v>0</v>
      </c>
      <c r="AC338" s="328">
        <f t="shared" si="102"/>
        <v>0</v>
      </c>
      <c r="AD338" s="328">
        <f t="shared" si="102"/>
        <v>0</v>
      </c>
      <c r="AE338" s="328">
        <f t="shared" si="102"/>
        <v>0</v>
      </c>
      <c r="AF338" s="328">
        <f t="shared" si="102"/>
        <v>0</v>
      </c>
      <c r="AG338" s="872">
        <f>SUM(B338:AF338)</f>
        <v>0</v>
      </c>
    </row>
    <row r="339">
      <c r="A339" s="983"/>
      <c r="B339" s="992"/>
      <c r="C339" s="992"/>
      <c r="D339" s="992"/>
      <c r="E339" s="992"/>
      <c r="F339" s="992"/>
      <c r="G339" s="992"/>
      <c r="H339" s="992"/>
      <c r="I339" s="992"/>
      <c r="J339" s="992"/>
      <c r="K339" s="992"/>
      <c r="L339" s="992"/>
      <c r="M339" s="992"/>
      <c r="N339" s="992"/>
      <c r="O339" s="992"/>
      <c r="P339" s="992"/>
      <c r="Q339" s="992"/>
      <c r="R339" s="992"/>
      <c r="S339" s="992"/>
      <c r="T339" s="992"/>
      <c r="U339" s="992"/>
      <c r="V339" s="992"/>
      <c r="W339" s="992"/>
      <c r="X339" s="992"/>
      <c r="Y339" s="992"/>
      <c r="Z339" s="992"/>
      <c r="AA339" s="992"/>
      <c r="AB339" s="992"/>
      <c r="AC339" s="992"/>
      <c r="AD339" s="992"/>
      <c r="AE339" s="992"/>
      <c r="AF339" s="992"/>
      <c r="AG339" s="872"/>
    </row>
    <row r="340">
      <c r="A340" s="1000" t="s">
        <v>1044</v>
      </c>
      <c r="B340" s="712"/>
      <c r="C340" s="712"/>
      <c r="D340" s="712"/>
      <c r="E340" s="712"/>
      <c r="F340" s="712"/>
      <c r="G340" s="712"/>
      <c r="H340" s="712"/>
      <c r="I340" s="712"/>
      <c r="J340" s="712"/>
      <c r="K340" s="712"/>
      <c r="L340" s="712"/>
      <c r="M340" s="88"/>
      <c r="N340" s="88"/>
      <c r="O340" s="88"/>
      <c r="P340" s="88"/>
      <c r="Q340" s="88"/>
      <c r="R340" s="88"/>
      <c r="S340" s="712"/>
      <c r="T340" s="712"/>
      <c r="U340" s="712"/>
      <c r="V340" s="712"/>
      <c r="W340" s="712"/>
      <c r="X340" s="712"/>
      <c r="Y340" s="712"/>
      <c r="Z340" s="712"/>
      <c r="AA340" s="712"/>
      <c r="AB340" s="712"/>
      <c r="AC340" s="712"/>
      <c r="AD340" s="712"/>
      <c r="AE340" s="712"/>
      <c r="AF340" s="712"/>
      <c r="AG340" s="872">
        <f t="shared" ref="AG340:AG342" si="103">SUM(B340:AF340)</f>
        <v>0</v>
      </c>
    </row>
    <row r="341">
      <c r="A341" s="1000" t="s">
        <v>1047</v>
      </c>
      <c r="B341" s="712"/>
      <c r="C341" s="712"/>
      <c r="D341" s="712"/>
      <c r="E341" s="712"/>
      <c r="F341" s="712"/>
      <c r="G341" s="712"/>
      <c r="H341" s="712"/>
      <c r="I341" s="712"/>
      <c r="J341" s="712"/>
      <c r="K341" s="712"/>
      <c r="L341" s="712"/>
      <c r="M341" s="712"/>
      <c r="N341" s="712"/>
      <c r="O341" s="712"/>
      <c r="P341" s="712"/>
      <c r="Q341" s="712"/>
      <c r="R341" s="712"/>
      <c r="S341" s="712"/>
      <c r="T341" s="712"/>
      <c r="U341" s="712"/>
      <c r="V341" s="712"/>
      <c r="W341" s="712"/>
      <c r="X341" s="712"/>
      <c r="Y341" s="712"/>
      <c r="Z341" s="712"/>
      <c r="AA341" s="712"/>
      <c r="AB341" s="712"/>
      <c r="AC341" s="712"/>
      <c r="AD341" s="712"/>
      <c r="AE341" s="712"/>
      <c r="AF341" s="712"/>
      <c r="AG341" s="872">
        <f t="shared" si="103"/>
        <v>0</v>
      </c>
    </row>
    <row r="342">
      <c r="A342" s="1024" t="s">
        <v>44</v>
      </c>
      <c r="B342" s="328">
        <f t="shared" ref="B342:AF342" si="104">SUM(B340:B341)</f>
        <v>0</v>
      </c>
      <c r="C342" s="328">
        <f t="shared" si="104"/>
        <v>0</v>
      </c>
      <c r="D342" s="328">
        <f t="shared" si="104"/>
        <v>0</v>
      </c>
      <c r="E342" s="328">
        <f t="shared" si="104"/>
        <v>0</v>
      </c>
      <c r="F342" s="328">
        <f t="shared" si="104"/>
        <v>0</v>
      </c>
      <c r="G342" s="328">
        <f t="shared" si="104"/>
        <v>0</v>
      </c>
      <c r="H342" s="328">
        <f t="shared" si="104"/>
        <v>0</v>
      </c>
      <c r="I342" s="328">
        <f t="shared" si="104"/>
        <v>0</v>
      </c>
      <c r="J342" s="328">
        <f t="shared" si="104"/>
        <v>0</v>
      </c>
      <c r="K342" s="328">
        <f t="shared" si="104"/>
        <v>0</v>
      </c>
      <c r="L342" s="328">
        <f t="shared" si="104"/>
        <v>0</v>
      </c>
      <c r="M342" s="328">
        <f t="shared" si="104"/>
        <v>0</v>
      </c>
      <c r="N342" s="328">
        <f t="shared" si="104"/>
        <v>0</v>
      </c>
      <c r="O342" s="328">
        <f t="shared" si="104"/>
        <v>0</v>
      </c>
      <c r="P342" s="328">
        <f t="shared" si="104"/>
        <v>0</v>
      </c>
      <c r="Q342" s="328">
        <f t="shared" si="104"/>
        <v>0</v>
      </c>
      <c r="R342" s="328">
        <f t="shared" si="104"/>
        <v>0</v>
      </c>
      <c r="S342" s="328">
        <f t="shared" si="104"/>
        <v>0</v>
      </c>
      <c r="T342" s="328">
        <f t="shared" si="104"/>
        <v>0</v>
      </c>
      <c r="U342" s="328">
        <f t="shared" si="104"/>
        <v>0</v>
      </c>
      <c r="V342" s="328">
        <f t="shared" si="104"/>
        <v>0</v>
      </c>
      <c r="W342" s="328">
        <f t="shared" si="104"/>
        <v>0</v>
      </c>
      <c r="X342" s="328">
        <f t="shared" si="104"/>
        <v>0</v>
      </c>
      <c r="Y342" s="328">
        <f t="shared" si="104"/>
        <v>0</v>
      </c>
      <c r="Z342" s="328">
        <f t="shared" si="104"/>
        <v>0</v>
      </c>
      <c r="AA342" s="328">
        <f t="shared" si="104"/>
        <v>0</v>
      </c>
      <c r="AB342" s="328">
        <f t="shared" si="104"/>
        <v>0</v>
      </c>
      <c r="AC342" s="328">
        <f t="shared" si="104"/>
        <v>0</v>
      </c>
      <c r="AD342" s="328">
        <f t="shared" si="104"/>
        <v>0</v>
      </c>
      <c r="AE342" s="328">
        <f t="shared" si="104"/>
        <v>0</v>
      </c>
      <c r="AF342" s="328">
        <f t="shared" si="104"/>
        <v>0</v>
      </c>
      <c r="AG342" s="872">
        <f t="shared" si="103"/>
        <v>0</v>
      </c>
    </row>
    <row r="343">
      <c r="A343" s="983"/>
      <c r="B343" s="992"/>
      <c r="C343" s="992"/>
      <c r="D343" s="992"/>
      <c r="E343" s="992"/>
      <c r="F343" s="992"/>
      <c r="G343" s="992"/>
      <c r="H343" s="992"/>
      <c r="I343" s="992"/>
      <c r="J343" s="992"/>
      <c r="K343" s="992"/>
      <c r="L343" s="992"/>
      <c r="M343" s="992"/>
      <c r="N343" s="992"/>
      <c r="O343" s="992"/>
      <c r="P343" s="992"/>
      <c r="Q343" s="992"/>
      <c r="R343" s="992"/>
      <c r="S343" s="992"/>
      <c r="T343" s="992"/>
      <c r="U343" s="992"/>
      <c r="V343" s="992"/>
      <c r="W343" s="992"/>
      <c r="X343" s="992"/>
      <c r="Y343" s="992"/>
      <c r="Z343" s="992"/>
      <c r="AA343" s="992"/>
      <c r="AB343" s="992"/>
      <c r="AC343" s="992"/>
      <c r="AD343" s="992"/>
      <c r="AE343" s="992"/>
      <c r="AF343" s="992"/>
      <c r="AG343" s="732"/>
    </row>
    <row r="344">
      <c r="A344" s="1030" t="s">
        <v>1050</v>
      </c>
      <c r="B344" s="1031"/>
      <c r="C344" s="1031"/>
      <c r="D344" s="1032"/>
      <c r="E344" s="1032"/>
      <c r="F344" s="1032"/>
      <c r="G344" s="1032"/>
      <c r="H344" s="1032"/>
      <c r="I344" s="1032"/>
      <c r="J344" s="1032"/>
      <c r="K344" s="1031"/>
      <c r="L344" s="1031"/>
      <c r="M344" s="1031"/>
      <c r="N344" s="1031"/>
      <c r="O344" s="1031"/>
      <c r="P344" s="1031"/>
      <c r="Q344" s="1031"/>
      <c r="R344" s="1031"/>
      <c r="S344" s="1031"/>
      <c r="T344" s="1031"/>
      <c r="U344" s="1031"/>
      <c r="V344" s="1031"/>
      <c r="W344" s="1031"/>
      <c r="X344" s="1031"/>
      <c r="Y344" s="1031"/>
      <c r="Z344" s="1031"/>
      <c r="AA344" s="1031"/>
      <c r="AB344" s="1031"/>
      <c r="AC344" s="1031"/>
      <c r="AD344" s="1031"/>
      <c r="AE344" s="1031"/>
      <c r="AF344" s="1031"/>
      <c r="AG344" s="1033"/>
    </row>
    <row r="345">
      <c r="A345" s="1035" t="s">
        <v>44</v>
      </c>
      <c r="B345" s="1036">
        <v>161.0</v>
      </c>
      <c r="C345" s="1036">
        <v>209.0</v>
      </c>
      <c r="D345" s="1036">
        <v>255.97</v>
      </c>
      <c r="E345" s="1036">
        <v>49.89</v>
      </c>
      <c r="F345" s="1036">
        <v>1934.95</v>
      </c>
      <c r="G345" s="1036">
        <v>516.99</v>
      </c>
      <c r="H345" s="1036">
        <v>335.15</v>
      </c>
      <c r="I345" s="1036">
        <v>616.5</v>
      </c>
      <c r="J345" s="1036">
        <v>552.98</v>
      </c>
      <c r="K345" s="1036">
        <v>644.49</v>
      </c>
      <c r="L345" s="1036">
        <v>768.94</v>
      </c>
      <c r="M345" s="1036">
        <v>686.08</v>
      </c>
      <c r="N345" s="1036">
        <v>519.49</v>
      </c>
      <c r="O345" s="1036">
        <v>339.15</v>
      </c>
      <c r="P345" s="1036">
        <v>434.98</v>
      </c>
      <c r="Q345" s="1036">
        <v>266.0</v>
      </c>
      <c r="R345" s="1036">
        <v>187.15</v>
      </c>
      <c r="S345" s="1036">
        <v>304.0</v>
      </c>
      <c r="T345" s="1036">
        <f>143.17+21.19</f>
        <v>164.36</v>
      </c>
      <c r="U345" s="1036">
        <f>200.49+64.1+32.86</f>
        <v>297.45</v>
      </c>
      <c r="V345" s="1036">
        <v>79.35</v>
      </c>
      <c r="W345" s="1036">
        <f>61.4+29.99</f>
        <v>91.39</v>
      </c>
      <c r="X345" s="1036">
        <v>40.72</v>
      </c>
      <c r="Y345" s="1036">
        <v>37.01</v>
      </c>
      <c r="Z345" s="1036">
        <v>148.99</v>
      </c>
      <c r="AA345" s="1036">
        <v>122.63</v>
      </c>
      <c r="AB345" s="1036">
        <v>49.56</v>
      </c>
      <c r="AC345" s="1036"/>
      <c r="AD345" s="1036"/>
      <c r="AE345" s="1037"/>
      <c r="AF345" s="1037"/>
      <c r="AG345" s="1038">
        <f>SUM(B345:AF345)</f>
        <v>9814.17</v>
      </c>
    </row>
    <row r="346">
      <c r="A346" s="983"/>
      <c r="J346" s="1039" t="s">
        <v>263</v>
      </c>
      <c r="T346" s="992"/>
      <c r="U346" s="992"/>
      <c r="V346" s="992"/>
      <c r="W346" s="992"/>
      <c r="X346" s="992"/>
      <c r="Y346" s="992"/>
      <c r="Z346" s="992"/>
      <c r="AA346" s="992"/>
      <c r="AB346" s="992"/>
      <c r="AC346" s="992"/>
      <c r="AD346" s="992"/>
      <c r="AE346" s="992"/>
      <c r="AF346" s="992"/>
      <c r="AG346" s="732"/>
    </row>
    <row r="347">
      <c r="A347" s="917" t="s">
        <v>217</v>
      </c>
      <c r="B347" s="709"/>
      <c r="C347" s="709"/>
      <c r="D347" s="709"/>
      <c r="E347" s="709"/>
      <c r="F347" s="709"/>
      <c r="G347" s="709"/>
      <c r="H347" s="709"/>
      <c r="I347" s="491"/>
      <c r="J347" s="491"/>
      <c r="K347" s="491"/>
      <c r="L347" s="491"/>
      <c r="M347" s="491"/>
      <c r="N347" s="491"/>
      <c r="O347" s="491"/>
      <c r="P347" s="491"/>
      <c r="Q347" s="491"/>
      <c r="R347" s="491"/>
      <c r="S347" s="491"/>
      <c r="T347" s="491"/>
      <c r="U347" s="491"/>
      <c r="V347" s="491"/>
      <c r="W347" s="491"/>
      <c r="X347" s="491"/>
      <c r="Y347" s="491"/>
      <c r="Z347" s="491"/>
      <c r="AA347" s="491"/>
      <c r="AB347" s="491"/>
      <c r="AC347" s="491"/>
      <c r="AD347" s="491"/>
      <c r="AE347" s="491"/>
      <c r="AF347" s="491"/>
      <c r="AG347" s="732"/>
    </row>
    <row r="348">
      <c r="A348" s="1040" t="s">
        <v>1055</v>
      </c>
      <c r="B348" s="324">
        <v>2.0</v>
      </c>
      <c r="C348" s="324">
        <v>4.0</v>
      </c>
      <c r="D348" s="324">
        <v>4.0</v>
      </c>
      <c r="E348" s="324">
        <v>9.0</v>
      </c>
      <c r="F348" s="324">
        <v>1.0</v>
      </c>
      <c r="G348" s="324">
        <v>7.0</v>
      </c>
      <c r="H348" s="324">
        <v>5.0</v>
      </c>
      <c r="I348" s="324">
        <v>8.0</v>
      </c>
      <c r="J348" s="324">
        <v>0.0</v>
      </c>
      <c r="K348" s="324">
        <v>0.0</v>
      </c>
      <c r="L348" s="324">
        <v>5.0</v>
      </c>
      <c r="M348" s="324">
        <v>1.0</v>
      </c>
      <c r="N348" s="324">
        <v>1.0</v>
      </c>
      <c r="O348" s="324">
        <v>1.0</v>
      </c>
      <c r="P348" s="324">
        <v>0.0</v>
      </c>
      <c r="Q348" s="324">
        <v>0.0</v>
      </c>
      <c r="R348" s="324">
        <v>0.0</v>
      </c>
      <c r="S348" s="324">
        <v>2.0</v>
      </c>
      <c r="T348" s="324">
        <v>1.0</v>
      </c>
      <c r="U348" s="324">
        <v>1.0</v>
      </c>
      <c r="V348" s="324">
        <v>0.0</v>
      </c>
      <c r="W348" s="324">
        <v>0.0</v>
      </c>
      <c r="X348" s="324">
        <v>0.0</v>
      </c>
      <c r="Y348" s="324">
        <v>0.0</v>
      </c>
      <c r="Z348" s="324">
        <v>0.0</v>
      </c>
      <c r="AA348" s="324">
        <v>0.0</v>
      </c>
      <c r="AB348" s="324">
        <v>0.0</v>
      </c>
      <c r="AC348" s="324"/>
      <c r="AD348" s="324"/>
      <c r="AE348" s="324"/>
      <c r="AF348" s="324"/>
      <c r="AG348" s="961">
        <f t="shared" ref="AG348:AG361" si="105">SUM(B348:AF348)</f>
        <v>52</v>
      </c>
    </row>
    <row r="349">
      <c r="A349" s="1040" t="s">
        <v>1057</v>
      </c>
      <c r="B349" s="324">
        <v>1.0</v>
      </c>
      <c r="C349" s="324">
        <v>0.0</v>
      </c>
      <c r="D349" s="324">
        <v>0.0</v>
      </c>
      <c r="E349" s="324">
        <v>0.0</v>
      </c>
      <c r="F349" s="324">
        <v>0.0</v>
      </c>
      <c r="G349" s="324">
        <v>0.0</v>
      </c>
      <c r="H349" s="324">
        <v>1.0</v>
      </c>
      <c r="I349" s="324">
        <v>0.0</v>
      </c>
      <c r="J349" s="324">
        <v>2.0</v>
      </c>
      <c r="K349" s="324">
        <v>0.0</v>
      </c>
      <c r="L349" s="324">
        <v>5.0</v>
      </c>
      <c r="M349" s="324">
        <v>2.0</v>
      </c>
      <c r="N349" s="324">
        <v>2.0</v>
      </c>
      <c r="O349" s="324">
        <v>7.0</v>
      </c>
      <c r="P349" s="324">
        <v>0.0</v>
      </c>
      <c r="Q349" s="324">
        <v>1.0</v>
      </c>
      <c r="R349" s="324">
        <v>2.0</v>
      </c>
      <c r="S349" s="324">
        <v>1.0</v>
      </c>
      <c r="T349" s="324">
        <v>1.0</v>
      </c>
      <c r="U349" s="324">
        <v>0.0</v>
      </c>
      <c r="V349" s="324">
        <v>1.0</v>
      </c>
      <c r="W349" s="324">
        <v>0.0</v>
      </c>
      <c r="X349" s="324">
        <v>0.0</v>
      </c>
      <c r="Y349" s="324">
        <v>0.0</v>
      </c>
      <c r="Z349" s="324">
        <v>0.0</v>
      </c>
      <c r="AA349" s="324">
        <v>0.0</v>
      </c>
      <c r="AB349" s="324">
        <v>2.0</v>
      </c>
      <c r="AC349" s="324"/>
      <c r="AD349" s="324"/>
      <c r="AE349" s="324"/>
      <c r="AF349" s="324"/>
      <c r="AG349" s="961">
        <f t="shared" si="105"/>
        <v>28</v>
      </c>
    </row>
    <row r="350">
      <c r="A350" s="1040" t="s">
        <v>1058</v>
      </c>
      <c r="B350" s="700">
        <v>0.0</v>
      </c>
      <c r="C350" s="700">
        <v>2.0</v>
      </c>
      <c r="D350" s="700">
        <v>2.0</v>
      </c>
      <c r="E350" s="700">
        <v>12.0</v>
      </c>
      <c r="F350" s="700">
        <v>4.0</v>
      </c>
      <c r="G350" s="324">
        <v>11.0</v>
      </c>
      <c r="H350" s="324">
        <v>1.0</v>
      </c>
      <c r="I350" s="324">
        <v>2.0</v>
      </c>
      <c r="J350" s="324">
        <v>0.0</v>
      </c>
      <c r="K350" s="324">
        <v>0.0</v>
      </c>
      <c r="L350" s="324">
        <v>4.0</v>
      </c>
      <c r="M350" s="324">
        <v>5.0</v>
      </c>
      <c r="N350" s="324">
        <v>3.0</v>
      </c>
      <c r="O350" s="324">
        <v>2.0</v>
      </c>
      <c r="P350" s="324">
        <v>0.0</v>
      </c>
      <c r="Q350" s="324">
        <v>0.0</v>
      </c>
      <c r="R350" s="324">
        <v>0.0</v>
      </c>
      <c r="S350" s="324">
        <v>1.0</v>
      </c>
      <c r="T350" s="324">
        <v>0.0</v>
      </c>
      <c r="U350" s="324">
        <v>1.0</v>
      </c>
      <c r="V350" s="324">
        <v>0.0</v>
      </c>
      <c r="W350" s="324">
        <v>1.0</v>
      </c>
      <c r="X350" s="324">
        <v>1.0</v>
      </c>
      <c r="Y350" s="324">
        <v>0.0</v>
      </c>
      <c r="Z350" s="324">
        <v>0.0</v>
      </c>
      <c r="AA350" s="324">
        <v>0.0</v>
      </c>
      <c r="AB350" s="324">
        <v>3.0</v>
      </c>
      <c r="AC350" s="324"/>
      <c r="AD350" s="324"/>
      <c r="AE350" s="324"/>
      <c r="AF350" s="324"/>
      <c r="AG350" s="961">
        <f t="shared" si="105"/>
        <v>55</v>
      </c>
    </row>
    <row r="351">
      <c r="A351" s="1040" t="s">
        <v>1059</v>
      </c>
      <c r="B351" s="700">
        <v>2.0</v>
      </c>
      <c r="C351" s="700">
        <v>0.0</v>
      </c>
      <c r="D351" s="700">
        <v>0.0</v>
      </c>
      <c r="E351" s="700">
        <v>4.0</v>
      </c>
      <c r="F351" s="700">
        <v>0.0</v>
      </c>
      <c r="G351" s="324">
        <v>1.0</v>
      </c>
      <c r="H351" s="324">
        <v>2.0</v>
      </c>
      <c r="I351" s="324">
        <v>3.0</v>
      </c>
      <c r="J351" s="324">
        <v>0.0</v>
      </c>
      <c r="K351" s="324">
        <v>3.0</v>
      </c>
      <c r="L351" s="324">
        <v>9.0</v>
      </c>
      <c r="M351" s="324">
        <v>3.0</v>
      </c>
      <c r="N351" s="324">
        <v>9.0</v>
      </c>
      <c r="O351" s="324">
        <v>11.0</v>
      </c>
      <c r="P351" s="324">
        <v>1.0</v>
      </c>
      <c r="Q351" s="324">
        <v>2.0</v>
      </c>
      <c r="R351" s="324">
        <v>0.0</v>
      </c>
      <c r="S351" s="324">
        <v>1.0</v>
      </c>
      <c r="T351" s="324">
        <v>3.0</v>
      </c>
      <c r="U351" s="324">
        <v>3.0</v>
      </c>
      <c r="V351" s="324">
        <v>3.0</v>
      </c>
      <c r="W351" s="324">
        <v>0.0</v>
      </c>
      <c r="X351" s="324">
        <v>0.0</v>
      </c>
      <c r="Y351" s="324">
        <v>1.0</v>
      </c>
      <c r="Z351" s="324">
        <v>0.0</v>
      </c>
      <c r="AA351" s="324">
        <v>0.0</v>
      </c>
      <c r="AB351" s="324">
        <v>1.0</v>
      </c>
      <c r="AC351" s="324"/>
      <c r="AD351" s="324"/>
      <c r="AE351" s="324"/>
      <c r="AF351" s="324"/>
      <c r="AG351" s="961">
        <f t="shared" si="105"/>
        <v>62</v>
      </c>
    </row>
    <row r="352">
      <c r="A352" s="1041" t="s">
        <v>1060</v>
      </c>
      <c r="B352" s="1042">
        <v>0.0</v>
      </c>
      <c r="C352" s="1042">
        <v>0.0</v>
      </c>
      <c r="D352" s="1042">
        <v>0.0</v>
      </c>
      <c r="E352" s="1042">
        <v>0.0</v>
      </c>
      <c r="F352" s="1042">
        <v>0.0</v>
      </c>
      <c r="G352" s="1042">
        <v>0.0</v>
      </c>
      <c r="H352" s="1042">
        <v>0.0</v>
      </c>
      <c r="I352" s="1042">
        <v>0.0</v>
      </c>
      <c r="J352" s="1042">
        <v>0.0</v>
      </c>
      <c r="K352" s="1042">
        <v>0.0</v>
      </c>
      <c r="L352" s="1042">
        <v>0.0</v>
      </c>
      <c r="M352" s="1042">
        <v>0.0</v>
      </c>
      <c r="N352" s="1042">
        <v>0.0</v>
      </c>
      <c r="O352" s="1042">
        <v>0.0</v>
      </c>
      <c r="P352" s="1042">
        <v>0.0</v>
      </c>
      <c r="Q352" s="1042">
        <v>0.0</v>
      </c>
      <c r="R352" s="1042">
        <v>0.0</v>
      </c>
      <c r="S352" s="1042">
        <v>0.0</v>
      </c>
      <c r="T352" s="1042">
        <v>0.0</v>
      </c>
      <c r="U352" s="1042">
        <v>0.0</v>
      </c>
      <c r="V352" s="1042">
        <v>0.0</v>
      </c>
      <c r="W352" s="1042">
        <v>0.0</v>
      </c>
      <c r="X352" s="1042">
        <v>0.0</v>
      </c>
      <c r="Y352" s="1042">
        <v>0.0</v>
      </c>
      <c r="Z352" s="1042">
        <v>0.0</v>
      </c>
      <c r="AA352" s="1042">
        <v>0.0</v>
      </c>
      <c r="AB352" s="1042">
        <v>0.0</v>
      </c>
      <c r="AC352" s="1042"/>
      <c r="AD352" s="1042"/>
      <c r="AE352" s="1042"/>
      <c r="AF352" s="1042"/>
      <c r="AG352" s="1043">
        <f t="shared" si="105"/>
        <v>0</v>
      </c>
    </row>
    <row r="353">
      <c r="A353" s="1040" t="s">
        <v>1061</v>
      </c>
      <c r="B353" s="324">
        <v>0.0</v>
      </c>
      <c r="C353" s="324">
        <v>0.0</v>
      </c>
      <c r="D353" s="324">
        <v>0.0</v>
      </c>
      <c r="E353" s="324">
        <v>0.0</v>
      </c>
      <c r="F353" s="324">
        <v>0.0</v>
      </c>
      <c r="G353" s="324">
        <v>0.0</v>
      </c>
      <c r="H353" s="324">
        <v>0.0</v>
      </c>
      <c r="I353" s="324">
        <v>0.0</v>
      </c>
      <c r="J353" s="324">
        <v>0.0</v>
      </c>
      <c r="K353" s="324">
        <v>0.0</v>
      </c>
      <c r="L353" s="324">
        <v>0.0</v>
      </c>
      <c r="M353" s="324">
        <v>0.0</v>
      </c>
      <c r="N353" s="324">
        <v>0.0</v>
      </c>
      <c r="O353" s="324">
        <v>0.0</v>
      </c>
      <c r="P353" s="324">
        <v>0.0</v>
      </c>
      <c r="Q353" s="324">
        <v>0.0</v>
      </c>
      <c r="R353" s="324">
        <v>0.0</v>
      </c>
      <c r="S353" s="324">
        <v>0.0</v>
      </c>
      <c r="T353" s="324">
        <v>0.0</v>
      </c>
      <c r="U353" s="324">
        <v>0.0</v>
      </c>
      <c r="V353" s="324">
        <v>0.0</v>
      </c>
      <c r="W353" s="324">
        <v>0.0</v>
      </c>
      <c r="X353" s="324">
        <v>0.0</v>
      </c>
      <c r="Y353" s="324">
        <v>0.0</v>
      </c>
      <c r="Z353" s="324">
        <v>0.0</v>
      </c>
      <c r="AA353" s="324">
        <v>0.0</v>
      </c>
      <c r="AB353" s="324">
        <v>0.0</v>
      </c>
      <c r="AC353" s="324"/>
      <c r="AD353" s="324"/>
      <c r="AE353" s="324"/>
      <c r="AF353" s="324"/>
      <c r="AG353" s="961">
        <f t="shared" si="105"/>
        <v>0</v>
      </c>
    </row>
    <row r="354">
      <c r="A354" s="1040" t="s">
        <v>1063</v>
      </c>
      <c r="B354" s="324">
        <v>1.0</v>
      </c>
      <c r="C354" s="324">
        <v>0.0</v>
      </c>
      <c r="D354" s="324">
        <v>0.0</v>
      </c>
      <c r="E354" s="324">
        <v>0.0</v>
      </c>
      <c r="F354" s="324">
        <v>0.0</v>
      </c>
      <c r="G354" s="324">
        <v>0.0</v>
      </c>
      <c r="H354" s="324">
        <v>0.0</v>
      </c>
      <c r="I354" s="324">
        <v>0.0</v>
      </c>
      <c r="J354" s="324">
        <v>0.0</v>
      </c>
      <c r="K354" s="324">
        <v>0.0</v>
      </c>
      <c r="L354" s="324">
        <v>0.0</v>
      </c>
      <c r="M354" s="324">
        <v>0.0</v>
      </c>
      <c r="N354" s="324">
        <v>0.0</v>
      </c>
      <c r="O354" s="324">
        <v>0.0</v>
      </c>
      <c r="P354" s="324">
        <v>0.0</v>
      </c>
      <c r="Q354" s="324">
        <v>0.0</v>
      </c>
      <c r="R354" s="324">
        <v>0.0</v>
      </c>
      <c r="S354" s="324">
        <v>0.0</v>
      </c>
      <c r="T354" s="324">
        <v>2.0</v>
      </c>
      <c r="U354" s="324">
        <v>0.0</v>
      </c>
      <c r="V354" s="324">
        <v>0.0</v>
      </c>
      <c r="W354" s="324">
        <v>1.0</v>
      </c>
      <c r="X354" s="324">
        <v>0.0</v>
      </c>
      <c r="Y354" s="324">
        <v>0.0</v>
      </c>
      <c r="Z354" s="324">
        <v>0.0</v>
      </c>
      <c r="AA354" s="324">
        <v>0.0</v>
      </c>
      <c r="AB354" s="324">
        <v>0.0</v>
      </c>
      <c r="AC354" s="324"/>
      <c r="AD354" s="324"/>
      <c r="AE354" s="324"/>
      <c r="AF354" s="324"/>
      <c r="AG354" s="961">
        <f t="shared" si="105"/>
        <v>4</v>
      </c>
    </row>
    <row r="355">
      <c r="A355" s="1040" t="s">
        <v>1065</v>
      </c>
      <c r="B355" s="324">
        <v>0.0</v>
      </c>
      <c r="C355" s="324">
        <v>0.0</v>
      </c>
      <c r="D355" s="324">
        <v>0.0</v>
      </c>
      <c r="E355" s="324">
        <v>0.0</v>
      </c>
      <c r="F355" s="324">
        <v>0.0</v>
      </c>
      <c r="G355" s="324">
        <v>0.0</v>
      </c>
      <c r="H355" s="324">
        <v>0.0</v>
      </c>
      <c r="I355" s="324">
        <v>0.0</v>
      </c>
      <c r="J355" s="324">
        <v>0.0</v>
      </c>
      <c r="K355" s="324">
        <v>0.0</v>
      </c>
      <c r="L355" s="324">
        <v>0.0</v>
      </c>
      <c r="M355" s="324">
        <v>0.0</v>
      </c>
      <c r="N355" s="324">
        <v>0.0</v>
      </c>
      <c r="O355" s="324">
        <v>0.0</v>
      </c>
      <c r="P355" s="324">
        <v>0.0</v>
      </c>
      <c r="Q355" s="324">
        <v>0.0</v>
      </c>
      <c r="R355" s="324">
        <v>0.0</v>
      </c>
      <c r="S355" s="324">
        <v>0.0</v>
      </c>
      <c r="T355" s="324">
        <v>0.0</v>
      </c>
      <c r="U355" s="324">
        <v>0.0</v>
      </c>
      <c r="V355" s="324">
        <v>0.0</v>
      </c>
      <c r="W355" s="324">
        <v>0.0</v>
      </c>
      <c r="X355" s="324">
        <v>0.0</v>
      </c>
      <c r="Y355" s="324">
        <v>1.0</v>
      </c>
      <c r="Z355" s="324">
        <v>0.0</v>
      </c>
      <c r="AA355" s="324">
        <v>0.0</v>
      </c>
      <c r="AB355" s="324">
        <v>0.0</v>
      </c>
      <c r="AC355" s="324"/>
      <c r="AD355" s="324"/>
      <c r="AE355" s="324"/>
      <c r="AF355" s="324"/>
      <c r="AG355" s="961">
        <f t="shared" si="105"/>
        <v>1</v>
      </c>
    </row>
    <row r="356">
      <c r="A356" s="1041" t="s">
        <v>1066</v>
      </c>
      <c r="B356" s="1044"/>
      <c r="C356" s="1044"/>
      <c r="D356" s="1044"/>
      <c r="E356" s="1044"/>
      <c r="F356" s="1044"/>
      <c r="G356" s="1045"/>
      <c r="H356" s="1045"/>
      <c r="I356" s="1045"/>
      <c r="J356" s="1045"/>
      <c r="K356" s="1044"/>
      <c r="L356" s="1045"/>
      <c r="M356" s="1045"/>
      <c r="N356" s="1045"/>
      <c r="O356" s="1045"/>
      <c r="P356" s="1045"/>
      <c r="Q356" s="1045"/>
      <c r="R356" s="1045"/>
      <c r="S356" s="1045"/>
      <c r="T356" s="1045"/>
      <c r="U356" s="1045"/>
      <c r="V356" s="1045"/>
      <c r="W356" s="1045"/>
      <c r="X356" s="1045"/>
      <c r="Y356" s="1045"/>
      <c r="Z356" s="1045"/>
      <c r="AA356" s="1045"/>
      <c r="AB356" s="1045"/>
      <c r="AC356" s="1045"/>
      <c r="AD356" s="1045"/>
      <c r="AE356" s="1045"/>
      <c r="AF356" s="1045"/>
      <c r="AG356" s="1043">
        <f t="shared" si="105"/>
        <v>0</v>
      </c>
    </row>
    <row r="357">
      <c r="A357" s="1040" t="s">
        <v>1067</v>
      </c>
      <c r="B357" s="47"/>
      <c r="C357" s="47"/>
      <c r="D357" s="47"/>
      <c r="E357" s="47"/>
      <c r="F357" s="47"/>
      <c r="G357" s="718"/>
      <c r="H357" s="718"/>
      <c r="I357" s="718"/>
      <c r="J357" s="718"/>
      <c r="K357" s="47"/>
      <c r="L357" s="718"/>
      <c r="M357" s="718"/>
      <c r="N357" s="718"/>
      <c r="O357" s="718"/>
      <c r="P357" s="718"/>
      <c r="Q357" s="718"/>
      <c r="R357" s="718"/>
      <c r="S357" s="718"/>
      <c r="T357" s="718"/>
      <c r="U357" s="718"/>
      <c r="V357" s="718"/>
      <c r="W357" s="718"/>
      <c r="X357" s="718"/>
      <c r="Y357" s="718"/>
      <c r="Z357" s="718"/>
      <c r="AA357" s="718"/>
      <c r="AB357" s="718"/>
      <c r="AC357" s="718"/>
      <c r="AD357" s="718"/>
      <c r="AE357" s="718"/>
      <c r="AF357" s="718"/>
      <c r="AG357" s="961">
        <f t="shared" si="105"/>
        <v>0</v>
      </c>
    </row>
    <row r="358">
      <c r="A358" s="1040" t="s">
        <v>1069</v>
      </c>
      <c r="B358" s="47"/>
      <c r="C358" s="47"/>
      <c r="D358" s="47"/>
      <c r="E358" s="47"/>
      <c r="F358" s="47"/>
      <c r="G358" s="718"/>
      <c r="H358" s="718"/>
      <c r="I358" s="718"/>
      <c r="J358" s="718"/>
      <c r="K358" s="718"/>
      <c r="L358" s="718"/>
      <c r="M358" s="718"/>
      <c r="N358" s="718"/>
      <c r="O358" s="718"/>
      <c r="P358" s="718"/>
      <c r="Q358" s="718"/>
      <c r="R358" s="718"/>
      <c r="S358" s="718"/>
      <c r="T358" s="718"/>
      <c r="U358" s="718"/>
      <c r="V358" s="718"/>
      <c r="W358" s="718"/>
      <c r="X358" s="718"/>
      <c r="Y358" s="718"/>
      <c r="Z358" s="718"/>
      <c r="AA358" s="718"/>
      <c r="AB358" s="718"/>
      <c r="AC358" s="718"/>
      <c r="AD358" s="718"/>
      <c r="AE358" s="718"/>
      <c r="AF358" s="718"/>
      <c r="AG358" s="961">
        <f t="shared" si="105"/>
        <v>0</v>
      </c>
    </row>
    <row r="359">
      <c r="A359" s="1040" t="s">
        <v>1071</v>
      </c>
      <c r="B359" s="47"/>
      <c r="C359" s="47"/>
      <c r="D359" s="47"/>
      <c r="E359" s="47"/>
      <c r="F359" s="47"/>
      <c r="G359" s="718"/>
      <c r="H359" s="718"/>
      <c r="I359" s="718"/>
      <c r="J359" s="718"/>
      <c r="K359" s="718"/>
      <c r="L359" s="718"/>
      <c r="M359" s="718"/>
      <c r="N359" s="718"/>
      <c r="O359" s="718"/>
      <c r="P359" s="718"/>
      <c r="Q359" s="718"/>
      <c r="R359" s="718"/>
      <c r="S359" s="718"/>
      <c r="T359" s="718"/>
      <c r="U359" s="718"/>
      <c r="V359" s="718"/>
      <c r="W359" s="718"/>
      <c r="X359" s="718"/>
      <c r="Y359" s="718"/>
      <c r="Z359" s="718"/>
      <c r="AA359" s="718"/>
      <c r="AB359" s="718"/>
      <c r="AC359" s="718"/>
      <c r="AD359" s="718"/>
      <c r="AE359" s="718"/>
      <c r="AF359" s="718"/>
      <c r="AG359" s="961">
        <f t="shared" si="105"/>
        <v>0</v>
      </c>
    </row>
    <row r="360">
      <c r="A360" s="1046" t="s">
        <v>130</v>
      </c>
      <c r="B360" s="393">
        <f t="shared" ref="B360:AF360" si="106">SUM(B348,B349,B352,B353,B356,B357)</f>
        <v>3</v>
      </c>
      <c r="C360" s="393">
        <f t="shared" si="106"/>
        <v>4</v>
      </c>
      <c r="D360" s="393">
        <f t="shared" si="106"/>
        <v>4</v>
      </c>
      <c r="E360" s="393">
        <f t="shared" si="106"/>
        <v>9</v>
      </c>
      <c r="F360" s="393">
        <f t="shared" si="106"/>
        <v>1</v>
      </c>
      <c r="G360" s="393">
        <f t="shared" si="106"/>
        <v>7</v>
      </c>
      <c r="H360" s="393">
        <f t="shared" si="106"/>
        <v>6</v>
      </c>
      <c r="I360" s="393">
        <f t="shared" si="106"/>
        <v>8</v>
      </c>
      <c r="J360" s="393">
        <f t="shared" si="106"/>
        <v>2</v>
      </c>
      <c r="K360" s="393">
        <f t="shared" si="106"/>
        <v>0</v>
      </c>
      <c r="L360" s="393">
        <f t="shared" si="106"/>
        <v>10</v>
      </c>
      <c r="M360" s="393">
        <f t="shared" si="106"/>
        <v>3</v>
      </c>
      <c r="N360" s="393">
        <f t="shared" si="106"/>
        <v>3</v>
      </c>
      <c r="O360" s="393">
        <f t="shared" si="106"/>
        <v>8</v>
      </c>
      <c r="P360" s="393">
        <f t="shared" si="106"/>
        <v>0</v>
      </c>
      <c r="Q360" s="393">
        <f t="shared" si="106"/>
        <v>1</v>
      </c>
      <c r="R360" s="393">
        <f t="shared" si="106"/>
        <v>2</v>
      </c>
      <c r="S360" s="393">
        <f t="shared" si="106"/>
        <v>3</v>
      </c>
      <c r="T360" s="393">
        <f t="shared" si="106"/>
        <v>2</v>
      </c>
      <c r="U360" s="393">
        <f t="shared" si="106"/>
        <v>1</v>
      </c>
      <c r="V360" s="393">
        <f t="shared" si="106"/>
        <v>1</v>
      </c>
      <c r="W360" s="393">
        <f t="shared" si="106"/>
        <v>0</v>
      </c>
      <c r="X360" s="393">
        <f t="shared" si="106"/>
        <v>0</v>
      </c>
      <c r="Y360" s="393">
        <f t="shared" si="106"/>
        <v>0</v>
      </c>
      <c r="Z360" s="393">
        <f t="shared" si="106"/>
        <v>0</v>
      </c>
      <c r="AA360" s="393">
        <f t="shared" si="106"/>
        <v>0</v>
      </c>
      <c r="AB360" s="393">
        <f t="shared" si="106"/>
        <v>2</v>
      </c>
      <c r="AC360" s="393">
        <f t="shared" si="106"/>
        <v>0</v>
      </c>
      <c r="AD360" s="393">
        <f t="shared" si="106"/>
        <v>0</v>
      </c>
      <c r="AE360" s="393">
        <f t="shared" si="106"/>
        <v>0</v>
      </c>
      <c r="AF360" s="393">
        <f t="shared" si="106"/>
        <v>0</v>
      </c>
      <c r="AG360" s="961">
        <f t="shared" si="105"/>
        <v>80</v>
      </c>
    </row>
    <row r="361">
      <c r="A361" s="1046" t="s">
        <v>133</v>
      </c>
      <c r="B361" s="393">
        <f t="shared" ref="B361:AF361" si="107">SUM(B350,B351,B354,B355,B358,B359)</f>
        <v>3</v>
      </c>
      <c r="C361" s="393">
        <f t="shared" si="107"/>
        <v>2</v>
      </c>
      <c r="D361" s="393">
        <f t="shared" si="107"/>
        <v>2</v>
      </c>
      <c r="E361" s="393">
        <f t="shared" si="107"/>
        <v>16</v>
      </c>
      <c r="F361" s="393">
        <f t="shared" si="107"/>
        <v>4</v>
      </c>
      <c r="G361" s="393">
        <f t="shared" si="107"/>
        <v>12</v>
      </c>
      <c r="H361" s="393">
        <f t="shared" si="107"/>
        <v>3</v>
      </c>
      <c r="I361" s="393">
        <f t="shared" si="107"/>
        <v>5</v>
      </c>
      <c r="J361" s="393">
        <f t="shared" si="107"/>
        <v>0</v>
      </c>
      <c r="K361" s="393">
        <f t="shared" si="107"/>
        <v>3</v>
      </c>
      <c r="L361" s="393">
        <f t="shared" si="107"/>
        <v>13</v>
      </c>
      <c r="M361" s="393">
        <f t="shared" si="107"/>
        <v>8</v>
      </c>
      <c r="N361" s="393">
        <f t="shared" si="107"/>
        <v>12</v>
      </c>
      <c r="O361" s="393">
        <f t="shared" si="107"/>
        <v>13</v>
      </c>
      <c r="P361" s="393">
        <f t="shared" si="107"/>
        <v>1</v>
      </c>
      <c r="Q361" s="393">
        <f t="shared" si="107"/>
        <v>2</v>
      </c>
      <c r="R361" s="393">
        <f t="shared" si="107"/>
        <v>0</v>
      </c>
      <c r="S361" s="393">
        <f t="shared" si="107"/>
        <v>2</v>
      </c>
      <c r="T361" s="393">
        <f t="shared" si="107"/>
        <v>5</v>
      </c>
      <c r="U361" s="393">
        <f t="shared" si="107"/>
        <v>4</v>
      </c>
      <c r="V361" s="393">
        <f t="shared" si="107"/>
        <v>3</v>
      </c>
      <c r="W361" s="393">
        <f t="shared" si="107"/>
        <v>2</v>
      </c>
      <c r="X361" s="393">
        <f t="shared" si="107"/>
        <v>1</v>
      </c>
      <c r="Y361" s="393">
        <f t="shared" si="107"/>
        <v>2</v>
      </c>
      <c r="Z361" s="393">
        <f t="shared" si="107"/>
        <v>0</v>
      </c>
      <c r="AA361" s="393">
        <f t="shared" si="107"/>
        <v>0</v>
      </c>
      <c r="AB361" s="393">
        <f t="shared" si="107"/>
        <v>4</v>
      </c>
      <c r="AC361" s="393">
        <f t="shared" si="107"/>
        <v>0</v>
      </c>
      <c r="AD361" s="393">
        <f t="shared" si="107"/>
        <v>0</v>
      </c>
      <c r="AE361" s="393">
        <f t="shared" si="107"/>
        <v>0</v>
      </c>
      <c r="AF361" s="393">
        <f t="shared" si="107"/>
        <v>0</v>
      </c>
      <c r="AG361" s="961">
        <f t="shared" si="105"/>
        <v>122</v>
      </c>
    </row>
    <row r="362">
      <c r="A362" s="40"/>
      <c r="B362" s="709"/>
      <c r="C362" s="709"/>
      <c r="D362" s="709"/>
      <c r="E362" s="709"/>
      <c r="F362" s="709"/>
      <c r="G362" s="709"/>
      <c r="H362" s="709"/>
      <c r="I362" s="491"/>
      <c r="J362" s="491"/>
      <c r="K362" s="491"/>
      <c r="L362" s="491"/>
      <c r="M362" s="491"/>
      <c r="N362" s="491"/>
      <c r="O362" s="491"/>
      <c r="P362" s="491"/>
      <c r="Q362" s="491"/>
      <c r="R362" s="491"/>
      <c r="S362" s="491"/>
      <c r="T362" s="491"/>
      <c r="U362" s="491"/>
      <c r="V362" s="491"/>
      <c r="W362" s="491"/>
      <c r="X362" s="491"/>
      <c r="Y362" s="491"/>
      <c r="Z362" s="491"/>
      <c r="AA362" s="491"/>
      <c r="AB362" s="491"/>
      <c r="AC362" s="491"/>
      <c r="AD362" s="491"/>
      <c r="AE362" s="491"/>
      <c r="AF362" s="491"/>
      <c r="AG362" s="961"/>
    </row>
    <row r="363">
      <c r="A363" s="1040" t="s">
        <v>923</v>
      </c>
      <c r="B363" s="324">
        <v>0.0</v>
      </c>
      <c r="C363" s="324">
        <v>2.0</v>
      </c>
      <c r="D363" s="324">
        <v>2.0</v>
      </c>
      <c r="E363" s="324">
        <v>6.0</v>
      </c>
      <c r="F363" s="324">
        <v>0.0</v>
      </c>
      <c r="G363" s="324">
        <v>2.0</v>
      </c>
      <c r="H363" s="324">
        <v>0.0</v>
      </c>
      <c r="I363" s="324">
        <v>2.0</v>
      </c>
      <c r="J363" s="324">
        <v>0.0</v>
      </c>
      <c r="K363" s="324">
        <v>0.0</v>
      </c>
      <c r="L363" s="324">
        <v>2.0</v>
      </c>
      <c r="M363" s="324">
        <v>4.0</v>
      </c>
      <c r="N363" s="324">
        <v>2.0</v>
      </c>
      <c r="O363" s="324">
        <v>2.0</v>
      </c>
      <c r="P363" s="324">
        <v>0.0</v>
      </c>
      <c r="Q363" s="324">
        <v>1.0</v>
      </c>
      <c r="R363" s="324">
        <v>0.0</v>
      </c>
      <c r="S363" s="324">
        <v>1.0</v>
      </c>
      <c r="T363" s="324">
        <v>1.0</v>
      </c>
      <c r="U363" s="324">
        <v>1.0</v>
      </c>
      <c r="V363" s="324">
        <v>2.0</v>
      </c>
      <c r="W363" s="324">
        <v>0.0</v>
      </c>
      <c r="X363" s="324">
        <v>0.0</v>
      </c>
      <c r="Y363" s="324">
        <v>1.0</v>
      </c>
      <c r="Z363" s="324">
        <v>0.0</v>
      </c>
      <c r="AA363" s="324">
        <v>0.0</v>
      </c>
      <c r="AB363" s="324">
        <v>2.0</v>
      </c>
      <c r="AC363" s="324"/>
      <c r="AD363" s="324"/>
      <c r="AE363" s="324"/>
      <c r="AF363" s="324"/>
      <c r="AG363" s="961">
        <f t="shared" ref="AG363:AG372" si="108">SUM(B363:AF363)</f>
        <v>33</v>
      </c>
    </row>
    <row r="364">
      <c r="A364" s="1040" t="s">
        <v>924</v>
      </c>
      <c r="B364" s="47"/>
      <c r="C364" s="47"/>
      <c r="D364" s="47"/>
      <c r="E364" s="47"/>
      <c r="F364" s="47"/>
      <c r="G364" s="718"/>
      <c r="H364" s="718"/>
      <c r="I364" s="718"/>
      <c r="J364" s="47"/>
      <c r="K364" s="47"/>
      <c r="L364" s="718"/>
      <c r="M364" s="718"/>
      <c r="N364" s="718"/>
      <c r="O364" s="718"/>
      <c r="P364" s="718"/>
      <c r="Q364" s="718"/>
      <c r="R364" s="718"/>
      <c r="S364" s="718"/>
      <c r="T364" s="47"/>
      <c r="U364" s="718"/>
      <c r="V364" s="718"/>
      <c r="W364" s="718"/>
      <c r="X364" s="47"/>
      <c r="Y364" s="718"/>
      <c r="Z364" s="718"/>
      <c r="AA364" s="718"/>
      <c r="AB364" s="718"/>
      <c r="AC364" s="718"/>
      <c r="AD364" s="718"/>
      <c r="AE364" s="718"/>
      <c r="AF364" s="718"/>
      <c r="AG364" s="961">
        <f t="shared" si="108"/>
        <v>0</v>
      </c>
    </row>
    <row r="365">
      <c r="A365" s="1040" t="s">
        <v>925</v>
      </c>
      <c r="B365" s="324">
        <v>2.0</v>
      </c>
      <c r="C365" s="324">
        <v>3.0</v>
      </c>
      <c r="D365" s="324">
        <v>3.0</v>
      </c>
      <c r="E365" s="324">
        <v>7.0</v>
      </c>
      <c r="F365" s="324">
        <v>0.0</v>
      </c>
      <c r="G365" s="324">
        <v>6.0</v>
      </c>
      <c r="H365" s="324">
        <v>0.0</v>
      </c>
      <c r="I365" s="324">
        <v>2.0</v>
      </c>
      <c r="J365" s="324">
        <v>0.0</v>
      </c>
      <c r="K365" s="324">
        <v>0.0</v>
      </c>
      <c r="L365" s="324">
        <v>1.0</v>
      </c>
      <c r="M365" s="324">
        <v>0.0</v>
      </c>
      <c r="N365" s="324">
        <v>1.0</v>
      </c>
      <c r="O365" s="324">
        <v>1.0</v>
      </c>
      <c r="P365" s="324">
        <v>0.0</v>
      </c>
      <c r="Q365" s="324">
        <v>0.0</v>
      </c>
      <c r="R365" s="324">
        <v>0.0</v>
      </c>
      <c r="S365" s="324">
        <v>2.0</v>
      </c>
      <c r="T365" s="324">
        <v>0.0</v>
      </c>
      <c r="U365" s="324">
        <v>0.0</v>
      </c>
      <c r="V365" s="324">
        <v>0.0</v>
      </c>
      <c r="W365" s="324">
        <v>0.0</v>
      </c>
      <c r="X365" s="324">
        <v>0.0</v>
      </c>
      <c r="Y365" s="324">
        <v>1.0</v>
      </c>
      <c r="Z365" s="324">
        <v>0.0</v>
      </c>
      <c r="AA365" s="324">
        <v>0.0</v>
      </c>
      <c r="AB365" s="324">
        <v>0.0</v>
      </c>
      <c r="AC365" s="324"/>
      <c r="AD365" s="324"/>
      <c r="AE365" s="324"/>
      <c r="AF365" s="324"/>
      <c r="AG365" s="961">
        <f t="shared" si="108"/>
        <v>29</v>
      </c>
    </row>
    <row r="366">
      <c r="A366" s="1040" t="s">
        <v>1076</v>
      </c>
      <c r="B366" s="324">
        <v>0.0</v>
      </c>
      <c r="C366" s="324">
        <v>1.0</v>
      </c>
      <c r="D366" s="324">
        <v>1.0</v>
      </c>
      <c r="E366" s="324">
        <v>1.0</v>
      </c>
      <c r="F366" s="324">
        <v>0.0</v>
      </c>
      <c r="G366" s="324">
        <v>1.0</v>
      </c>
      <c r="H366" s="324">
        <v>0.0</v>
      </c>
      <c r="I366" s="324">
        <v>0.0</v>
      </c>
      <c r="J366" s="324">
        <v>0.0</v>
      </c>
      <c r="K366" s="324">
        <v>0.0</v>
      </c>
      <c r="L366" s="324">
        <v>2.0</v>
      </c>
      <c r="M366" s="324">
        <v>2.0</v>
      </c>
      <c r="N366" s="324">
        <v>0.0</v>
      </c>
      <c r="O366" s="324">
        <v>0.0</v>
      </c>
      <c r="P366" s="324">
        <v>0.0</v>
      </c>
      <c r="Q366" s="324">
        <v>1.0</v>
      </c>
      <c r="R366" s="324">
        <v>0.0</v>
      </c>
      <c r="S366" s="324">
        <v>1.0</v>
      </c>
      <c r="T366" s="324">
        <v>0.0</v>
      </c>
      <c r="U366" s="324">
        <v>1.0</v>
      </c>
      <c r="V366" s="324">
        <v>0.0</v>
      </c>
      <c r="W366" s="324">
        <v>0.0</v>
      </c>
      <c r="X366" s="324">
        <v>0.0</v>
      </c>
      <c r="Y366" s="324">
        <v>0.0</v>
      </c>
      <c r="Z366" s="324">
        <v>0.0</v>
      </c>
      <c r="AA366" s="324">
        <v>0.0</v>
      </c>
      <c r="AB366" s="324">
        <v>1.0</v>
      </c>
      <c r="AC366" s="324"/>
      <c r="AD366" s="324"/>
      <c r="AE366" s="324"/>
      <c r="AF366" s="324"/>
      <c r="AG366" s="961">
        <f t="shared" si="108"/>
        <v>12</v>
      </c>
    </row>
    <row r="367">
      <c r="A367" s="1040" t="s">
        <v>1077</v>
      </c>
      <c r="B367" s="324">
        <v>0.0</v>
      </c>
      <c r="C367" s="324">
        <v>0.0</v>
      </c>
      <c r="D367" s="324">
        <v>0.0</v>
      </c>
      <c r="E367" s="324">
        <v>0.0</v>
      </c>
      <c r="F367" s="324">
        <v>0.0</v>
      </c>
      <c r="G367" s="324">
        <v>0.0</v>
      </c>
      <c r="H367" s="324">
        <v>0.0</v>
      </c>
      <c r="I367" s="324">
        <v>0.0</v>
      </c>
      <c r="J367" s="324">
        <v>0.0</v>
      </c>
      <c r="K367" s="324">
        <v>0.0</v>
      </c>
      <c r="L367" s="324">
        <v>1.0</v>
      </c>
      <c r="M367" s="324">
        <v>2.0</v>
      </c>
      <c r="N367" s="324">
        <v>1.0</v>
      </c>
      <c r="O367" s="324">
        <v>1.0</v>
      </c>
      <c r="P367" s="324">
        <v>0.0</v>
      </c>
      <c r="Q367" s="324">
        <v>0.0</v>
      </c>
      <c r="R367" s="324">
        <v>0.0</v>
      </c>
      <c r="S367" s="324">
        <v>1.0</v>
      </c>
      <c r="T367" s="324">
        <v>1.0</v>
      </c>
      <c r="U367" s="324">
        <v>0.0</v>
      </c>
      <c r="V367" s="324">
        <v>2.0</v>
      </c>
      <c r="W367" s="324">
        <v>0.0</v>
      </c>
      <c r="X367" s="324">
        <v>0.0</v>
      </c>
      <c r="Y367" s="324">
        <v>1.0</v>
      </c>
      <c r="Z367" s="324">
        <v>0.0</v>
      </c>
      <c r="AA367" s="324">
        <v>0.0</v>
      </c>
      <c r="AB367" s="324">
        <v>0.0</v>
      </c>
      <c r="AC367" s="324"/>
      <c r="AD367" s="324"/>
      <c r="AE367" s="324"/>
      <c r="AF367" s="324"/>
      <c r="AG367" s="961">
        <f t="shared" si="108"/>
        <v>10</v>
      </c>
    </row>
    <row r="368">
      <c r="A368" s="1040" t="s">
        <v>1079</v>
      </c>
      <c r="B368" s="324">
        <v>0.0</v>
      </c>
      <c r="C368" s="324">
        <v>2.0</v>
      </c>
      <c r="D368" s="324">
        <v>2.0</v>
      </c>
      <c r="E368" s="324">
        <v>0.0</v>
      </c>
      <c r="F368" s="324">
        <v>0.0</v>
      </c>
      <c r="G368" s="324">
        <v>0.0</v>
      </c>
      <c r="H368" s="324">
        <v>1.0</v>
      </c>
      <c r="I368" s="324">
        <v>3.0</v>
      </c>
      <c r="J368" s="324">
        <v>0.0</v>
      </c>
      <c r="K368" s="324">
        <v>0.0</v>
      </c>
      <c r="L368" s="324">
        <v>5.0</v>
      </c>
      <c r="M368" s="324">
        <v>1.0</v>
      </c>
      <c r="N368" s="324">
        <v>0.0</v>
      </c>
      <c r="O368" s="324">
        <v>0.0</v>
      </c>
      <c r="P368" s="324">
        <v>0.0</v>
      </c>
      <c r="Q368" s="324">
        <v>0.0</v>
      </c>
      <c r="R368" s="324">
        <v>1.0</v>
      </c>
      <c r="S368" s="324">
        <v>0.0</v>
      </c>
      <c r="T368" s="324">
        <v>0.0</v>
      </c>
      <c r="U368" s="324">
        <v>1.0</v>
      </c>
      <c r="V368" s="324">
        <v>0.0</v>
      </c>
      <c r="W368" s="324">
        <v>0.0</v>
      </c>
      <c r="X368" s="324">
        <v>0.0</v>
      </c>
      <c r="Y368" s="324">
        <v>0.0</v>
      </c>
      <c r="Z368" s="324">
        <v>0.0</v>
      </c>
      <c r="AA368" s="324">
        <v>0.0</v>
      </c>
      <c r="AB368" s="324">
        <v>0.0</v>
      </c>
      <c r="AC368" s="324"/>
      <c r="AD368" s="324"/>
      <c r="AE368" s="324"/>
      <c r="AF368" s="324"/>
      <c r="AG368" s="961">
        <f t="shared" si="108"/>
        <v>16</v>
      </c>
    </row>
    <row r="369">
      <c r="A369" s="1040" t="s">
        <v>1080</v>
      </c>
      <c r="B369" s="324">
        <v>0.0</v>
      </c>
      <c r="C369" s="324">
        <v>0.0</v>
      </c>
      <c r="D369" s="324">
        <v>0.0</v>
      </c>
      <c r="E369" s="324">
        <v>0.0</v>
      </c>
      <c r="F369" s="324">
        <v>0.0</v>
      </c>
      <c r="G369" s="324">
        <v>0.0</v>
      </c>
      <c r="H369" s="324">
        <v>0.0</v>
      </c>
      <c r="I369" s="324">
        <v>0.0</v>
      </c>
      <c r="J369" s="324">
        <v>0.0</v>
      </c>
      <c r="K369" s="324">
        <v>0.0</v>
      </c>
      <c r="L369" s="324">
        <v>1.0</v>
      </c>
      <c r="M369" s="324">
        <v>0.0</v>
      </c>
      <c r="N369" s="324">
        <v>0.0</v>
      </c>
      <c r="O369" s="324">
        <v>0.0</v>
      </c>
      <c r="P369" s="324">
        <v>0.0</v>
      </c>
      <c r="Q369" s="324">
        <v>0.0</v>
      </c>
      <c r="R369" s="324">
        <v>0.0</v>
      </c>
      <c r="S369" s="324">
        <v>0.0</v>
      </c>
      <c r="T369" s="324">
        <v>0.0</v>
      </c>
      <c r="U369" s="324">
        <v>0.0</v>
      </c>
      <c r="V369" s="324">
        <v>0.0</v>
      </c>
      <c r="W369" s="324">
        <v>0.0</v>
      </c>
      <c r="X369" s="324">
        <v>0.0</v>
      </c>
      <c r="Y369" s="324">
        <v>0.0</v>
      </c>
      <c r="Z369" s="324">
        <v>0.0</v>
      </c>
      <c r="AA369" s="324">
        <v>0.0</v>
      </c>
      <c r="AB369" s="324">
        <v>0.0</v>
      </c>
      <c r="AC369" s="324"/>
      <c r="AD369" s="324"/>
      <c r="AE369" s="324"/>
      <c r="AF369" s="324"/>
      <c r="AG369" s="961">
        <f t="shared" si="108"/>
        <v>1</v>
      </c>
    </row>
    <row r="370">
      <c r="A370" s="1040" t="s">
        <v>1081</v>
      </c>
      <c r="B370" s="324">
        <v>0.0</v>
      </c>
      <c r="C370" s="324">
        <v>1.0</v>
      </c>
      <c r="D370" s="324">
        <v>1.0</v>
      </c>
      <c r="E370" s="324">
        <v>4.0</v>
      </c>
      <c r="F370" s="324">
        <v>0.0</v>
      </c>
      <c r="G370" s="324">
        <v>6.0</v>
      </c>
      <c r="H370" s="324">
        <v>0.0</v>
      </c>
      <c r="I370" s="324">
        <v>3.0</v>
      </c>
      <c r="J370" s="324">
        <v>0.0</v>
      </c>
      <c r="K370" s="324">
        <v>0.0</v>
      </c>
      <c r="L370" s="324">
        <v>3.0</v>
      </c>
      <c r="M370" s="324">
        <v>2.0</v>
      </c>
      <c r="N370" s="324">
        <v>1.0</v>
      </c>
      <c r="O370" s="324">
        <v>1.0</v>
      </c>
      <c r="P370" s="324">
        <v>0.0</v>
      </c>
      <c r="Q370" s="324">
        <v>0.0</v>
      </c>
      <c r="R370" s="324">
        <v>0.0</v>
      </c>
      <c r="S370" s="324">
        <v>0.0</v>
      </c>
      <c r="T370" s="324">
        <v>0.0</v>
      </c>
      <c r="U370" s="324">
        <v>1.0</v>
      </c>
      <c r="V370" s="324">
        <v>1.0</v>
      </c>
      <c r="W370" s="324">
        <v>0.0</v>
      </c>
      <c r="X370" s="324">
        <v>1.0</v>
      </c>
      <c r="Y370" s="324">
        <v>0.0</v>
      </c>
      <c r="Z370" s="324">
        <v>0.0</v>
      </c>
      <c r="AA370" s="324">
        <v>0.0</v>
      </c>
      <c r="AB370" s="324">
        <v>2.0</v>
      </c>
      <c r="AC370" s="324"/>
      <c r="AD370" s="324"/>
      <c r="AE370" s="324"/>
      <c r="AF370" s="324"/>
      <c r="AG370" s="961">
        <f t="shared" si="108"/>
        <v>27</v>
      </c>
    </row>
    <row r="371">
      <c r="A371" s="1040" t="s">
        <v>1082</v>
      </c>
      <c r="B371" s="324">
        <v>0.0</v>
      </c>
      <c r="C371" s="324">
        <v>0.0</v>
      </c>
      <c r="D371" s="324">
        <v>0.0</v>
      </c>
      <c r="E371" s="324">
        <v>0.0</v>
      </c>
      <c r="F371" s="324">
        <v>0.0</v>
      </c>
      <c r="G371" s="324">
        <v>0.0</v>
      </c>
      <c r="H371" s="324">
        <v>0.0</v>
      </c>
      <c r="I371" s="324">
        <v>3.0</v>
      </c>
      <c r="J371" s="324">
        <v>1.0</v>
      </c>
      <c r="K371" s="324">
        <v>0.0</v>
      </c>
      <c r="L371" s="324">
        <v>2.0</v>
      </c>
      <c r="M371" s="324">
        <v>1.0</v>
      </c>
      <c r="N371" s="324">
        <v>0.0</v>
      </c>
      <c r="O371" s="324">
        <v>0.0</v>
      </c>
      <c r="P371" s="324">
        <v>0.0</v>
      </c>
      <c r="Q371" s="324">
        <v>0.0</v>
      </c>
      <c r="R371" s="324">
        <v>0.0</v>
      </c>
      <c r="S371" s="324">
        <v>0.0</v>
      </c>
      <c r="T371" s="324">
        <v>0.0</v>
      </c>
      <c r="U371" s="324">
        <v>0.0</v>
      </c>
      <c r="V371" s="324">
        <v>0.0</v>
      </c>
      <c r="W371" s="324">
        <v>0.0</v>
      </c>
      <c r="X371" s="324">
        <v>0.0</v>
      </c>
      <c r="Y371" s="324">
        <v>0.0</v>
      </c>
      <c r="Z371" s="324">
        <v>0.0</v>
      </c>
      <c r="AA371" s="324">
        <v>0.0</v>
      </c>
      <c r="AB371" s="324">
        <v>0.0</v>
      </c>
      <c r="AC371" s="324"/>
      <c r="AD371" s="324"/>
      <c r="AE371" s="324"/>
      <c r="AF371" s="324"/>
      <c r="AG371" s="961">
        <f t="shared" si="108"/>
        <v>7</v>
      </c>
    </row>
    <row r="372">
      <c r="A372" s="1049" t="s">
        <v>545</v>
      </c>
      <c r="B372" s="393">
        <f t="shared" ref="B372:AF372" si="109">SUM(B363:B371)</f>
        <v>2</v>
      </c>
      <c r="C372" s="393">
        <f t="shared" si="109"/>
        <v>9</v>
      </c>
      <c r="D372" s="393">
        <f t="shared" si="109"/>
        <v>9</v>
      </c>
      <c r="E372" s="393">
        <f t="shared" si="109"/>
        <v>18</v>
      </c>
      <c r="F372" s="393">
        <f t="shared" si="109"/>
        <v>0</v>
      </c>
      <c r="G372" s="393">
        <f t="shared" si="109"/>
        <v>15</v>
      </c>
      <c r="H372" s="393">
        <f t="shared" si="109"/>
        <v>1</v>
      </c>
      <c r="I372" s="393">
        <f t="shared" si="109"/>
        <v>13</v>
      </c>
      <c r="J372" s="393">
        <f t="shared" si="109"/>
        <v>1</v>
      </c>
      <c r="K372" s="393">
        <f t="shared" si="109"/>
        <v>0</v>
      </c>
      <c r="L372" s="393">
        <f t="shared" si="109"/>
        <v>17</v>
      </c>
      <c r="M372" s="393">
        <f t="shared" si="109"/>
        <v>12</v>
      </c>
      <c r="N372" s="393">
        <f t="shared" si="109"/>
        <v>5</v>
      </c>
      <c r="O372" s="393">
        <f t="shared" si="109"/>
        <v>5</v>
      </c>
      <c r="P372" s="393">
        <f t="shared" si="109"/>
        <v>0</v>
      </c>
      <c r="Q372" s="393">
        <f t="shared" si="109"/>
        <v>2</v>
      </c>
      <c r="R372" s="393">
        <f t="shared" si="109"/>
        <v>1</v>
      </c>
      <c r="S372" s="393">
        <f t="shared" si="109"/>
        <v>5</v>
      </c>
      <c r="T372" s="393">
        <f t="shared" si="109"/>
        <v>2</v>
      </c>
      <c r="U372" s="393">
        <f t="shared" si="109"/>
        <v>4</v>
      </c>
      <c r="V372" s="393">
        <f t="shared" si="109"/>
        <v>5</v>
      </c>
      <c r="W372" s="393">
        <f t="shared" si="109"/>
        <v>0</v>
      </c>
      <c r="X372" s="393">
        <f t="shared" si="109"/>
        <v>1</v>
      </c>
      <c r="Y372" s="393">
        <f t="shared" si="109"/>
        <v>3</v>
      </c>
      <c r="Z372" s="393">
        <f t="shared" si="109"/>
        <v>0</v>
      </c>
      <c r="AA372" s="393">
        <f t="shared" si="109"/>
        <v>0</v>
      </c>
      <c r="AB372" s="393">
        <f t="shared" si="109"/>
        <v>5</v>
      </c>
      <c r="AC372" s="393">
        <f t="shared" si="109"/>
        <v>0</v>
      </c>
      <c r="AD372" s="393">
        <f t="shared" si="109"/>
        <v>0</v>
      </c>
      <c r="AE372" s="393">
        <f t="shared" si="109"/>
        <v>0</v>
      </c>
      <c r="AF372" s="393">
        <f t="shared" si="109"/>
        <v>0</v>
      </c>
      <c r="AG372" s="961">
        <f t="shared" si="108"/>
        <v>135</v>
      </c>
    </row>
    <row r="373">
      <c r="A373" s="40"/>
      <c r="B373" s="709"/>
      <c r="C373" s="709"/>
      <c r="D373" s="709"/>
      <c r="E373" s="709"/>
      <c r="F373" s="709"/>
      <c r="G373" s="709"/>
      <c r="H373" s="709"/>
      <c r="I373" s="491"/>
      <c r="J373" s="491"/>
      <c r="K373" s="491"/>
      <c r="L373" s="491"/>
      <c r="M373" s="491"/>
      <c r="N373" s="491"/>
      <c r="O373" s="491"/>
      <c r="P373" s="491"/>
      <c r="Q373" s="491"/>
      <c r="R373" s="491"/>
      <c r="S373" s="491"/>
      <c r="T373" s="491"/>
      <c r="U373" s="491"/>
      <c r="V373" s="491"/>
      <c r="W373" s="491"/>
      <c r="X373" s="491"/>
      <c r="Y373" s="491"/>
      <c r="Z373" s="491"/>
      <c r="AA373" s="491"/>
      <c r="AB373" s="491"/>
      <c r="AC373" s="491"/>
      <c r="AD373" s="491"/>
      <c r="AE373" s="491"/>
      <c r="AF373" s="491"/>
      <c r="AG373" s="961"/>
    </row>
    <row r="374">
      <c r="A374" s="1040" t="s">
        <v>944</v>
      </c>
      <c r="B374" s="324">
        <v>1.0</v>
      </c>
      <c r="C374" s="324">
        <v>0.0</v>
      </c>
      <c r="D374" s="324">
        <v>0.0</v>
      </c>
      <c r="E374" s="324">
        <v>0.0</v>
      </c>
      <c r="F374" s="324">
        <v>0.0</v>
      </c>
      <c r="G374" s="324">
        <v>0.0</v>
      </c>
      <c r="H374" s="324">
        <v>0.0</v>
      </c>
      <c r="I374" s="324">
        <v>0.0</v>
      </c>
      <c r="J374" s="324">
        <v>0.0</v>
      </c>
      <c r="K374" s="324">
        <v>0.0</v>
      </c>
      <c r="L374" s="324">
        <v>0.0</v>
      </c>
      <c r="M374" s="324">
        <v>0.0</v>
      </c>
      <c r="N374" s="324">
        <v>0.0</v>
      </c>
      <c r="O374" s="324">
        <v>0.0</v>
      </c>
      <c r="P374" s="324">
        <v>0.0</v>
      </c>
      <c r="Q374" s="324">
        <v>0.0</v>
      </c>
      <c r="R374" s="324">
        <v>0.0</v>
      </c>
      <c r="S374" s="324">
        <v>0.0</v>
      </c>
      <c r="T374" s="324">
        <v>0.0</v>
      </c>
      <c r="U374" s="324">
        <v>0.0</v>
      </c>
      <c r="V374" s="324">
        <v>0.0</v>
      </c>
      <c r="W374" s="324">
        <v>0.0</v>
      </c>
      <c r="X374" s="324">
        <v>0.0</v>
      </c>
      <c r="Y374" s="324">
        <v>1.0</v>
      </c>
      <c r="Z374" s="324">
        <v>0.0</v>
      </c>
      <c r="AA374" s="324">
        <v>0.0</v>
      </c>
      <c r="AB374" s="324">
        <v>0.0</v>
      </c>
      <c r="AC374" s="324"/>
      <c r="AD374" s="324"/>
      <c r="AE374" s="324"/>
      <c r="AF374" s="324"/>
      <c r="AG374" s="961">
        <f t="shared" ref="AG374:AG383" si="110">SUM(B374:AF374)</f>
        <v>2</v>
      </c>
    </row>
    <row r="375">
      <c r="A375" s="1040" t="s">
        <v>945</v>
      </c>
      <c r="B375" s="47"/>
      <c r="C375" s="47"/>
      <c r="D375" s="47"/>
      <c r="E375" s="47"/>
      <c r="F375" s="47"/>
      <c r="G375" s="47"/>
      <c r="H375" s="47"/>
      <c r="I375" s="47"/>
      <c r="J375" s="47"/>
      <c r="K375" s="47"/>
      <c r="L375" s="47"/>
      <c r="M375" s="47"/>
      <c r="N375" s="47"/>
      <c r="O375" s="47"/>
      <c r="P375" s="718"/>
      <c r="Q375" s="718"/>
      <c r="R375" s="718"/>
      <c r="S375" s="718"/>
      <c r="T375" s="47"/>
      <c r="U375" s="718"/>
      <c r="V375" s="718"/>
      <c r="W375" s="718"/>
      <c r="X375" s="718"/>
      <c r="Y375" s="718"/>
      <c r="Z375" s="718"/>
      <c r="AA375" s="718"/>
      <c r="AB375" s="718"/>
      <c r="AC375" s="718"/>
      <c r="AD375" s="718"/>
      <c r="AE375" s="718"/>
      <c r="AF375" s="718"/>
      <c r="AG375" s="961">
        <f t="shared" si="110"/>
        <v>0</v>
      </c>
    </row>
    <row r="376">
      <c r="A376" s="1040" t="s">
        <v>947</v>
      </c>
      <c r="B376" s="324">
        <v>2.0</v>
      </c>
      <c r="C376" s="324">
        <v>0.0</v>
      </c>
      <c r="D376" s="324">
        <v>0.0</v>
      </c>
      <c r="E376" s="324">
        <v>0.0</v>
      </c>
      <c r="F376" s="324">
        <v>0.0</v>
      </c>
      <c r="G376" s="324">
        <v>0.0</v>
      </c>
      <c r="H376" s="324">
        <v>0.0</v>
      </c>
      <c r="I376" s="324">
        <v>0.0</v>
      </c>
      <c r="J376" s="324">
        <v>0.0</v>
      </c>
      <c r="K376" s="324">
        <v>0.0</v>
      </c>
      <c r="L376" s="324">
        <v>0.0</v>
      </c>
      <c r="M376" s="324">
        <v>0.0</v>
      </c>
      <c r="N376" s="324">
        <v>0.0</v>
      </c>
      <c r="O376" s="324">
        <v>0.0</v>
      </c>
      <c r="P376" s="324">
        <v>0.0</v>
      </c>
      <c r="Q376" s="324">
        <v>0.0</v>
      </c>
      <c r="R376" s="324">
        <v>0.0</v>
      </c>
      <c r="S376" s="324">
        <v>0.0</v>
      </c>
      <c r="T376" s="324">
        <v>1.0</v>
      </c>
      <c r="U376" s="324">
        <v>0.0</v>
      </c>
      <c r="V376" s="324">
        <v>0.0</v>
      </c>
      <c r="W376" s="324">
        <v>0.0</v>
      </c>
      <c r="X376" s="324">
        <v>0.0</v>
      </c>
      <c r="Y376" s="324">
        <v>1.0</v>
      </c>
      <c r="Z376" s="324">
        <v>0.0</v>
      </c>
      <c r="AA376" s="324">
        <v>0.0</v>
      </c>
      <c r="AB376" s="324">
        <v>0.0</v>
      </c>
      <c r="AC376" s="324"/>
      <c r="AD376" s="324"/>
      <c r="AE376" s="324"/>
      <c r="AF376" s="324"/>
      <c r="AG376" s="961">
        <f t="shared" si="110"/>
        <v>4</v>
      </c>
    </row>
    <row r="377">
      <c r="A377" s="1040" t="s">
        <v>1086</v>
      </c>
      <c r="B377" s="324">
        <v>1.0</v>
      </c>
      <c r="C377" s="324">
        <v>0.0</v>
      </c>
      <c r="D377" s="324">
        <v>0.0</v>
      </c>
      <c r="E377" s="324">
        <v>0.0</v>
      </c>
      <c r="F377" s="324">
        <v>0.0</v>
      </c>
      <c r="G377" s="324">
        <v>0.0</v>
      </c>
      <c r="H377" s="324">
        <v>0.0</v>
      </c>
      <c r="I377" s="324">
        <v>0.0</v>
      </c>
      <c r="J377" s="324">
        <v>0.0</v>
      </c>
      <c r="K377" s="324">
        <v>0.0</v>
      </c>
      <c r="L377" s="324">
        <v>0.0</v>
      </c>
      <c r="M377" s="324">
        <v>0.0</v>
      </c>
      <c r="N377" s="324">
        <v>0.0</v>
      </c>
      <c r="O377" s="324">
        <v>0.0</v>
      </c>
      <c r="P377" s="324">
        <v>0.0</v>
      </c>
      <c r="Q377" s="324">
        <v>0.0</v>
      </c>
      <c r="R377" s="324">
        <v>0.0</v>
      </c>
      <c r="S377" s="324">
        <v>0.0</v>
      </c>
      <c r="T377" s="324">
        <v>0.0</v>
      </c>
      <c r="U377" s="324">
        <v>0.0</v>
      </c>
      <c r="V377" s="324">
        <v>0.0</v>
      </c>
      <c r="W377" s="324">
        <v>0.0</v>
      </c>
      <c r="X377" s="324">
        <v>0.0</v>
      </c>
      <c r="Y377" s="324">
        <v>0.0</v>
      </c>
      <c r="Z377" s="324">
        <v>0.0</v>
      </c>
      <c r="AA377" s="324">
        <v>0.0</v>
      </c>
      <c r="AB377" s="324">
        <v>0.0</v>
      </c>
      <c r="AC377" s="324"/>
      <c r="AD377" s="324"/>
      <c r="AE377" s="324"/>
      <c r="AF377" s="324"/>
      <c r="AG377" s="961">
        <f t="shared" si="110"/>
        <v>1</v>
      </c>
    </row>
    <row r="378">
      <c r="A378" s="1040" t="s">
        <v>1087</v>
      </c>
      <c r="B378" s="324">
        <v>0.0</v>
      </c>
      <c r="C378" s="324">
        <v>0.0</v>
      </c>
      <c r="D378" s="324">
        <v>0.0</v>
      </c>
      <c r="E378" s="324">
        <v>0.0</v>
      </c>
      <c r="F378" s="324">
        <v>0.0</v>
      </c>
      <c r="G378" s="324">
        <v>0.0</v>
      </c>
      <c r="H378" s="324">
        <v>0.0</v>
      </c>
      <c r="I378" s="324">
        <v>0.0</v>
      </c>
      <c r="J378" s="324">
        <v>0.0</v>
      </c>
      <c r="K378" s="324">
        <v>0.0</v>
      </c>
      <c r="L378" s="324">
        <v>0.0</v>
      </c>
      <c r="M378" s="324">
        <v>0.0</v>
      </c>
      <c r="N378" s="324">
        <v>0.0</v>
      </c>
      <c r="O378" s="324">
        <v>0.0</v>
      </c>
      <c r="P378" s="324">
        <v>0.0</v>
      </c>
      <c r="Q378" s="324">
        <v>0.0</v>
      </c>
      <c r="R378" s="324">
        <v>0.0</v>
      </c>
      <c r="S378" s="324">
        <v>0.0</v>
      </c>
      <c r="T378" s="324">
        <v>0.0</v>
      </c>
      <c r="U378" s="324">
        <v>0.0</v>
      </c>
      <c r="V378" s="324">
        <v>0.0</v>
      </c>
      <c r="W378" s="324">
        <v>1.0</v>
      </c>
      <c r="X378" s="324">
        <v>0.0</v>
      </c>
      <c r="Y378" s="324">
        <v>1.0</v>
      </c>
      <c r="Z378" s="324">
        <v>0.0</v>
      </c>
      <c r="AA378" s="324">
        <v>0.0</v>
      </c>
      <c r="AB378" s="324">
        <v>0.0</v>
      </c>
      <c r="AC378" s="324"/>
      <c r="AD378" s="324"/>
      <c r="AE378" s="324"/>
      <c r="AF378" s="324"/>
      <c r="AG378" s="961">
        <f t="shared" si="110"/>
        <v>2</v>
      </c>
    </row>
    <row r="379">
      <c r="A379" s="1040" t="s">
        <v>1088</v>
      </c>
      <c r="B379" s="324">
        <v>2.0</v>
      </c>
      <c r="C379" s="324">
        <v>0.0</v>
      </c>
      <c r="D379" s="324">
        <v>0.0</v>
      </c>
      <c r="E379" s="324">
        <v>0.0</v>
      </c>
      <c r="F379" s="324">
        <v>0.0</v>
      </c>
      <c r="G379" s="324">
        <v>0.0</v>
      </c>
      <c r="H379" s="324">
        <v>0.0</v>
      </c>
      <c r="I379" s="324">
        <v>0.0</v>
      </c>
      <c r="J379" s="324">
        <v>0.0</v>
      </c>
      <c r="K379" s="324">
        <v>0.0</v>
      </c>
      <c r="L379" s="324">
        <v>0.0</v>
      </c>
      <c r="M379" s="324">
        <v>0.0</v>
      </c>
      <c r="N379" s="324">
        <v>0.0</v>
      </c>
      <c r="O379" s="324">
        <v>0.0</v>
      </c>
      <c r="P379" s="324">
        <v>0.0</v>
      </c>
      <c r="Q379" s="324">
        <v>0.0</v>
      </c>
      <c r="R379" s="324">
        <v>0.0</v>
      </c>
      <c r="S379" s="324">
        <v>0.0</v>
      </c>
      <c r="T379" s="324">
        <v>0.0</v>
      </c>
      <c r="U379" s="324">
        <v>0.0</v>
      </c>
      <c r="V379" s="324">
        <v>0.0</v>
      </c>
      <c r="W379" s="324">
        <v>0.0</v>
      </c>
      <c r="X379" s="324">
        <v>0.0</v>
      </c>
      <c r="Y379" s="324">
        <v>0.0</v>
      </c>
      <c r="Z379" s="324">
        <v>0.0</v>
      </c>
      <c r="AA379" s="324">
        <v>0.0</v>
      </c>
      <c r="AB379" s="324">
        <v>0.0</v>
      </c>
      <c r="AC379" s="324"/>
      <c r="AD379" s="324"/>
      <c r="AE379" s="324"/>
      <c r="AF379" s="324"/>
      <c r="AG379" s="961">
        <f t="shared" si="110"/>
        <v>2</v>
      </c>
    </row>
    <row r="380">
      <c r="A380" s="1040" t="s">
        <v>1089</v>
      </c>
      <c r="B380" s="324">
        <v>0.0</v>
      </c>
      <c r="C380" s="324">
        <v>0.0</v>
      </c>
      <c r="D380" s="324">
        <v>0.0</v>
      </c>
      <c r="E380" s="324">
        <v>0.0</v>
      </c>
      <c r="F380" s="324">
        <v>0.0</v>
      </c>
      <c r="G380" s="324">
        <v>0.0</v>
      </c>
      <c r="H380" s="324">
        <v>0.0</v>
      </c>
      <c r="I380" s="324">
        <v>0.0</v>
      </c>
      <c r="J380" s="324">
        <v>0.0</v>
      </c>
      <c r="K380" s="324">
        <v>0.0</v>
      </c>
      <c r="L380" s="324">
        <v>0.0</v>
      </c>
      <c r="M380" s="324">
        <v>0.0</v>
      </c>
      <c r="N380" s="324">
        <v>0.0</v>
      </c>
      <c r="O380" s="324">
        <v>0.0</v>
      </c>
      <c r="P380" s="324">
        <v>0.0</v>
      </c>
      <c r="Q380" s="324">
        <v>0.0</v>
      </c>
      <c r="R380" s="324">
        <v>0.0</v>
      </c>
      <c r="S380" s="324">
        <v>0.0</v>
      </c>
      <c r="T380" s="324">
        <v>0.0</v>
      </c>
      <c r="U380" s="324">
        <v>0.0</v>
      </c>
      <c r="V380" s="324">
        <v>0.0</v>
      </c>
      <c r="W380" s="324">
        <v>0.0</v>
      </c>
      <c r="X380" s="324">
        <v>0.0</v>
      </c>
      <c r="Y380" s="324">
        <v>0.0</v>
      </c>
      <c r="Z380" s="324">
        <v>0.0</v>
      </c>
      <c r="AA380" s="324">
        <v>0.0</v>
      </c>
      <c r="AB380" s="324">
        <v>0.0</v>
      </c>
      <c r="AC380" s="324"/>
      <c r="AD380" s="324"/>
      <c r="AE380" s="324"/>
      <c r="AF380" s="324"/>
      <c r="AG380" s="961">
        <f t="shared" si="110"/>
        <v>0</v>
      </c>
    </row>
    <row r="381">
      <c r="A381" s="1040" t="s">
        <v>1091</v>
      </c>
      <c r="B381" s="324">
        <v>1.0</v>
      </c>
      <c r="C381" s="324">
        <v>0.0</v>
      </c>
      <c r="D381" s="324">
        <v>0.0</v>
      </c>
      <c r="E381" s="324">
        <v>0.0</v>
      </c>
      <c r="F381" s="324">
        <v>0.0</v>
      </c>
      <c r="G381" s="324">
        <v>0.0</v>
      </c>
      <c r="H381" s="324">
        <v>0.0</v>
      </c>
      <c r="I381" s="324">
        <v>0.0</v>
      </c>
      <c r="J381" s="324">
        <v>0.0</v>
      </c>
      <c r="K381" s="324">
        <v>0.0</v>
      </c>
      <c r="L381" s="324">
        <v>0.0</v>
      </c>
      <c r="M381" s="324">
        <v>0.0</v>
      </c>
      <c r="N381" s="324">
        <v>0.0</v>
      </c>
      <c r="O381" s="324">
        <v>0.0</v>
      </c>
      <c r="P381" s="324">
        <v>0.0</v>
      </c>
      <c r="Q381" s="324">
        <v>0.0</v>
      </c>
      <c r="R381" s="324">
        <v>0.0</v>
      </c>
      <c r="S381" s="324">
        <v>0.0</v>
      </c>
      <c r="T381" s="324">
        <v>1.0</v>
      </c>
      <c r="U381" s="324">
        <v>0.0</v>
      </c>
      <c r="V381" s="324">
        <v>0.0</v>
      </c>
      <c r="W381" s="324">
        <v>0.0</v>
      </c>
      <c r="X381" s="324">
        <v>0.0</v>
      </c>
      <c r="Y381" s="324">
        <v>0.0</v>
      </c>
      <c r="Z381" s="324">
        <v>0.0</v>
      </c>
      <c r="AA381" s="324">
        <v>0.0</v>
      </c>
      <c r="AB381" s="324">
        <v>0.0</v>
      </c>
      <c r="AC381" s="324"/>
      <c r="AD381" s="324"/>
      <c r="AE381" s="324"/>
      <c r="AF381" s="324"/>
      <c r="AG381" s="961">
        <f t="shared" si="110"/>
        <v>2</v>
      </c>
    </row>
    <row r="382">
      <c r="A382" s="1040" t="s">
        <v>1093</v>
      </c>
      <c r="B382" s="324">
        <v>0.0</v>
      </c>
      <c r="C382" s="324">
        <v>0.0</v>
      </c>
      <c r="D382" s="324">
        <v>0.0</v>
      </c>
      <c r="E382" s="324">
        <v>0.0</v>
      </c>
      <c r="F382" s="324">
        <v>0.0</v>
      </c>
      <c r="G382" s="324">
        <v>0.0</v>
      </c>
      <c r="H382" s="324">
        <v>0.0</v>
      </c>
      <c r="I382" s="324">
        <v>0.0</v>
      </c>
      <c r="J382" s="324">
        <v>0.0</v>
      </c>
      <c r="K382" s="324">
        <v>0.0</v>
      </c>
      <c r="L382" s="324">
        <v>0.0</v>
      </c>
      <c r="M382" s="324">
        <v>0.0</v>
      </c>
      <c r="N382" s="324">
        <v>0.0</v>
      </c>
      <c r="O382" s="324">
        <v>0.0</v>
      </c>
      <c r="P382" s="324">
        <v>0.0</v>
      </c>
      <c r="Q382" s="324">
        <v>0.0</v>
      </c>
      <c r="R382" s="324">
        <v>0.0</v>
      </c>
      <c r="S382" s="324">
        <v>0.0</v>
      </c>
      <c r="T382" s="324">
        <v>0.0</v>
      </c>
      <c r="U382" s="324">
        <v>0.0</v>
      </c>
      <c r="V382" s="324">
        <v>0.0</v>
      </c>
      <c r="W382" s="324">
        <v>0.0</v>
      </c>
      <c r="X382" s="324">
        <v>0.0</v>
      </c>
      <c r="Y382" s="324">
        <v>0.0</v>
      </c>
      <c r="Z382" s="324">
        <v>0.0</v>
      </c>
      <c r="AA382" s="324">
        <v>0.0</v>
      </c>
      <c r="AB382" s="324">
        <v>0.0</v>
      </c>
      <c r="AC382" s="324"/>
      <c r="AD382" s="324"/>
      <c r="AE382" s="324"/>
      <c r="AF382" s="324"/>
      <c r="AG382" s="961">
        <f t="shared" si="110"/>
        <v>0</v>
      </c>
    </row>
    <row r="383">
      <c r="A383" s="1049" t="s">
        <v>955</v>
      </c>
      <c r="B383" s="393">
        <f t="shared" ref="B383:AF383" si="111">SUM(B374:B382)</f>
        <v>7</v>
      </c>
      <c r="C383" s="393">
        <f t="shared" si="111"/>
        <v>0</v>
      </c>
      <c r="D383" s="393">
        <f t="shared" si="111"/>
        <v>0</v>
      </c>
      <c r="E383" s="393">
        <f t="shared" si="111"/>
        <v>0</v>
      </c>
      <c r="F383" s="393">
        <f t="shared" si="111"/>
        <v>0</v>
      </c>
      <c r="G383" s="393">
        <f t="shared" si="111"/>
        <v>0</v>
      </c>
      <c r="H383" s="393">
        <f t="shared" si="111"/>
        <v>0</v>
      </c>
      <c r="I383" s="393">
        <f t="shared" si="111"/>
        <v>0</v>
      </c>
      <c r="J383" s="393">
        <f t="shared" si="111"/>
        <v>0</v>
      </c>
      <c r="K383" s="393">
        <f t="shared" si="111"/>
        <v>0</v>
      </c>
      <c r="L383" s="393">
        <f t="shared" si="111"/>
        <v>0</v>
      </c>
      <c r="M383" s="393">
        <f t="shared" si="111"/>
        <v>0</v>
      </c>
      <c r="N383" s="393">
        <f t="shared" si="111"/>
        <v>0</v>
      </c>
      <c r="O383" s="393">
        <f t="shared" si="111"/>
        <v>0</v>
      </c>
      <c r="P383" s="393">
        <f t="shared" si="111"/>
        <v>0</v>
      </c>
      <c r="Q383" s="393">
        <f t="shared" si="111"/>
        <v>0</v>
      </c>
      <c r="R383" s="393">
        <f t="shared" si="111"/>
        <v>0</v>
      </c>
      <c r="S383" s="393">
        <f t="shared" si="111"/>
        <v>0</v>
      </c>
      <c r="T383" s="393">
        <f t="shared" si="111"/>
        <v>2</v>
      </c>
      <c r="U383" s="393">
        <f t="shared" si="111"/>
        <v>0</v>
      </c>
      <c r="V383" s="393">
        <f t="shared" si="111"/>
        <v>0</v>
      </c>
      <c r="W383" s="393">
        <f t="shared" si="111"/>
        <v>1</v>
      </c>
      <c r="X383" s="393">
        <f t="shared" si="111"/>
        <v>0</v>
      </c>
      <c r="Y383" s="393">
        <f t="shared" si="111"/>
        <v>3</v>
      </c>
      <c r="Z383" s="393">
        <f t="shared" si="111"/>
        <v>0</v>
      </c>
      <c r="AA383" s="393">
        <f t="shared" si="111"/>
        <v>0</v>
      </c>
      <c r="AB383" s="393">
        <f t="shared" si="111"/>
        <v>0</v>
      </c>
      <c r="AC383" s="393">
        <f t="shared" si="111"/>
        <v>0</v>
      </c>
      <c r="AD383" s="393">
        <f t="shared" si="111"/>
        <v>0</v>
      </c>
      <c r="AE383" s="393">
        <f t="shared" si="111"/>
        <v>0</v>
      </c>
      <c r="AF383" s="393">
        <f t="shared" si="111"/>
        <v>0</v>
      </c>
      <c r="AG383" s="961">
        <f t="shared" si="110"/>
        <v>13</v>
      </c>
    </row>
    <row r="384">
      <c r="A384" s="40"/>
      <c r="B384" s="709"/>
      <c r="C384" s="709"/>
      <c r="D384" s="709"/>
      <c r="E384" s="709"/>
      <c r="F384" s="709"/>
      <c r="G384" s="709"/>
      <c r="H384" s="709"/>
      <c r="I384" s="491"/>
      <c r="J384" s="491"/>
      <c r="K384" s="491"/>
      <c r="L384" s="491"/>
      <c r="M384" s="491"/>
      <c r="N384" s="491"/>
      <c r="O384" s="491"/>
      <c r="P384" s="491"/>
      <c r="Q384" s="491"/>
      <c r="R384" s="491"/>
      <c r="S384" s="491"/>
      <c r="T384" s="491"/>
      <c r="U384" s="491"/>
      <c r="V384" s="491"/>
      <c r="W384" s="491"/>
      <c r="X384" s="491"/>
      <c r="Y384" s="491"/>
      <c r="Z384" s="491"/>
      <c r="AA384" s="491"/>
      <c r="AB384" s="491"/>
      <c r="AC384" s="491"/>
      <c r="AD384" s="491"/>
      <c r="AE384" s="491"/>
      <c r="AF384" s="491"/>
      <c r="AG384" s="961"/>
    </row>
    <row r="385">
      <c r="A385" s="1040" t="s">
        <v>960</v>
      </c>
      <c r="B385" s="47"/>
      <c r="C385" s="47"/>
      <c r="D385" s="47"/>
      <c r="E385" s="47"/>
      <c r="F385" s="47"/>
      <c r="G385" s="718"/>
      <c r="H385" s="718"/>
      <c r="I385" s="718"/>
      <c r="J385" s="718"/>
      <c r="K385" s="47"/>
      <c r="L385" s="718"/>
      <c r="M385" s="718"/>
      <c r="N385" s="718"/>
      <c r="O385" s="718"/>
      <c r="P385" s="718"/>
      <c r="Q385" s="718"/>
      <c r="R385" s="718"/>
      <c r="S385" s="718"/>
      <c r="T385" s="718"/>
      <c r="U385" s="718"/>
      <c r="V385" s="718"/>
      <c r="W385" s="718"/>
      <c r="X385" s="718"/>
      <c r="Y385" s="718"/>
      <c r="Z385" s="718"/>
      <c r="AA385" s="718"/>
      <c r="AB385" s="718"/>
      <c r="AC385" s="718"/>
      <c r="AD385" s="718"/>
      <c r="AE385" s="718"/>
      <c r="AF385" s="718"/>
      <c r="AG385" s="961">
        <f t="shared" ref="AG385:AG394" si="112">SUM(B385:AF385)</f>
        <v>0</v>
      </c>
    </row>
    <row r="386">
      <c r="A386" s="1040" t="s">
        <v>961</v>
      </c>
      <c r="B386" s="47"/>
      <c r="C386" s="47"/>
      <c r="D386" s="47"/>
      <c r="E386" s="47"/>
      <c r="F386" s="47"/>
      <c r="G386" s="718"/>
      <c r="H386" s="718"/>
      <c r="I386" s="718"/>
      <c r="J386" s="718"/>
      <c r="K386" s="47"/>
      <c r="L386" s="718"/>
      <c r="M386" s="718"/>
      <c r="N386" s="718"/>
      <c r="O386" s="718"/>
      <c r="P386" s="718"/>
      <c r="Q386" s="718"/>
      <c r="R386" s="718"/>
      <c r="S386" s="718"/>
      <c r="T386" s="718"/>
      <c r="U386" s="718"/>
      <c r="V386" s="718"/>
      <c r="W386" s="718"/>
      <c r="X386" s="718"/>
      <c r="Y386" s="718"/>
      <c r="Z386" s="718"/>
      <c r="AA386" s="718"/>
      <c r="AB386" s="718"/>
      <c r="AC386" s="718"/>
      <c r="AD386" s="718"/>
      <c r="AE386" s="718"/>
      <c r="AF386" s="718"/>
      <c r="AG386" s="961">
        <f t="shared" si="112"/>
        <v>0</v>
      </c>
    </row>
    <row r="387">
      <c r="A387" s="1040" t="s">
        <v>963</v>
      </c>
      <c r="B387" s="48"/>
      <c r="C387" s="48"/>
      <c r="D387" s="48"/>
      <c r="E387" s="48"/>
      <c r="F387" s="706"/>
      <c r="G387" s="706"/>
      <c r="H387" s="706"/>
      <c r="I387" s="706"/>
      <c r="J387" s="48"/>
      <c r="K387" s="706"/>
      <c r="L387" s="48"/>
      <c r="M387" s="48"/>
      <c r="N387" s="48"/>
      <c r="O387" s="718"/>
      <c r="P387" s="718"/>
      <c r="Q387" s="718"/>
      <c r="R387" s="718"/>
      <c r="S387" s="718"/>
      <c r="T387" s="718"/>
      <c r="U387" s="718"/>
      <c r="V387" s="718"/>
      <c r="W387" s="718"/>
      <c r="X387" s="718"/>
      <c r="Y387" s="718"/>
      <c r="Z387" s="718"/>
      <c r="AA387" s="718"/>
      <c r="AB387" s="718"/>
      <c r="AC387" s="718"/>
      <c r="AD387" s="718"/>
      <c r="AE387" s="718"/>
      <c r="AF387" s="718"/>
      <c r="AG387" s="961">
        <f t="shared" si="112"/>
        <v>0</v>
      </c>
    </row>
    <row r="388">
      <c r="A388" s="1040" t="s">
        <v>1098</v>
      </c>
      <c r="B388" s="48"/>
      <c r="C388" s="48"/>
      <c r="D388" s="48"/>
      <c r="E388" s="48"/>
      <c r="F388" s="706"/>
      <c r="G388" s="706"/>
      <c r="H388" s="706"/>
      <c r="I388" s="706"/>
      <c r="J388" s="706"/>
      <c r="K388" s="706"/>
      <c r="L388" s="706"/>
      <c r="M388" s="706"/>
      <c r="N388" s="706"/>
      <c r="O388" s="718"/>
      <c r="P388" s="718"/>
      <c r="Q388" s="718"/>
      <c r="R388" s="718"/>
      <c r="S388" s="718"/>
      <c r="T388" s="718"/>
      <c r="U388" s="718"/>
      <c r="V388" s="718"/>
      <c r="W388" s="718"/>
      <c r="X388" s="718"/>
      <c r="Y388" s="718"/>
      <c r="Z388" s="718"/>
      <c r="AA388" s="718"/>
      <c r="AB388" s="718"/>
      <c r="AC388" s="718"/>
      <c r="AD388" s="718"/>
      <c r="AE388" s="718"/>
      <c r="AF388" s="718"/>
      <c r="AG388" s="961">
        <f t="shared" si="112"/>
        <v>0</v>
      </c>
    </row>
    <row r="389">
      <c r="A389" s="1040" t="s">
        <v>1099</v>
      </c>
      <c r="B389" s="48"/>
      <c r="C389" s="48"/>
      <c r="D389" s="48"/>
      <c r="E389" s="48"/>
      <c r="F389" s="706"/>
      <c r="G389" s="706"/>
      <c r="H389" s="706"/>
      <c r="I389" s="706"/>
      <c r="J389" s="706"/>
      <c r="K389" s="706"/>
      <c r="L389" s="706"/>
      <c r="M389" s="706"/>
      <c r="N389" s="706"/>
      <c r="O389" s="718"/>
      <c r="P389" s="718"/>
      <c r="Q389" s="718"/>
      <c r="R389" s="718"/>
      <c r="S389" s="718"/>
      <c r="T389" s="718"/>
      <c r="U389" s="718"/>
      <c r="V389" s="718"/>
      <c r="W389" s="718"/>
      <c r="X389" s="718"/>
      <c r="Y389" s="718"/>
      <c r="Z389" s="718"/>
      <c r="AA389" s="718"/>
      <c r="AB389" s="718"/>
      <c r="AC389" s="718"/>
      <c r="AD389" s="718"/>
      <c r="AE389" s="718"/>
      <c r="AF389" s="718"/>
      <c r="AG389" s="961">
        <f t="shared" si="112"/>
        <v>0</v>
      </c>
    </row>
    <row r="390">
      <c r="A390" s="1040" t="s">
        <v>1101</v>
      </c>
      <c r="B390" s="47"/>
      <c r="C390" s="47"/>
      <c r="D390" s="47"/>
      <c r="E390" s="47"/>
      <c r="F390" s="718"/>
      <c r="G390" s="718"/>
      <c r="H390" s="718"/>
      <c r="I390" s="718"/>
      <c r="J390" s="718"/>
      <c r="K390" s="718"/>
      <c r="L390" s="718"/>
      <c r="M390" s="718"/>
      <c r="N390" s="718"/>
      <c r="O390" s="718"/>
      <c r="P390" s="718"/>
      <c r="Q390" s="718"/>
      <c r="R390" s="718"/>
      <c r="S390" s="718"/>
      <c r="T390" s="718"/>
      <c r="U390" s="718"/>
      <c r="V390" s="718"/>
      <c r="W390" s="718"/>
      <c r="X390" s="718"/>
      <c r="Y390" s="718"/>
      <c r="Z390" s="718"/>
      <c r="AA390" s="718"/>
      <c r="AB390" s="718"/>
      <c r="AC390" s="718"/>
      <c r="AD390" s="718"/>
      <c r="AE390" s="718"/>
      <c r="AF390" s="718"/>
      <c r="AG390" s="961">
        <f t="shared" si="112"/>
        <v>0</v>
      </c>
    </row>
    <row r="391">
      <c r="A391" s="1040" t="s">
        <v>1102</v>
      </c>
      <c r="B391" s="47"/>
      <c r="C391" s="47"/>
      <c r="D391" s="47"/>
      <c r="E391" s="47"/>
      <c r="F391" s="718"/>
      <c r="G391" s="718"/>
      <c r="H391" s="718"/>
      <c r="I391" s="718"/>
      <c r="J391" s="718"/>
      <c r="K391" s="718"/>
      <c r="L391" s="718"/>
      <c r="M391" s="718"/>
      <c r="N391" s="718"/>
      <c r="O391" s="718"/>
      <c r="P391" s="718"/>
      <c r="Q391" s="718"/>
      <c r="R391" s="718"/>
      <c r="S391" s="718"/>
      <c r="T391" s="718"/>
      <c r="U391" s="718"/>
      <c r="V391" s="718"/>
      <c r="W391" s="718"/>
      <c r="X391" s="718"/>
      <c r="Y391" s="718"/>
      <c r="Z391" s="718"/>
      <c r="AA391" s="718"/>
      <c r="AB391" s="718"/>
      <c r="AC391" s="718"/>
      <c r="AD391" s="718"/>
      <c r="AE391" s="718"/>
      <c r="AF391" s="718"/>
      <c r="AG391" s="961">
        <f t="shared" si="112"/>
        <v>0</v>
      </c>
    </row>
    <row r="392">
      <c r="A392" s="1040" t="s">
        <v>1104</v>
      </c>
      <c r="B392" s="47"/>
      <c r="C392" s="47"/>
      <c r="D392" s="47"/>
      <c r="E392" s="47"/>
      <c r="F392" s="718"/>
      <c r="G392" s="718"/>
      <c r="H392" s="718"/>
      <c r="I392" s="718"/>
      <c r="J392" s="718"/>
      <c r="K392" s="718"/>
      <c r="L392" s="718"/>
      <c r="M392" s="718"/>
      <c r="N392" s="718"/>
      <c r="O392" s="718"/>
      <c r="P392" s="718"/>
      <c r="Q392" s="718"/>
      <c r="R392" s="718"/>
      <c r="S392" s="718"/>
      <c r="T392" s="718"/>
      <c r="U392" s="718"/>
      <c r="V392" s="718"/>
      <c r="W392" s="718"/>
      <c r="X392" s="718"/>
      <c r="Y392" s="718"/>
      <c r="Z392" s="718"/>
      <c r="AA392" s="718"/>
      <c r="AB392" s="718"/>
      <c r="AC392" s="718"/>
      <c r="AD392" s="718"/>
      <c r="AE392" s="718"/>
      <c r="AF392" s="718"/>
      <c r="AG392" s="961">
        <f t="shared" si="112"/>
        <v>0</v>
      </c>
    </row>
    <row r="393">
      <c r="A393" s="1040" t="s">
        <v>1105</v>
      </c>
      <c r="B393" s="47"/>
      <c r="C393" s="47"/>
      <c r="D393" s="47"/>
      <c r="E393" s="47"/>
      <c r="F393" s="718"/>
      <c r="G393" s="718"/>
      <c r="H393" s="718"/>
      <c r="I393" s="718"/>
      <c r="J393" s="718"/>
      <c r="K393" s="718"/>
      <c r="L393" s="718"/>
      <c r="M393" s="718"/>
      <c r="N393" s="718"/>
      <c r="O393" s="718"/>
      <c r="P393" s="718"/>
      <c r="Q393" s="718"/>
      <c r="R393" s="718"/>
      <c r="S393" s="718"/>
      <c r="T393" s="718"/>
      <c r="U393" s="718"/>
      <c r="V393" s="718"/>
      <c r="W393" s="718"/>
      <c r="X393" s="718"/>
      <c r="Y393" s="718"/>
      <c r="Z393" s="718"/>
      <c r="AA393" s="718"/>
      <c r="AB393" s="718"/>
      <c r="AC393" s="718"/>
      <c r="AD393" s="718"/>
      <c r="AE393" s="718"/>
      <c r="AF393" s="718"/>
      <c r="AG393" s="961">
        <f t="shared" si="112"/>
        <v>0</v>
      </c>
    </row>
    <row r="394">
      <c r="A394" s="1049" t="s">
        <v>971</v>
      </c>
      <c r="B394" s="393">
        <f t="shared" ref="B394:AF394" si="113">SUM(B385:B393)</f>
        <v>0</v>
      </c>
      <c r="C394" s="393">
        <f t="shared" si="113"/>
        <v>0</v>
      </c>
      <c r="D394" s="393">
        <f t="shared" si="113"/>
        <v>0</v>
      </c>
      <c r="E394" s="393">
        <f t="shared" si="113"/>
        <v>0</v>
      </c>
      <c r="F394" s="393">
        <f t="shared" si="113"/>
        <v>0</v>
      </c>
      <c r="G394" s="393">
        <f t="shared" si="113"/>
        <v>0</v>
      </c>
      <c r="H394" s="393">
        <f t="shared" si="113"/>
        <v>0</v>
      </c>
      <c r="I394" s="393">
        <f t="shared" si="113"/>
        <v>0</v>
      </c>
      <c r="J394" s="393">
        <f t="shared" si="113"/>
        <v>0</v>
      </c>
      <c r="K394" s="393">
        <f t="shared" si="113"/>
        <v>0</v>
      </c>
      <c r="L394" s="393">
        <f t="shared" si="113"/>
        <v>0</v>
      </c>
      <c r="M394" s="393">
        <f t="shared" si="113"/>
        <v>0</v>
      </c>
      <c r="N394" s="393">
        <f t="shared" si="113"/>
        <v>0</v>
      </c>
      <c r="O394" s="393">
        <f t="shared" si="113"/>
        <v>0</v>
      </c>
      <c r="P394" s="393">
        <f t="shared" si="113"/>
        <v>0</v>
      </c>
      <c r="Q394" s="393">
        <f t="shared" si="113"/>
        <v>0</v>
      </c>
      <c r="R394" s="393">
        <f t="shared" si="113"/>
        <v>0</v>
      </c>
      <c r="S394" s="393">
        <f t="shared" si="113"/>
        <v>0</v>
      </c>
      <c r="T394" s="393">
        <f t="shared" si="113"/>
        <v>0</v>
      </c>
      <c r="U394" s="393">
        <f t="shared" si="113"/>
        <v>0</v>
      </c>
      <c r="V394" s="393">
        <f t="shared" si="113"/>
        <v>0</v>
      </c>
      <c r="W394" s="393">
        <f t="shared" si="113"/>
        <v>0</v>
      </c>
      <c r="X394" s="393">
        <f t="shared" si="113"/>
        <v>0</v>
      </c>
      <c r="Y394" s="393">
        <f t="shared" si="113"/>
        <v>0</v>
      </c>
      <c r="Z394" s="393">
        <f t="shared" si="113"/>
        <v>0</v>
      </c>
      <c r="AA394" s="393">
        <f t="shared" si="113"/>
        <v>0</v>
      </c>
      <c r="AB394" s="393">
        <f t="shared" si="113"/>
        <v>0</v>
      </c>
      <c r="AC394" s="393">
        <f t="shared" si="113"/>
        <v>0</v>
      </c>
      <c r="AD394" s="393">
        <f t="shared" si="113"/>
        <v>0</v>
      </c>
      <c r="AE394" s="393">
        <f t="shared" si="113"/>
        <v>0</v>
      </c>
      <c r="AF394" s="393">
        <f t="shared" si="113"/>
        <v>0</v>
      </c>
      <c r="AG394" s="961">
        <f t="shared" si="112"/>
        <v>0</v>
      </c>
    </row>
    <row r="395">
      <c r="A395" s="983"/>
      <c r="B395" s="1053"/>
      <c r="T395" s="992"/>
      <c r="U395" s="992"/>
      <c r="V395" s="992"/>
      <c r="W395" s="992"/>
      <c r="X395" s="992"/>
      <c r="Y395" s="992"/>
      <c r="Z395" s="992"/>
      <c r="AA395" s="992"/>
      <c r="AB395" s="992"/>
      <c r="AC395" s="992"/>
      <c r="AD395" s="992"/>
      <c r="AE395" s="992"/>
      <c r="AF395" s="992"/>
      <c r="AG395" s="961"/>
    </row>
    <row r="396">
      <c r="A396" s="983"/>
      <c r="B396" s="1053"/>
      <c r="T396" s="992"/>
      <c r="U396" s="992"/>
      <c r="V396" s="992"/>
      <c r="W396" s="992"/>
      <c r="X396" s="992"/>
      <c r="Y396" s="992"/>
      <c r="Z396" s="992"/>
      <c r="AA396" s="992"/>
      <c r="AB396" s="992"/>
      <c r="AC396" s="992"/>
      <c r="AD396" s="992"/>
      <c r="AE396" s="992"/>
      <c r="AF396" s="992"/>
      <c r="AG396" s="732"/>
    </row>
    <row r="397">
      <c r="A397" s="983"/>
      <c r="T397" s="992"/>
      <c r="U397" s="992"/>
      <c r="V397" s="992"/>
      <c r="W397" s="992"/>
      <c r="X397" s="992"/>
      <c r="Y397" s="992"/>
      <c r="Z397" s="992"/>
      <c r="AA397" s="992"/>
      <c r="AB397" s="992"/>
      <c r="AC397" s="992"/>
      <c r="AD397" s="992"/>
      <c r="AE397" s="992"/>
      <c r="AF397" s="992"/>
      <c r="AG397" s="732"/>
    </row>
    <row r="398">
      <c r="A398" s="917" t="s">
        <v>1108</v>
      </c>
      <c r="T398" s="992"/>
      <c r="U398" s="992"/>
      <c r="V398" s="992"/>
      <c r="W398" s="992"/>
      <c r="X398" s="992"/>
      <c r="Y398" s="992"/>
      <c r="Z398" s="992"/>
      <c r="AA398" s="992"/>
      <c r="AB398" s="992"/>
      <c r="AC398" s="992"/>
      <c r="AD398" s="992"/>
      <c r="AE398" s="992"/>
      <c r="AF398" s="992"/>
      <c r="AG398" s="732"/>
    </row>
    <row r="399">
      <c r="A399" s="1040" t="s">
        <v>1109</v>
      </c>
      <c r="B399" s="324">
        <v>0.0</v>
      </c>
      <c r="C399" s="324">
        <v>0.0</v>
      </c>
      <c r="D399" s="324">
        <v>0.0</v>
      </c>
      <c r="E399" s="324">
        <v>0.0</v>
      </c>
      <c r="F399" s="324">
        <v>0.0</v>
      </c>
      <c r="G399" s="324">
        <v>9.0</v>
      </c>
      <c r="H399" s="324">
        <v>1.0</v>
      </c>
      <c r="I399" s="324">
        <v>0.0</v>
      </c>
      <c r="J399" s="324">
        <v>1.0</v>
      </c>
      <c r="K399" s="324">
        <v>1.0</v>
      </c>
      <c r="L399" s="324">
        <v>1.0</v>
      </c>
      <c r="M399" s="324">
        <v>0.0</v>
      </c>
      <c r="N399" s="324">
        <v>1.0</v>
      </c>
      <c r="O399" s="324">
        <v>2.0</v>
      </c>
      <c r="P399" s="324">
        <v>0.0</v>
      </c>
      <c r="Q399" s="324">
        <v>0.0</v>
      </c>
      <c r="R399" s="324">
        <v>0.0</v>
      </c>
      <c r="S399" s="324">
        <v>0.0</v>
      </c>
      <c r="T399" s="324">
        <v>0.0</v>
      </c>
      <c r="U399" s="324">
        <v>2.0</v>
      </c>
      <c r="V399" s="324">
        <v>7.0</v>
      </c>
      <c r="W399" s="324">
        <v>1.0</v>
      </c>
      <c r="X399" s="324">
        <v>0.0</v>
      </c>
      <c r="Y399" s="324">
        <v>0.0</v>
      </c>
      <c r="Z399" s="324">
        <v>0.0</v>
      </c>
      <c r="AA399" s="324">
        <v>0.0</v>
      </c>
      <c r="AB399" s="324">
        <v>2.0</v>
      </c>
      <c r="AC399" s="324"/>
      <c r="AD399" s="324"/>
      <c r="AE399" s="324"/>
      <c r="AF399" s="324"/>
      <c r="AG399" s="961">
        <f t="shared" ref="AG399:AG412" si="114">SUM(B399:AF399)</f>
        <v>28</v>
      </c>
    </row>
    <row r="400">
      <c r="A400" s="1040" t="s">
        <v>1111</v>
      </c>
      <c r="B400" s="324">
        <v>0.0</v>
      </c>
      <c r="C400" s="324">
        <v>0.0</v>
      </c>
      <c r="D400" s="324">
        <v>0.0</v>
      </c>
      <c r="E400" s="324">
        <v>0.0</v>
      </c>
      <c r="F400" s="324">
        <v>0.0</v>
      </c>
      <c r="G400" s="324">
        <v>0.0</v>
      </c>
      <c r="H400" s="324">
        <v>0.0</v>
      </c>
      <c r="I400" s="324">
        <v>0.0</v>
      </c>
      <c r="J400" s="324">
        <v>0.0</v>
      </c>
      <c r="K400" s="324">
        <v>0.0</v>
      </c>
      <c r="L400" s="324">
        <v>0.0</v>
      </c>
      <c r="M400" s="324">
        <v>0.0</v>
      </c>
      <c r="N400" s="324">
        <v>0.0</v>
      </c>
      <c r="O400" s="324">
        <v>0.0</v>
      </c>
      <c r="P400" s="324">
        <v>0.0</v>
      </c>
      <c r="Q400" s="324">
        <v>0.0</v>
      </c>
      <c r="R400" s="324">
        <v>0.0</v>
      </c>
      <c r="S400" s="324">
        <v>0.0</v>
      </c>
      <c r="T400" s="324">
        <v>0.0</v>
      </c>
      <c r="U400" s="324">
        <v>0.0</v>
      </c>
      <c r="V400" s="324">
        <v>0.0</v>
      </c>
      <c r="W400" s="324">
        <v>0.0</v>
      </c>
      <c r="X400" s="324">
        <v>0.0</v>
      </c>
      <c r="Y400" s="324">
        <v>0.0</v>
      </c>
      <c r="Z400" s="324">
        <v>0.0</v>
      </c>
      <c r="AA400" s="324">
        <v>0.0</v>
      </c>
      <c r="AB400" s="324">
        <v>0.0</v>
      </c>
      <c r="AC400" s="324"/>
      <c r="AD400" s="324"/>
      <c r="AE400" s="324"/>
      <c r="AF400" s="324"/>
      <c r="AG400" s="961">
        <f t="shared" si="114"/>
        <v>0</v>
      </c>
    </row>
    <row r="401">
      <c r="A401" s="1040" t="s">
        <v>1113</v>
      </c>
      <c r="B401" s="324">
        <v>2.0</v>
      </c>
      <c r="C401" s="700">
        <v>0.0</v>
      </c>
      <c r="D401" s="324">
        <v>0.0</v>
      </c>
      <c r="E401" s="324">
        <v>0.0</v>
      </c>
      <c r="F401" s="324">
        <v>2.0</v>
      </c>
      <c r="G401" s="324">
        <v>9.0</v>
      </c>
      <c r="H401" s="324">
        <v>2.0</v>
      </c>
      <c r="I401" s="324">
        <v>0.0</v>
      </c>
      <c r="J401" s="324">
        <v>0.0</v>
      </c>
      <c r="K401" s="324">
        <v>1.0</v>
      </c>
      <c r="L401" s="324">
        <v>4.0</v>
      </c>
      <c r="M401" s="324">
        <v>0.0</v>
      </c>
      <c r="N401" s="324">
        <v>4.0</v>
      </c>
      <c r="O401" s="324">
        <v>4.0</v>
      </c>
      <c r="P401" s="324">
        <v>0.0</v>
      </c>
      <c r="Q401" s="324">
        <v>0.0</v>
      </c>
      <c r="R401" s="324">
        <v>0.0</v>
      </c>
      <c r="S401" s="324">
        <v>0.0</v>
      </c>
      <c r="T401" s="324">
        <v>1.0</v>
      </c>
      <c r="U401" s="324">
        <v>1.0</v>
      </c>
      <c r="V401" s="324">
        <v>32.0</v>
      </c>
      <c r="W401" s="324">
        <v>0.0</v>
      </c>
      <c r="X401" s="324">
        <v>0.0</v>
      </c>
      <c r="Y401" s="324">
        <v>2.0</v>
      </c>
      <c r="Z401" s="324">
        <v>0.0</v>
      </c>
      <c r="AA401" s="324">
        <v>1.0</v>
      </c>
      <c r="AB401" s="324">
        <v>8.0</v>
      </c>
      <c r="AC401" s="324"/>
      <c r="AD401" s="324"/>
      <c r="AE401" s="324"/>
      <c r="AF401" s="324"/>
      <c r="AG401" s="961">
        <f t="shared" si="114"/>
        <v>73</v>
      </c>
    </row>
    <row r="402">
      <c r="A402" s="1040" t="s">
        <v>1115</v>
      </c>
      <c r="B402" s="324">
        <v>0.0</v>
      </c>
      <c r="C402" s="700">
        <v>0.0</v>
      </c>
      <c r="D402" s="324">
        <v>0.0</v>
      </c>
      <c r="E402" s="324">
        <v>0.0</v>
      </c>
      <c r="F402" s="324">
        <v>0.0</v>
      </c>
      <c r="G402" s="324">
        <v>4.0</v>
      </c>
      <c r="H402" s="324">
        <v>2.0</v>
      </c>
      <c r="I402" s="324">
        <v>0.0</v>
      </c>
      <c r="J402" s="324">
        <v>0.0</v>
      </c>
      <c r="K402" s="324">
        <v>0.0</v>
      </c>
      <c r="L402" s="324">
        <v>0.0</v>
      </c>
      <c r="M402" s="324">
        <v>0.0</v>
      </c>
      <c r="N402" s="324">
        <v>1.0</v>
      </c>
      <c r="O402" s="324">
        <v>2.0</v>
      </c>
      <c r="P402" s="324">
        <v>0.0</v>
      </c>
      <c r="Q402" s="324">
        <v>0.0</v>
      </c>
      <c r="R402" s="324">
        <v>0.0</v>
      </c>
      <c r="S402" s="324">
        <v>0.0</v>
      </c>
      <c r="T402" s="324">
        <v>1.0</v>
      </c>
      <c r="U402" s="324">
        <v>0.0</v>
      </c>
      <c r="V402" s="324">
        <v>6.0</v>
      </c>
      <c r="W402" s="324">
        <v>0.0</v>
      </c>
      <c r="X402" s="324">
        <v>0.0</v>
      </c>
      <c r="Y402" s="324">
        <v>0.0</v>
      </c>
      <c r="Z402" s="324">
        <v>0.0</v>
      </c>
      <c r="AA402" s="324">
        <v>0.0</v>
      </c>
      <c r="AB402" s="324">
        <v>1.0</v>
      </c>
      <c r="AC402" s="324"/>
      <c r="AD402" s="324"/>
      <c r="AE402" s="324"/>
      <c r="AF402" s="324"/>
      <c r="AG402" s="961">
        <f t="shared" si="114"/>
        <v>17</v>
      </c>
    </row>
    <row r="403">
      <c r="A403" s="1041" t="s">
        <v>1117</v>
      </c>
      <c r="B403" s="1042">
        <v>0.0</v>
      </c>
      <c r="C403" s="1042">
        <v>0.0</v>
      </c>
      <c r="D403" s="1042">
        <v>0.0</v>
      </c>
      <c r="E403" s="1042">
        <v>0.0</v>
      </c>
      <c r="F403" s="1042">
        <v>0.0</v>
      </c>
      <c r="G403" s="1042">
        <v>0.0</v>
      </c>
      <c r="H403" s="1042">
        <v>0.0</v>
      </c>
      <c r="I403" s="1042">
        <v>0.0</v>
      </c>
      <c r="J403" s="1042">
        <v>0.0</v>
      </c>
      <c r="K403" s="1042">
        <v>0.0</v>
      </c>
      <c r="L403" s="1042">
        <v>0.0</v>
      </c>
      <c r="M403" s="1042">
        <v>0.0</v>
      </c>
      <c r="N403" s="1042">
        <v>0.0</v>
      </c>
      <c r="O403" s="1042">
        <v>0.0</v>
      </c>
      <c r="P403" s="1042">
        <v>0.0</v>
      </c>
      <c r="Q403" s="1042">
        <v>0.0</v>
      </c>
      <c r="R403" s="1042">
        <v>0.0</v>
      </c>
      <c r="S403" s="1042">
        <v>0.0</v>
      </c>
      <c r="T403" s="1042">
        <v>0.0</v>
      </c>
      <c r="U403" s="1042">
        <v>0.0</v>
      </c>
      <c r="V403" s="1042">
        <v>2.0</v>
      </c>
      <c r="W403" s="1042">
        <v>0.0</v>
      </c>
      <c r="X403" s="1042">
        <v>0.0</v>
      </c>
      <c r="Y403" s="1042">
        <v>0.0</v>
      </c>
      <c r="Z403" s="1042">
        <v>0.0</v>
      </c>
      <c r="AA403" s="1042">
        <v>0.0</v>
      </c>
      <c r="AB403" s="1042">
        <v>0.0</v>
      </c>
      <c r="AC403" s="1042"/>
      <c r="AD403" s="1042"/>
      <c r="AE403" s="1042"/>
      <c r="AF403" s="1042"/>
      <c r="AG403" s="1043">
        <f t="shared" si="114"/>
        <v>2</v>
      </c>
    </row>
    <row r="404">
      <c r="A404" s="1040" t="s">
        <v>1118</v>
      </c>
      <c r="B404" s="324">
        <v>0.0</v>
      </c>
      <c r="C404" s="324">
        <v>0.0</v>
      </c>
      <c r="D404" s="324">
        <v>0.0</v>
      </c>
      <c r="E404" s="324">
        <v>0.0</v>
      </c>
      <c r="F404" s="324">
        <v>0.0</v>
      </c>
      <c r="G404" s="324">
        <v>0.0</v>
      </c>
      <c r="H404" s="324">
        <v>0.0</v>
      </c>
      <c r="I404" s="324">
        <v>0.0</v>
      </c>
      <c r="J404" s="324">
        <v>0.0</v>
      </c>
      <c r="K404" s="324">
        <v>0.0</v>
      </c>
      <c r="L404" s="324">
        <v>0.0</v>
      </c>
      <c r="M404" s="324">
        <v>0.0</v>
      </c>
      <c r="N404" s="324">
        <v>0.0</v>
      </c>
      <c r="O404" s="324">
        <v>0.0</v>
      </c>
      <c r="P404" s="324">
        <v>0.0</v>
      </c>
      <c r="Q404" s="324">
        <v>0.0</v>
      </c>
      <c r="R404" s="324">
        <v>0.0</v>
      </c>
      <c r="S404" s="324">
        <v>0.0</v>
      </c>
      <c r="T404" s="324">
        <v>0.0</v>
      </c>
      <c r="U404" s="324">
        <v>0.0</v>
      </c>
      <c r="V404" s="324">
        <v>0.0</v>
      </c>
      <c r="W404" s="324">
        <v>0.0</v>
      </c>
      <c r="X404" s="324">
        <v>0.0</v>
      </c>
      <c r="Y404" s="324">
        <v>0.0</v>
      </c>
      <c r="Z404" s="324">
        <v>0.0</v>
      </c>
      <c r="AA404" s="324">
        <v>0.0</v>
      </c>
      <c r="AB404" s="324">
        <v>0.0</v>
      </c>
      <c r="AC404" s="324"/>
      <c r="AD404" s="324"/>
      <c r="AE404" s="324"/>
      <c r="AF404" s="324"/>
      <c r="AG404" s="961">
        <f t="shared" si="114"/>
        <v>0</v>
      </c>
    </row>
    <row r="405">
      <c r="A405" s="1040" t="s">
        <v>1119</v>
      </c>
      <c r="B405" s="324">
        <v>0.0</v>
      </c>
      <c r="C405" s="324">
        <v>0.0</v>
      </c>
      <c r="D405" s="324">
        <v>1.0</v>
      </c>
      <c r="E405" s="324">
        <v>0.0</v>
      </c>
      <c r="F405" s="324">
        <v>0.0</v>
      </c>
      <c r="G405" s="324">
        <v>0.0</v>
      </c>
      <c r="H405" s="324">
        <v>0.0</v>
      </c>
      <c r="I405" s="324">
        <v>0.0</v>
      </c>
      <c r="J405" s="324">
        <v>0.0</v>
      </c>
      <c r="K405" s="324">
        <v>0.0</v>
      </c>
      <c r="L405" s="324">
        <v>0.0</v>
      </c>
      <c r="M405" s="324">
        <v>0.0</v>
      </c>
      <c r="N405" s="324">
        <v>0.0</v>
      </c>
      <c r="O405" s="324">
        <v>0.0</v>
      </c>
      <c r="P405" s="324">
        <v>0.0</v>
      </c>
      <c r="Q405" s="324">
        <v>0.0</v>
      </c>
      <c r="R405" s="324">
        <v>0.0</v>
      </c>
      <c r="S405" s="324">
        <v>0.0</v>
      </c>
      <c r="T405" s="324">
        <v>0.0</v>
      </c>
      <c r="U405" s="324">
        <v>0.0</v>
      </c>
      <c r="V405" s="324">
        <v>0.0</v>
      </c>
      <c r="W405" s="324">
        <v>0.0</v>
      </c>
      <c r="X405" s="324">
        <v>0.0</v>
      </c>
      <c r="Y405" s="324">
        <v>0.0</v>
      </c>
      <c r="Z405" s="324">
        <v>0.0</v>
      </c>
      <c r="AA405" s="324">
        <v>0.0</v>
      </c>
      <c r="AB405" s="324">
        <v>0.0</v>
      </c>
      <c r="AC405" s="324"/>
      <c r="AD405" s="324"/>
      <c r="AE405" s="324"/>
      <c r="AF405" s="324"/>
      <c r="AG405" s="961">
        <f t="shared" si="114"/>
        <v>1</v>
      </c>
    </row>
    <row r="406">
      <c r="A406" s="1040" t="s">
        <v>1120</v>
      </c>
      <c r="B406" s="324">
        <v>0.0</v>
      </c>
      <c r="C406" s="324">
        <v>0.0</v>
      </c>
      <c r="D406" s="324">
        <v>0.0</v>
      </c>
      <c r="E406" s="324">
        <v>0.0</v>
      </c>
      <c r="F406" s="324">
        <v>0.0</v>
      </c>
      <c r="G406" s="324">
        <v>0.0</v>
      </c>
      <c r="H406" s="324">
        <v>0.0</v>
      </c>
      <c r="I406" s="324">
        <v>0.0</v>
      </c>
      <c r="J406" s="324">
        <v>0.0</v>
      </c>
      <c r="K406" s="324">
        <v>0.0</v>
      </c>
      <c r="L406" s="324">
        <v>0.0</v>
      </c>
      <c r="M406" s="324">
        <v>0.0</v>
      </c>
      <c r="N406" s="324">
        <v>0.0</v>
      </c>
      <c r="O406" s="324">
        <v>0.0</v>
      </c>
      <c r="P406" s="324">
        <v>0.0</v>
      </c>
      <c r="Q406" s="324">
        <v>0.0</v>
      </c>
      <c r="R406" s="324">
        <v>0.0</v>
      </c>
      <c r="S406" s="324">
        <v>0.0</v>
      </c>
      <c r="T406" s="324">
        <v>0.0</v>
      </c>
      <c r="U406" s="324">
        <v>0.0</v>
      </c>
      <c r="V406" s="324">
        <v>0.0</v>
      </c>
      <c r="W406" s="324">
        <v>0.0</v>
      </c>
      <c r="X406" s="324">
        <v>0.0</v>
      </c>
      <c r="Y406" s="324">
        <v>0.0</v>
      </c>
      <c r="Z406" s="324">
        <v>0.0</v>
      </c>
      <c r="AA406" s="324">
        <v>0.0</v>
      </c>
      <c r="AB406" s="324">
        <v>0.0</v>
      </c>
      <c r="AC406" s="324"/>
      <c r="AD406" s="324"/>
      <c r="AE406" s="324"/>
      <c r="AF406" s="324"/>
      <c r="AG406" s="961">
        <f t="shared" si="114"/>
        <v>0</v>
      </c>
    </row>
    <row r="407">
      <c r="A407" s="1041" t="s">
        <v>1121</v>
      </c>
      <c r="B407" s="1055"/>
      <c r="C407" s="1055"/>
      <c r="D407" s="1055"/>
      <c r="E407" s="1056"/>
      <c r="F407" s="1056"/>
      <c r="G407" s="1056"/>
      <c r="H407" s="1055"/>
      <c r="I407" s="1055"/>
      <c r="J407" s="1055"/>
      <c r="K407" s="1055"/>
      <c r="L407" s="1055"/>
      <c r="M407" s="1055"/>
      <c r="N407" s="1055"/>
      <c r="O407" s="1055"/>
      <c r="P407" s="1055"/>
      <c r="Q407" s="1055"/>
      <c r="R407" s="1055"/>
      <c r="S407" s="1055"/>
      <c r="T407" s="1055"/>
      <c r="U407" s="1055"/>
      <c r="V407" s="1055"/>
      <c r="W407" s="1055"/>
      <c r="X407" s="1055"/>
      <c r="Y407" s="1055"/>
      <c r="Z407" s="1055"/>
      <c r="AA407" s="1055"/>
      <c r="AB407" s="1055"/>
      <c r="AC407" s="1055"/>
      <c r="AD407" s="1055"/>
      <c r="AE407" s="1055"/>
      <c r="AF407" s="1055"/>
      <c r="AG407" s="1043">
        <f t="shared" si="114"/>
        <v>0</v>
      </c>
    </row>
    <row r="408">
      <c r="A408" s="1040" t="s">
        <v>1124</v>
      </c>
      <c r="B408" s="48"/>
      <c r="C408" s="48"/>
      <c r="D408" s="48"/>
      <c r="E408" s="1011"/>
      <c r="F408" s="1011"/>
      <c r="G408" s="1011"/>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961">
        <f t="shared" si="114"/>
        <v>0</v>
      </c>
    </row>
    <row r="409">
      <c r="A409" s="1040" t="s">
        <v>1126</v>
      </c>
      <c r="B409" s="48"/>
      <c r="C409" s="48"/>
      <c r="D409" s="48"/>
      <c r="E409" s="1011"/>
      <c r="F409" s="1011"/>
      <c r="G409" s="1011"/>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961">
        <f t="shared" si="114"/>
        <v>0</v>
      </c>
    </row>
    <row r="410">
      <c r="A410" s="1040" t="s">
        <v>1128</v>
      </c>
      <c r="B410" s="48"/>
      <c r="C410" s="48"/>
      <c r="D410" s="48"/>
      <c r="E410" s="1011"/>
      <c r="F410" s="1011"/>
      <c r="G410" s="1011"/>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961">
        <f t="shared" si="114"/>
        <v>0</v>
      </c>
    </row>
    <row r="411">
      <c r="A411" s="1046" t="s">
        <v>130</v>
      </c>
      <c r="B411" s="393">
        <f t="shared" ref="B411:AF411" si="115">SUM(B399,B400,B403,B404,B407,B408)</f>
        <v>0</v>
      </c>
      <c r="C411" s="393">
        <f t="shared" si="115"/>
        <v>0</v>
      </c>
      <c r="D411" s="393">
        <f t="shared" si="115"/>
        <v>0</v>
      </c>
      <c r="E411" s="393">
        <f t="shared" si="115"/>
        <v>0</v>
      </c>
      <c r="F411" s="393">
        <f t="shared" si="115"/>
        <v>0</v>
      </c>
      <c r="G411" s="393">
        <f t="shared" si="115"/>
        <v>9</v>
      </c>
      <c r="H411" s="393">
        <f t="shared" si="115"/>
        <v>1</v>
      </c>
      <c r="I411" s="393">
        <f t="shared" si="115"/>
        <v>0</v>
      </c>
      <c r="J411" s="393">
        <f t="shared" si="115"/>
        <v>1</v>
      </c>
      <c r="K411" s="393">
        <f t="shared" si="115"/>
        <v>1</v>
      </c>
      <c r="L411" s="393">
        <f t="shared" si="115"/>
        <v>1</v>
      </c>
      <c r="M411" s="393">
        <f t="shared" si="115"/>
        <v>0</v>
      </c>
      <c r="N411" s="393">
        <f t="shared" si="115"/>
        <v>1</v>
      </c>
      <c r="O411" s="393">
        <f t="shared" si="115"/>
        <v>2</v>
      </c>
      <c r="P411" s="393">
        <f t="shared" si="115"/>
        <v>0</v>
      </c>
      <c r="Q411" s="393">
        <f t="shared" si="115"/>
        <v>0</v>
      </c>
      <c r="R411" s="393">
        <f t="shared" si="115"/>
        <v>0</v>
      </c>
      <c r="S411" s="393">
        <f t="shared" si="115"/>
        <v>0</v>
      </c>
      <c r="T411" s="393">
        <f t="shared" si="115"/>
        <v>0</v>
      </c>
      <c r="U411" s="393">
        <f t="shared" si="115"/>
        <v>2</v>
      </c>
      <c r="V411" s="393">
        <f t="shared" si="115"/>
        <v>9</v>
      </c>
      <c r="W411" s="393">
        <f t="shared" si="115"/>
        <v>1</v>
      </c>
      <c r="X411" s="393">
        <f t="shared" si="115"/>
        <v>0</v>
      </c>
      <c r="Y411" s="393">
        <f t="shared" si="115"/>
        <v>0</v>
      </c>
      <c r="Z411" s="393">
        <f t="shared" si="115"/>
        <v>0</v>
      </c>
      <c r="AA411" s="393">
        <f t="shared" si="115"/>
        <v>0</v>
      </c>
      <c r="AB411" s="393">
        <f t="shared" si="115"/>
        <v>2</v>
      </c>
      <c r="AC411" s="393">
        <f t="shared" si="115"/>
        <v>0</v>
      </c>
      <c r="AD411" s="393">
        <f t="shared" si="115"/>
        <v>0</v>
      </c>
      <c r="AE411" s="393">
        <f t="shared" si="115"/>
        <v>0</v>
      </c>
      <c r="AF411" s="393">
        <f t="shared" si="115"/>
        <v>0</v>
      </c>
      <c r="AG411" s="961">
        <f t="shared" si="114"/>
        <v>30</v>
      </c>
    </row>
    <row r="412">
      <c r="A412" s="1046" t="s">
        <v>133</v>
      </c>
      <c r="B412" s="393">
        <f t="shared" ref="B412:AF412" si="116">SUM(B401,B402,B405,B406,B409,B410)</f>
        <v>2</v>
      </c>
      <c r="C412" s="393">
        <f t="shared" si="116"/>
        <v>0</v>
      </c>
      <c r="D412" s="393">
        <f t="shared" si="116"/>
        <v>1</v>
      </c>
      <c r="E412" s="393">
        <f t="shared" si="116"/>
        <v>0</v>
      </c>
      <c r="F412" s="393">
        <f t="shared" si="116"/>
        <v>2</v>
      </c>
      <c r="G412" s="393">
        <f t="shared" si="116"/>
        <v>13</v>
      </c>
      <c r="H412" s="393">
        <f t="shared" si="116"/>
        <v>4</v>
      </c>
      <c r="I412" s="393">
        <f t="shared" si="116"/>
        <v>0</v>
      </c>
      <c r="J412" s="393">
        <f t="shared" si="116"/>
        <v>0</v>
      </c>
      <c r="K412" s="393">
        <f t="shared" si="116"/>
        <v>1</v>
      </c>
      <c r="L412" s="393">
        <f t="shared" si="116"/>
        <v>4</v>
      </c>
      <c r="M412" s="393">
        <f t="shared" si="116"/>
        <v>0</v>
      </c>
      <c r="N412" s="393">
        <f t="shared" si="116"/>
        <v>5</v>
      </c>
      <c r="O412" s="393">
        <f t="shared" si="116"/>
        <v>6</v>
      </c>
      <c r="P412" s="393">
        <f t="shared" si="116"/>
        <v>0</v>
      </c>
      <c r="Q412" s="393">
        <f t="shared" si="116"/>
        <v>0</v>
      </c>
      <c r="R412" s="393">
        <f t="shared" si="116"/>
        <v>0</v>
      </c>
      <c r="S412" s="393">
        <f t="shared" si="116"/>
        <v>0</v>
      </c>
      <c r="T412" s="393">
        <f t="shared" si="116"/>
        <v>2</v>
      </c>
      <c r="U412" s="393">
        <f t="shared" si="116"/>
        <v>1</v>
      </c>
      <c r="V412" s="393">
        <f t="shared" si="116"/>
        <v>38</v>
      </c>
      <c r="W412" s="393">
        <f t="shared" si="116"/>
        <v>0</v>
      </c>
      <c r="X412" s="393">
        <f t="shared" si="116"/>
        <v>0</v>
      </c>
      <c r="Y412" s="393">
        <f t="shared" si="116"/>
        <v>2</v>
      </c>
      <c r="Z412" s="393">
        <f t="shared" si="116"/>
        <v>0</v>
      </c>
      <c r="AA412" s="393">
        <f t="shared" si="116"/>
        <v>1</v>
      </c>
      <c r="AB412" s="393">
        <f t="shared" si="116"/>
        <v>9</v>
      </c>
      <c r="AC412" s="393">
        <f t="shared" si="116"/>
        <v>0</v>
      </c>
      <c r="AD412" s="393">
        <f t="shared" si="116"/>
        <v>0</v>
      </c>
      <c r="AE412" s="393">
        <f t="shared" si="116"/>
        <v>0</v>
      </c>
      <c r="AF412" s="393">
        <f t="shared" si="116"/>
        <v>0</v>
      </c>
      <c r="AG412" s="961">
        <f t="shared" si="114"/>
        <v>91</v>
      </c>
    </row>
    <row r="413">
      <c r="A413" s="40"/>
      <c r="B413" s="992"/>
      <c r="C413" s="992"/>
      <c r="D413" s="992"/>
      <c r="E413" s="992"/>
      <c r="F413" s="992"/>
      <c r="G413" s="992"/>
      <c r="H413" s="992"/>
      <c r="I413" s="992"/>
      <c r="J413" s="992"/>
      <c r="K413" s="992"/>
      <c r="L413" s="992"/>
      <c r="M413" s="992"/>
      <c r="N413" s="992"/>
      <c r="O413" s="992"/>
      <c r="P413" s="992"/>
      <c r="Q413" s="992"/>
      <c r="R413" s="992"/>
      <c r="S413" s="992"/>
      <c r="T413" s="992"/>
      <c r="U413" s="992"/>
      <c r="V413" s="992"/>
      <c r="W413" s="992"/>
      <c r="X413" s="992"/>
      <c r="Y413" s="992"/>
      <c r="Z413" s="992"/>
      <c r="AA413" s="992"/>
      <c r="AB413" s="992"/>
      <c r="AC413" s="992"/>
      <c r="AD413" s="992"/>
      <c r="AE413" s="992"/>
      <c r="AF413" s="992"/>
      <c r="AG413" s="732"/>
    </row>
    <row r="414">
      <c r="A414" s="1040" t="s">
        <v>923</v>
      </c>
      <c r="B414" s="324">
        <v>0.0</v>
      </c>
      <c r="C414" s="324">
        <v>0.0</v>
      </c>
      <c r="D414" s="324">
        <v>0.0</v>
      </c>
      <c r="E414" s="324">
        <v>0.0</v>
      </c>
      <c r="F414" s="324">
        <v>0.0</v>
      </c>
      <c r="G414" s="324">
        <v>3.0</v>
      </c>
      <c r="H414" s="324">
        <v>1.0</v>
      </c>
      <c r="I414" s="324">
        <v>0.0</v>
      </c>
      <c r="J414" s="324">
        <v>0.0</v>
      </c>
      <c r="K414" s="324">
        <v>0.0</v>
      </c>
      <c r="L414" s="324">
        <v>1.0</v>
      </c>
      <c r="M414" s="324">
        <v>0.0</v>
      </c>
      <c r="N414" s="324">
        <v>0.0</v>
      </c>
      <c r="O414" s="324">
        <v>2.0</v>
      </c>
      <c r="P414" s="324">
        <v>0.0</v>
      </c>
      <c r="Q414" s="324">
        <v>0.0</v>
      </c>
      <c r="R414" s="324">
        <v>0.0</v>
      </c>
      <c r="S414" s="324">
        <v>0.0</v>
      </c>
      <c r="T414" s="324">
        <v>0.0</v>
      </c>
      <c r="U414" s="324">
        <v>0.0</v>
      </c>
      <c r="V414" s="324">
        <v>9.0</v>
      </c>
      <c r="W414" s="324">
        <v>1.0</v>
      </c>
      <c r="X414" s="324">
        <v>1.0</v>
      </c>
      <c r="Y414" s="324">
        <v>1.0</v>
      </c>
      <c r="Z414" s="324">
        <v>0.0</v>
      </c>
      <c r="AA414" s="324">
        <v>0.0</v>
      </c>
      <c r="AB414" s="324">
        <v>8.0</v>
      </c>
      <c r="AC414" s="324"/>
      <c r="AD414" s="324"/>
      <c r="AE414" s="324"/>
      <c r="AF414" s="324"/>
      <c r="AG414" s="961">
        <f t="shared" ref="AG414:AG423" si="117">SUM(B414:AF414)</f>
        <v>27</v>
      </c>
    </row>
    <row r="415">
      <c r="A415" s="1040" t="s">
        <v>924</v>
      </c>
      <c r="B415" s="47"/>
      <c r="C415" s="47"/>
      <c r="D415" s="47"/>
      <c r="E415" s="47"/>
      <c r="F415" s="47"/>
      <c r="G415" s="718"/>
      <c r="H415" s="718"/>
      <c r="I415" s="718"/>
      <c r="J415" s="718"/>
      <c r="K415" s="718"/>
      <c r="L415" s="718"/>
      <c r="M415" s="718"/>
      <c r="N415" s="718"/>
      <c r="O415" s="718"/>
      <c r="P415" s="718"/>
      <c r="Q415" s="718"/>
      <c r="R415" s="718"/>
      <c r="S415" s="718"/>
      <c r="T415" s="718"/>
      <c r="U415" s="718"/>
      <c r="V415" s="718"/>
      <c r="W415" s="47"/>
      <c r="X415" s="718"/>
      <c r="Y415" s="718"/>
      <c r="Z415" s="718"/>
      <c r="AA415" s="718"/>
      <c r="AB415" s="718"/>
      <c r="AC415" s="718"/>
      <c r="AD415" s="718"/>
      <c r="AE415" s="718"/>
      <c r="AF415" s="718"/>
      <c r="AG415" s="961">
        <f t="shared" si="117"/>
        <v>0</v>
      </c>
    </row>
    <row r="416">
      <c r="A416" s="1040" t="s">
        <v>925</v>
      </c>
      <c r="B416" s="324">
        <v>1.0</v>
      </c>
      <c r="C416" s="324">
        <v>0.0</v>
      </c>
      <c r="D416" s="324">
        <v>0.0</v>
      </c>
      <c r="E416" s="324">
        <v>0.0</v>
      </c>
      <c r="F416" s="324">
        <v>1.0</v>
      </c>
      <c r="G416" s="324">
        <v>11.0</v>
      </c>
      <c r="H416" s="324">
        <v>3.0</v>
      </c>
      <c r="I416" s="324">
        <v>0.0</v>
      </c>
      <c r="J416" s="324">
        <v>1.0</v>
      </c>
      <c r="K416" s="324">
        <v>2.0</v>
      </c>
      <c r="L416" s="324">
        <v>2.0</v>
      </c>
      <c r="M416" s="324">
        <v>0.0</v>
      </c>
      <c r="N416" s="324">
        <v>2.0</v>
      </c>
      <c r="O416" s="324">
        <v>4.0</v>
      </c>
      <c r="P416" s="324">
        <v>0.0</v>
      </c>
      <c r="Q416" s="324">
        <v>0.0</v>
      </c>
      <c r="R416" s="324">
        <v>0.0</v>
      </c>
      <c r="S416" s="324">
        <v>0.0</v>
      </c>
      <c r="T416" s="324">
        <v>1.0</v>
      </c>
      <c r="U416" s="324">
        <v>3.0</v>
      </c>
      <c r="V416" s="324">
        <v>20.0</v>
      </c>
      <c r="W416" s="324">
        <v>1.0</v>
      </c>
      <c r="X416" s="324">
        <v>0.0</v>
      </c>
      <c r="Y416" s="324">
        <v>3.0</v>
      </c>
      <c r="Z416" s="324">
        <v>0.0</v>
      </c>
      <c r="AA416" s="324">
        <v>0.0</v>
      </c>
      <c r="AB416" s="324">
        <v>5.0</v>
      </c>
      <c r="AC416" s="324"/>
      <c r="AD416" s="324"/>
      <c r="AE416" s="324"/>
      <c r="AF416" s="324"/>
      <c r="AG416" s="961">
        <f t="shared" si="117"/>
        <v>60</v>
      </c>
    </row>
    <row r="417">
      <c r="A417" s="1040" t="s">
        <v>1137</v>
      </c>
      <c r="B417" s="324">
        <v>0.0</v>
      </c>
      <c r="C417" s="324">
        <v>0.0</v>
      </c>
      <c r="D417" s="324">
        <v>0.0</v>
      </c>
      <c r="E417" s="324">
        <v>0.0</v>
      </c>
      <c r="F417" s="324">
        <v>0.0</v>
      </c>
      <c r="G417" s="324">
        <v>0.0</v>
      </c>
      <c r="H417" s="324">
        <v>1.0</v>
      </c>
      <c r="I417" s="324">
        <v>0.0</v>
      </c>
      <c r="J417" s="324">
        <v>0.0</v>
      </c>
      <c r="K417" s="324">
        <v>0.0</v>
      </c>
      <c r="L417" s="324">
        <v>0.0</v>
      </c>
      <c r="M417" s="324">
        <v>0.0</v>
      </c>
      <c r="N417" s="324">
        <v>0.0</v>
      </c>
      <c r="O417" s="324">
        <v>0.0</v>
      </c>
      <c r="P417" s="324">
        <v>0.0</v>
      </c>
      <c r="Q417" s="324">
        <v>0.0</v>
      </c>
      <c r="R417" s="324">
        <v>0.0</v>
      </c>
      <c r="S417" s="324">
        <v>0.0</v>
      </c>
      <c r="T417" s="324">
        <v>2.0</v>
      </c>
      <c r="U417" s="324">
        <v>2.0</v>
      </c>
      <c r="V417" s="324">
        <v>3.0</v>
      </c>
      <c r="W417" s="324">
        <v>0.0</v>
      </c>
      <c r="X417" s="324">
        <v>0.0</v>
      </c>
      <c r="Y417" s="324">
        <v>1.0</v>
      </c>
      <c r="Z417" s="324">
        <v>0.0</v>
      </c>
      <c r="AA417" s="324">
        <v>0.0</v>
      </c>
      <c r="AB417" s="324">
        <v>1.0</v>
      </c>
      <c r="AC417" s="324"/>
      <c r="AD417" s="324"/>
      <c r="AE417" s="324"/>
      <c r="AF417" s="324"/>
      <c r="AG417" s="961">
        <f t="shared" si="117"/>
        <v>10</v>
      </c>
    </row>
    <row r="418">
      <c r="A418" s="1040" t="s">
        <v>1139</v>
      </c>
      <c r="B418" s="324">
        <v>0.0</v>
      </c>
      <c r="C418" s="324">
        <v>0.0</v>
      </c>
      <c r="D418" s="324">
        <v>0.0</v>
      </c>
      <c r="E418" s="324">
        <v>0.0</v>
      </c>
      <c r="F418" s="324">
        <v>0.0</v>
      </c>
      <c r="G418" s="324">
        <v>1.0</v>
      </c>
      <c r="H418" s="324">
        <v>0.0</v>
      </c>
      <c r="I418" s="324">
        <v>0.0</v>
      </c>
      <c r="J418" s="324">
        <v>0.0</v>
      </c>
      <c r="K418" s="324">
        <v>0.0</v>
      </c>
      <c r="L418" s="324">
        <v>0.0</v>
      </c>
      <c r="M418" s="324">
        <v>0.0</v>
      </c>
      <c r="N418" s="324">
        <v>0.0</v>
      </c>
      <c r="O418" s="324">
        <v>1.0</v>
      </c>
      <c r="P418" s="324">
        <v>0.0</v>
      </c>
      <c r="Q418" s="324">
        <v>0.0</v>
      </c>
      <c r="R418" s="324">
        <v>0.0</v>
      </c>
      <c r="S418" s="324">
        <v>0.0</v>
      </c>
      <c r="T418" s="324">
        <v>0.0</v>
      </c>
      <c r="U418" s="324">
        <v>0.0</v>
      </c>
      <c r="V418" s="324">
        <v>0.0</v>
      </c>
      <c r="W418" s="324">
        <v>0.0</v>
      </c>
      <c r="X418" s="324">
        <v>0.0</v>
      </c>
      <c r="Y418" s="324">
        <v>0.0</v>
      </c>
      <c r="Z418" s="324">
        <v>0.0</v>
      </c>
      <c r="AA418" s="324">
        <v>0.0</v>
      </c>
      <c r="AB418" s="324">
        <v>0.0</v>
      </c>
      <c r="AC418" s="324"/>
      <c r="AD418" s="324"/>
      <c r="AE418" s="324"/>
      <c r="AF418" s="324"/>
      <c r="AG418" s="961">
        <f t="shared" si="117"/>
        <v>2</v>
      </c>
    </row>
    <row r="419">
      <c r="A419" s="1040" t="s">
        <v>1141</v>
      </c>
      <c r="B419" s="324">
        <v>0.0</v>
      </c>
      <c r="C419" s="324">
        <v>0.0</v>
      </c>
      <c r="D419" s="324">
        <v>0.0</v>
      </c>
      <c r="E419" s="324">
        <v>0.0</v>
      </c>
      <c r="F419" s="324">
        <v>0.0</v>
      </c>
      <c r="G419" s="324">
        <v>1.0</v>
      </c>
      <c r="H419" s="324">
        <v>0.0</v>
      </c>
      <c r="I419" s="324">
        <v>0.0</v>
      </c>
      <c r="J419" s="324">
        <v>0.0</v>
      </c>
      <c r="K419" s="324">
        <v>0.0</v>
      </c>
      <c r="L419" s="324">
        <v>1.0</v>
      </c>
      <c r="M419" s="324">
        <v>0.0</v>
      </c>
      <c r="N419" s="324">
        <v>0.0</v>
      </c>
      <c r="O419" s="324">
        <v>0.0</v>
      </c>
      <c r="P419" s="324">
        <v>0.0</v>
      </c>
      <c r="Q419" s="324">
        <v>0.0</v>
      </c>
      <c r="R419" s="324">
        <v>0.0</v>
      </c>
      <c r="S419" s="324">
        <v>0.0</v>
      </c>
      <c r="T419" s="324">
        <v>0.0</v>
      </c>
      <c r="U419" s="324">
        <v>1.0</v>
      </c>
      <c r="V419" s="324">
        <v>0.0</v>
      </c>
      <c r="W419" s="324">
        <v>0.0</v>
      </c>
      <c r="X419" s="324">
        <v>0.0</v>
      </c>
      <c r="Y419" s="324">
        <v>0.0</v>
      </c>
      <c r="Z419" s="324">
        <v>0.0</v>
      </c>
      <c r="AA419" s="324">
        <v>0.0</v>
      </c>
      <c r="AB419" s="324">
        <v>0.0</v>
      </c>
      <c r="AC419" s="324"/>
      <c r="AD419" s="324"/>
      <c r="AE419" s="324"/>
      <c r="AF419" s="324"/>
      <c r="AG419" s="961">
        <f t="shared" si="117"/>
        <v>3</v>
      </c>
    </row>
    <row r="420">
      <c r="A420" s="1040" t="s">
        <v>1143</v>
      </c>
      <c r="B420" s="324">
        <v>0.0</v>
      </c>
      <c r="C420" s="324">
        <v>0.0</v>
      </c>
      <c r="D420" s="324">
        <v>0.0</v>
      </c>
      <c r="E420" s="324">
        <v>0.0</v>
      </c>
      <c r="F420" s="324">
        <v>0.0</v>
      </c>
      <c r="G420" s="324">
        <v>0.0</v>
      </c>
      <c r="H420" s="324">
        <v>0.0</v>
      </c>
      <c r="I420" s="324">
        <v>0.0</v>
      </c>
      <c r="J420" s="324">
        <v>0.0</v>
      </c>
      <c r="K420" s="324">
        <v>0.0</v>
      </c>
      <c r="L420" s="324">
        <v>0.0</v>
      </c>
      <c r="M420" s="324">
        <v>0.0</v>
      </c>
      <c r="N420" s="324">
        <v>0.0</v>
      </c>
      <c r="O420" s="324">
        <v>0.0</v>
      </c>
      <c r="P420" s="324">
        <v>0.0</v>
      </c>
      <c r="Q420" s="324">
        <v>0.0</v>
      </c>
      <c r="R420" s="324">
        <v>0.0</v>
      </c>
      <c r="S420" s="324">
        <v>0.0</v>
      </c>
      <c r="T420" s="324">
        <v>0.0</v>
      </c>
      <c r="U420" s="324">
        <v>0.0</v>
      </c>
      <c r="V420" s="324">
        <v>0.0</v>
      </c>
      <c r="W420" s="324">
        <v>0.0</v>
      </c>
      <c r="X420" s="324">
        <v>0.0</v>
      </c>
      <c r="Y420" s="324">
        <v>0.0</v>
      </c>
      <c r="Z420" s="324">
        <v>0.0</v>
      </c>
      <c r="AA420" s="324">
        <v>0.0</v>
      </c>
      <c r="AB420" s="324">
        <v>0.0</v>
      </c>
      <c r="AC420" s="324"/>
      <c r="AD420" s="324"/>
      <c r="AE420" s="324"/>
      <c r="AF420" s="324"/>
      <c r="AG420" s="961">
        <f t="shared" si="117"/>
        <v>0</v>
      </c>
    </row>
    <row r="421">
      <c r="A421" s="1040" t="s">
        <v>1144</v>
      </c>
      <c r="B421" s="324">
        <v>1.0</v>
      </c>
      <c r="C421" s="324">
        <v>0.0</v>
      </c>
      <c r="D421" s="324">
        <v>0.0</v>
      </c>
      <c r="E421" s="324">
        <v>0.0</v>
      </c>
      <c r="F421" s="324">
        <v>1.0</v>
      </c>
      <c r="G421" s="324">
        <v>2.0</v>
      </c>
      <c r="H421" s="324">
        <v>3.0</v>
      </c>
      <c r="I421" s="324">
        <v>0.0</v>
      </c>
      <c r="J421" s="324">
        <v>0.0</v>
      </c>
      <c r="K421" s="324">
        <v>0.0</v>
      </c>
      <c r="L421" s="324">
        <v>0.0</v>
      </c>
      <c r="M421" s="324">
        <v>0.0</v>
      </c>
      <c r="N421" s="324">
        <v>1.0</v>
      </c>
      <c r="O421" s="324">
        <v>2.0</v>
      </c>
      <c r="P421" s="324">
        <v>0.0</v>
      </c>
      <c r="Q421" s="324">
        <v>0.0</v>
      </c>
      <c r="R421" s="324">
        <v>0.0</v>
      </c>
      <c r="S421" s="324">
        <v>0.0</v>
      </c>
      <c r="T421" s="324">
        <v>1.0</v>
      </c>
      <c r="U421" s="324">
        <v>0.0</v>
      </c>
      <c r="V421" s="324">
        <v>4.0</v>
      </c>
      <c r="W421" s="324">
        <v>0.0</v>
      </c>
      <c r="X421" s="324">
        <v>0.0</v>
      </c>
      <c r="Y421" s="324">
        <v>2.0</v>
      </c>
      <c r="Z421" s="324">
        <v>0.0</v>
      </c>
      <c r="AA421" s="324">
        <v>0.0</v>
      </c>
      <c r="AB421" s="324">
        <v>0.0</v>
      </c>
      <c r="AC421" s="324"/>
      <c r="AD421" s="324"/>
      <c r="AE421" s="324"/>
      <c r="AF421" s="324"/>
      <c r="AG421" s="961">
        <f t="shared" si="117"/>
        <v>17</v>
      </c>
    </row>
    <row r="422">
      <c r="A422" s="1040" t="s">
        <v>1145</v>
      </c>
      <c r="B422" s="324">
        <v>0.0</v>
      </c>
      <c r="C422" s="324">
        <v>0.0</v>
      </c>
      <c r="D422" s="324">
        <v>0.0</v>
      </c>
      <c r="E422" s="324">
        <v>0.0</v>
      </c>
      <c r="F422" s="324">
        <v>0.0</v>
      </c>
      <c r="G422" s="324">
        <v>1.0</v>
      </c>
      <c r="H422" s="324">
        <v>2.0</v>
      </c>
      <c r="I422" s="324">
        <v>0.0</v>
      </c>
      <c r="J422" s="324">
        <v>0.0</v>
      </c>
      <c r="K422" s="324">
        <v>0.0</v>
      </c>
      <c r="L422" s="324">
        <v>0.0</v>
      </c>
      <c r="M422" s="324">
        <v>0.0</v>
      </c>
      <c r="N422" s="324">
        <v>0.0</v>
      </c>
      <c r="O422" s="324">
        <v>1.0</v>
      </c>
      <c r="P422" s="324">
        <v>0.0</v>
      </c>
      <c r="Q422" s="324">
        <v>0.0</v>
      </c>
      <c r="R422" s="324">
        <v>0.0</v>
      </c>
      <c r="S422" s="324">
        <v>0.0</v>
      </c>
      <c r="T422" s="324">
        <v>1.0</v>
      </c>
      <c r="U422" s="324">
        <v>0.0</v>
      </c>
      <c r="V422" s="324">
        <v>0.0</v>
      </c>
      <c r="W422" s="324">
        <v>0.0</v>
      </c>
      <c r="X422" s="324">
        <v>0.0</v>
      </c>
      <c r="Y422" s="324">
        <v>0.0</v>
      </c>
      <c r="Z422" s="324">
        <v>0.0</v>
      </c>
      <c r="AA422" s="324">
        <v>0.0</v>
      </c>
      <c r="AB422" s="324">
        <v>2.0</v>
      </c>
      <c r="AC422" s="324"/>
      <c r="AD422" s="324"/>
      <c r="AE422" s="324"/>
      <c r="AF422" s="324"/>
      <c r="AG422" s="961">
        <f t="shared" si="117"/>
        <v>7</v>
      </c>
    </row>
    <row r="423">
      <c r="A423" s="1049" t="s">
        <v>545</v>
      </c>
      <c r="B423" s="393">
        <f t="shared" ref="B423:AF423" si="118">SUM(B414:B422)</f>
        <v>2</v>
      </c>
      <c r="C423" s="393">
        <f t="shared" si="118"/>
        <v>0</v>
      </c>
      <c r="D423" s="393">
        <f t="shared" si="118"/>
        <v>0</v>
      </c>
      <c r="E423" s="393">
        <f t="shared" si="118"/>
        <v>0</v>
      </c>
      <c r="F423" s="393">
        <f t="shared" si="118"/>
        <v>2</v>
      </c>
      <c r="G423" s="393">
        <f t="shared" si="118"/>
        <v>19</v>
      </c>
      <c r="H423" s="393">
        <f t="shared" si="118"/>
        <v>10</v>
      </c>
      <c r="I423" s="393">
        <f t="shared" si="118"/>
        <v>0</v>
      </c>
      <c r="J423" s="393">
        <f t="shared" si="118"/>
        <v>1</v>
      </c>
      <c r="K423" s="393">
        <f t="shared" si="118"/>
        <v>2</v>
      </c>
      <c r="L423" s="393">
        <f t="shared" si="118"/>
        <v>4</v>
      </c>
      <c r="M423" s="393">
        <f t="shared" si="118"/>
        <v>0</v>
      </c>
      <c r="N423" s="393">
        <f t="shared" si="118"/>
        <v>3</v>
      </c>
      <c r="O423" s="393">
        <f t="shared" si="118"/>
        <v>10</v>
      </c>
      <c r="P423" s="393">
        <f t="shared" si="118"/>
        <v>0</v>
      </c>
      <c r="Q423" s="393">
        <f t="shared" si="118"/>
        <v>0</v>
      </c>
      <c r="R423" s="393">
        <f t="shared" si="118"/>
        <v>0</v>
      </c>
      <c r="S423" s="393">
        <f t="shared" si="118"/>
        <v>0</v>
      </c>
      <c r="T423" s="393">
        <f t="shared" si="118"/>
        <v>5</v>
      </c>
      <c r="U423" s="393">
        <f t="shared" si="118"/>
        <v>6</v>
      </c>
      <c r="V423" s="393">
        <f t="shared" si="118"/>
        <v>36</v>
      </c>
      <c r="W423" s="393">
        <f t="shared" si="118"/>
        <v>2</v>
      </c>
      <c r="X423" s="393">
        <f t="shared" si="118"/>
        <v>1</v>
      </c>
      <c r="Y423" s="393">
        <f t="shared" si="118"/>
        <v>7</v>
      </c>
      <c r="Z423" s="393">
        <f t="shared" si="118"/>
        <v>0</v>
      </c>
      <c r="AA423" s="393">
        <f t="shared" si="118"/>
        <v>0</v>
      </c>
      <c r="AB423" s="393">
        <f t="shared" si="118"/>
        <v>16</v>
      </c>
      <c r="AC423" s="393">
        <f t="shared" si="118"/>
        <v>0</v>
      </c>
      <c r="AD423" s="393">
        <f t="shared" si="118"/>
        <v>0</v>
      </c>
      <c r="AE423" s="393">
        <f t="shared" si="118"/>
        <v>0</v>
      </c>
      <c r="AF423" s="393">
        <f t="shared" si="118"/>
        <v>0</v>
      </c>
      <c r="AG423" s="961">
        <f t="shared" si="117"/>
        <v>126</v>
      </c>
    </row>
    <row r="424">
      <c r="A424" s="40"/>
      <c r="B424" s="992"/>
      <c r="C424" s="992"/>
      <c r="D424" s="992"/>
      <c r="E424" s="992"/>
      <c r="F424" s="992"/>
      <c r="G424" s="992"/>
      <c r="H424" s="992"/>
      <c r="I424" s="992"/>
      <c r="J424" s="992"/>
      <c r="K424" s="992"/>
      <c r="L424" s="992"/>
      <c r="M424" s="992"/>
      <c r="N424" s="992"/>
      <c r="O424" s="992"/>
      <c r="P424" s="992"/>
      <c r="Q424" s="992"/>
      <c r="R424" s="992"/>
      <c r="S424" s="992"/>
      <c r="T424" s="992"/>
      <c r="U424" s="992"/>
      <c r="V424" s="992"/>
      <c r="W424" s="992"/>
      <c r="X424" s="992"/>
      <c r="Y424" s="992"/>
      <c r="Z424" s="700" t="s">
        <v>263</v>
      </c>
      <c r="AA424" s="992"/>
      <c r="AB424" s="992"/>
      <c r="AC424" s="992"/>
      <c r="AD424" s="992"/>
      <c r="AE424" s="992"/>
      <c r="AF424" s="992"/>
      <c r="AG424" s="732"/>
    </row>
    <row r="425">
      <c r="A425" s="1040" t="s">
        <v>944</v>
      </c>
      <c r="B425" s="324">
        <v>0.0</v>
      </c>
      <c r="C425" s="324">
        <v>0.0</v>
      </c>
      <c r="D425" s="324">
        <v>1.0</v>
      </c>
      <c r="E425" s="324">
        <v>0.0</v>
      </c>
      <c r="F425" s="324">
        <v>0.0</v>
      </c>
      <c r="G425" s="324">
        <v>0.0</v>
      </c>
      <c r="H425" s="324">
        <v>0.0</v>
      </c>
      <c r="I425" s="324">
        <v>0.0</v>
      </c>
      <c r="J425" s="324">
        <v>0.0</v>
      </c>
      <c r="K425" s="324">
        <v>0.0</v>
      </c>
      <c r="L425" s="324">
        <v>0.0</v>
      </c>
      <c r="M425" s="324">
        <v>0.0</v>
      </c>
      <c r="N425" s="324">
        <v>0.0</v>
      </c>
      <c r="O425" s="324">
        <v>0.0</v>
      </c>
      <c r="P425" s="324">
        <v>0.0</v>
      </c>
      <c r="Q425" s="324">
        <v>0.0</v>
      </c>
      <c r="R425" s="324">
        <v>0.0</v>
      </c>
      <c r="S425" s="324">
        <v>0.0</v>
      </c>
      <c r="T425" s="324">
        <v>0.0</v>
      </c>
      <c r="U425" s="324">
        <v>0.0</v>
      </c>
      <c r="V425" s="324">
        <v>0.0</v>
      </c>
      <c r="W425" s="324">
        <v>0.0</v>
      </c>
      <c r="X425" s="324">
        <v>0.0</v>
      </c>
      <c r="Y425" s="324">
        <v>0.0</v>
      </c>
      <c r="Z425" s="324">
        <v>0.0</v>
      </c>
      <c r="AA425" s="324">
        <v>0.0</v>
      </c>
      <c r="AB425" s="324">
        <v>0.0</v>
      </c>
      <c r="AC425" s="324"/>
      <c r="AD425" s="324"/>
      <c r="AE425" s="324"/>
      <c r="AF425" s="324"/>
      <c r="AG425" s="961">
        <f t="shared" ref="AG425:AG434" si="119">SUM(B425:AF425)</f>
        <v>1</v>
      </c>
    </row>
    <row r="426">
      <c r="A426" s="1040" t="s">
        <v>945</v>
      </c>
      <c r="B426" s="47"/>
      <c r="C426" s="47"/>
      <c r="D426" s="47"/>
      <c r="E426" s="47"/>
      <c r="F426" s="47"/>
      <c r="G426" s="47"/>
      <c r="H426" s="47"/>
      <c r="I426" s="47"/>
      <c r="J426" s="718"/>
      <c r="K426" s="718"/>
      <c r="L426" s="718"/>
      <c r="M426" s="718"/>
      <c r="N426" s="718"/>
      <c r="O426" s="718"/>
      <c r="P426" s="718"/>
      <c r="Q426" s="718"/>
      <c r="R426" s="718"/>
      <c r="S426" s="718"/>
      <c r="T426" s="718"/>
      <c r="U426" s="718"/>
      <c r="V426" s="718"/>
      <c r="W426" s="718"/>
      <c r="X426" s="718"/>
      <c r="Y426" s="718"/>
      <c r="Z426" s="718"/>
      <c r="AA426" s="718"/>
      <c r="AB426" s="718"/>
      <c r="AC426" s="718"/>
      <c r="AD426" s="718"/>
      <c r="AE426" s="718"/>
      <c r="AF426" s="718"/>
      <c r="AG426" s="961">
        <f t="shared" si="119"/>
        <v>0</v>
      </c>
    </row>
    <row r="427">
      <c r="A427" s="1040" t="s">
        <v>947</v>
      </c>
      <c r="B427" s="324">
        <v>0.0</v>
      </c>
      <c r="C427" s="324">
        <v>0.0</v>
      </c>
      <c r="D427" s="324">
        <v>1.0</v>
      </c>
      <c r="E427" s="324">
        <v>0.0</v>
      </c>
      <c r="F427" s="324">
        <v>0.0</v>
      </c>
      <c r="G427" s="324">
        <v>0.0</v>
      </c>
      <c r="H427" s="324">
        <v>0.0</v>
      </c>
      <c r="I427" s="324">
        <v>0.0</v>
      </c>
      <c r="J427" s="324">
        <v>0.0</v>
      </c>
      <c r="K427" s="324">
        <v>0.0</v>
      </c>
      <c r="L427" s="324">
        <v>0.0</v>
      </c>
      <c r="M427" s="324">
        <v>0.0</v>
      </c>
      <c r="N427" s="324">
        <v>0.0</v>
      </c>
      <c r="O427" s="324">
        <v>0.0</v>
      </c>
      <c r="P427" s="324">
        <v>0.0</v>
      </c>
      <c r="Q427" s="324">
        <v>0.0</v>
      </c>
      <c r="R427" s="324">
        <v>0.0</v>
      </c>
      <c r="S427" s="324">
        <v>0.0</v>
      </c>
      <c r="T427" s="324">
        <v>0.0</v>
      </c>
      <c r="U427" s="324">
        <v>0.0</v>
      </c>
      <c r="V427" s="324">
        <v>1.0</v>
      </c>
      <c r="W427" s="324">
        <v>0.0</v>
      </c>
      <c r="X427" s="324">
        <v>0.0</v>
      </c>
      <c r="Y427" s="324">
        <v>0.0</v>
      </c>
      <c r="Z427" s="324">
        <v>0.0</v>
      </c>
      <c r="AA427" s="324">
        <v>0.0</v>
      </c>
      <c r="AB427" s="324">
        <v>0.0</v>
      </c>
      <c r="AC427" s="324"/>
      <c r="AD427" s="324"/>
      <c r="AE427" s="324"/>
      <c r="AF427" s="324"/>
      <c r="AG427" s="961">
        <f t="shared" si="119"/>
        <v>2</v>
      </c>
    </row>
    <row r="428">
      <c r="A428" s="1040" t="s">
        <v>1152</v>
      </c>
      <c r="B428" s="324">
        <v>0.0</v>
      </c>
      <c r="C428" s="324">
        <v>0.0</v>
      </c>
      <c r="D428" s="324">
        <v>1.0</v>
      </c>
      <c r="E428" s="324">
        <v>0.0</v>
      </c>
      <c r="F428" s="324">
        <v>0.0</v>
      </c>
      <c r="G428" s="324">
        <v>0.0</v>
      </c>
      <c r="H428" s="324">
        <v>0.0</v>
      </c>
      <c r="I428" s="324">
        <v>0.0</v>
      </c>
      <c r="J428" s="324">
        <v>0.0</v>
      </c>
      <c r="K428" s="324">
        <v>0.0</v>
      </c>
      <c r="L428" s="324">
        <v>0.0</v>
      </c>
      <c r="M428" s="324">
        <v>0.0</v>
      </c>
      <c r="N428" s="324">
        <v>0.0</v>
      </c>
      <c r="O428" s="324">
        <v>0.0</v>
      </c>
      <c r="P428" s="324">
        <v>0.0</v>
      </c>
      <c r="Q428" s="324">
        <v>0.0</v>
      </c>
      <c r="R428" s="324">
        <v>0.0</v>
      </c>
      <c r="S428" s="324">
        <v>0.0</v>
      </c>
      <c r="T428" s="324">
        <v>0.0</v>
      </c>
      <c r="U428" s="324">
        <v>0.0</v>
      </c>
      <c r="V428" s="324">
        <v>0.0</v>
      </c>
      <c r="W428" s="324">
        <v>0.0</v>
      </c>
      <c r="X428" s="324">
        <v>0.0</v>
      </c>
      <c r="Y428" s="324">
        <v>0.0</v>
      </c>
      <c r="Z428" s="324">
        <v>0.0</v>
      </c>
      <c r="AA428" s="324">
        <v>0.0</v>
      </c>
      <c r="AB428" s="324">
        <v>0.0</v>
      </c>
      <c r="AC428" s="324"/>
      <c r="AD428" s="324"/>
      <c r="AE428" s="324"/>
      <c r="AF428" s="324"/>
      <c r="AG428" s="961">
        <f t="shared" si="119"/>
        <v>1</v>
      </c>
    </row>
    <row r="429">
      <c r="A429" s="1040" t="s">
        <v>1153</v>
      </c>
      <c r="B429" s="324">
        <v>0.0</v>
      </c>
      <c r="C429" s="324">
        <v>0.0</v>
      </c>
      <c r="D429" s="324">
        <v>0.0</v>
      </c>
      <c r="E429" s="324">
        <v>0.0</v>
      </c>
      <c r="F429" s="324">
        <v>0.0</v>
      </c>
      <c r="G429" s="324">
        <v>0.0</v>
      </c>
      <c r="H429" s="324">
        <v>0.0</v>
      </c>
      <c r="I429" s="324">
        <v>0.0</v>
      </c>
      <c r="J429" s="324">
        <v>0.0</v>
      </c>
      <c r="K429" s="324">
        <v>0.0</v>
      </c>
      <c r="L429" s="324">
        <v>0.0</v>
      </c>
      <c r="M429" s="324">
        <v>0.0</v>
      </c>
      <c r="N429" s="324">
        <v>0.0</v>
      </c>
      <c r="O429" s="324">
        <v>0.0</v>
      </c>
      <c r="P429" s="324">
        <v>0.0</v>
      </c>
      <c r="Q429" s="324">
        <v>0.0</v>
      </c>
      <c r="R429" s="324">
        <v>0.0</v>
      </c>
      <c r="S429" s="324">
        <v>0.0</v>
      </c>
      <c r="T429" s="324">
        <v>0.0</v>
      </c>
      <c r="U429" s="324">
        <v>0.0</v>
      </c>
      <c r="V429" s="324">
        <v>0.0</v>
      </c>
      <c r="W429" s="324">
        <v>0.0</v>
      </c>
      <c r="X429" s="324">
        <v>0.0</v>
      </c>
      <c r="Y429" s="324">
        <v>0.0</v>
      </c>
      <c r="Z429" s="324">
        <v>0.0</v>
      </c>
      <c r="AA429" s="324">
        <v>0.0</v>
      </c>
      <c r="AB429" s="324">
        <v>0.0</v>
      </c>
      <c r="AC429" s="324"/>
      <c r="AD429" s="324"/>
      <c r="AE429" s="324"/>
      <c r="AF429" s="324"/>
      <c r="AG429" s="961">
        <f t="shared" si="119"/>
        <v>0</v>
      </c>
    </row>
    <row r="430">
      <c r="A430" s="1040" t="s">
        <v>1154</v>
      </c>
      <c r="B430" s="324">
        <v>0.0</v>
      </c>
      <c r="C430" s="324">
        <v>0.0</v>
      </c>
      <c r="D430" s="324">
        <v>0.0</v>
      </c>
      <c r="E430" s="324">
        <v>0.0</v>
      </c>
      <c r="F430" s="324">
        <v>0.0</v>
      </c>
      <c r="G430" s="324">
        <v>0.0</v>
      </c>
      <c r="H430" s="324">
        <v>0.0</v>
      </c>
      <c r="I430" s="324">
        <v>0.0</v>
      </c>
      <c r="J430" s="324">
        <v>0.0</v>
      </c>
      <c r="K430" s="324">
        <v>0.0</v>
      </c>
      <c r="L430" s="324">
        <v>0.0</v>
      </c>
      <c r="M430" s="324">
        <v>0.0</v>
      </c>
      <c r="N430" s="324">
        <v>0.0</v>
      </c>
      <c r="O430" s="324">
        <v>0.0</v>
      </c>
      <c r="P430" s="324">
        <v>0.0</v>
      </c>
      <c r="Q430" s="324">
        <v>0.0</v>
      </c>
      <c r="R430" s="324">
        <v>0.0</v>
      </c>
      <c r="S430" s="324">
        <v>0.0</v>
      </c>
      <c r="T430" s="324">
        <v>0.0</v>
      </c>
      <c r="U430" s="324">
        <v>0.0</v>
      </c>
      <c r="V430" s="324">
        <v>0.0</v>
      </c>
      <c r="W430" s="324">
        <v>0.0</v>
      </c>
      <c r="X430" s="324">
        <v>0.0</v>
      </c>
      <c r="Y430" s="324">
        <v>0.0</v>
      </c>
      <c r="Z430" s="324">
        <v>0.0</v>
      </c>
      <c r="AA430" s="324">
        <v>0.0</v>
      </c>
      <c r="AB430" s="324">
        <v>0.0</v>
      </c>
      <c r="AC430" s="324"/>
      <c r="AD430" s="324"/>
      <c r="AE430" s="324"/>
      <c r="AF430" s="324"/>
      <c r="AG430" s="961">
        <f t="shared" si="119"/>
        <v>0</v>
      </c>
    </row>
    <row r="431">
      <c r="A431" s="1040" t="s">
        <v>1156</v>
      </c>
      <c r="B431" s="324">
        <v>0.0</v>
      </c>
      <c r="C431" s="324">
        <v>0.0</v>
      </c>
      <c r="D431" s="324">
        <v>0.0</v>
      </c>
      <c r="E431" s="324">
        <v>0.0</v>
      </c>
      <c r="F431" s="324">
        <v>0.0</v>
      </c>
      <c r="G431" s="324">
        <v>0.0</v>
      </c>
      <c r="H431" s="324">
        <v>0.0</v>
      </c>
      <c r="I431" s="324">
        <v>0.0</v>
      </c>
      <c r="J431" s="324">
        <v>0.0</v>
      </c>
      <c r="K431" s="324">
        <v>0.0</v>
      </c>
      <c r="L431" s="324">
        <v>0.0</v>
      </c>
      <c r="M431" s="324">
        <v>0.0</v>
      </c>
      <c r="N431" s="324">
        <v>0.0</v>
      </c>
      <c r="O431" s="324">
        <v>0.0</v>
      </c>
      <c r="P431" s="324">
        <v>0.0</v>
      </c>
      <c r="Q431" s="324">
        <v>0.0</v>
      </c>
      <c r="R431" s="324">
        <v>0.0</v>
      </c>
      <c r="S431" s="324">
        <v>0.0</v>
      </c>
      <c r="T431" s="324">
        <v>0.0</v>
      </c>
      <c r="U431" s="324">
        <v>0.0</v>
      </c>
      <c r="V431" s="324">
        <v>0.0</v>
      </c>
      <c r="W431" s="324">
        <v>0.0</v>
      </c>
      <c r="X431" s="324">
        <v>0.0</v>
      </c>
      <c r="Y431" s="324">
        <v>0.0</v>
      </c>
      <c r="Z431" s="324">
        <v>0.0</v>
      </c>
      <c r="AA431" s="324">
        <v>0.0</v>
      </c>
      <c r="AB431" s="324">
        <v>0.0</v>
      </c>
      <c r="AC431" s="324"/>
      <c r="AD431" s="324"/>
      <c r="AE431" s="324"/>
      <c r="AF431" s="324"/>
      <c r="AG431" s="961">
        <f t="shared" si="119"/>
        <v>0</v>
      </c>
    </row>
    <row r="432">
      <c r="A432" s="1040" t="s">
        <v>1159</v>
      </c>
      <c r="B432" s="324">
        <v>0.0</v>
      </c>
      <c r="C432" s="324">
        <v>0.0</v>
      </c>
      <c r="D432" s="324">
        <v>1.0</v>
      </c>
      <c r="E432" s="324">
        <v>0.0</v>
      </c>
      <c r="F432" s="324">
        <v>0.0</v>
      </c>
      <c r="G432" s="324">
        <v>0.0</v>
      </c>
      <c r="H432" s="324">
        <v>0.0</v>
      </c>
      <c r="I432" s="324">
        <v>0.0</v>
      </c>
      <c r="J432" s="324">
        <v>0.0</v>
      </c>
      <c r="K432" s="324">
        <v>0.0</v>
      </c>
      <c r="L432" s="324">
        <v>0.0</v>
      </c>
      <c r="M432" s="324">
        <v>0.0</v>
      </c>
      <c r="N432" s="324">
        <v>0.0</v>
      </c>
      <c r="O432" s="324">
        <v>0.0</v>
      </c>
      <c r="P432" s="324">
        <v>0.0</v>
      </c>
      <c r="Q432" s="324">
        <v>0.0</v>
      </c>
      <c r="R432" s="324">
        <v>0.0</v>
      </c>
      <c r="S432" s="324">
        <v>0.0</v>
      </c>
      <c r="T432" s="324">
        <v>0.0</v>
      </c>
      <c r="U432" s="324">
        <v>0.0</v>
      </c>
      <c r="V432" s="324">
        <v>0.0</v>
      </c>
      <c r="W432" s="324">
        <v>0.0</v>
      </c>
      <c r="X432" s="324">
        <v>0.0</v>
      </c>
      <c r="Y432" s="324">
        <v>0.0</v>
      </c>
      <c r="Z432" s="324">
        <v>0.0</v>
      </c>
      <c r="AA432" s="324">
        <v>0.0</v>
      </c>
      <c r="AB432" s="324">
        <v>0.0</v>
      </c>
      <c r="AC432" s="324"/>
      <c r="AD432" s="324"/>
      <c r="AE432" s="324"/>
      <c r="AF432" s="324"/>
      <c r="AG432" s="961">
        <f t="shared" si="119"/>
        <v>1</v>
      </c>
    </row>
    <row r="433">
      <c r="A433" s="1040" t="s">
        <v>1160</v>
      </c>
      <c r="B433" s="324">
        <v>0.0</v>
      </c>
      <c r="C433" s="324">
        <v>0.0</v>
      </c>
      <c r="D433" s="324">
        <v>0.0</v>
      </c>
      <c r="E433" s="324">
        <v>0.0</v>
      </c>
      <c r="F433" s="324">
        <v>0.0</v>
      </c>
      <c r="G433" s="324">
        <v>0.0</v>
      </c>
      <c r="H433" s="324">
        <v>0.0</v>
      </c>
      <c r="I433" s="324">
        <v>0.0</v>
      </c>
      <c r="J433" s="324">
        <v>0.0</v>
      </c>
      <c r="K433" s="324">
        <v>0.0</v>
      </c>
      <c r="L433" s="324">
        <v>0.0</v>
      </c>
      <c r="M433" s="324">
        <v>0.0</v>
      </c>
      <c r="N433" s="324">
        <v>0.0</v>
      </c>
      <c r="O433" s="324">
        <v>0.0</v>
      </c>
      <c r="P433" s="324">
        <v>0.0</v>
      </c>
      <c r="Q433" s="324">
        <v>0.0</v>
      </c>
      <c r="R433" s="324">
        <v>0.0</v>
      </c>
      <c r="S433" s="324">
        <v>0.0</v>
      </c>
      <c r="T433" s="324">
        <v>0.0</v>
      </c>
      <c r="U433" s="324">
        <v>0.0</v>
      </c>
      <c r="V433" s="324">
        <v>0.0</v>
      </c>
      <c r="W433" s="324">
        <v>0.0</v>
      </c>
      <c r="X433" s="324">
        <v>0.0</v>
      </c>
      <c r="Y433" s="324">
        <v>0.0</v>
      </c>
      <c r="Z433" s="324">
        <v>0.0</v>
      </c>
      <c r="AA433" s="324">
        <v>0.0</v>
      </c>
      <c r="AB433" s="324">
        <v>0.0</v>
      </c>
      <c r="AC433" s="324"/>
      <c r="AD433" s="324"/>
      <c r="AE433" s="324"/>
      <c r="AF433" s="324"/>
      <c r="AG433" s="961">
        <f t="shared" si="119"/>
        <v>0</v>
      </c>
    </row>
    <row r="434">
      <c r="A434" s="1049" t="s">
        <v>955</v>
      </c>
      <c r="B434" s="393">
        <f t="shared" ref="B434:AF434" si="120">SUM(B425:B433)</f>
        <v>0</v>
      </c>
      <c r="C434" s="393">
        <f t="shared" si="120"/>
        <v>0</v>
      </c>
      <c r="D434" s="393">
        <f t="shared" si="120"/>
        <v>4</v>
      </c>
      <c r="E434" s="393">
        <f t="shared" si="120"/>
        <v>0</v>
      </c>
      <c r="F434" s="393">
        <f t="shared" si="120"/>
        <v>0</v>
      </c>
      <c r="G434" s="393">
        <f t="shared" si="120"/>
        <v>0</v>
      </c>
      <c r="H434" s="393">
        <f t="shared" si="120"/>
        <v>0</v>
      </c>
      <c r="I434" s="393">
        <f t="shared" si="120"/>
        <v>0</v>
      </c>
      <c r="J434" s="393">
        <f t="shared" si="120"/>
        <v>0</v>
      </c>
      <c r="K434" s="393">
        <f t="shared" si="120"/>
        <v>0</v>
      </c>
      <c r="L434" s="393">
        <f t="shared" si="120"/>
        <v>0</v>
      </c>
      <c r="M434" s="393">
        <f t="shared" si="120"/>
        <v>0</v>
      </c>
      <c r="N434" s="393">
        <f t="shared" si="120"/>
        <v>0</v>
      </c>
      <c r="O434" s="393">
        <f t="shared" si="120"/>
        <v>0</v>
      </c>
      <c r="P434" s="393">
        <f t="shared" si="120"/>
        <v>0</v>
      </c>
      <c r="Q434" s="393">
        <f t="shared" si="120"/>
        <v>0</v>
      </c>
      <c r="R434" s="393">
        <f t="shared" si="120"/>
        <v>0</v>
      </c>
      <c r="S434" s="393">
        <f t="shared" si="120"/>
        <v>0</v>
      </c>
      <c r="T434" s="393">
        <f t="shared" si="120"/>
        <v>0</v>
      </c>
      <c r="U434" s="393">
        <f t="shared" si="120"/>
        <v>0</v>
      </c>
      <c r="V434" s="393">
        <f t="shared" si="120"/>
        <v>1</v>
      </c>
      <c r="W434" s="393">
        <f t="shared" si="120"/>
        <v>0</v>
      </c>
      <c r="X434" s="393">
        <f t="shared" si="120"/>
        <v>0</v>
      </c>
      <c r="Y434" s="393">
        <f t="shared" si="120"/>
        <v>0</v>
      </c>
      <c r="Z434" s="393">
        <f t="shared" si="120"/>
        <v>0</v>
      </c>
      <c r="AA434" s="393">
        <f t="shared" si="120"/>
        <v>0</v>
      </c>
      <c r="AB434" s="393">
        <f t="shared" si="120"/>
        <v>0</v>
      </c>
      <c r="AC434" s="393">
        <f t="shared" si="120"/>
        <v>0</v>
      </c>
      <c r="AD434" s="393">
        <f t="shared" si="120"/>
        <v>0</v>
      </c>
      <c r="AE434" s="393">
        <f t="shared" si="120"/>
        <v>0</v>
      </c>
      <c r="AF434" s="393">
        <f t="shared" si="120"/>
        <v>0</v>
      </c>
      <c r="AG434" s="961">
        <f t="shared" si="119"/>
        <v>5</v>
      </c>
    </row>
    <row r="435">
      <c r="A435" s="40"/>
      <c r="B435" s="992"/>
      <c r="C435" s="992"/>
      <c r="D435" s="992"/>
      <c r="E435" s="992"/>
      <c r="F435" s="992"/>
      <c r="G435" s="992"/>
      <c r="H435" s="992"/>
      <c r="I435" s="992"/>
      <c r="J435" s="992"/>
      <c r="K435" s="992"/>
      <c r="L435" s="992"/>
      <c r="M435" s="992"/>
      <c r="N435" s="992"/>
      <c r="O435" s="992"/>
      <c r="P435" s="992"/>
      <c r="Q435" s="992"/>
      <c r="R435" s="992"/>
      <c r="S435" s="700"/>
      <c r="T435" s="992"/>
      <c r="U435" s="992"/>
      <c r="V435" s="992"/>
      <c r="W435" s="992"/>
      <c r="X435" s="992"/>
      <c r="Y435" s="992"/>
      <c r="Z435" s="992"/>
      <c r="AA435" s="992"/>
      <c r="AB435" s="992"/>
      <c r="AC435" s="992"/>
      <c r="AD435" s="992"/>
      <c r="AE435" s="992"/>
      <c r="AF435" s="992"/>
      <c r="AG435" s="732"/>
    </row>
    <row r="436">
      <c r="A436" s="1040" t="s">
        <v>960</v>
      </c>
      <c r="B436" s="47"/>
      <c r="C436" s="47"/>
      <c r="D436" s="47"/>
      <c r="E436" s="47"/>
      <c r="F436" s="47"/>
      <c r="G436" s="718"/>
      <c r="H436" s="718"/>
      <c r="I436" s="718"/>
      <c r="J436" s="718"/>
      <c r="K436" s="47"/>
      <c r="L436" s="718"/>
      <c r="M436" s="718"/>
      <c r="N436" s="718"/>
      <c r="O436" s="718"/>
      <c r="P436" s="718"/>
      <c r="Q436" s="718"/>
      <c r="R436" s="718"/>
      <c r="S436" s="718"/>
      <c r="T436" s="718"/>
      <c r="U436" s="718"/>
      <c r="V436" s="718"/>
      <c r="W436" s="718"/>
      <c r="X436" s="718"/>
      <c r="Y436" s="718"/>
      <c r="Z436" s="718"/>
      <c r="AA436" s="718"/>
      <c r="AB436" s="718"/>
      <c r="AC436" s="718"/>
      <c r="AD436" s="718"/>
      <c r="AE436" s="718"/>
      <c r="AF436" s="718"/>
      <c r="AG436" s="961">
        <f t="shared" ref="AG436:AG445" si="121">SUM(B436:AF436)</f>
        <v>0</v>
      </c>
    </row>
    <row r="437">
      <c r="A437" s="1040" t="s">
        <v>961</v>
      </c>
      <c r="B437" s="47"/>
      <c r="C437" s="47"/>
      <c r="D437" s="47"/>
      <c r="E437" s="47"/>
      <c r="F437" s="47"/>
      <c r="G437" s="718"/>
      <c r="H437" s="718"/>
      <c r="I437" s="718"/>
      <c r="J437" s="718"/>
      <c r="K437" s="47"/>
      <c r="L437" s="718"/>
      <c r="M437" s="718"/>
      <c r="N437" s="718"/>
      <c r="O437" s="718"/>
      <c r="P437" s="718"/>
      <c r="Q437" s="718"/>
      <c r="R437" s="718"/>
      <c r="S437" s="718"/>
      <c r="T437" s="718"/>
      <c r="U437" s="718"/>
      <c r="V437" s="718"/>
      <c r="W437" s="718"/>
      <c r="X437" s="718"/>
      <c r="Y437" s="718"/>
      <c r="Z437" s="718"/>
      <c r="AA437" s="718"/>
      <c r="AB437" s="718"/>
      <c r="AC437" s="718"/>
      <c r="AD437" s="718"/>
      <c r="AE437" s="718"/>
      <c r="AF437" s="718"/>
      <c r="AG437" s="961">
        <f t="shared" si="121"/>
        <v>0</v>
      </c>
    </row>
    <row r="438">
      <c r="A438" s="1040" t="s">
        <v>963</v>
      </c>
      <c r="B438" s="48"/>
      <c r="C438" s="48"/>
      <c r="D438" s="48"/>
      <c r="E438" s="48"/>
      <c r="F438" s="706"/>
      <c r="G438" s="706"/>
      <c r="H438" s="706"/>
      <c r="I438" s="706"/>
      <c r="J438" s="48"/>
      <c r="K438" s="706"/>
      <c r="L438" s="48"/>
      <c r="M438" s="48"/>
      <c r="N438" s="48"/>
      <c r="O438" s="718"/>
      <c r="P438" s="718"/>
      <c r="Q438" s="718"/>
      <c r="R438" s="718"/>
      <c r="S438" s="718"/>
      <c r="T438" s="718"/>
      <c r="U438" s="718"/>
      <c r="V438" s="718"/>
      <c r="W438" s="718"/>
      <c r="X438" s="718"/>
      <c r="Y438" s="718"/>
      <c r="Z438" s="718"/>
      <c r="AA438" s="718"/>
      <c r="AB438" s="718"/>
      <c r="AC438" s="718"/>
      <c r="AD438" s="718"/>
      <c r="AE438" s="718"/>
      <c r="AF438" s="718"/>
      <c r="AG438" s="961">
        <f t="shared" si="121"/>
        <v>0</v>
      </c>
    </row>
    <row r="439">
      <c r="A439" s="1040" t="s">
        <v>1168</v>
      </c>
      <c r="B439" s="48"/>
      <c r="C439" s="48"/>
      <c r="D439" s="48"/>
      <c r="E439" s="48"/>
      <c r="F439" s="706"/>
      <c r="G439" s="706"/>
      <c r="H439" s="706"/>
      <c r="I439" s="706"/>
      <c r="J439" s="706"/>
      <c r="K439" s="706"/>
      <c r="L439" s="706"/>
      <c r="M439" s="706"/>
      <c r="N439" s="706"/>
      <c r="O439" s="718"/>
      <c r="P439" s="718"/>
      <c r="Q439" s="718"/>
      <c r="R439" s="718"/>
      <c r="S439" s="718"/>
      <c r="T439" s="718"/>
      <c r="U439" s="718"/>
      <c r="V439" s="718"/>
      <c r="W439" s="718"/>
      <c r="X439" s="718"/>
      <c r="Y439" s="718"/>
      <c r="Z439" s="718"/>
      <c r="AA439" s="718"/>
      <c r="AB439" s="718"/>
      <c r="AC439" s="718"/>
      <c r="AD439" s="718"/>
      <c r="AE439" s="718"/>
      <c r="AF439" s="718"/>
      <c r="AG439" s="961">
        <f t="shared" si="121"/>
        <v>0</v>
      </c>
    </row>
    <row r="440">
      <c r="A440" s="1040" t="s">
        <v>1169</v>
      </c>
      <c r="B440" s="48"/>
      <c r="C440" s="48"/>
      <c r="D440" s="48"/>
      <c r="E440" s="48"/>
      <c r="F440" s="706"/>
      <c r="G440" s="706"/>
      <c r="H440" s="706"/>
      <c r="I440" s="706"/>
      <c r="J440" s="706"/>
      <c r="K440" s="706"/>
      <c r="L440" s="706"/>
      <c r="M440" s="706"/>
      <c r="N440" s="706"/>
      <c r="O440" s="718"/>
      <c r="P440" s="718"/>
      <c r="Q440" s="718"/>
      <c r="R440" s="718"/>
      <c r="S440" s="718"/>
      <c r="T440" s="718"/>
      <c r="U440" s="718"/>
      <c r="V440" s="718"/>
      <c r="W440" s="718"/>
      <c r="X440" s="718"/>
      <c r="Y440" s="718"/>
      <c r="Z440" s="718"/>
      <c r="AA440" s="718"/>
      <c r="AB440" s="718"/>
      <c r="AC440" s="718"/>
      <c r="AD440" s="718"/>
      <c r="AE440" s="718"/>
      <c r="AF440" s="718"/>
      <c r="AG440" s="961">
        <f t="shared" si="121"/>
        <v>0</v>
      </c>
    </row>
    <row r="441">
      <c r="A441" s="1040" t="s">
        <v>1170</v>
      </c>
      <c r="B441" s="47"/>
      <c r="C441" s="47"/>
      <c r="D441" s="47"/>
      <c r="E441" s="47"/>
      <c r="F441" s="718"/>
      <c r="G441" s="718"/>
      <c r="H441" s="718"/>
      <c r="I441" s="718"/>
      <c r="J441" s="718"/>
      <c r="K441" s="718"/>
      <c r="L441" s="718"/>
      <c r="M441" s="718"/>
      <c r="N441" s="718"/>
      <c r="O441" s="718"/>
      <c r="P441" s="718"/>
      <c r="Q441" s="718"/>
      <c r="R441" s="718"/>
      <c r="S441" s="718"/>
      <c r="T441" s="718"/>
      <c r="U441" s="718"/>
      <c r="V441" s="718"/>
      <c r="W441" s="718"/>
      <c r="X441" s="718"/>
      <c r="Y441" s="718"/>
      <c r="Z441" s="718"/>
      <c r="AA441" s="718"/>
      <c r="AB441" s="718"/>
      <c r="AC441" s="718"/>
      <c r="AD441" s="718"/>
      <c r="AE441" s="718"/>
      <c r="AF441" s="718"/>
      <c r="AG441" s="961">
        <f t="shared" si="121"/>
        <v>0</v>
      </c>
    </row>
    <row r="442">
      <c r="A442" s="1040" t="s">
        <v>1171</v>
      </c>
      <c r="B442" s="47"/>
      <c r="C442" s="47"/>
      <c r="D442" s="47"/>
      <c r="E442" s="47"/>
      <c r="F442" s="718"/>
      <c r="G442" s="718"/>
      <c r="H442" s="718"/>
      <c r="I442" s="718"/>
      <c r="J442" s="718"/>
      <c r="K442" s="718"/>
      <c r="L442" s="718"/>
      <c r="M442" s="718"/>
      <c r="N442" s="718"/>
      <c r="O442" s="718"/>
      <c r="P442" s="718"/>
      <c r="Q442" s="718"/>
      <c r="R442" s="718"/>
      <c r="S442" s="718"/>
      <c r="T442" s="718"/>
      <c r="U442" s="718"/>
      <c r="V442" s="718"/>
      <c r="W442" s="718"/>
      <c r="X442" s="718"/>
      <c r="Y442" s="718"/>
      <c r="Z442" s="718"/>
      <c r="AA442" s="718"/>
      <c r="AB442" s="718"/>
      <c r="AC442" s="718"/>
      <c r="AD442" s="718"/>
      <c r="AE442" s="718"/>
      <c r="AF442" s="718"/>
      <c r="AG442" s="961">
        <f t="shared" si="121"/>
        <v>0</v>
      </c>
    </row>
    <row r="443">
      <c r="A443" s="1040" t="s">
        <v>1172</v>
      </c>
      <c r="B443" s="47"/>
      <c r="C443" s="47"/>
      <c r="D443" s="47"/>
      <c r="E443" s="47"/>
      <c r="F443" s="718"/>
      <c r="G443" s="718"/>
      <c r="H443" s="718"/>
      <c r="I443" s="718"/>
      <c r="J443" s="718"/>
      <c r="K443" s="718"/>
      <c r="L443" s="718"/>
      <c r="M443" s="718"/>
      <c r="N443" s="718"/>
      <c r="O443" s="718"/>
      <c r="P443" s="718"/>
      <c r="Q443" s="718"/>
      <c r="R443" s="718"/>
      <c r="S443" s="718"/>
      <c r="T443" s="718"/>
      <c r="U443" s="718"/>
      <c r="V443" s="718"/>
      <c r="W443" s="718"/>
      <c r="X443" s="718"/>
      <c r="Y443" s="718"/>
      <c r="Z443" s="718"/>
      <c r="AA443" s="718"/>
      <c r="AB443" s="718"/>
      <c r="AC443" s="718"/>
      <c r="AD443" s="718"/>
      <c r="AE443" s="718"/>
      <c r="AF443" s="718"/>
      <c r="AG443" s="961">
        <f t="shared" si="121"/>
        <v>0</v>
      </c>
    </row>
    <row r="444">
      <c r="A444" s="1040" t="s">
        <v>1173</v>
      </c>
      <c r="B444" s="47"/>
      <c r="C444" s="47"/>
      <c r="D444" s="47"/>
      <c r="E444" s="47"/>
      <c r="F444" s="718"/>
      <c r="G444" s="718"/>
      <c r="H444" s="718"/>
      <c r="I444" s="718"/>
      <c r="J444" s="718"/>
      <c r="K444" s="718"/>
      <c r="L444" s="718"/>
      <c r="M444" s="718"/>
      <c r="N444" s="718"/>
      <c r="O444" s="718"/>
      <c r="P444" s="718"/>
      <c r="Q444" s="718"/>
      <c r="R444" s="718"/>
      <c r="S444" s="718"/>
      <c r="T444" s="718"/>
      <c r="U444" s="718"/>
      <c r="V444" s="718"/>
      <c r="W444" s="718"/>
      <c r="X444" s="718"/>
      <c r="Y444" s="718"/>
      <c r="Z444" s="718"/>
      <c r="AA444" s="718"/>
      <c r="AB444" s="718"/>
      <c r="AC444" s="718"/>
      <c r="AD444" s="718"/>
      <c r="AE444" s="718"/>
      <c r="AF444" s="718"/>
      <c r="AG444" s="961">
        <f t="shared" si="121"/>
        <v>0</v>
      </c>
    </row>
    <row r="445">
      <c r="A445" s="1049" t="s">
        <v>971</v>
      </c>
      <c r="B445" s="393">
        <f t="shared" ref="B445:AF445" si="122">SUM(B436:B444)</f>
        <v>0</v>
      </c>
      <c r="C445" s="393">
        <f t="shared" si="122"/>
        <v>0</v>
      </c>
      <c r="D445" s="393">
        <f t="shared" si="122"/>
        <v>0</v>
      </c>
      <c r="E445" s="393">
        <f t="shared" si="122"/>
        <v>0</v>
      </c>
      <c r="F445" s="393">
        <f t="shared" si="122"/>
        <v>0</v>
      </c>
      <c r="G445" s="393">
        <f t="shared" si="122"/>
        <v>0</v>
      </c>
      <c r="H445" s="393">
        <f t="shared" si="122"/>
        <v>0</v>
      </c>
      <c r="I445" s="393">
        <f t="shared" si="122"/>
        <v>0</v>
      </c>
      <c r="J445" s="393">
        <f t="shared" si="122"/>
        <v>0</v>
      </c>
      <c r="K445" s="393">
        <f t="shared" si="122"/>
        <v>0</v>
      </c>
      <c r="L445" s="393">
        <f t="shared" si="122"/>
        <v>0</v>
      </c>
      <c r="M445" s="393">
        <f t="shared" si="122"/>
        <v>0</v>
      </c>
      <c r="N445" s="393">
        <f t="shared" si="122"/>
        <v>0</v>
      </c>
      <c r="O445" s="393">
        <f t="shared" si="122"/>
        <v>0</v>
      </c>
      <c r="P445" s="393">
        <f t="shared" si="122"/>
        <v>0</v>
      </c>
      <c r="Q445" s="393">
        <f t="shared" si="122"/>
        <v>0</v>
      </c>
      <c r="R445" s="393">
        <f t="shared" si="122"/>
        <v>0</v>
      </c>
      <c r="S445" s="393">
        <f t="shared" si="122"/>
        <v>0</v>
      </c>
      <c r="T445" s="393">
        <f t="shared" si="122"/>
        <v>0</v>
      </c>
      <c r="U445" s="393">
        <f t="shared" si="122"/>
        <v>0</v>
      </c>
      <c r="V445" s="393">
        <f t="shared" si="122"/>
        <v>0</v>
      </c>
      <c r="W445" s="393">
        <f t="shared" si="122"/>
        <v>0</v>
      </c>
      <c r="X445" s="393">
        <f t="shared" si="122"/>
        <v>0</v>
      </c>
      <c r="Y445" s="393">
        <f t="shared" si="122"/>
        <v>0</v>
      </c>
      <c r="Z445" s="393">
        <f t="shared" si="122"/>
        <v>0</v>
      </c>
      <c r="AA445" s="393">
        <f t="shared" si="122"/>
        <v>0</v>
      </c>
      <c r="AB445" s="393">
        <f t="shared" si="122"/>
        <v>0</v>
      </c>
      <c r="AC445" s="393">
        <f t="shared" si="122"/>
        <v>0</v>
      </c>
      <c r="AD445" s="393">
        <f t="shared" si="122"/>
        <v>0</v>
      </c>
      <c r="AE445" s="393">
        <f t="shared" si="122"/>
        <v>0</v>
      </c>
      <c r="AF445" s="393">
        <f t="shared" si="122"/>
        <v>0</v>
      </c>
      <c r="AG445" s="961">
        <f t="shared" si="121"/>
        <v>0</v>
      </c>
    </row>
    <row r="446">
      <c r="A446" s="983"/>
      <c r="B446" s="992"/>
      <c r="C446" s="992"/>
      <c r="D446" s="992"/>
      <c r="E446" s="992"/>
      <c r="F446" s="992"/>
      <c r="G446" s="992"/>
      <c r="H446" s="992"/>
      <c r="I446" s="992"/>
      <c r="J446" s="992"/>
      <c r="K446" s="992"/>
      <c r="L446" s="992"/>
      <c r="M446" s="992"/>
      <c r="N446" s="992"/>
      <c r="O446" s="992"/>
      <c r="P446" s="992"/>
      <c r="Q446" s="992"/>
      <c r="R446" s="992"/>
      <c r="S446" s="992"/>
      <c r="T446" s="992"/>
      <c r="U446" s="992"/>
      <c r="V446" s="992"/>
      <c r="W446" s="992"/>
      <c r="X446" s="992"/>
      <c r="Y446" s="992"/>
      <c r="Z446" s="992"/>
      <c r="AA446" s="992"/>
      <c r="AB446" s="992"/>
      <c r="AC446" s="992"/>
      <c r="AD446" s="992"/>
      <c r="AE446" s="992"/>
      <c r="AF446" s="992"/>
      <c r="AG446" s="732"/>
    </row>
    <row r="447">
      <c r="A447" s="1040" t="s">
        <v>1176</v>
      </c>
      <c r="B447" s="47"/>
      <c r="C447" s="47"/>
      <c r="D447" s="47"/>
      <c r="E447" s="47"/>
      <c r="F447" s="718"/>
      <c r="G447" s="48"/>
      <c r="H447" s="706"/>
      <c r="I447" s="48"/>
      <c r="J447" s="706"/>
      <c r="K447" s="706"/>
      <c r="L447" s="706"/>
      <c r="M447" s="706"/>
      <c r="N447" s="48"/>
      <c r="O447" s="718"/>
      <c r="P447" s="718"/>
      <c r="Q447" s="718"/>
      <c r="R447" s="718"/>
      <c r="S447" s="718"/>
      <c r="T447" s="718"/>
      <c r="U447" s="718"/>
      <c r="V447" s="718"/>
      <c r="W447" s="718"/>
      <c r="X447" s="718"/>
      <c r="Y447" s="718"/>
      <c r="Z447" s="718"/>
      <c r="AA447" s="718"/>
      <c r="AB447" s="718"/>
      <c r="AC447" s="718"/>
      <c r="AD447" s="718"/>
      <c r="AE447" s="718"/>
      <c r="AF447" s="718"/>
      <c r="AG447" s="961">
        <f t="shared" ref="AG447:AG449" si="123">SUM(B447:AF447)</f>
        <v>0</v>
      </c>
    </row>
    <row r="448">
      <c r="A448" s="1040" t="s">
        <v>1047</v>
      </c>
      <c r="B448" s="47"/>
      <c r="C448" s="47"/>
      <c r="D448" s="47"/>
      <c r="E448" s="47"/>
      <c r="F448" s="718"/>
      <c r="G448" s="706"/>
      <c r="H448" s="706"/>
      <c r="I448" s="706"/>
      <c r="J448" s="706"/>
      <c r="K448" s="706"/>
      <c r="L448" s="706"/>
      <c r="M448" s="706"/>
      <c r="N448" s="706"/>
      <c r="O448" s="718"/>
      <c r="P448" s="718"/>
      <c r="Q448" s="718"/>
      <c r="R448" s="718"/>
      <c r="S448" s="718"/>
      <c r="T448" s="718"/>
      <c r="U448" s="718"/>
      <c r="V448" s="718"/>
      <c r="W448" s="718"/>
      <c r="X448" s="718"/>
      <c r="Y448" s="718"/>
      <c r="Z448" s="718"/>
      <c r="AA448" s="718"/>
      <c r="AB448" s="718"/>
      <c r="AC448" s="718"/>
      <c r="AD448" s="718"/>
      <c r="AE448" s="718"/>
      <c r="AF448" s="718"/>
      <c r="AG448" s="961">
        <f t="shared" si="123"/>
        <v>0</v>
      </c>
    </row>
    <row r="449">
      <c r="A449" s="1049" t="s">
        <v>44</v>
      </c>
      <c r="B449" s="393">
        <f t="shared" ref="B449:AF449" si="124">SUM(B447:B448)</f>
        <v>0</v>
      </c>
      <c r="C449" s="393">
        <f t="shared" si="124"/>
        <v>0</v>
      </c>
      <c r="D449" s="393">
        <f t="shared" si="124"/>
        <v>0</v>
      </c>
      <c r="E449" s="393">
        <f t="shared" si="124"/>
        <v>0</v>
      </c>
      <c r="F449" s="393">
        <f t="shared" si="124"/>
        <v>0</v>
      </c>
      <c r="G449" s="393">
        <f t="shared" si="124"/>
        <v>0</v>
      </c>
      <c r="H449" s="393">
        <f t="shared" si="124"/>
        <v>0</v>
      </c>
      <c r="I449" s="393">
        <f t="shared" si="124"/>
        <v>0</v>
      </c>
      <c r="J449" s="393">
        <f t="shared" si="124"/>
        <v>0</v>
      </c>
      <c r="K449" s="393">
        <f t="shared" si="124"/>
        <v>0</v>
      </c>
      <c r="L449" s="393">
        <f t="shared" si="124"/>
        <v>0</v>
      </c>
      <c r="M449" s="393">
        <f t="shared" si="124"/>
        <v>0</v>
      </c>
      <c r="N449" s="393">
        <f t="shared" si="124"/>
        <v>0</v>
      </c>
      <c r="O449" s="393">
        <f t="shared" si="124"/>
        <v>0</v>
      </c>
      <c r="P449" s="393">
        <f t="shared" si="124"/>
        <v>0</v>
      </c>
      <c r="Q449" s="393">
        <f t="shared" si="124"/>
        <v>0</v>
      </c>
      <c r="R449" s="393">
        <f t="shared" si="124"/>
        <v>0</v>
      </c>
      <c r="S449" s="393">
        <f t="shared" si="124"/>
        <v>0</v>
      </c>
      <c r="T449" s="393">
        <f t="shared" si="124"/>
        <v>0</v>
      </c>
      <c r="U449" s="393">
        <f t="shared" si="124"/>
        <v>0</v>
      </c>
      <c r="V449" s="393">
        <f t="shared" si="124"/>
        <v>0</v>
      </c>
      <c r="W449" s="393">
        <f t="shared" si="124"/>
        <v>0</v>
      </c>
      <c r="X449" s="393">
        <f t="shared" si="124"/>
        <v>0</v>
      </c>
      <c r="Y449" s="393">
        <f t="shared" si="124"/>
        <v>0</v>
      </c>
      <c r="Z449" s="393">
        <f t="shared" si="124"/>
        <v>0</v>
      </c>
      <c r="AA449" s="393">
        <f t="shared" si="124"/>
        <v>0</v>
      </c>
      <c r="AB449" s="393">
        <f t="shared" si="124"/>
        <v>0</v>
      </c>
      <c r="AC449" s="393">
        <f t="shared" si="124"/>
        <v>0</v>
      </c>
      <c r="AD449" s="393">
        <f t="shared" si="124"/>
        <v>0</v>
      </c>
      <c r="AE449" s="393">
        <f t="shared" si="124"/>
        <v>0</v>
      </c>
      <c r="AF449" s="393">
        <f t="shared" si="124"/>
        <v>0</v>
      </c>
      <c r="AG449" s="961">
        <f t="shared" si="123"/>
        <v>0</v>
      </c>
    </row>
    <row r="450">
      <c r="A450" s="983"/>
      <c r="B450" s="992"/>
      <c r="C450" s="992"/>
      <c r="D450" s="992"/>
      <c r="E450" s="992"/>
      <c r="F450" s="992"/>
      <c r="G450" s="992"/>
      <c r="H450" s="992"/>
      <c r="I450" s="992"/>
      <c r="J450" s="992"/>
      <c r="K450" s="992"/>
      <c r="L450" s="992"/>
      <c r="M450" s="992"/>
      <c r="N450" s="992"/>
      <c r="O450" s="992"/>
      <c r="P450" s="992"/>
      <c r="Q450" s="992"/>
      <c r="R450" s="992"/>
      <c r="S450" s="992"/>
      <c r="T450" s="992"/>
      <c r="U450" s="992"/>
      <c r="V450" s="992"/>
      <c r="W450" s="992"/>
      <c r="X450" s="992"/>
      <c r="Y450" s="992"/>
      <c r="Z450" s="992"/>
      <c r="AA450" s="992"/>
      <c r="AB450" s="992"/>
      <c r="AC450" s="992"/>
      <c r="AD450" s="992"/>
      <c r="AE450" s="992"/>
      <c r="AF450" s="992"/>
      <c r="AG450" s="961"/>
    </row>
    <row r="451">
      <c r="A451" s="983"/>
      <c r="B451" s="992"/>
      <c r="C451" s="992"/>
      <c r="D451" s="992"/>
      <c r="E451" s="992"/>
      <c r="F451" s="992"/>
      <c r="G451" s="992"/>
      <c r="H451" s="992"/>
      <c r="I451" s="992"/>
      <c r="J451" s="992"/>
      <c r="K451" s="992"/>
      <c r="L451" s="992"/>
      <c r="M451" s="700"/>
      <c r="N451" s="992"/>
      <c r="O451" s="992"/>
      <c r="P451" s="992"/>
      <c r="Q451" s="992"/>
      <c r="R451" s="992"/>
      <c r="S451" s="992"/>
      <c r="T451" s="992"/>
      <c r="U451" s="992"/>
      <c r="V451" s="992"/>
      <c r="W451" s="992"/>
      <c r="X451" s="992"/>
      <c r="Y451" s="992"/>
      <c r="Z451" s="992"/>
      <c r="AA451" s="992"/>
      <c r="AB451" s="992"/>
      <c r="AC451" s="992"/>
      <c r="AD451" s="992"/>
      <c r="AE451" s="992"/>
      <c r="AF451" s="992"/>
      <c r="AG451" s="961"/>
    </row>
    <row r="452">
      <c r="A452" s="1040" t="s">
        <v>1181</v>
      </c>
      <c r="B452" s="324">
        <v>2.0</v>
      </c>
      <c r="C452" s="324">
        <v>0.0</v>
      </c>
      <c r="D452" s="324">
        <v>0.0</v>
      </c>
      <c r="E452" s="324">
        <v>0.0</v>
      </c>
      <c r="F452" s="324">
        <v>2.0</v>
      </c>
      <c r="G452" s="324">
        <v>22.0</v>
      </c>
      <c r="H452" s="324">
        <v>5.0</v>
      </c>
      <c r="I452" s="324">
        <v>0.0</v>
      </c>
      <c r="J452" s="324">
        <v>1.0</v>
      </c>
      <c r="K452" s="324">
        <v>2.0</v>
      </c>
      <c r="L452" s="324">
        <v>5.0</v>
      </c>
      <c r="M452" s="324">
        <v>0.0</v>
      </c>
      <c r="N452" s="324">
        <v>6.0</v>
      </c>
      <c r="O452" s="324">
        <v>8.0</v>
      </c>
      <c r="P452" s="324">
        <v>0.0</v>
      </c>
      <c r="Q452" s="324">
        <v>0.0</v>
      </c>
      <c r="R452" s="324">
        <v>0.0</v>
      </c>
      <c r="S452" s="324">
        <v>0.0</v>
      </c>
      <c r="T452" s="324">
        <v>4.0</v>
      </c>
      <c r="U452" s="324">
        <v>4.0</v>
      </c>
      <c r="V452" s="324">
        <v>41.0</v>
      </c>
      <c r="W452" s="324">
        <v>2.0</v>
      </c>
      <c r="X452" s="324">
        <v>1.0</v>
      </c>
      <c r="Y452" s="324">
        <v>2.0</v>
      </c>
      <c r="Z452" s="324">
        <v>0.0</v>
      </c>
      <c r="AA452" s="324">
        <v>1.0</v>
      </c>
      <c r="AB452" s="324">
        <v>17.0</v>
      </c>
      <c r="AC452" s="324"/>
      <c r="AD452" s="324"/>
      <c r="AE452" s="324"/>
      <c r="AF452" s="324"/>
      <c r="AG452" s="961">
        <f t="shared" ref="AG452:AG455" si="125">SUM(B452:AF452)</f>
        <v>125</v>
      </c>
    </row>
    <row r="453">
      <c r="A453" s="1040" t="s">
        <v>1183</v>
      </c>
      <c r="B453" s="324">
        <v>0.0</v>
      </c>
      <c r="C453" s="324">
        <v>0.0</v>
      </c>
      <c r="D453" s="324">
        <v>1.0</v>
      </c>
      <c r="E453" s="324">
        <v>0.0</v>
      </c>
      <c r="F453" s="324">
        <v>0.0</v>
      </c>
      <c r="G453" s="324">
        <v>0.0</v>
      </c>
      <c r="H453" s="324">
        <v>0.0</v>
      </c>
      <c r="I453" s="324">
        <v>0.0</v>
      </c>
      <c r="J453" s="324">
        <v>0.0</v>
      </c>
      <c r="K453" s="324">
        <v>0.0</v>
      </c>
      <c r="L453" s="324">
        <v>0.0</v>
      </c>
      <c r="M453" s="324">
        <v>0.0</v>
      </c>
      <c r="N453" s="324">
        <v>0.0</v>
      </c>
      <c r="O453" s="324">
        <v>0.0</v>
      </c>
      <c r="P453" s="324">
        <v>0.0</v>
      </c>
      <c r="Q453" s="324">
        <v>0.0</v>
      </c>
      <c r="R453" s="324">
        <v>0.0</v>
      </c>
      <c r="S453" s="324">
        <v>0.0</v>
      </c>
      <c r="T453" s="324">
        <v>0.0</v>
      </c>
      <c r="U453" s="324">
        <v>0.0</v>
      </c>
      <c r="V453" s="324">
        <v>2.0</v>
      </c>
      <c r="W453" s="324">
        <v>0.0</v>
      </c>
      <c r="X453" s="324">
        <v>0.0</v>
      </c>
      <c r="Y453" s="324">
        <v>0.0</v>
      </c>
      <c r="Z453" s="324">
        <v>0.0</v>
      </c>
      <c r="AA453" s="324">
        <v>0.0</v>
      </c>
      <c r="AB453" s="324">
        <v>0.0</v>
      </c>
      <c r="AC453" s="324"/>
      <c r="AD453" s="324"/>
      <c r="AE453" s="324"/>
      <c r="AF453" s="324"/>
      <c r="AG453" s="961">
        <f t="shared" si="125"/>
        <v>3</v>
      </c>
    </row>
    <row r="454">
      <c r="A454" s="1040" t="s">
        <v>1185</v>
      </c>
      <c r="B454" s="324">
        <v>0.0</v>
      </c>
      <c r="C454" s="324">
        <v>0.0</v>
      </c>
      <c r="D454" s="324">
        <v>0.0</v>
      </c>
      <c r="E454" s="324">
        <v>0.0</v>
      </c>
      <c r="F454" s="324">
        <v>0.0</v>
      </c>
      <c r="G454" s="324">
        <v>0.0</v>
      </c>
      <c r="H454" s="324">
        <v>0.0</v>
      </c>
      <c r="I454" s="324">
        <v>0.0</v>
      </c>
      <c r="J454" s="324">
        <v>0.0</v>
      </c>
      <c r="K454" s="324">
        <v>0.0</v>
      </c>
      <c r="L454" s="324">
        <v>0.0</v>
      </c>
      <c r="M454" s="324">
        <v>0.0</v>
      </c>
      <c r="N454" s="324">
        <v>0.0</v>
      </c>
      <c r="O454" s="324">
        <v>0.0</v>
      </c>
      <c r="P454" s="324">
        <v>0.0</v>
      </c>
      <c r="Q454" s="324">
        <v>0.0</v>
      </c>
      <c r="R454" s="324">
        <v>0.0</v>
      </c>
      <c r="S454" s="324">
        <v>0.0</v>
      </c>
      <c r="T454" s="324">
        <v>0.0</v>
      </c>
      <c r="U454" s="324">
        <v>0.0</v>
      </c>
      <c r="V454" s="324">
        <v>0.0</v>
      </c>
      <c r="W454" s="324">
        <v>0.0</v>
      </c>
      <c r="X454" s="324">
        <v>0.0</v>
      </c>
      <c r="Y454" s="324">
        <v>0.0</v>
      </c>
      <c r="Z454" s="324">
        <v>0.0</v>
      </c>
      <c r="AA454" s="324">
        <v>0.0</v>
      </c>
      <c r="AB454" s="324">
        <v>0.0</v>
      </c>
      <c r="AC454" s="324"/>
      <c r="AD454" s="324"/>
      <c r="AE454" s="324"/>
      <c r="AF454" s="324"/>
      <c r="AG454" s="961">
        <f t="shared" si="125"/>
        <v>0</v>
      </c>
    </row>
    <row r="455">
      <c r="A455" s="1049" t="s">
        <v>392</v>
      </c>
      <c r="B455" s="393">
        <f t="shared" ref="B455:AF455" si="126">SUM(B452:B454)</f>
        <v>2</v>
      </c>
      <c r="C455" s="393">
        <f t="shared" si="126"/>
        <v>0</v>
      </c>
      <c r="D455" s="393">
        <f t="shared" si="126"/>
        <v>1</v>
      </c>
      <c r="E455" s="393">
        <f t="shared" si="126"/>
        <v>0</v>
      </c>
      <c r="F455" s="393">
        <f t="shared" si="126"/>
        <v>2</v>
      </c>
      <c r="G455" s="393">
        <f t="shared" si="126"/>
        <v>22</v>
      </c>
      <c r="H455" s="393">
        <f t="shared" si="126"/>
        <v>5</v>
      </c>
      <c r="I455" s="393">
        <f t="shared" si="126"/>
        <v>0</v>
      </c>
      <c r="J455" s="393">
        <f t="shared" si="126"/>
        <v>1</v>
      </c>
      <c r="K455" s="393">
        <f t="shared" si="126"/>
        <v>2</v>
      </c>
      <c r="L455" s="393">
        <f t="shared" si="126"/>
        <v>5</v>
      </c>
      <c r="M455" s="393">
        <f t="shared" si="126"/>
        <v>0</v>
      </c>
      <c r="N455" s="393">
        <f t="shared" si="126"/>
        <v>6</v>
      </c>
      <c r="O455" s="393">
        <f t="shared" si="126"/>
        <v>8</v>
      </c>
      <c r="P455" s="393">
        <f t="shared" si="126"/>
        <v>0</v>
      </c>
      <c r="Q455" s="393">
        <f t="shared" si="126"/>
        <v>0</v>
      </c>
      <c r="R455" s="393">
        <f t="shared" si="126"/>
        <v>0</v>
      </c>
      <c r="S455" s="393">
        <f t="shared" si="126"/>
        <v>0</v>
      </c>
      <c r="T455" s="393">
        <f t="shared" si="126"/>
        <v>4</v>
      </c>
      <c r="U455" s="393">
        <f t="shared" si="126"/>
        <v>4</v>
      </c>
      <c r="V455" s="393">
        <f t="shared" si="126"/>
        <v>43</v>
      </c>
      <c r="W455" s="393">
        <f t="shared" si="126"/>
        <v>2</v>
      </c>
      <c r="X455" s="393">
        <f t="shared" si="126"/>
        <v>1</v>
      </c>
      <c r="Y455" s="393">
        <f t="shared" si="126"/>
        <v>2</v>
      </c>
      <c r="Z455" s="393">
        <f t="shared" si="126"/>
        <v>0</v>
      </c>
      <c r="AA455" s="393">
        <f t="shared" si="126"/>
        <v>1</v>
      </c>
      <c r="AB455" s="393">
        <f t="shared" si="126"/>
        <v>17</v>
      </c>
      <c r="AC455" s="393">
        <f t="shared" si="126"/>
        <v>0</v>
      </c>
      <c r="AD455" s="393">
        <f t="shared" si="126"/>
        <v>0</v>
      </c>
      <c r="AE455" s="393">
        <f t="shared" si="126"/>
        <v>0</v>
      </c>
      <c r="AF455" s="393">
        <f t="shared" si="126"/>
        <v>0</v>
      </c>
      <c r="AG455" s="961">
        <f t="shared" si="125"/>
        <v>128</v>
      </c>
    </row>
    <row r="456">
      <c r="A456" s="983"/>
      <c r="B456" s="1084"/>
      <c r="C456" s="992"/>
      <c r="D456" s="992"/>
      <c r="E456" s="992"/>
      <c r="F456" s="992"/>
      <c r="G456" s="992"/>
      <c r="H456" s="992"/>
      <c r="I456" s="992"/>
      <c r="J456" s="992"/>
      <c r="K456" s="992"/>
      <c r="L456" s="992"/>
      <c r="M456" s="992"/>
      <c r="N456" s="992"/>
      <c r="O456" s="992"/>
      <c r="P456" s="992"/>
      <c r="Q456" s="992"/>
      <c r="R456" s="992"/>
      <c r="S456" s="992"/>
      <c r="T456" s="992"/>
      <c r="U456" s="992"/>
      <c r="V456" s="992"/>
      <c r="W456" s="992"/>
      <c r="X456" s="992"/>
      <c r="Y456" s="992"/>
      <c r="Z456" s="992"/>
      <c r="AA456" s="992"/>
      <c r="AB456" s="992"/>
      <c r="AC456" s="992"/>
      <c r="AD456" s="992"/>
      <c r="AE456" s="992"/>
      <c r="AF456" s="992"/>
      <c r="AG456" s="732"/>
    </row>
    <row r="457">
      <c r="A457" s="917" t="s">
        <v>282</v>
      </c>
      <c r="B457" s="709"/>
      <c r="C457" s="709"/>
      <c r="D457" s="709"/>
      <c r="E457" s="709"/>
      <c r="F457" s="709"/>
      <c r="G457" s="128"/>
      <c r="H457" s="709"/>
      <c r="I457" s="491"/>
      <c r="J457" s="491"/>
      <c r="K457" s="491"/>
      <c r="L457" s="491"/>
      <c r="M457" s="491"/>
      <c r="N457" s="491"/>
      <c r="O457" s="491"/>
      <c r="P457" s="491"/>
      <c r="Q457" s="491"/>
      <c r="R457" s="491"/>
      <c r="S457" s="491"/>
      <c r="T457" s="491"/>
      <c r="U457" s="491"/>
      <c r="V457" s="491"/>
      <c r="W457" s="491"/>
      <c r="X457" s="491"/>
      <c r="Y457" s="491"/>
      <c r="Z457" s="491"/>
      <c r="AA457" s="491"/>
      <c r="AB457" s="491"/>
      <c r="AC457" s="491"/>
      <c r="AD457" s="491"/>
      <c r="AE457" s="491"/>
      <c r="AF457" s="491"/>
      <c r="AG457" s="732"/>
    </row>
    <row r="458">
      <c r="A458" s="1040" t="s">
        <v>1188</v>
      </c>
      <c r="B458" s="128">
        <v>1085.0</v>
      </c>
      <c r="C458" s="128">
        <v>1428.0</v>
      </c>
      <c r="D458" s="128">
        <v>1428.0</v>
      </c>
      <c r="E458" s="128">
        <v>6370.81</v>
      </c>
      <c r="F458" s="128">
        <v>1175.56</v>
      </c>
      <c r="G458" s="128">
        <v>4494.0</v>
      </c>
      <c r="H458" s="128">
        <v>2391.08</v>
      </c>
      <c r="I458" s="128">
        <v>3069.0</v>
      </c>
      <c r="J458" s="128">
        <v>502.0</v>
      </c>
      <c r="K458" s="128">
        <v>715.45</v>
      </c>
      <c r="L458" s="128">
        <v>6562.91</v>
      </c>
      <c r="M458" s="128">
        <v>3528.92</v>
      </c>
      <c r="N458" s="128">
        <v>4454.39</v>
      </c>
      <c r="O458" s="128">
        <v>6550.99</v>
      </c>
      <c r="P458" s="128">
        <v>239.0</v>
      </c>
      <c r="Q458" s="128">
        <v>1519.51</v>
      </c>
      <c r="R458" s="128">
        <v>597.0</v>
      </c>
      <c r="S458" s="128">
        <v>1206.0</v>
      </c>
      <c r="T458" s="128">
        <v>1531.57</v>
      </c>
      <c r="U458" s="128">
        <v>1601.86</v>
      </c>
      <c r="V458" s="128">
        <v>1353.0</v>
      </c>
      <c r="W458" s="128">
        <v>270.82</v>
      </c>
      <c r="X458" s="128">
        <v>415.04</v>
      </c>
      <c r="Y458" s="128">
        <v>375.29</v>
      </c>
      <c r="Z458" s="128">
        <v>0.0</v>
      </c>
      <c r="AA458" s="128">
        <v>0.0</v>
      </c>
      <c r="AB458" s="128">
        <v>1553.35</v>
      </c>
      <c r="AC458" s="128"/>
      <c r="AD458" s="128"/>
      <c r="AE458" s="128"/>
      <c r="AF458" s="128"/>
      <c r="AG458" s="872">
        <f t="shared" ref="AG458:AG461" si="127">SUM(B458:AF458)</f>
        <v>54418.55</v>
      </c>
    </row>
    <row r="459">
      <c r="A459" s="1040" t="s">
        <v>1189</v>
      </c>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72">
        <f t="shared" si="127"/>
        <v>0</v>
      </c>
    </row>
    <row r="460">
      <c r="A460" s="1040" t="s">
        <v>1190</v>
      </c>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72">
        <f t="shared" si="127"/>
        <v>0</v>
      </c>
    </row>
    <row r="461">
      <c r="A461" s="1089" t="s">
        <v>545</v>
      </c>
      <c r="B461" s="504">
        <f t="shared" ref="B461:AF461" si="128">SUM(B458:B460)</f>
        <v>1085</v>
      </c>
      <c r="C461" s="504">
        <f t="shared" si="128"/>
        <v>1428</v>
      </c>
      <c r="D461" s="504">
        <f t="shared" si="128"/>
        <v>1428</v>
      </c>
      <c r="E461" s="504">
        <f t="shared" si="128"/>
        <v>6370.81</v>
      </c>
      <c r="F461" s="504">
        <f t="shared" si="128"/>
        <v>1175.56</v>
      </c>
      <c r="G461" s="504">
        <f t="shared" si="128"/>
        <v>4494</v>
      </c>
      <c r="H461" s="504">
        <f t="shared" si="128"/>
        <v>2391.08</v>
      </c>
      <c r="I461" s="504">
        <f t="shared" si="128"/>
        <v>3069</v>
      </c>
      <c r="J461" s="504">
        <f t="shared" si="128"/>
        <v>502</v>
      </c>
      <c r="K461" s="504">
        <f t="shared" si="128"/>
        <v>715.45</v>
      </c>
      <c r="L461" s="504">
        <f t="shared" si="128"/>
        <v>6562.91</v>
      </c>
      <c r="M461" s="504">
        <f t="shared" si="128"/>
        <v>3528.92</v>
      </c>
      <c r="N461" s="504">
        <f t="shared" si="128"/>
        <v>4454.39</v>
      </c>
      <c r="O461" s="504">
        <f t="shared" si="128"/>
        <v>6550.99</v>
      </c>
      <c r="P461" s="504">
        <f t="shared" si="128"/>
        <v>239</v>
      </c>
      <c r="Q461" s="504">
        <f t="shared" si="128"/>
        <v>1519.51</v>
      </c>
      <c r="R461" s="504">
        <f t="shared" si="128"/>
        <v>597</v>
      </c>
      <c r="S461" s="504">
        <f t="shared" si="128"/>
        <v>1206</v>
      </c>
      <c r="T461" s="504">
        <f t="shared" si="128"/>
        <v>1531.57</v>
      </c>
      <c r="U461" s="504">
        <f t="shared" si="128"/>
        <v>1601.86</v>
      </c>
      <c r="V461" s="504">
        <f t="shared" si="128"/>
        <v>1353</v>
      </c>
      <c r="W461" s="504">
        <f t="shared" si="128"/>
        <v>270.82</v>
      </c>
      <c r="X461" s="504">
        <f t="shared" si="128"/>
        <v>415.04</v>
      </c>
      <c r="Y461" s="504">
        <f t="shared" si="128"/>
        <v>375.29</v>
      </c>
      <c r="Z461" s="504">
        <f t="shared" si="128"/>
        <v>0</v>
      </c>
      <c r="AA461" s="504">
        <f t="shared" si="128"/>
        <v>0</v>
      </c>
      <c r="AB461" s="504">
        <f t="shared" si="128"/>
        <v>1553.35</v>
      </c>
      <c r="AC461" s="504">
        <f t="shared" si="128"/>
        <v>0</v>
      </c>
      <c r="AD461" s="504">
        <f t="shared" si="128"/>
        <v>0</v>
      </c>
      <c r="AE461" s="504">
        <f t="shared" si="128"/>
        <v>0</v>
      </c>
      <c r="AF461" s="504">
        <f t="shared" si="128"/>
        <v>0</v>
      </c>
      <c r="AG461" s="872">
        <f t="shared" si="127"/>
        <v>54418.55</v>
      </c>
    </row>
    <row r="462">
      <c r="A462" s="983"/>
      <c r="B462" s="992"/>
      <c r="C462" s="992"/>
      <c r="D462" s="992"/>
      <c r="E462" s="992"/>
      <c r="F462" s="992"/>
      <c r="G462" s="992"/>
      <c r="H462" s="992"/>
      <c r="I462" s="992"/>
      <c r="J462" s="992"/>
      <c r="K462" s="992"/>
      <c r="L462" s="992"/>
      <c r="M462" s="992"/>
      <c r="N462" s="992"/>
      <c r="O462" s="992"/>
      <c r="P462" s="992"/>
      <c r="Q462" s="992"/>
      <c r="R462" s="992"/>
      <c r="S462" s="992"/>
      <c r="T462" s="992"/>
      <c r="U462" s="992"/>
      <c r="V462" s="992"/>
      <c r="W462" s="992"/>
      <c r="X462" s="992"/>
      <c r="Y462" s="992"/>
      <c r="Z462" s="992"/>
      <c r="AA462" s="992"/>
      <c r="AB462" s="992"/>
      <c r="AC462" s="992"/>
      <c r="AD462" s="992"/>
      <c r="AE462" s="992"/>
      <c r="AF462" s="992"/>
      <c r="AG462" s="872"/>
    </row>
    <row r="463">
      <c r="A463" s="1040" t="s">
        <v>418</v>
      </c>
      <c r="B463" s="128">
        <v>499.0</v>
      </c>
      <c r="C463" s="128">
        <v>0.0</v>
      </c>
      <c r="D463" s="128">
        <v>0.0</v>
      </c>
      <c r="E463" s="128">
        <v>0.0</v>
      </c>
      <c r="F463" s="128">
        <v>0.0</v>
      </c>
      <c r="G463" s="128">
        <v>0.0</v>
      </c>
      <c r="H463" s="128">
        <v>0.0</v>
      </c>
      <c r="I463" s="128">
        <v>0.0</v>
      </c>
      <c r="J463" s="128">
        <v>0.0</v>
      </c>
      <c r="K463" s="128">
        <v>0.0</v>
      </c>
      <c r="L463" s="128">
        <v>0.0</v>
      </c>
      <c r="M463" s="128">
        <v>0.0</v>
      </c>
      <c r="N463" s="128">
        <v>0.0</v>
      </c>
      <c r="O463" s="128">
        <v>0.0</v>
      </c>
      <c r="P463" s="128">
        <v>0.0</v>
      </c>
      <c r="Q463" s="128">
        <v>0.0</v>
      </c>
      <c r="R463" s="128">
        <v>0.0</v>
      </c>
      <c r="S463" s="128">
        <v>0.0</v>
      </c>
      <c r="T463" s="128">
        <v>507.0</v>
      </c>
      <c r="U463" s="128">
        <v>0.0</v>
      </c>
      <c r="V463" s="128">
        <v>0.0</v>
      </c>
      <c r="W463" s="128">
        <v>268.0</v>
      </c>
      <c r="X463" s="128">
        <v>0.0</v>
      </c>
      <c r="Y463" s="128">
        <v>364.0</v>
      </c>
      <c r="Z463" s="128">
        <v>0.0</v>
      </c>
      <c r="AA463" s="128">
        <v>0.0</v>
      </c>
      <c r="AB463" s="128">
        <v>0.0</v>
      </c>
      <c r="AC463" s="128"/>
      <c r="AD463" s="128"/>
      <c r="AE463" s="128"/>
      <c r="AF463" s="128"/>
      <c r="AG463" s="872">
        <f t="shared" ref="AG463:AG466" si="129">SUM(B463:AF463)</f>
        <v>1638</v>
      </c>
    </row>
    <row r="464">
      <c r="A464" s="1040" t="s">
        <v>419</v>
      </c>
      <c r="B464" s="128">
        <v>70.0</v>
      </c>
      <c r="C464" s="128">
        <v>0.0</v>
      </c>
      <c r="D464" s="128">
        <v>0.0</v>
      </c>
      <c r="E464" s="128">
        <v>0.0</v>
      </c>
      <c r="F464" s="128">
        <v>0.0</v>
      </c>
      <c r="G464" s="128">
        <v>0.0</v>
      </c>
      <c r="H464" s="128">
        <v>0.0</v>
      </c>
      <c r="I464" s="128">
        <v>0.0</v>
      </c>
      <c r="J464" s="128">
        <v>0.0</v>
      </c>
      <c r="K464" s="128">
        <v>0.0</v>
      </c>
      <c r="L464" s="128">
        <v>0.0</v>
      </c>
      <c r="M464" s="128">
        <v>0.0</v>
      </c>
      <c r="N464" s="128">
        <v>0.0</v>
      </c>
      <c r="O464" s="128">
        <v>0.0</v>
      </c>
      <c r="P464" s="128">
        <v>0.0</v>
      </c>
      <c r="Q464" s="128">
        <v>0.0</v>
      </c>
      <c r="R464" s="128">
        <v>0.0</v>
      </c>
      <c r="S464" s="128">
        <v>0.0</v>
      </c>
      <c r="T464" s="128">
        <v>70.0</v>
      </c>
      <c r="U464" s="128">
        <v>0.0</v>
      </c>
      <c r="V464" s="128">
        <v>0.0</v>
      </c>
      <c r="W464" s="128">
        <v>35.0</v>
      </c>
      <c r="X464" s="128">
        <v>0.0</v>
      </c>
      <c r="Y464" s="128">
        <v>35.0</v>
      </c>
      <c r="Z464" s="128">
        <v>0.0</v>
      </c>
      <c r="AA464" s="128">
        <v>0.0</v>
      </c>
      <c r="AB464" s="128">
        <v>0.0</v>
      </c>
      <c r="AC464" s="128"/>
      <c r="AD464" s="128"/>
      <c r="AE464" s="128"/>
      <c r="AF464" s="128"/>
      <c r="AG464" s="872">
        <f t="shared" si="129"/>
        <v>210</v>
      </c>
    </row>
    <row r="465">
      <c r="A465" s="1040" t="s">
        <v>420</v>
      </c>
      <c r="B465" s="128">
        <f t="shared" ref="B465:AF465" si="130">B463*0.22</f>
        <v>109.78</v>
      </c>
      <c r="C465" s="128">
        <f t="shared" si="130"/>
        <v>0</v>
      </c>
      <c r="D465" s="128">
        <f t="shared" si="130"/>
        <v>0</v>
      </c>
      <c r="E465" s="128">
        <f t="shared" si="130"/>
        <v>0</v>
      </c>
      <c r="F465" s="128">
        <f t="shared" si="130"/>
        <v>0</v>
      </c>
      <c r="G465" s="128">
        <f t="shared" si="130"/>
        <v>0</v>
      </c>
      <c r="H465" s="128">
        <f t="shared" si="130"/>
        <v>0</v>
      </c>
      <c r="I465" s="128">
        <f t="shared" si="130"/>
        <v>0</v>
      </c>
      <c r="J465" s="128">
        <f t="shared" si="130"/>
        <v>0</v>
      </c>
      <c r="K465" s="128">
        <f t="shared" si="130"/>
        <v>0</v>
      </c>
      <c r="L465" s="128">
        <f t="shared" si="130"/>
        <v>0</v>
      </c>
      <c r="M465" s="128">
        <f t="shared" si="130"/>
        <v>0</v>
      </c>
      <c r="N465" s="128">
        <f t="shared" si="130"/>
        <v>0</v>
      </c>
      <c r="O465" s="128">
        <f t="shared" si="130"/>
        <v>0</v>
      </c>
      <c r="P465" s="128">
        <f t="shared" si="130"/>
        <v>0</v>
      </c>
      <c r="Q465" s="128">
        <f t="shared" si="130"/>
        <v>0</v>
      </c>
      <c r="R465" s="128">
        <f t="shared" si="130"/>
        <v>0</v>
      </c>
      <c r="S465" s="128">
        <f t="shared" si="130"/>
        <v>0</v>
      </c>
      <c r="T465" s="128">
        <f t="shared" si="130"/>
        <v>111.54</v>
      </c>
      <c r="U465" s="128">
        <f t="shared" si="130"/>
        <v>0</v>
      </c>
      <c r="V465" s="128">
        <f t="shared" si="130"/>
        <v>0</v>
      </c>
      <c r="W465" s="128">
        <f t="shared" si="130"/>
        <v>58.96</v>
      </c>
      <c r="X465" s="128">
        <f t="shared" si="130"/>
        <v>0</v>
      </c>
      <c r="Y465" s="128">
        <f t="shared" si="130"/>
        <v>80.08</v>
      </c>
      <c r="Z465" s="128">
        <f t="shared" si="130"/>
        <v>0</v>
      </c>
      <c r="AA465" s="128">
        <f t="shared" si="130"/>
        <v>0</v>
      </c>
      <c r="AB465" s="128">
        <f t="shared" si="130"/>
        <v>0</v>
      </c>
      <c r="AC465" s="128">
        <f t="shared" si="130"/>
        <v>0</v>
      </c>
      <c r="AD465" s="128">
        <f t="shared" si="130"/>
        <v>0</v>
      </c>
      <c r="AE465" s="128">
        <f t="shared" si="130"/>
        <v>0</v>
      </c>
      <c r="AF465" s="128">
        <f t="shared" si="130"/>
        <v>0</v>
      </c>
      <c r="AG465" s="872">
        <f t="shared" si="129"/>
        <v>360.36</v>
      </c>
    </row>
    <row r="466">
      <c r="A466" s="1089" t="s">
        <v>955</v>
      </c>
      <c r="B466" s="504">
        <f t="shared" ref="B466:AF466" si="131">B463+B464</f>
        <v>569</v>
      </c>
      <c r="C466" s="504">
        <f t="shared" si="131"/>
        <v>0</v>
      </c>
      <c r="D466" s="504">
        <f t="shared" si="131"/>
        <v>0</v>
      </c>
      <c r="E466" s="504">
        <f t="shared" si="131"/>
        <v>0</v>
      </c>
      <c r="F466" s="504">
        <f t="shared" si="131"/>
        <v>0</v>
      </c>
      <c r="G466" s="504">
        <f t="shared" si="131"/>
        <v>0</v>
      </c>
      <c r="H466" s="504">
        <f t="shared" si="131"/>
        <v>0</v>
      </c>
      <c r="I466" s="504">
        <f t="shared" si="131"/>
        <v>0</v>
      </c>
      <c r="J466" s="504">
        <f t="shared" si="131"/>
        <v>0</v>
      </c>
      <c r="K466" s="504">
        <f t="shared" si="131"/>
        <v>0</v>
      </c>
      <c r="L466" s="504">
        <f t="shared" si="131"/>
        <v>0</v>
      </c>
      <c r="M466" s="504">
        <f t="shared" si="131"/>
        <v>0</v>
      </c>
      <c r="N466" s="504">
        <f t="shared" si="131"/>
        <v>0</v>
      </c>
      <c r="O466" s="504">
        <f t="shared" si="131"/>
        <v>0</v>
      </c>
      <c r="P466" s="504">
        <f t="shared" si="131"/>
        <v>0</v>
      </c>
      <c r="Q466" s="504">
        <f t="shared" si="131"/>
        <v>0</v>
      </c>
      <c r="R466" s="504">
        <f t="shared" si="131"/>
        <v>0</v>
      </c>
      <c r="S466" s="504">
        <f t="shared" si="131"/>
        <v>0</v>
      </c>
      <c r="T466" s="504">
        <f t="shared" si="131"/>
        <v>577</v>
      </c>
      <c r="U466" s="504">
        <f t="shared" si="131"/>
        <v>0</v>
      </c>
      <c r="V466" s="504">
        <f t="shared" si="131"/>
        <v>0</v>
      </c>
      <c r="W466" s="504">
        <f t="shared" si="131"/>
        <v>303</v>
      </c>
      <c r="X466" s="504">
        <f t="shared" si="131"/>
        <v>0</v>
      </c>
      <c r="Y466" s="504">
        <f t="shared" si="131"/>
        <v>399</v>
      </c>
      <c r="Z466" s="504">
        <f t="shared" si="131"/>
        <v>0</v>
      </c>
      <c r="AA466" s="504">
        <f t="shared" si="131"/>
        <v>0</v>
      </c>
      <c r="AB466" s="504">
        <f t="shared" si="131"/>
        <v>0</v>
      </c>
      <c r="AC466" s="504">
        <f t="shared" si="131"/>
        <v>0</v>
      </c>
      <c r="AD466" s="504">
        <f t="shared" si="131"/>
        <v>0</v>
      </c>
      <c r="AE466" s="504">
        <f t="shared" si="131"/>
        <v>0</v>
      </c>
      <c r="AF466" s="504">
        <f t="shared" si="131"/>
        <v>0</v>
      </c>
      <c r="AG466" s="872">
        <f t="shared" si="129"/>
        <v>1848</v>
      </c>
    </row>
    <row r="467">
      <c r="A467" s="983"/>
      <c r="B467" s="324"/>
      <c r="C467" s="324"/>
      <c r="D467" s="324"/>
      <c r="E467" s="324"/>
      <c r="F467" s="324"/>
      <c r="G467" s="324"/>
      <c r="H467" s="324"/>
      <c r="I467" s="324"/>
      <c r="J467" s="324"/>
      <c r="K467" s="324"/>
      <c r="L467" s="324"/>
      <c r="M467" s="324"/>
      <c r="N467" s="324"/>
      <c r="O467" s="676"/>
      <c r="P467" s="676"/>
      <c r="Q467" s="676"/>
      <c r="R467" s="676"/>
      <c r="S467" s="676"/>
      <c r="T467" s="676"/>
      <c r="U467" s="676"/>
      <c r="V467" s="676"/>
      <c r="W467" s="676"/>
      <c r="X467" s="676"/>
      <c r="Y467" s="676"/>
      <c r="Z467" s="676"/>
      <c r="AA467" s="676"/>
      <c r="AB467" s="676"/>
      <c r="AC467" s="676"/>
      <c r="AD467" s="676"/>
      <c r="AE467" s="676"/>
      <c r="AF467" s="676"/>
      <c r="AG467" s="872"/>
    </row>
    <row r="468">
      <c r="A468" s="1040" t="s">
        <v>1194</v>
      </c>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72">
        <f t="shared" ref="AG468:AG471" si="132">SUM(B468:AF468)</f>
        <v>0</v>
      </c>
    </row>
    <row r="469">
      <c r="A469" s="1040" t="s">
        <v>1195</v>
      </c>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72">
        <f t="shared" si="132"/>
        <v>0</v>
      </c>
    </row>
    <row r="470">
      <c r="A470" s="1040" t="s">
        <v>1196</v>
      </c>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72">
        <f t="shared" si="132"/>
        <v>0</v>
      </c>
    </row>
    <row r="471">
      <c r="A471" s="1089" t="s">
        <v>971</v>
      </c>
      <c r="B471" s="504">
        <f t="shared" ref="B471:AF471" si="133">B468+B469+B470</f>
        <v>0</v>
      </c>
      <c r="C471" s="504">
        <f t="shared" si="133"/>
        <v>0</v>
      </c>
      <c r="D471" s="504">
        <f t="shared" si="133"/>
        <v>0</v>
      </c>
      <c r="E471" s="504">
        <f t="shared" si="133"/>
        <v>0</v>
      </c>
      <c r="F471" s="504">
        <f t="shared" si="133"/>
        <v>0</v>
      </c>
      <c r="G471" s="504">
        <f t="shared" si="133"/>
        <v>0</v>
      </c>
      <c r="H471" s="504">
        <f t="shared" si="133"/>
        <v>0</v>
      </c>
      <c r="I471" s="504">
        <f t="shared" si="133"/>
        <v>0</v>
      </c>
      <c r="J471" s="504">
        <f t="shared" si="133"/>
        <v>0</v>
      </c>
      <c r="K471" s="504">
        <f t="shared" si="133"/>
        <v>0</v>
      </c>
      <c r="L471" s="504">
        <f t="shared" si="133"/>
        <v>0</v>
      </c>
      <c r="M471" s="504">
        <f t="shared" si="133"/>
        <v>0</v>
      </c>
      <c r="N471" s="504">
        <f t="shared" si="133"/>
        <v>0</v>
      </c>
      <c r="O471" s="504">
        <f t="shared" si="133"/>
        <v>0</v>
      </c>
      <c r="P471" s="504">
        <f t="shared" si="133"/>
        <v>0</v>
      </c>
      <c r="Q471" s="504">
        <f t="shared" si="133"/>
        <v>0</v>
      </c>
      <c r="R471" s="504">
        <f t="shared" si="133"/>
        <v>0</v>
      </c>
      <c r="S471" s="504">
        <f t="shared" si="133"/>
        <v>0</v>
      </c>
      <c r="T471" s="504">
        <f t="shared" si="133"/>
        <v>0</v>
      </c>
      <c r="U471" s="504">
        <f t="shared" si="133"/>
        <v>0</v>
      </c>
      <c r="V471" s="504">
        <f t="shared" si="133"/>
        <v>0</v>
      </c>
      <c r="W471" s="504">
        <f t="shared" si="133"/>
        <v>0</v>
      </c>
      <c r="X471" s="504">
        <f t="shared" si="133"/>
        <v>0</v>
      </c>
      <c r="Y471" s="504">
        <f t="shared" si="133"/>
        <v>0</v>
      </c>
      <c r="Z471" s="504">
        <f t="shared" si="133"/>
        <v>0</v>
      </c>
      <c r="AA471" s="504">
        <f t="shared" si="133"/>
        <v>0</v>
      </c>
      <c r="AB471" s="504">
        <f t="shared" si="133"/>
        <v>0</v>
      </c>
      <c r="AC471" s="504">
        <f t="shared" si="133"/>
        <v>0</v>
      </c>
      <c r="AD471" s="504">
        <f t="shared" si="133"/>
        <v>0</v>
      </c>
      <c r="AE471" s="504">
        <f t="shared" si="133"/>
        <v>0</v>
      </c>
      <c r="AF471" s="504">
        <f t="shared" si="133"/>
        <v>0</v>
      </c>
      <c r="AG471" s="872">
        <f t="shared" si="132"/>
        <v>0</v>
      </c>
    </row>
    <row r="472">
      <c r="A472" s="983"/>
      <c r="B472" s="992"/>
      <c r="C472" s="992"/>
      <c r="D472" s="992"/>
      <c r="E472" s="992"/>
      <c r="F472" s="992"/>
      <c r="G472" s="992"/>
      <c r="H472" s="992"/>
      <c r="I472" s="992"/>
      <c r="J472" s="992"/>
      <c r="K472" s="992"/>
      <c r="L472" s="992"/>
      <c r="M472" s="992"/>
      <c r="N472" s="992"/>
      <c r="O472" s="992"/>
      <c r="P472" s="992"/>
      <c r="Q472" s="992"/>
      <c r="R472" s="992"/>
      <c r="S472" s="992"/>
      <c r="T472" s="992"/>
      <c r="U472" s="992"/>
      <c r="V472" s="992"/>
      <c r="W472" s="992"/>
      <c r="X472" s="992"/>
      <c r="Y472" s="992"/>
      <c r="Z472" s="992"/>
      <c r="AA472" s="992"/>
      <c r="AB472" s="992"/>
      <c r="AC472" s="992"/>
      <c r="AD472" s="992"/>
      <c r="AE472" s="992"/>
      <c r="AF472" s="992"/>
      <c r="AG472" s="732"/>
    </row>
    <row r="473">
      <c r="A473" s="917" t="s">
        <v>1198</v>
      </c>
      <c r="B473" s="992"/>
      <c r="C473" s="992"/>
      <c r="D473" s="992"/>
      <c r="E473" s="992"/>
      <c r="F473" s="992"/>
      <c r="G473" s="992"/>
      <c r="H473" s="992"/>
      <c r="I473" s="992"/>
      <c r="J473" s="992"/>
      <c r="K473" s="992"/>
      <c r="L473" s="992"/>
      <c r="M473" s="992"/>
      <c r="N473" s="992"/>
      <c r="O473" s="992"/>
      <c r="P473" s="992"/>
      <c r="Q473" s="992"/>
      <c r="R473" s="992"/>
      <c r="S473" s="992"/>
      <c r="T473" s="992"/>
      <c r="U473" s="992"/>
      <c r="V473" s="992"/>
      <c r="W473" s="992"/>
      <c r="X473" s="992"/>
      <c r="Y473" s="992"/>
      <c r="Z473" s="992"/>
      <c r="AA473" s="992"/>
      <c r="AB473" s="992"/>
      <c r="AC473" s="992"/>
      <c r="AD473" s="992"/>
      <c r="AE473" s="992"/>
      <c r="AF473" s="992"/>
      <c r="AG473" s="732"/>
    </row>
    <row r="474">
      <c r="A474" s="1040" t="s">
        <v>1188</v>
      </c>
      <c r="B474" s="128">
        <v>442.0</v>
      </c>
      <c r="C474" s="128">
        <v>0.0</v>
      </c>
      <c r="D474" s="128">
        <v>0.0</v>
      </c>
      <c r="E474" s="1091">
        <v>0.0</v>
      </c>
      <c r="F474" s="1091">
        <v>700.35</v>
      </c>
      <c r="G474" s="1091">
        <v>4680.0</v>
      </c>
      <c r="H474" s="1091">
        <v>949.0</v>
      </c>
      <c r="I474" s="1091">
        <v>0.0</v>
      </c>
      <c r="J474" s="1091">
        <v>209.0</v>
      </c>
      <c r="K474" s="1091">
        <v>378.0</v>
      </c>
      <c r="L474" s="128">
        <v>1140.0</v>
      </c>
      <c r="M474" s="1091">
        <v>0.0</v>
      </c>
      <c r="N474" s="1091">
        <v>1318.0</v>
      </c>
      <c r="O474" s="1091">
        <v>1745.0</v>
      </c>
      <c r="P474" s="1091">
        <v>0.0</v>
      </c>
      <c r="Q474" s="1091">
        <v>0.0</v>
      </c>
      <c r="R474" s="1091">
        <v>0.0</v>
      </c>
      <c r="S474" s="1091">
        <v>0.0</v>
      </c>
      <c r="T474" s="1091">
        <v>1019.74</v>
      </c>
      <c r="U474" s="1091">
        <v>740.81</v>
      </c>
      <c r="V474" s="1091">
        <v>11309.02</v>
      </c>
      <c r="W474" s="1091">
        <v>225.78</v>
      </c>
      <c r="X474" s="128">
        <v>21.92</v>
      </c>
      <c r="Y474" s="1091">
        <v>658.62</v>
      </c>
      <c r="Z474" s="1091">
        <v>0.0</v>
      </c>
      <c r="AA474" s="1091">
        <v>209.0</v>
      </c>
      <c r="AB474" s="1091">
        <v>3032.0</v>
      </c>
      <c r="AC474" s="1091"/>
      <c r="AD474" s="128"/>
      <c r="AE474" s="1091"/>
      <c r="AF474" s="1091"/>
      <c r="AG474" s="872">
        <f t="shared" ref="AG474:AG477" si="134">SUM(B474:AF474)</f>
        <v>28778.24</v>
      </c>
    </row>
    <row r="475">
      <c r="A475" s="1040" t="s">
        <v>1189</v>
      </c>
      <c r="B475" s="47"/>
      <c r="C475" s="47"/>
      <c r="D475" s="47"/>
      <c r="E475" s="47"/>
      <c r="F475" s="47"/>
      <c r="G475" s="718"/>
      <c r="H475" s="718"/>
      <c r="I475" s="718"/>
      <c r="J475" s="718"/>
      <c r="K475" s="47"/>
      <c r="L475" s="718"/>
      <c r="M475" s="718"/>
      <c r="N475" s="718"/>
      <c r="O475" s="718"/>
      <c r="P475" s="718"/>
      <c r="Q475" s="718"/>
      <c r="R475" s="718"/>
      <c r="S475" s="718"/>
      <c r="T475" s="718"/>
      <c r="U475" s="718"/>
      <c r="V475" s="718"/>
      <c r="W475" s="718"/>
      <c r="X475" s="718"/>
      <c r="Y475" s="718"/>
      <c r="Z475" s="718"/>
      <c r="AA475" s="718"/>
      <c r="AB475" s="718"/>
      <c r="AC475" s="718"/>
      <c r="AD475" s="718"/>
      <c r="AE475" s="718"/>
      <c r="AF475" s="718"/>
      <c r="AG475" s="872">
        <f t="shared" si="134"/>
        <v>0</v>
      </c>
    </row>
    <row r="476">
      <c r="A476" s="1040" t="s">
        <v>1190</v>
      </c>
      <c r="B476" s="47"/>
      <c r="C476" s="47"/>
      <c r="D476" s="47"/>
      <c r="E476" s="47"/>
      <c r="F476" s="47"/>
      <c r="G476" s="718"/>
      <c r="H476" s="718"/>
      <c r="I476" s="718"/>
      <c r="J476" s="718"/>
      <c r="K476" s="47"/>
      <c r="L476" s="718"/>
      <c r="M476" s="718"/>
      <c r="N476" s="718"/>
      <c r="O476" s="718"/>
      <c r="P476" s="718"/>
      <c r="Q476" s="718"/>
      <c r="R476" s="718"/>
      <c r="S476" s="718"/>
      <c r="T476" s="718"/>
      <c r="U476" s="718"/>
      <c r="V476" s="718"/>
      <c r="W476" s="718"/>
      <c r="X476" s="718"/>
      <c r="Y476" s="718"/>
      <c r="Z476" s="718"/>
      <c r="AA476" s="718"/>
      <c r="AB476" s="718"/>
      <c r="AC476" s="718"/>
      <c r="AD476" s="718"/>
      <c r="AE476" s="718"/>
      <c r="AF476" s="718"/>
      <c r="AG476" s="872">
        <f t="shared" si="134"/>
        <v>0</v>
      </c>
    </row>
    <row r="477">
      <c r="A477" s="1089" t="s">
        <v>545</v>
      </c>
      <c r="B477" s="1093">
        <f t="shared" ref="B477:AF477" si="135">sum(B474:B476)</f>
        <v>442</v>
      </c>
      <c r="C477" s="1093">
        <f t="shared" si="135"/>
        <v>0</v>
      </c>
      <c r="D477" s="1093">
        <f t="shared" si="135"/>
        <v>0</v>
      </c>
      <c r="E477" s="1093">
        <f t="shared" si="135"/>
        <v>0</v>
      </c>
      <c r="F477" s="1093">
        <f t="shared" si="135"/>
        <v>700.35</v>
      </c>
      <c r="G477" s="1093">
        <f t="shared" si="135"/>
        <v>4680</v>
      </c>
      <c r="H477" s="1093">
        <f t="shared" si="135"/>
        <v>949</v>
      </c>
      <c r="I477" s="1093">
        <f t="shared" si="135"/>
        <v>0</v>
      </c>
      <c r="J477" s="1093">
        <f t="shared" si="135"/>
        <v>209</v>
      </c>
      <c r="K477" s="1093">
        <f t="shared" si="135"/>
        <v>378</v>
      </c>
      <c r="L477" s="1093">
        <f t="shared" si="135"/>
        <v>1140</v>
      </c>
      <c r="M477" s="1093">
        <f t="shared" si="135"/>
        <v>0</v>
      </c>
      <c r="N477" s="1093">
        <f t="shared" si="135"/>
        <v>1318</v>
      </c>
      <c r="O477" s="1093">
        <f t="shared" si="135"/>
        <v>1745</v>
      </c>
      <c r="P477" s="1093">
        <f t="shared" si="135"/>
        <v>0</v>
      </c>
      <c r="Q477" s="1093">
        <f t="shared" si="135"/>
        <v>0</v>
      </c>
      <c r="R477" s="1093">
        <f t="shared" si="135"/>
        <v>0</v>
      </c>
      <c r="S477" s="1093">
        <f t="shared" si="135"/>
        <v>0</v>
      </c>
      <c r="T477" s="1093">
        <f t="shared" si="135"/>
        <v>1019.74</v>
      </c>
      <c r="U477" s="1093">
        <f t="shared" si="135"/>
        <v>740.81</v>
      </c>
      <c r="V477" s="1093">
        <f t="shared" si="135"/>
        <v>11309.02</v>
      </c>
      <c r="W477" s="1093">
        <f t="shared" si="135"/>
        <v>225.78</v>
      </c>
      <c r="X477" s="1093">
        <f t="shared" si="135"/>
        <v>21.92</v>
      </c>
      <c r="Y477" s="1093">
        <f t="shared" si="135"/>
        <v>658.62</v>
      </c>
      <c r="Z477" s="1093">
        <f t="shared" si="135"/>
        <v>0</v>
      </c>
      <c r="AA477" s="1093">
        <f t="shared" si="135"/>
        <v>209</v>
      </c>
      <c r="AB477" s="1093">
        <f t="shared" si="135"/>
        <v>3032</v>
      </c>
      <c r="AC477" s="1093">
        <f t="shared" si="135"/>
        <v>0</v>
      </c>
      <c r="AD477" s="1093">
        <f t="shared" si="135"/>
        <v>0</v>
      </c>
      <c r="AE477" s="1093">
        <f t="shared" si="135"/>
        <v>0</v>
      </c>
      <c r="AF477" s="1093">
        <f t="shared" si="135"/>
        <v>0</v>
      </c>
      <c r="AG477" s="872">
        <f t="shared" si="134"/>
        <v>28778.24</v>
      </c>
    </row>
    <row r="478">
      <c r="A478" s="983"/>
      <c r="B478" s="1014"/>
      <c r="C478" s="1014"/>
      <c r="D478" s="1014"/>
      <c r="E478" s="1014"/>
      <c r="F478" s="1014"/>
      <c r="G478" s="1014"/>
      <c r="H478" s="1014"/>
      <c r="I478" s="1014"/>
      <c r="J478" s="1014"/>
      <c r="K478" s="1014"/>
      <c r="L478" s="1014"/>
      <c r="M478" s="1014"/>
      <c r="N478" s="1014"/>
      <c r="O478" s="1014"/>
      <c r="P478" s="1014"/>
      <c r="Q478" s="1014"/>
      <c r="R478" s="1014"/>
      <c r="S478" s="1014"/>
      <c r="T478" s="1014"/>
      <c r="U478" s="1014"/>
      <c r="V478" s="1014"/>
      <c r="W478" s="1014"/>
      <c r="X478" s="1014"/>
      <c r="Y478" s="1014"/>
      <c r="Z478" s="1014"/>
      <c r="AA478" s="1014"/>
      <c r="AB478" s="1014"/>
      <c r="AC478" s="1014"/>
      <c r="AD478" s="1014"/>
      <c r="AE478" s="1014"/>
      <c r="AF478" s="1014"/>
      <c r="AG478" s="732"/>
    </row>
    <row r="479">
      <c r="A479" s="1040" t="s">
        <v>418</v>
      </c>
      <c r="B479" s="128">
        <v>0.0</v>
      </c>
      <c r="C479" s="128">
        <v>0.0</v>
      </c>
      <c r="D479" s="128">
        <v>290.0</v>
      </c>
      <c r="E479" s="1091">
        <v>0.0</v>
      </c>
      <c r="F479" s="128">
        <v>0.0</v>
      </c>
      <c r="G479" s="128">
        <v>0.0</v>
      </c>
      <c r="H479" s="1091">
        <v>0.0</v>
      </c>
      <c r="I479" s="1091">
        <v>0.0</v>
      </c>
      <c r="J479" s="1091">
        <v>0.0</v>
      </c>
      <c r="K479" s="1091">
        <v>0.0</v>
      </c>
      <c r="L479" s="1091">
        <v>0.0</v>
      </c>
      <c r="M479" s="1091">
        <v>0.0</v>
      </c>
      <c r="N479" s="1091">
        <v>0.0</v>
      </c>
      <c r="O479" s="1091">
        <v>0.0</v>
      </c>
      <c r="P479" s="1091">
        <v>0.0</v>
      </c>
      <c r="Q479" s="1091">
        <v>0.0</v>
      </c>
      <c r="R479" s="128">
        <v>0.0</v>
      </c>
      <c r="S479" s="128">
        <v>0.0</v>
      </c>
      <c r="T479" s="1091">
        <v>0.0</v>
      </c>
      <c r="U479" s="1091">
        <v>0.0</v>
      </c>
      <c r="V479" s="1091">
        <v>322.3</v>
      </c>
      <c r="W479" s="1091">
        <v>0.0</v>
      </c>
      <c r="X479" s="1091">
        <v>0.0</v>
      </c>
      <c r="Y479" s="1091">
        <v>0.0</v>
      </c>
      <c r="Z479" s="1091">
        <v>0.0</v>
      </c>
      <c r="AA479" s="1091">
        <v>0.0</v>
      </c>
      <c r="AB479" s="1091">
        <v>0.0</v>
      </c>
      <c r="AC479" s="1091"/>
      <c r="AD479" s="1091"/>
      <c r="AE479" s="1091"/>
      <c r="AF479" s="1091"/>
      <c r="AG479" s="872">
        <f t="shared" ref="AG479:AG482" si="136">SUM(B479:AF479)</f>
        <v>612.3</v>
      </c>
    </row>
    <row r="480">
      <c r="A480" s="1040" t="s">
        <v>419</v>
      </c>
      <c r="B480" s="128">
        <v>0.0</v>
      </c>
      <c r="C480" s="128">
        <v>0.0</v>
      </c>
      <c r="D480" s="128">
        <v>40.0</v>
      </c>
      <c r="E480" s="1091">
        <v>0.0</v>
      </c>
      <c r="F480" s="128">
        <v>0.0</v>
      </c>
      <c r="G480" s="128">
        <v>0.0</v>
      </c>
      <c r="H480" s="1091">
        <v>0.0</v>
      </c>
      <c r="I480" s="1091">
        <v>0.0</v>
      </c>
      <c r="J480" s="1091">
        <v>0.0</v>
      </c>
      <c r="K480" s="1091">
        <v>0.0</v>
      </c>
      <c r="L480" s="1091">
        <v>0.0</v>
      </c>
      <c r="M480" s="1091">
        <v>0.0</v>
      </c>
      <c r="N480" s="1091">
        <v>0.0</v>
      </c>
      <c r="O480" s="1091">
        <v>0.0</v>
      </c>
      <c r="P480" s="1091">
        <v>0.0</v>
      </c>
      <c r="Q480" s="1091">
        <v>0.0</v>
      </c>
      <c r="R480" s="128">
        <v>0.0</v>
      </c>
      <c r="S480" s="128">
        <v>0.0</v>
      </c>
      <c r="T480" s="1091">
        <v>0.0</v>
      </c>
      <c r="U480" s="1091">
        <v>0.0</v>
      </c>
      <c r="V480" s="1091">
        <v>35.0</v>
      </c>
      <c r="W480" s="1091">
        <v>0.0</v>
      </c>
      <c r="X480" s="1091">
        <v>0.0</v>
      </c>
      <c r="Y480" s="1091">
        <v>0.0</v>
      </c>
      <c r="Z480" s="1091">
        <v>0.0</v>
      </c>
      <c r="AA480" s="1091">
        <v>0.0</v>
      </c>
      <c r="AB480" s="1091">
        <v>0.0</v>
      </c>
      <c r="AC480" s="1091"/>
      <c r="AD480" s="1091"/>
      <c r="AE480" s="1091"/>
      <c r="AF480" s="1091"/>
      <c r="AG480" s="872">
        <f t="shared" si="136"/>
        <v>75</v>
      </c>
    </row>
    <row r="481">
      <c r="A481" s="1040" t="s">
        <v>420</v>
      </c>
      <c r="B481" s="128">
        <f t="shared" ref="B481:AF481" si="137">B479*0.22</f>
        <v>0</v>
      </c>
      <c r="C481" s="128">
        <f t="shared" si="137"/>
        <v>0</v>
      </c>
      <c r="D481" s="128">
        <f t="shared" si="137"/>
        <v>63.8</v>
      </c>
      <c r="E481" s="128">
        <f t="shared" si="137"/>
        <v>0</v>
      </c>
      <c r="F481" s="128">
        <f t="shared" si="137"/>
        <v>0</v>
      </c>
      <c r="G481" s="128">
        <f t="shared" si="137"/>
        <v>0</v>
      </c>
      <c r="H481" s="128">
        <f t="shared" si="137"/>
        <v>0</v>
      </c>
      <c r="I481" s="128">
        <f t="shared" si="137"/>
        <v>0</v>
      </c>
      <c r="J481" s="128">
        <f t="shared" si="137"/>
        <v>0</v>
      </c>
      <c r="K481" s="128">
        <f t="shared" si="137"/>
        <v>0</v>
      </c>
      <c r="L481" s="128">
        <f t="shared" si="137"/>
        <v>0</v>
      </c>
      <c r="M481" s="128">
        <f t="shared" si="137"/>
        <v>0</v>
      </c>
      <c r="N481" s="128">
        <f t="shared" si="137"/>
        <v>0</v>
      </c>
      <c r="O481" s="128">
        <f t="shared" si="137"/>
        <v>0</v>
      </c>
      <c r="P481" s="128">
        <f t="shared" si="137"/>
        <v>0</v>
      </c>
      <c r="Q481" s="128">
        <f t="shared" si="137"/>
        <v>0</v>
      </c>
      <c r="R481" s="128">
        <f t="shared" si="137"/>
        <v>0</v>
      </c>
      <c r="S481" s="128">
        <f t="shared" si="137"/>
        <v>0</v>
      </c>
      <c r="T481" s="128">
        <f t="shared" si="137"/>
        <v>0</v>
      </c>
      <c r="U481" s="128">
        <f t="shared" si="137"/>
        <v>0</v>
      </c>
      <c r="V481" s="128">
        <f t="shared" si="137"/>
        <v>70.906</v>
      </c>
      <c r="W481" s="128">
        <f t="shared" si="137"/>
        <v>0</v>
      </c>
      <c r="X481" s="128">
        <f t="shared" si="137"/>
        <v>0</v>
      </c>
      <c r="Y481" s="128">
        <f t="shared" si="137"/>
        <v>0</v>
      </c>
      <c r="Z481" s="128">
        <f t="shared" si="137"/>
        <v>0</v>
      </c>
      <c r="AA481" s="128">
        <f t="shared" si="137"/>
        <v>0</v>
      </c>
      <c r="AB481" s="128">
        <f t="shared" si="137"/>
        <v>0</v>
      </c>
      <c r="AC481" s="128">
        <f t="shared" si="137"/>
        <v>0</v>
      </c>
      <c r="AD481" s="128">
        <f t="shared" si="137"/>
        <v>0</v>
      </c>
      <c r="AE481" s="128">
        <f t="shared" si="137"/>
        <v>0</v>
      </c>
      <c r="AF481" s="128">
        <f t="shared" si="137"/>
        <v>0</v>
      </c>
      <c r="AG481" s="872">
        <f t="shared" si="136"/>
        <v>134.706</v>
      </c>
    </row>
    <row r="482">
      <c r="A482" s="1049" t="s">
        <v>955</v>
      </c>
      <c r="B482" s="504">
        <f t="shared" ref="B482:AF482" si="138">SUM(B479+B480)</f>
        <v>0</v>
      </c>
      <c r="C482" s="504">
        <f t="shared" si="138"/>
        <v>0</v>
      </c>
      <c r="D482" s="504">
        <f t="shared" si="138"/>
        <v>330</v>
      </c>
      <c r="E482" s="504">
        <f t="shared" si="138"/>
        <v>0</v>
      </c>
      <c r="F482" s="504">
        <f t="shared" si="138"/>
        <v>0</v>
      </c>
      <c r="G482" s="504">
        <f t="shared" si="138"/>
        <v>0</v>
      </c>
      <c r="H482" s="504">
        <f t="shared" si="138"/>
        <v>0</v>
      </c>
      <c r="I482" s="504">
        <f t="shared" si="138"/>
        <v>0</v>
      </c>
      <c r="J482" s="504">
        <f t="shared" si="138"/>
        <v>0</v>
      </c>
      <c r="K482" s="504">
        <f t="shared" si="138"/>
        <v>0</v>
      </c>
      <c r="L482" s="504">
        <f t="shared" si="138"/>
        <v>0</v>
      </c>
      <c r="M482" s="504">
        <f t="shared" si="138"/>
        <v>0</v>
      </c>
      <c r="N482" s="504">
        <f t="shared" si="138"/>
        <v>0</v>
      </c>
      <c r="O482" s="504">
        <f t="shared" si="138"/>
        <v>0</v>
      </c>
      <c r="P482" s="504">
        <f t="shared" si="138"/>
        <v>0</v>
      </c>
      <c r="Q482" s="504">
        <f t="shared" si="138"/>
        <v>0</v>
      </c>
      <c r="R482" s="504">
        <f t="shared" si="138"/>
        <v>0</v>
      </c>
      <c r="S482" s="504">
        <f t="shared" si="138"/>
        <v>0</v>
      </c>
      <c r="T482" s="504">
        <f t="shared" si="138"/>
        <v>0</v>
      </c>
      <c r="U482" s="504">
        <f t="shared" si="138"/>
        <v>0</v>
      </c>
      <c r="V482" s="504">
        <f t="shared" si="138"/>
        <v>357.3</v>
      </c>
      <c r="W482" s="504">
        <f t="shared" si="138"/>
        <v>0</v>
      </c>
      <c r="X482" s="504">
        <f t="shared" si="138"/>
        <v>0</v>
      </c>
      <c r="Y482" s="504">
        <f t="shared" si="138"/>
        <v>0</v>
      </c>
      <c r="Z482" s="504">
        <f t="shared" si="138"/>
        <v>0</v>
      </c>
      <c r="AA482" s="504">
        <f t="shared" si="138"/>
        <v>0</v>
      </c>
      <c r="AB482" s="504">
        <f t="shared" si="138"/>
        <v>0</v>
      </c>
      <c r="AC482" s="504">
        <f t="shared" si="138"/>
        <v>0</v>
      </c>
      <c r="AD482" s="504">
        <f t="shared" si="138"/>
        <v>0</v>
      </c>
      <c r="AE482" s="504">
        <f t="shared" si="138"/>
        <v>0</v>
      </c>
      <c r="AF482" s="504">
        <f t="shared" si="138"/>
        <v>0</v>
      </c>
      <c r="AG482" s="872">
        <f t="shared" si="136"/>
        <v>687.3</v>
      </c>
    </row>
    <row r="483">
      <c r="A483" s="983"/>
      <c r="B483" s="1014"/>
      <c r="C483" s="1014"/>
      <c r="D483" s="1014"/>
      <c r="E483" s="1014"/>
      <c r="F483" s="1014"/>
      <c r="G483" s="1014"/>
      <c r="H483" s="1014"/>
      <c r="I483" s="1014"/>
      <c r="J483" s="1014"/>
      <c r="K483" s="1014"/>
      <c r="L483" s="1014"/>
      <c r="M483" s="1014"/>
      <c r="N483" s="1014"/>
      <c r="O483" s="1014"/>
      <c r="P483" s="1014"/>
      <c r="Q483" s="1014"/>
      <c r="R483" s="1014"/>
      <c r="S483" s="1014"/>
      <c r="T483" s="1014"/>
      <c r="U483" s="1014"/>
      <c r="V483" s="1014"/>
      <c r="W483" s="1014"/>
      <c r="X483" s="1014"/>
      <c r="Y483" s="1014"/>
      <c r="Z483" s="1014"/>
      <c r="AA483" s="1014"/>
      <c r="AB483" s="1014"/>
      <c r="AC483" s="1014"/>
      <c r="AD483" s="1014"/>
      <c r="AE483" s="1014"/>
      <c r="AF483" s="1014"/>
      <c r="AG483" s="732"/>
    </row>
    <row r="484">
      <c r="A484" s="1040" t="s">
        <v>1194</v>
      </c>
      <c r="B484" s="47"/>
      <c r="C484" s="47"/>
      <c r="D484" s="47"/>
      <c r="E484" s="47"/>
      <c r="F484" s="47"/>
      <c r="G484" s="718"/>
      <c r="H484" s="718"/>
      <c r="I484" s="718"/>
      <c r="J484" s="718"/>
      <c r="K484" s="47"/>
      <c r="L484" s="718"/>
      <c r="M484" s="718"/>
      <c r="N484" s="718"/>
      <c r="O484" s="718"/>
      <c r="P484" s="718"/>
      <c r="Q484" s="718"/>
      <c r="R484" s="718"/>
      <c r="S484" s="718"/>
      <c r="T484" s="718"/>
      <c r="U484" s="718"/>
      <c r="V484" s="718"/>
      <c r="W484" s="718"/>
      <c r="X484" s="718"/>
      <c r="Y484" s="718"/>
      <c r="Z484" s="718"/>
      <c r="AA484" s="718"/>
      <c r="AB484" s="718"/>
      <c r="AC484" s="718"/>
      <c r="AD484" s="718"/>
      <c r="AE484" s="718"/>
      <c r="AF484" s="718"/>
      <c r="AG484" s="872">
        <f t="shared" ref="AG484:AG487" si="139">SUM(B484:AF484)</f>
        <v>0</v>
      </c>
    </row>
    <row r="485">
      <c r="A485" s="1040" t="s">
        <v>1195</v>
      </c>
      <c r="B485" s="47"/>
      <c r="C485" s="47"/>
      <c r="D485" s="47"/>
      <c r="E485" s="47"/>
      <c r="F485" s="47"/>
      <c r="G485" s="718"/>
      <c r="H485" s="718"/>
      <c r="I485" s="718"/>
      <c r="J485" s="718"/>
      <c r="K485" s="47"/>
      <c r="L485" s="718"/>
      <c r="M485" s="718"/>
      <c r="N485" s="718"/>
      <c r="O485" s="718"/>
      <c r="P485" s="718"/>
      <c r="Q485" s="718"/>
      <c r="R485" s="718"/>
      <c r="S485" s="718"/>
      <c r="T485" s="718"/>
      <c r="U485" s="718"/>
      <c r="V485" s="718"/>
      <c r="W485" s="718"/>
      <c r="X485" s="718"/>
      <c r="Y485" s="718"/>
      <c r="Z485" s="718"/>
      <c r="AA485" s="718"/>
      <c r="AB485" s="718"/>
      <c r="AC485" s="718"/>
      <c r="AD485" s="718"/>
      <c r="AE485" s="718"/>
      <c r="AF485" s="718"/>
      <c r="AG485" s="872">
        <f t="shared" si="139"/>
        <v>0</v>
      </c>
    </row>
    <row r="486">
      <c r="A486" s="1040" t="s">
        <v>1196</v>
      </c>
      <c r="B486" s="47"/>
      <c r="C486" s="47"/>
      <c r="D486" s="47"/>
      <c r="E486" s="47"/>
      <c r="F486" s="47"/>
      <c r="G486" s="718"/>
      <c r="H486" s="718"/>
      <c r="I486" s="718"/>
      <c r="J486" s="718"/>
      <c r="K486" s="47"/>
      <c r="L486" s="718"/>
      <c r="M486" s="718"/>
      <c r="N486" s="718"/>
      <c r="O486" s="718"/>
      <c r="P486" s="718"/>
      <c r="Q486" s="718"/>
      <c r="R486" s="718"/>
      <c r="S486" s="718"/>
      <c r="T486" s="718"/>
      <c r="U486" s="718"/>
      <c r="V486" s="718"/>
      <c r="W486" s="718"/>
      <c r="X486" s="718"/>
      <c r="Y486" s="718"/>
      <c r="Z486" s="718"/>
      <c r="AA486" s="718"/>
      <c r="AB486" s="718"/>
      <c r="AC486" s="718"/>
      <c r="AD486" s="718"/>
      <c r="AE486" s="718"/>
      <c r="AF486" s="718"/>
      <c r="AG486" s="872">
        <f t="shared" si="139"/>
        <v>0</v>
      </c>
    </row>
    <row r="487">
      <c r="A487" s="1089" t="s">
        <v>971</v>
      </c>
      <c r="B487" s="504">
        <f t="shared" ref="B487:AF487" si="140">SUM(B484:B486)</f>
        <v>0</v>
      </c>
      <c r="C487" s="504">
        <f t="shared" si="140"/>
        <v>0</v>
      </c>
      <c r="D487" s="504">
        <f t="shared" si="140"/>
        <v>0</v>
      </c>
      <c r="E487" s="504">
        <f t="shared" si="140"/>
        <v>0</v>
      </c>
      <c r="F487" s="504">
        <f t="shared" si="140"/>
        <v>0</v>
      </c>
      <c r="G487" s="504">
        <f t="shared" si="140"/>
        <v>0</v>
      </c>
      <c r="H487" s="504">
        <f t="shared" si="140"/>
        <v>0</v>
      </c>
      <c r="I487" s="504">
        <f t="shared" si="140"/>
        <v>0</v>
      </c>
      <c r="J487" s="504">
        <f t="shared" si="140"/>
        <v>0</v>
      </c>
      <c r="K487" s="504">
        <f t="shared" si="140"/>
        <v>0</v>
      </c>
      <c r="L487" s="504">
        <f t="shared" si="140"/>
        <v>0</v>
      </c>
      <c r="M487" s="504">
        <f t="shared" si="140"/>
        <v>0</v>
      </c>
      <c r="N487" s="504">
        <f t="shared" si="140"/>
        <v>0</v>
      </c>
      <c r="O487" s="504">
        <f t="shared" si="140"/>
        <v>0</v>
      </c>
      <c r="P487" s="504">
        <f t="shared" si="140"/>
        <v>0</v>
      </c>
      <c r="Q487" s="504">
        <f t="shared" si="140"/>
        <v>0</v>
      </c>
      <c r="R487" s="504">
        <f t="shared" si="140"/>
        <v>0</v>
      </c>
      <c r="S487" s="504">
        <f t="shared" si="140"/>
        <v>0</v>
      </c>
      <c r="T487" s="504">
        <f t="shared" si="140"/>
        <v>0</v>
      </c>
      <c r="U487" s="504">
        <f t="shared" si="140"/>
        <v>0</v>
      </c>
      <c r="V487" s="504">
        <f t="shared" si="140"/>
        <v>0</v>
      </c>
      <c r="W487" s="504">
        <f t="shared" si="140"/>
        <v>0</v>
      </c>
      <c r="X487" s="504">
        <f t="shared" si="140"/>
        <v>0</v>
      </c>
      <c r="Y487" s="504">
        <f t="shared" si="140"/>
        <v>0</v>
      </c>
      <c r="Z487" s="504">
        <f t="shared" si="140"/>
        <v>0</v>
      </c>
      <c r="AA487" s="504">
        <f t="shared" si="140"/>
        <v>0</v>
      </c>
      <c r="AB487" s="504">
        <f t="shared" si="140"/>
        <v>0</v>
      </c>
      <c r="AC487" s="504">
        <f t="shared" si="140"/>
        <v>0</v>
      </c>
      <c r="AD487" s="504">
        <f t="shared" si="140"/>
        <v>0</v>
      </c>
      <c r="AE487" s="504">
        <f t="shared" si="140"/>
        <v>0</v>
      </c>
      <c r="AF487" s="504">
        <f t="shared" si="140"/>
        <v>0</v>
      </c>
      <c r="AG487" s="872">
        <f t="shared" si="139"/>
        <v>0</v>
      </c>
    </row>
    <row r="488">
      <c r="A488" s="983"/>
      <c r="B488" s="992"/>
      <c r="C488" s="992"/>
      <c r="D488" s="992"/>
      <c r="E488" s="992"/>
      <c r="F488" s="992"/>
      <c r="G488" s="992"/>
      <c r="H488" s="992"/>
      <c r="I488" s="992"/>
      <c r="J488" s="992"/>
      <c r="K488" s="992"/>
      <c r="L488" s="992"/>
      <c r="M488" s="992"/>
      <c r="N488" s="992"/>
      <c r="O488" s="992"/>
      <c r="P488" s="992"/>
      <c r="Q488" s="992"/>
      <c r="R488" s="992"/>
      <c r="S488" s="992"/>
      <c r="T488" s="992"/>
      <c r="U488" s="992"/>
      <c r="V488" s="992"/>
      <c r="W488" s="992"/>
      <c r="X488" s="992"/>
      <c r="Y488" s="992"/>
      <c r="Z488" s="992"/>
      <c r="AA488" s="992"/>
      <c r="AB488" s="992"/>
      <c r="AC488" s="992"/>
      <c r="AD488" s="992"/>
      <c r="AE488" s="992"/>
      <c r="AF488" s="992"/>
      <c r="AG488" s="732"/>
    </row>
    <row r="489" collapsed="1">
      <c r="A489" s="917" t="s">
        <v>1202</v>
      </c>
      <c r="B489" s="992"/>
      <c r="C489" s="992"/>
      <c r="D489" s="992"/>
      <c r="E489" s="992"/>
      <c r="F489" s="992"/>
      <c r="G489" s="992"/>
      <c r="H489" s="992"/>
      <c r="I489" s="992"/>
      <c r="J489" s="992"/>
      <c r="K489" s="992"/>
      <c r="L489" s="992"/>
      <c r="M489" s="992"/>
      <c r="N489" s="992"/>
      <c r="O489" s="992"/>
      <c r="P489" s="992"/>
      <c r="Q489" s="992"/>
      <c r="R489" s="992"/>
      <c r="S489" s="992"/>
      <c r="T489" s="992"/>
      <c r="U489" s="992"/>
      <c r="V489" s="992"/>
      <c r="W489" s="992"/>
      <c r="X489" s="992"/>
      <c r="Y489" s="992"/>
      <c r="Z489" s="992"/>
      <c r="AA489" s="992"/>
      <c r="AB489" s="992"/>
      <c r="AC489" s="992"/>
      <c r="AD489" s="992"/>
      <c r="AE489" s="992"/>
      <c r="AF489" s="992"/>
      <c r="AG489" s="732"/>
    </row>
    <row r="490" hidden="1" outlineLevel="1">
      <c r="A490" s="1040" t="s">
        <v>1203</v>
      </c>
      <c r="B490" s="324">
        <v>0.0</v>
      </c>
      <c r="C490" s="324">
        <v>0.0</v>
      </c>
      <c r="D490" s="324">
        <v>0.0</v>
      </c>
      <c r="E490" s="324">
        <v>0.0</v>
      </c>
      <c r="F490" s="324">
        <v>0.0</v>
      </c>
      <c r="G490" s="324">
        <v>0.0</v>
      </c>
      <c r="H490" s="324">
        <v>0.0</v>
      </c>
      <c r="I490" s="324">
        <v>0.0</v>
      </c>
      <c r="J490" s="324">
        <v>0.0</v>
      </c>
      <c r="K490" s="324">
        <v>0.0</v>
      </c>
      <c r="L490" s="324">
        <v>0.0</v>
      </c>
      <c r="M490" s="324">
        <v>0.0</v>
      </c>
      <c r="N490" s="324">
        <v>0.0</v>
      </c>
      <c r="O490" s="324">
        <v>0.0</v>
      </c>
      <c r="P490" s="324">
        <v>0.0</v>
      </c>
      <c r="Q490" s="324">
        <v>0.0</v>
      </c>
      <c r="R490" s="324">
        <v>0.0</v>
      </c>
      <c r="S490" s="324">
        <v>0.0</v>
      </c>
      <c r="T490" s="324">
        <v>0.0</v>
      </c>
      <c r="U490" s="324">
        <v>0.0</v>
      </c>
      <c r="V490" s="324">
        <v>0.0</v>
      </c>
      <c r="W490" s="324">
        <v>0.0</v>
      </c>
      <c r="X490" s="324">
        <v>0.0</v>
      </c>
      <c r="Y490" s="324"/>
      <c r="Z490" s="324"/>
      <c r="AA490" s="324"/>
      <c r="AB490" s="324"/>
      <c r="AC490" s="324"/>
      <c r="AD490" s="324"/>
      <c r="AE490" s="324"/>
      <c r="AF490" s="324"/>
      <c r="AG490" s="961">
        <f t="shared" ref="AG490:AG497" si="141">SUM(B490:AF490)</f>
        <v>0</v>
      </c>
    </row>
    <row r="491" hidden="1" outlineLevel="1">
      <c r="A491" s="1040" t="s">
        <v>1204</v>
      </c>
      <c r="B491" s="324">
        <v>0.0</v>
      </c>
      <c r="C491" s="324">
        <v>0.0</v>
      </c>
      <c r="D491" s="324">
        <v>0.0</v>
      </c>
      <c r="E491" s="324">
        <v>0.0</v>
      </c>
      <c r="F491" s="324">
        <v>0.0</v>
      </c>
      <c r="G491" s="324">
        <v>0.0</v>
      </c>
      <c r="H491" s="324">
        <v>0.0</v>
      </c>
      <c r="I491" s="324">
        <v>0.0</v>
      </c>
      <c r="J491" s="324">
        <v>0.0</v>
      </c>
      <c r="K491" s="324">
        <v>0.0</v>
      </c>
      <c r="L491" s="324">
        <v>0.0</v>
      </c>
      <c r="M491" s="324">
        <v>0.0</v>
      </c>
      <c r="N491" s="324">
        <v>0.0</v>
      </c>
      <c r="O491" s="324">
        <v>0.0</v>
      </c>
      <c r="P491" s="324">
        <v>0.0</v>
      </c>
      <c r="Q491" s="324">
        <v>0.0</v>
      </c>
      <c r="R491" s="324">
        <v>0.0</v>
      </c>
      <c r="S491" s="324">
        <v>0.0</v>
      </c>
      <c r="T491" s="324">
        <v>0.0</v>
      </c>
      <c r="U491" s="324">
        <v>0.0</v>
      </c>
      <c r="V491" s="324">
        <v>0.0</v>
      </c>
      <c r="W491" s="324">
        <v>0.0</v>
      </c>
      <c r="X491" s="324">
        <v>0.0</v>
      </c>
      <c r="Y491" s="324"/>
      <c r="Z491" s="324"/>
      <c r="AA491" s="324"/>
      <c r="AB491" s="324"/>
      <c r="AC491" s="324"/>
      <c r="AD491" s="324"/>
      <c r="AE491" s="324"/>
      <c r="AF491" s="324"/>
      <c r="AG491" s="961">
        <f t="shared" si="141"/>
        <v>0</v>
      </c>
    </row>
    <row r="492" hidden="1" outlineLevel="1">
      <c r="A492" s="1040" t="s">
        <v>1205</v>
      </c>
      <c r="B492" s="324">
        <v>0.0</v>
      </c>
      <c r="C492" s="324">
        <v>0.0</v>
      </c>
      <c r="D492" s="324">
        <v>0.0</v>
      </c>
      <c r="E492" s="324">
        <v>0.0</v>
      </c>
      <c r="F492" s="324">
        <v>0.0</v>
      </c>
      <c r="G492" s="324">
        <v>0.0</v>
      </c>
      <c r="H492" s="324">
        <v>0.0</v>
      </c>
      <c r="I492" s="324">
        <v>0.0</v>
      </c>
      <c r="J492" s="324">
        <v>0.0</v>
      </c>
      <c r="K492" s="324">
        <v>0.0</v>
      </c>
      <c r="L492" s="324">
        <v>0.0</v>
      </c>
      <c r="M492" s="324">
        <v>0.0</v>
      </c>
      <c r="N492" s="324">
        <v>0.0</v>
      </c>
      <c r="O492" s="324">
        <v>0.0</v>
      </c>
      <c r="P492" s="324">
        <v>0.0</v>
      </c>
      <c r="Q492" s="324">
        <v>0.0</v>
      </c>
      <c r="R492" s="324">
        <v>0.0</v>
      </c>
      <c r="S492" s="324">
        <v>0.0</v>
      </c>
      <c r="T492" s="324">
        <v>0.0</v>
      </c>
      <c r="U492" s="324">
        <v>0.0</v>
      </c>
      <c r="V492" s="324">
        <v>0.0</v>
      </c>
      <c r="W492" s="324">
        <v>0.0</v>
      </c>
      <c r="X492" s="324">
        <v>0.0</v>
      </c>
      <c r="Y492" s="324"/>
      <c r="Z492" s="324"/>
      <c r="AA492" s="324"/>
      <c r="AB492" s="324"/>
      <c r="AC492" s="324"/>
      <c r="AD492" s="324"/>
      <c r="AE492" s="324"/>
      <c r="AF492" s="324"/>
      <c r="AG492" s="961">
        <f t="shared" si="141"/>
        <v>0</v>
      </c>
    </row>
    <row r="493" hidden="1" outlineLevel="1">
      <c r="A493" s="1040" t="s">
        <v>1207</v>
      </c>
      <c r="B493" s="324">
        <v>0.0</v>
      </c>
      <c r="C493" s="324">
        <v>0.0</v>
      </c>
      <c r="D493" s="324">
        <v>0.0</v>
      </c>
      <c r="E493" s="324">
        <v>0.0</v>
      </c>
      <c r="F493" s="324">
        <v>0.0</v>
      </c>
      <c r="G493" s="324">
        <v>0.0</v>
      </c>
      <c r="H493" s="324">
        <v>0.0</v>
      </c>
      <c r="I493" s="324">
        <v>0.0</v>
      </c>
      <c r="J493" s="324">
        <v>0.0</v>
      </c>
      <c r="K493" s="324">
        <v>0.0</v>
      </c>
      <c r="L493" s="324">
        <v>0.0</v>
      </c>
      <c r="M493" s="324">
        <v>0.0</v>
      </c>
      <c r="N493" s="324">
        <v>0.0</v>
      </c>
      <c r="O493" s="324">
        <v>0.0</v>
      </c>
      <c r="P493" s="324">
        <v>0.0</v>
      </c>
      <c r="Q493" s="324">
        <v>0.0</v>
      </c>
      <c r="R493" s="324">
        <v>0.0</v>
      </c>
      <c r="S493" s="324">
        <v>0.0</v>
      </c>
      <c r="T493" s="324">
        <v>0.0</v>
      </c>
      <c r="U493" s="324">
        <v>0.0</v>
      </c>
      <c r="V493" s="324">
        <v>0.0</v>
      </c>
      <c r="W493" s="324">
        <v>0.0</v>
      </c>
      <c r="X493" s="324">
        <v>0.0</v>
      </c>
      <c r="Y493" s="324"/>
      <c r="Z493" s="324"/>
      <c r="AA493" s="324"/>
      <c r="AB493" s="324"/>
      <c r="AC493" s="324"/>
      <c r="AD493" s="324"/>
      <c r="AE493" s="324"/>
      <c r="AF493" s="324"/>
      <c r="AG493" s="961">
        <f t="shared" si="141"/>
        <v>0</v>
      </c>
    </row>
    <row r="494" hidden="1" outlineLevel="1">
      <c r="A494" s="1040" t="s">
        <v>1208</v>
      </c>
      <c r="B494" s="324">
        <v>0.0</v>
      </c>
      <c r="C494" s="324">
        <v>0.0</v>
      </c>
      <c r="D494" s="324">
        <v>0.0</v>
      </c>
      <c r="E494" s="324">
        <v>0.0</v>
      </c>
      <c r="F494" s="324">
        <v>0.0</v>
      </c>
      <c r="G494" s="324">
        <v>0.0</v>
      </c>
      <c r="H494" s="324">
        <v>0.0</v>
      </c>
      <c r="I494" s="324">
        <v>0.0</v>
      </c>
      <c r="J494" s="324">
        <v>0.0</v>
      </c>
      <c r="K494" s="324">
        <v>0.0</v>
      </c>
      <c r="L494" s="324">
        <v>0.0</v>
      </c>
      <c r="M494" s="324">
        <v>0.0</v>
      </c>
      <c r="N494" s="324">
        <v>0.0</v>
      </c>
      <c r="O494" s="324">
        <v>0.0</v>
      </c>
      <c r="P494" s="324">
        <v>0.0</v>
      </c>
      <c r="Q494" s="324">
        <v>0.0</v>
      </c>
      <c r="R494" s="324">
        <v>0.0</v>
      </c>
      <c r="S494" s="324">
        <v>0.0</v>
      </c>
      <c r="T494" s="324">
        <v>0.0</v>
      </c>
      <c r="U494" s="324">
        <v>0.0</v>
      </c>
      <c r="V494" s="324">
        <v>0.0</v>
      </c>
      <c r="W494" s="324">
        <v>0.0</v>
      </c>
      <c r="X494" s="324">
        <v>0.0</v>
      </c>
      <c r="Y494" s="324"/>
      <c r="Z494" s="324"/>
      <c r="AA494" s="324"/>
      <c r="AB494" s="324"/>
      <c r="AC494" s="324"/>
      <c r="AD494" s="324"/>
      <c r="AE494" s="324"/>
      <c r="AF494" s="324"/>
      <c r="AG494" s="961">
        <f t="shared" si="141"/>
        <v>0</v>
      </c>
    </row>
    <row r="495" hidden="1" outlineLevel="1">
      <c r="A495" s="1040" t="s">
        <v>1209</v>
      </c>
      <c r="B495" s="324">
        <v>0.0</v>
      </c>
      <c r="C495" s="324">
        <v>0.0</v>
      </c>
      <c r="D495" s="324">
        <v>0.0</v>
      </c>
      <c r="E495" s="324">
        <v>0.0</v>
      </c>
      <c r="F495" s="324">
        <v>0.0</v>
      </c>
      <c r="G495" s="324">
        <v>0.0</v>
      </c>
      <c r="H495" s="324">
        <v>0.0</v>
      </c>
      <c r="I495" s="324">
        <v>0.0</v>
      </c>
      <c r="J495" s="324">
        <v>0.0</v>
      </c>
      <c r="K495" s="324">
        <v>0.0</v>
      </c>
      <c r="L495" s="324">
        <v>0.0</v>
      </c>
      <c r="M495" s="324">
        <v>0.0</v>
      </c>
      <c r="N495" s="324">
        <v>0.0</v>
      </c>
      <c r="O495" s="324">
        <v>0.0</v>
      </c>
      <c r="P495" s="324">
        <v>0.0</v>
      </c>
      <c r="Q495" s="324">
        <v>0.0</v>
      </c>
      <c r="R495" s="324">
        <v>0.0</v>
      </c>
      <c r="S495" s="324">
        <v>0.0</v>
      </c>
      <c r="T495" s="324">
        <v>0.0</v>
      </c>
      <c r="U495" s="324">
        <v>0.0</v>
      </c>
      <c r="V495" s="324">
        <v>0.0</v>
      </c>
      <c r="W495" s="324">
        <v>0.0</v>
      </c>
      <c r="X495" s="324">
        <v>0.0</v>
      </c>
      <c r="Y495" s="324"/>
      <c r="Z495" s="324"/>
      <c r="AA495" s="324"/>
      <c r="AB495" s="324"/>
      <c r="AC495" s="324"/>
      <c r="AD495" s="324"/>
      <c r="AE495" s="324"/>
      <c r="AF495" s="324"/>
      <c r="AG495" s="961">
        <f t="shared" si="141"/>
        <v>0</v>
      </c>
    </row>
    <row r="496" hidden="1" outlineLevel="1">
      <c r="A496" s="1099" t="s">
        <v>130</v>
      </c>
      <c r="B496" s="1100">
        <f t="shared" ref="B496:AF496" si="142">B490+B492+B494</f>
        <v>0</v>
      </c>
      <c r="C496" s="1101">
        <f t="shared" si="142"/>
        <v>0</v>
      </c>
      <c r="D496" s="1101">
        <f t="shared" si="142"/>
        <v>0</v>
      </c>
      <c r="E496" s="1101">
        <f t="shared" si="142"/>
        <v>0</v>
      </c>
      <c r="F496" s="1101">
        <f t="shared" si="142"/>
        <v>0</v>
      </c>
      <c r="G496" s="1101">
        <f t="shared" si="142"/>
        <v>0</v>
      </c>
      <c r="H496" s="1101">
        <f t="shared" si="142"/>
        <v>0</v>
      </c>
      <c r="I496" s="1101">
        <f t="shared" si="142"/>
        <v>0</v>
      </c>
      <c r="J496" s="1101">
        <f t="shared" si="142"/>
        <v>0</v>
      </c>
      <c r="K496" s="1101">
        <f t="shared" si="142"/>
        <v>0</v>
      </c>
      <c r="L496" s="1101">
        <f t="shared" si="142"/>
        <v>0</v>
      </c>
      <c r="M496" s="1101">
        <f t="shared" si="142"/>
        <v>0</v>
      </c>
      <c r="N496" s="1101">
        <f t="shared" si="142"/>
        <v>0</v>
      </c>
      <c r="O496" s="1101">
        <f t="shared" si="142"/>
        <v>0</v>
      </c>
      <c r="P496" s="1101">
        <f t="shared" si="142"/>
        <v>0</v>
      </c>
      <c r="Q496" s="1101">
        <f t="shared" si="142"/>
        <v>0</v>
      </c>
      <c r="R496" s="1101">
        <f t="shared" si="142"/>
        <v>0</v>
      </c>
      <c r="S496" s="1101">
        <f t="shared" si="142"/>
        <v>0</v>
      </c>
      <c r="T496" s="1101">
        <f t="shared" si="142"/>
        <v>0</v>
      </c>
      <c r="U496" s="1101">
        <f t="shared" si="142"/>
        <v>0</v>
      </c>
      <c r="V496" s="1101">
        <f t="shared" si="142"/>
        <v>0</v>
      </c>
      <c r="W496" s="1101">
        <f t="shared" si="142"/>
        <v>0</v>
      </c>
      <c r="X496" s="1101">
        <f t="shared" si="142"/>
        <v>0</v>
      </c>
      <c r="Y496" s="1101">
        <f t="shared" si="142"/>
        <v>0</v>
      </c>
      <c r="Z496" s="1101">
        <f t="shared" si="142"/>
        <v>0</v>
      </c>
      <c r="AA496" s="1101">
        <f t="shared" si="142"/>
        <v>0</v>
      </c>
      <c r="AB496" s="1101">
        <f t="shared" si="142"/>
        <v>0</v>
      </c>
      <c r="AC496" s="1101">
        <f t="shared" si="142"/>
        <v>0</v>
      </c>
      <c r="AD496" s="1101">
        <f t="shared" si="142"/>
        <v>0</v>
      </c>
      <c r="AE496" s="1101">
        <f t="shared" si="142"/>
        <v>0</v>
      </c>
      <c r="AF496" s="1101">
        <f t="shared" si="142"/>
        <v>0</v>
      </c>
      <c r="AG496" s="961">
        <f t="shared" si="141"/>
        <v>0</v>
      </c>
    </row>
    <row r="497" hidden="1" outlineLevel="1">
      <c r="A497" s="1099" t="s">
        <v>133</v>
      </c>
      <c r="B497" s="1100">
        <f t="shared" ref="B497:AF497" si="143">B491+B493+B495</f>
        <v>0</v>
      </c>
      <c r="C497" s="1101">
        <f t="shared" si="143"/>
        <v>0</v>
      </c>
      <c r="D497" s="1101">
        <f t="shared" si="143"/>
        <v>0</v>
      </c>
      <c r="E497" s="1101">
        <f t="shared" si="143"/>
        <v>0</v>
      </c>
      <c r="F497" s="1101">
        <f t="shared" si="143"/>
        <v>0</v>
      </c>
      <c r="G497" s="1101">
        <f t="shared" si="143"/>
        <v>0</v>
      </c>
      <c r="H497" s="1101">
        <f t="shared" si="143"/>
        <v>0</v>
      </c>
      <c r="I497" s="1101">
        <f t="shared" si="143"/>
        <v>0</v>
      </c>
      <c r="J497" s="1101">
        <f t="shared" si="143"/>
        <v>0</v>
      </c>
      <c r="K497" s="1101">
        <f t="shared" si="143"/>
        <v>0</v>
      </c>
      <c r="L497" s="1101">
        <f t="shared" si="143"/>
        <v>0</v>
      </c>
      <c r="M497" s="1101">
        <f t="shared" si="143"/>
        <v>0</v>
      </c>
      <c r="N497" s="1101">
        <f t="shared" si="143"/>
        <v>0</v>
      </c>
      <c r="O497" s="1101">
        <f t="shared" si="143"/>
        <v>0</v>
      </c>
      <c r="P497" s="1101">
        <f t="shared" si="143"/>
        <v>0</v>
      </c>
      <c r="Q497" s="1101">
        <f t="shared" si="143"/>
        <v>0</v>
      </c>
      <c r="R497" s="1101">
        <f t="shared" si="143"/>
        <v>0</v>
      </c>
      <c r="S497" s="1101">
        <f t="shared" si="143"/>
        <v>0</v>
      </c>
      <c r="T497" s="1101">
        <f t="shared" si="143"/>
        <v>0</v>
      </c>
      <c r="U497" s="1101">
        <f t="shared" si="143"/>
        <v>0</v>
      </c>
      <c r="V497" s="1101">
        <f t="shared" si="143"/>
        <v>0</v>
      </c>
      <c r="W497" s="1101">
        <f t="shared" si="143"/>
        <v>0</v>
      </c>
      <c r="X497" s="1101">
        <f t="shared" si="143"/>
        <v>0</v>
      </c>
      <c r="Y497" s="1101">
        <f t="shared" si="143"/>
        <v>0</v>
      </c>
      <c r="Z497" s="1101">
        <f t="shared" si="143"/>
        <v>0</v>
      </c>
      <c r="AA497" s="1101">
        <f t="shared" si="143"/>
        <v>0</v>
      </c>
      <c r="AB497" s="1101">
        <f t="shared" si="143"/>
        <v>0</v>
      </c>
      <c r="AC497" s="1101">
        <f t="shared" si="143"/>
        <v>0</v>
      </c>
      <c r="AD497" s="1101">
        <f t="shared" si="143"/>
        <v>0</v>
      </c>
      <c r="AE497" s="1101">
        <f t="shared" si="143"/>
        <v>0</v>
      </c>
      <c r="AF497" s="1101">
        <f t="shared" si="143"/>
        <v>0</v>
      </c>
      <c r="AG497" s="961">
        <f t="shared" si="141"/>
        <v>0</v>
      </c>
    </row>
    <row r="498" hidden="1" outlineLevel="1">
      <c r="A498" s="40"/>
      <c r="B498" s="992"/>
      <c r="C498" s="992"/>
      <c r="D498" s="992"/>
      <c r="E498" s="992"/>
      <c r="F498" s="992"/>
      <c r="G498" s="992"/>
      <c r="H498" s="992"/>
      <c r="I498" s="992"/>
      <c r="J498" s="992"/>
      <c r="K498" s="992"/>
      <c r="L498" s="992"/>
      <c r="M498" s="992"/>
      <c r="N498" s="992"/>
      <c r="O498" s="992"/>
      <c r="P498" s="992"/>
      <c r="Q498" s="992"/>
      <c r="R498" s="992"/>
      <c r="S498" s="992"/>
      <c r="T498" s="992"/>
      <c r="U498" s="992"/>
      <c r="V498" s="992"/>
      <c r="W498" s="992"/>
      <c r="X498" s="992"/>
      <c r="Y498" s="992"/>
      <c r="Z498" s="992"/>
      <c r="AA498" s="992"/>
      <c r="AB498" s="992"/>
      <c r="AC498" s="700"/>
      <c r="AD498" s="992"/>
      <c r="AE498" s="992"/>
      <c r="AF498" s="992"/>
      <c r="AG498" s="732"/>
    </row>
    <row r="499" hidden="1" outlineLevel="1">
      <c r="A499" s="1040" t="s">
        <v>923</v>
      </c>
      <c r="B499" s="324">
        <v>0.0</v>
      </c>
      <c r="C499" s="324">
        <v>0.0</v>
      </c>
      <c r="D499" s="324">
        <v>0.0</v>
      </c>
      <c r="E499" s="324">
        <v>0.0</v>
      </c>
      <c r="F499" s="324">
        <v>0.0</v>
      </c>
      <c r="G499" s="324">
        <v>0.0</v>
      </c>
      <c r="H499" s="324">
        <v>0.0</v>
      </c>
      <c r="I499" s="324">
        <v>0.0</v>
      </c>
      <c r="J499" s="324">
        <v>0.0</v>
      </c>
      <c r="K499" s="324">
        <v>0.0</v>
      </c>
      <c r="L499" s="324">
        <v>0.0</v>
      </c>
      <c r="M499" s="324">
        <v>0.0</v>
      </c>
      <c r="N499" s="324">
        <v>0.0</v>
      </c>
      <c r="O499" s="324">
        <v>0.0</v>
      </c>
      <c r="P499" s="324">
        <v>0.0</v>
      </c>
      <c r="Q499" s="324">
        <v>0.0</v>
      </c>
      <c r="R499" s="324">
        <v>0.0</v>
      </c>
      <c r="S499" s="324">
        <v>0.0</v>
      </c>
      <c r="T499" s="324">
        <v>0.0</v>
      </c>
      <c r="U499" s="324">
        <v>0.0</v>
      </c>
      <c r="V499" s="324">
        <v>0.0</v>
      </c>
      <c r="W499" s="324">
        <v>0.0</v>
      </c>
      <c r="X499" s="324">
        <v>0.0</v>
      </c>
      <c r="Y499" s="324"/>
      <c r="Z499" s="324"/>
      <c r="AA499" s="324"/>
      <c r="AB499" s="324"/>
      <c r="AC499" s="324"/>
      <c r="AD499" s="324"/>
      <c r="AE499" s="324"/>
      <c r="AF499" s="324"/>
      <c r="AG499" s="961">
        <f t="shared" ref="AG499:AG505" si="144">SUM(B499:AF499)</f>
        <v>0</v>
      </c>
    </row>
    <row r="500" hidden="1" outlineLevel="1">
      <c r="A500" s="1040" t="s">
        <v>924</v>
      </c>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718"/>
      <c r="Z500" s="718"/>
      <c r="AA500" s="718"/>
      <c r="AB500" s="718"/>
      <c r="AC500" s="718"/>
      <c r="AD500" s="718"/>
      <c r="AE500" s="718"/>
      <c r="AF500" s="718"/>
      <c r="AG500" s="961">
        <f t="shared" si="144"/>
        <v>0</v>
      </c>
    </row>
    <row r="501" hidden="1" outlineLevel="1">
      <c r="A501" s="1040" t="s">
        <v>925</v>
      </c>
      <c r="B501" s="324">
        <v>0.0</v>
      </c>
      <c r="C501" s="324">
        <v>0.0</v>
      </c>
      <c r="D501" s="324">
        <v>0.0</v>
      </c>
      <c r="E501" s="324">
        <v>0.0</v>
      </c>
      <c r="F501" s="324">
        <v>0.0</v>
      </c>
      <c r="G501" s="324">
        <v>0.0</v>
      </c>
      <c r="H501" s="324">
        <v>0.0</v>
      </c>
      <c r="I501" s="324">
        <v>0.0</v>
      </c>
      <c r="J501" s="324">
        <v>0.0</v>
      </c>
      <c r="K501" s="324">
        <v>0.0</v>
      </c>
      <c r="L501" s="324">
        <v>0.0</v>
      </c>
      <c r="M501" s="324">
        <v>0.0</v>
      </c>
      <c r="N501" s="324">
        <v>0.0</v>
      </c>
      <c r="O501" s="324">
        <v>0.0</v>
      </c>
      <c r="P501" s="324">
        <v>0.0</v>
      </c>
      <c r="Q501" s="324">
        <v>0.0</v>
      </c>
      <c r="R501" s="324">
        <v>0.0</v>
      </c>
      <c r="S501" s="324">
        <v>0.0</v>
      </c>
      <c r="T501" s="324">
        <v>0.0</v>
      </c>
      <c r="U501" s="324">
        <v>0.0</v>
      </c>
      <c r="V501" s="324">
        <v>0.0</v>
      </c>
      <c r="W501" s="324">
        <v>0.0</v>
      </c>
      <c r="X501" s="324">
        <v>0.0</v>
      </c>
      <c r="Y501" s="324"/>
      <c r="Z501" s="324"/>
      <c r="AA501" s="324"/>
      <c r="AB501" s="324"/>
      <c r="AC501" s="324"/>
      <c r="AD501" s="324"/>
      <c r="AE501" s="324"/>
      <c r="AF501" s="324"/>
      <c r="AG501" s="961">
        <f t="shared" si="144"/>
        <v>0</v>
      </c>
    </row>
    <row r="502" hidden="1" outlineLevel="1">
      <c r="A502" s="1040" t="s">
        <v>1210</v>
      </c>
      <c r="B502" s="324">
        <v>0.0</v>
      </c>
      <c r="C502" s="324">
        <v>0.0</v>
      </c>
      <c r="D502" s="324">
        <v>0.0</v>
      </c>
      <c r="E502" s="324">
        <v>0.0</v>
      </c>
      <c r="F502" s="324">
        <v>0.0</v>
      </c>
      <c r="G502" s="324">
        <v>0.0</v>
      </c>
      <c r="H502" s="324">
        <v>0.0</v>
      </c>
      <c r="I502" s="324">
        <v>0.0</v>
      </c>
      <c r="J502" s="324">
        <v>0.0</v>
      </c>
      <c r="K502" s="324">
        <v>0.0</v>
      </c>
      <c r="L502" s="324">
        <v>0.0</v>
      </c>
      <c r="M502" s="324">
        <v>0.0</v>
      </c>
      <c r="N502" s="324">
        <v>0.0</v>
      </c>
      <c r="O502" s="324">
        <v>0.0</v>
      </c>
      <c r="P502" s="324">
        <v>0.0</v>
      </c>
      <c r="Q502" s="324">
        <v>0.0</v>
      </c>
      <c r="R502" s="324">
        <v>0.0</v>
      </c>
      <c r="S502" s="324">
        <v>0.0</v>
      </c>
      <c r="T502" s="324">
        <v>0.0</v>
      </c>
      <c r="U502" s="324">
        <v>0.0</v>
      </c>
      <c r="V502" s="324">
        <v>0.0</v>
      </c>
      <c r="W502" s="324">
        <v>0.0</v>
      </c>
      <c r="X502" s="324">
        <v>0.0</v>
      </c>
      <c r="Y502" s="324"/>
      <c r="Z502" s="324"/>
      <c r="AA502" s="324"/>
      <c r="AB502" s="324"/>
      <c r="AC502" s="324"/>
      <c r="AD502" s="324"/>
      <c r="AE502" s="324"/>
      <c r="AF502" s="324"/>
      <c r="AG502" s="961">
        <f t="shared" si="144"/>
        <v>0</v>
      </c>
    </row>
    <row r="503" hidden="1" outlineLevel="1">
      <c r="A503" s="1040" t="s">
        <v>1211</v>
      </c>
      <c r="B503" s="324">
        <v>0.0</v>
      </c>
      <c r="C503" s="324">
        <v>0.0</v>
      </c>
      <c r="D503" s="324">
        <v>0.0</v>
      </c>
      <c r="E503" s="324">
        <v>0.0</v>
      </c>
      <c r="F503" s="324">
        <v>0.0</v>
      </c>
      <c r="G503" s="324">
        <v>0.0</v>
      </c>
      <c r="H503" s="324">
        <v>0.0</v>
      </c>
      <c r="I503" s="324">
        <v>0.0</v>
      </c>
      <c r="J503" s="324">
        <v>0.0</v>
      </c>
      <c r="K503" s="324">
        <v>0.0</v>
      </c>
      <c r="L503" s="324">
        <v>0.0</v>
      </c>
      <c r="M503" s="324">
        <v>0.0</v>
      </c>
      <c r="N503" s="324">
        <v>0.0</v>
      </c>
      <c r="O503" s="324">
        <v>0.0</v>
      </c>
      <c r="P503" s="324">
        <v>0.0</v>
      </c>
      <c r="Q503" s="324">
        <v>0.0</v>
      </c>
      <c r="R503" s="324">
        <v>0.0</v>
      </c>
      <c r="S503" s="324">
        <v>0.0</v>
      </c>
      <c r="T503" s="324">
        <v>0.0</v>
      </c>
      <c r="U503" s="324">
        <v>0.0</v>
      </c>
      <c r="V503" s="324">
        <v>0.0</v>
      </c>
      <c r="W503" s="324">
        <v>0.0</v>
      </c>
      <c r="X503" s="324">
        <v>0.0</v>
      </c>
      <c r="Y503" s="324"/>
      <c r="Z503" s="324"/>
      <c r="AA503" s="324"/>
      <c r="AB503" s="324"/>
      <c r="AC503" s="324"/>
      <c r="AD503" s="324"/>
      <c r="AE503" s="324"/>
      <c r="AF503" s="324"/>
      <c r="AG503" s="961">
        <f t="shared" si="144"/>
        <v>0</v>
      </c>
    </row>
    <row r="504" hidden="1" outlineLevel="1">
      <c r="A504" s="1040" t="s">
        <v>1212</v>
      </c>
      <c r="B504" s="324">
        <v>0.0</v>
      </c>
      <c r="C504" s="324">
        <v>0.0</v>
      </c>
      <c r="D504" s="324">
        <v>0.0</v>
      </c>
      <c r="E504" s="324">
        <v>0.0</v>
      </c>
      <c r="F504" s="324">
        <v>0.0</v>
      </c>
      <c r="G504" s="324">
        <v>0.0</v>
      </c>
      <c r="H504" s="324">
        <v>0.0</v>
      </c>
      <c r="I504" s="324">
        <v>0.0</v>
      </c>
      <c r="J504" s="324">
        <v>0.0</v>
      </c>
      <c r="K504" s="324">
        <v>0.0</v>
      </c>
      <c r="L504" s="324">
        <v>0.0</v>
      </c>
      <c r="M504" s="324">
        <v>0.0</v>
      </c>
      <c r="N504" s="324">
        <v>0.0</v>
      </c>
      <c r="O504" s="324">
        <v>0.0</v>
      </c>
      <c r="P504" s="324">
        <v>0.0</v>
      </c>
      <c r="Q504" s="324">
        <v>0.0</v>
      </c>
      <c r="R504" s="324">
        <v>0.0</v>
      </c>
      <c r="S504" s="324">
        <v>0.0</v>
      </c>
      <c r="T504" s="324">
        <v>0.0</v>
      </c>
      <c r="U504" s="324">
        <v>0.0</v>
      </c>
      <c r="V504" s="324">
        <v>0.0</v>
      </c>
      <c r="W504" s="324">
        <v>0.0</v>
      </c>
      <c r="X504" s="324">
        <v>0.0</v>
      </c>
      <c r="Y504" s="324"/>
      <c r="Z504" s="324"/>
      <c r="AA504" s="324"/>
      <c r="AB504" s="324"/>
      <c r="AC504" s="324"/>
      <c r="AD504" s="324"/>
      <c r="AE504" s="324"/>
      <c r="AF504" s="324"/>
      <c r="AG504" s="961">
        <f t="shared" si="144"/>
        <v>0</v>
      </c>
    </row>
    <row r="505" hidden="1" outlineLevel="1">
      <c r="A505" s="1049" t="s">
        <v>545</v>
      </c>
      <c r="B505" s="1101">
        <f t="shared" ref="B505:C505" si="145">SUM(B499:B504)</f>
        <v>0</v>
      </c>
      <c r="C505" s="1101">
        <f t="shared" si="145"/>
        <v>0</v>
      </c>
      <c r="D505" s="1101">
        <f>SUM(D499:D503)</f>
        <v>0</v>
      </c>
      <c r="E505" s="1101">
        <f>SUM(E499:E504)</f>
        <v>0</v>
      </c>
      <c r="F505" s="1101">
        <f t="shared" ref="F505:P505" si="146">SUM(F499:F503)</f>
        <v>0</v>
      </c>
      <c r="G505" s="1101">
        <f t="shared" si="146"/>
        <v>0</v>
      </c>
      <c r="H505" s="1101">
        <f t="shared" si="146"/>
        <v>0</v>
      </c>
      <c r="I505" s="1101">
        <f t="shared" si="146"/>
        <v>0</v>
      </c>
      <c r="J505" s="1101">
        <f t="shared" si="146"/>
        <v>0</v>
      </c>
      <c r="K505" s="1101">
        <f t="shared" si="146"/>
        <v>0</v>
      </c>
      <c r="L505" s="1101">
        <f t="shared" si="146"/>
        <v>0</v>
      </c>
      <c r="M505" s="1101">
        <f t="shared" si="146"/>
        <v>0</v>
      </c>
      <c r="N505" s="1101">
        <f t="shared" si="146"/>
        <v>0</v>
      </c>
      <c r="O505" s="1101">
        <f t="shared" si="146"/>
        <v>0</v>
      </c>
      <c r="P505" s="1101">
        <f t="shared" si="146"/>
        <v>0</v>
      </c>
      <c r="Q505" s="1101">
        <f t="shared" ref="Q505:S505" si="147">SUM(Q499:Q504)</f>
        <v>0</v>
      </c>
      <c r="R505" s="1101">
        <f t="shared" si="147"/>
        <v>0</v>
      </c>
      <c r="S505" s="1101">
        <f t="shared" si="147"/>
        <v>0</v>
      </c>
      <c r="T505" s="1101">
        <f t="shared" ref="T505:V505" si="148">SUM(T499:T503)</f>
        <v>0</v>
      </c>
      <c r="U505" s="1101">
        <f t="shared" si="148"/>
        <v>0</v>
      </c>
      <c r="V505" s="1101">
        <f t="shared" si="148"/>
        <v>0</v>
      </c>
      <c r="W505" s="1101">
        <f t="shared" ref="W505:X505" si="149">SUM(W499:W504)</f>
        <v>0</v>
      </c>
      <c r="X505" s="1101">
        <f t="shared" si="149"/>
        <v>0</v>
      </c>
      <c r="Y505" s="1101">
        <f>SUM(Y499:Y503)</f>
        <v>0</v>
      </c>
      <c r="Z505" s="1101">
        <f>SUM(Z499:Z504)</f>
        <v>0</v>
      </c>
      <c r="AA505" s="1101">
        <f t="shared" ref="AA505:AF505" si="150">SUM(AA499:AA503)</f>
        <v>0</v>
      </c>
      <c r="AB505" s="1101">
        <f t="shared" si="150"/>
        <v>0</v>
      </c>
      <c r="AC505" s="1101">
        <f t="shared" si="150"/>
        <v>0</v>
      </c>
      <c r="AD505" s="1101">
        <f t="shared" si="150"/>
        <v>0</v>
      </c>
      <c r="AE505" s="1101">
        <f t="shared" si="150"/>
        <v>0</v>
      </c>
      <c r="AF505" s="1101">
        <f t="shared" si="150"/>
        <v>0</v>
      </c>
      <c r="AG505" s="961">
        <f t="shared" si="144"/>
        <v>0</v>
      </c>
    </row>
    <row r="506" hidden="1" outlineLevel="1">
      <c r="A506" s="40"/>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c r="X506" s="324"/>
      <c r="Y506" s="324"/>
      <c r="Z506" s="324"/>
      <c r="AA506" s="324"/>
      <c r="AB506" s="324"/>
      <c r="AC506" s="324"/>
      <c r="AD506" s="324"/>
      <c r="AE506" s="324"/>
      <c r="AF506" s="324"/>
      <c r="AG506" s="961"/>
    </row>
    <row r="507" hidden="1" outlineLevel="1">
      <c r="A507" s="1040" t="s">
        <v>944</v>
      </c>
      <c r="B507" s="324">
        <v>0.0</v>
      </c>
      <c r="C507" s="324">
        <v>0.0</v>
      </c>
      <c r="D507" s="324">
        <v>0.0</v>
      </c>
      <c r="E507" s="324">
        <v>0.0</v>
      </c>
      <c r="F507" s="324">
        <v>0.0</v>
      </c>
      <c r="G507" s="324">
        <v>0.0</v>
      </c>
      <c r="H507" s="324">
        <v>0.0</v>
      </c>
      <c r="I507" s="324">
        <v>0.0</v>
      </c>
      <c r="J507" s="324">
        <v>0.0</v>
      </c>
      <c r="K507" s="324">
        <v>0.0</v>
      </c>
      <c r="L507" s="324">
        <v>0.0</v>
      </c>
      <c r="M507" s="324">
        <v>0.0</v>
      </c>
      <c r="N507" s="324">
        <v>0.0</v>
      </c>
      <c r="O507" s="324">
        <v>0.0</v>
      </c>
      <c r="P507" s="324">
        <v>0.0</v>
      </c>
      <c r="Q507" s="324">
        <v>0.0</v>
      </c>
      <c r="R507" s="324">
        <v>0.0</v>
      </c>
      <c r="S507" s="324">
        <v>0.0</v>
      </c>
      <c r="T507" s="324">
        <v>0.0</v>
      </c>
      <c r="U507" s="324">
        <v>0.0</v>
      </c>
      <c r="V507" s="324">
        <v>0.0</v>
      </c>
      <c r="W507" s="324">
        <v>0.0</v>
      </c>
      <c r="X507" s="324">
        <v>0.0</v>
      </c>
      <c r="Y507" s="324"/>
      <c r="Z507" s="324"/>
      <c r="AA507" s="324"/>
      <c r="AB507" s="324"/>
      <c r="AC507" s="324"/>
      <c r="AD507" s="324"/>
      <c r="AE507" s="324"/>
      <c r="AF507" s="324"/>
      <c r="AG507" s="961">
        <f t="shared" ref="AG507:AG513" si="151">SUM(B507:AF507)</f>
        <v>0</v>
      </c>
    </row>
    <row r="508" hidden="1" outlineLevel="1">
      <c r="A508" s="1040" t="s">
        <v>945</v>
      </c>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718"/>
      <c r="AB508" s="718"/>
      <c r="AC508" s="718"/>
      <c r="AD508" s="718"/>
      <c r="AE508" s="718"/>
      <c r="AF508" s="718"/>
      <c r="AG508" s="961">
        <f t="shared" si="151"/>
        <v>0</v>
      </c>
    </row>
    <row r="509" hidden="1" outlineLevel="1">
      <c r="A509" s="1040" t="s">
        <v>947</v>
      </c>
      <c r="B509" s="324">
        <v>0.0</v>
      </c>
      <c r="C509" s="324">
        <v>0.0</v>
      </c>
      <c r="D509" s="324">
        <v>0.0</v>
      </c>
      <c r="E509" s="324">
        <v>0.0</v>
      </c>
      <c r="F509" s="324">
        <v>0.0</v>
      </c>
      <c r="G509" s="324">
        <v>0.0</v>
      </c>
      <c r="H509" s="324">
        <v>0.0</v>
      </c>
      <c r="I509" s="324">
        <v>0.0</v>
      </c>
      <c r="J509" s="324">
        <v>0.0</v>
      </c>
      <c r="K509" s="324">
        <v>0.0</v>
      </c>
      <c r="L509" s="324">
        <v>0.0</v>
      </c>
      <c r="M509" s="324">
        <v>0.0</v>
      </c>
      <c r="N509" s="324">
        <v>0.0</v>
      </c>
      <c r="O509" s="324">
        <v>0.0</v>
      </c>
      <c r="P509" s="324">
        <v>0.0</v>
      </c>
      <c r="Q509" s="324">
        <v>0.0</v>
      </c>
      <c r="R509" s="324">
        <v>0.0</v>
      </c>
      <c r="S509" s="324">
        <v>0.0</v>
      </c>
      <c r="T509" s="324">
        <v>0.0</v>
      </c>
      <c r="U509" s="324">
        <v>0.0</v>
      </c>
      <c r="V509" s="324">
        <v>0.0</v>
      </c>
      <c r="W509" s="324">
        <v>0.0</v>
      </c>
      <c r="X509" s="324">
        <v>0.0</v>
      </c>
      <c r="Y509" s="324"/>
      <c r="Z509" s="324"/>
      <c r="AA509" s="324"/>
      <c r="AB509" s="324"/>
      <c r="AC509" s="324"/>
      <c r="AD509" s="324"/>
      <c r="AE509" s="324"/>
      <c r="AF509" s="324"/>
      <c r="AG509" s="961">
        <f t="shared" si="151"/>
        <v>0</v>
      </c>
    </row>
    <row r="510" hidden="1" outlineLevel="1">
      <c r="A510" s="1040" t="s">
        <v>1213</v>
      </c>
      <c r="B510" s="324">
        <v>0.0</v>
      </c>
      <c r="C510" s="324">
        <v>0.0</v>
      </c>
      <c r="D510" s="324">
        <v>0.0</v>
      </c>
      <c r="E510" s="324">
        <v>0.0</v>
      </c>
      <c r="F510" s="324">
        <v>0.0</v>
      </c>
      <c r="G510" s="324">
        <v>0.0</v>
      </c>
      <c r="H510" s="324">
        <v>0.0</v>
      </c>
      <c r="I510" s="324">
        <v>0.0</v>
      </c>
      <c r="J510" s="324">
        <v>0.0</v>
      </c>
      <c r="K510" s="324">
        <v>0.0</v>
      </c>
      <c r="L510" s="324">
        <v>0.0</v>
      </c>
      <c r="M510" s="324">
        <v>0.0</v>
      </c>
      <c r="N510" s="324">
        <v>0.0</v>
      </c>
      <c r="O510" s="324">
        <v>0.0</v>
      </c>
      <c r="P510" s="324">
        <v>0.0</v>
      </c>
      <c r="Q510" s="324">
        <v>0.0</v>
      </c>
      <c r="R510" s="324">
        <v>0.0</v>
      </c>
      <c r="S510" s="324">
        <v>0.0</v>
      </c>
      <c r="T510" s="324">
        <v>0.0</v>
      </c>
      <c r="U510" s="324">
        <v>0.0</v>
      </c>
      <c r="V510" s="324">
        <v>0.0</v>
      </c>
      <c r="W510" s="324">
        <v>0.0</v>
      </c>
      <c r="X510" s="324">
        <v>0.0</v>
      </c>
      <c r="Y510" s="324"/>
      <c r="Z510" s="324"/>
      <c r="AA510" s="324"/>
      <c r="AB510" s="324"/>
      <c r="AC510" s="324"/>
      <c r="AD510" s="324"/>
      <c r="AE510" s="324"/>
      <c r="AF510" s="324"/>
      <c r="AG510" s="961">
        <f t="shared" si="151"/>
        <v>0</v>
      </c>
    </row>
    <row r="511" hidden="1" outlineLevel="1">
      <c r="A511" s="1040" t="s">
        <v>1214</v>
      </c>
      <c r="B511" s="324">
        <v>0.0</v>
      </c>
      <c r="C511" s="324">
        <v>0.0</v>
      </c>
      <c r="D511" s="324">
        <v>0.0</v>
      </c>
      <c r="E511" s="324">
        <v>0.0</v>
      </c>
      <c r="F511" s="324">
        <v>0.0</v>
      </c>
      <c r="G511" s="324">
        <v>0.0</v>
      </c>
      <c r="H511" s="324">
        <v>0.0</v>
      </c>
      <c r="I511" s="324">
        <v>0.0</v>
      </c>
      <c r="J511" s="324">
        <v>0.0</v>
      </c>
      <c r="K511" s="324">
        <v>0.0</v>
      </c>
      <c r="L511" s="324">
        <v>0.0</v>
      </c>
      <c r="M511" s="324">
        <v>0.0</v>
      </c>
      <c r="N511" s="324">
        <v>0.0</v>
      </c>
      <c r="O511" s="324">
        <v>0.0</v>
      </c>
      <c r="P511" s="324">
        <v>0.0</v>
      </c>
      <c r="Q511" s="324">
        <v>0.0</v>
      </c>
      <c r="R511" s="324">
        <v>0.0</v>
      </c>
      <c r="S511" s="324">
        <v>0.0</v>
      </c>
      <c r="T511" s="324">
        <v>0.0</v>
      </c>
      <c r="U511" s="324">
        <v>0.0</v>
      </c>
      <c r="V511" s="324">
        <v>0.0</v>
      </c>
      <c r="W511" s="324">
        <v>0.0</v>
      </c>
      <c r="X511" s="324">
        <v>0.0</v>
      </c>
      <c r="Y511" s="324"/>
      <c r="Z511" s="324"/>
      <c r="AA511" s="324"/>
      <c r="AB511" s="324"/>
      <c r="AC511" s="324"/>
      <c r="AD511" s="324"/>
      <c r="AE511" s="324"/>
      <c r="AF511" s="324"/>
      <c r="AG511" s="961">
        <f t="shared" si="151"/>
        <v>0</v>
      </c>
    </row>
    <row r="512" hidden="1" outlineLevel="1">
      <c r="A512" s="1040" t="s">
        <v>1215</v>
      </c>
      <c r="B512" s="324">
        <v>0.0</v>
      </c>
      <c r="C512" s="324">
        <v>0.0</v>
      </c>
      <c r="D512" s="324">
        <v>0.0</v>
      </c>
      <c r="E512" s="324">
        <v>0.0</v>
      </c>
      <c r="F512" s="324">
        <v>0.0</v>
      </c>
      <c r="G512" s="324">
        <v>0.0</v>
      </c>
      <c r="H512" s="324">
        <v>0.0</v>
      </c>
      <c r="I512" s="324">
        <v>0.0</v>
      </c>
      <c r="J512" s="324">
        <v>0.0</v>
      </c>
      <c r="K512" s="324">
        <v>0.0</v>
      </c>
      <c r="L512" s="324">
        <v>0.0</v>
      </c>
      <c r="M512" s="324">
        <v>0.0</v>
      </c>
      <c r="N512" s="324">
        <v>0.0</v>
      </c>
      <c r="O512" s="324">
        <v>0.0</v>
      </c>
      <c r="P512" s="324">
        <v>0.0</v>
      </c>
      <c r="Q512" s="324">
        <v>0.0</v>
      </c>
      <c r="R512" s="324">
        <v>0.0</v>
      </c>
      <c r="S512" s="324">
        <v>0.0</v>
      </c>
      <c r="T512" s="324">
        <v>0.0</v>
      </c>
      <c r="U512" s="324">
        <v>0.0</v>
      </c>
      <c r="V512" s="324">
        <v>0.0</v>
      </c>
      <c r="W512" s="324">
        <v>0.0</v>
      </c>
      <c r="X512" s="324">
        <v>0.0</v>
      </c>
      <c r="Y512" s="324"/>
      <c r="Z512" s="324"/>
      <c r="AA512" s="324"/>
      <c r="AB512" s="324"/>
      <c r="AC512" s="324"/>
      <c r="AD512" s="324"/>
      <c r="AE512" s="324"/>
      <c r="AF512" s="324"/>
      <c r="AG512" s="961">
        <f t="shared" si="151"/>
        <v>0</v>
      </c>
    </row>
    <row r="513" hidden="1" outlineLevel="1">
      <c r="A513" s="1049" t="s">
        <v>955</v>
      </c>
      <c r="B513" s="1101">
        <f t="shared" ref="B513:C513" si="152">SUM(B507:B512)</f>
        <v>0</v>
      </c>
      <c r="C513" s="1101">
        <f t="shared" si="152"/>
        <v>0</v>
      </c>
      <c r="D513" s="1101">
        <f>SUM(D507:D511)</f>
        <v>0</v>
      </c>
      <c r="E513" s="1101">
        <f>SUM(E507:E512)</f>
        <v>0</v>
      </c>
      <c r="F513" s="1101">
        <f t="shared" ref="F513:P513" si="153">SUM(F507:F511)</f>
        <v>0</v>
      </c>
      <c r="G513" s="1101">
        <f t="shared" si="153"/>
        <v>0</v>
      </c>
      <c r="H513" s="1101">
        <f t="shared" si="153"/>
        <v>0</v>
      </c>
      <c r="I513" s="1101">
        <f t="shared" si="153"/>
        <v>0</v>
      </c>
      <c r="J513" s="1101">
        <f t="shared" si="153"/>
        <v>0</v>
      </c>
      <c r="K513" s="1101">
        <f t="shared" si="153"/>
        <v>0</v>
      </c>
      <c r="L513" s="1101">
        <f t="shared" si="153"/>
        <v>0</v>
      </c>
      <c r="M513" s="1101">
        <f t="shared" si="153"/>
        <v>0</v>
      </c>
      <c r="N513" s="1101">
        <f t="shared" si="153"/>
        <v>0</v>
      </c>
      <c r="O513" s="1101">
        <f t="shared" si="153"/>
        <v>0</v>
      </c>
      <c r="P513" s="1101">
        <f t="shared" si="153"/>
        <v>0</v>
      </c>
      <c r="Q513" s="1101">
        <f t="shared" ref="Q513:S513" si="154">SUM(Q507:Q512)</f>
        <v>0</v>
      </c>
      <c r="R513" s="1101">
        <f t="shared" si="154"/>
        <v>0</v>
      </c>
      <c r="S513" s="1101">
        <f t="shared" si="154"/>
        <v>0</v>
      </c>
      <c r="T513" s="1101">
        <f t="shared" ref="T513:V513" si="155">SUM(T507:T511)</f>
        <v>0</v>
      </c>
      <c r="U513" s="1101">
        <f t="shared" si="155"/>
        <v>0</v>
      </c>
      <c r="V513" s="1101">
        <f t="shared" si="155"/>
        <v>0</v>
      </c>
      <c r="W513" s="1101">
        <f t="shared" ref="W513:X513" si="156">SUM(W507:W512)</f>
        <v>0</v>
      </c>
      <c r="X513" s="1101">
        <f t="shared" si="156"/>
        <v>0</v>
      </c>
      <c r="Y513" s="1101">
        <f t="shared" ref="Y513:AF513" si="157">SUM(Y507:Y511)</f>
        <v>0</v>
      </c>
      <c r="Z513" s="1101">
        <f t="shared" si="157"/>
        <v>0</v>
      </c>
      <c r="AA513" s="1101">
        <f t="shared" si="157"/>
        <v>0</v>
      </c>
      <c r="AB513" s="1101">
        <f t="shared" si="157"/>
        <v>0</v>
      </c>
      <c r="AC513" s="1101">
        <f t="shared" si="157"/>
        <v>0</v>
      </c>
      <c r="AD513" s="1101">
        <f t="shared" si="157"/>
        <v>0</v>
      </c>
      <c r="AE513" s="1101">
        <f t="shared" si="157"/>
        <v>0</v>
      </c>
      <c r="AF513" s="1101">
        <f t="shared" si="157"/>
        <v>0</v>
      </c>
      <c r="AG513" s="961">
        <f t="shared" si="151"/>
        <v>0</v>
      </c>
    </row>
    <row r="514" hidden="1" outlineLevel="1">
      <c r="A514" s="40"/>
      <c r="B514" s="992"/>
      <c r="C514" s="992"/>
      <c r="D514" s="992"/>
      <c r="E514" s="992"/>
      <c r="F514" s="992"/>
      <c r="G514" s="992"/>
      <c r="H514" s="992"/>
      <c r="I514" s="992"/>
      <c r="J514" s="992"/>
      <c r="K514" s="992"/>
      <c r="L514" s="992"/>
      <c r="M514" s="992"/>
      <c r="N514" s="992"/>
      <c r="O514" s="992"/>
      <c r="P514" s="992"/>
      <c r="Q514" s="992"/>
      <c r="R514" s="992"/>
      <c r="S514" s="992"/>
      <c r="T514" s="992"/>
      <c r="U514" s="992"/>
      <c r="V514" s="992"/>
      <c r="W514" s="992"/>
      <c r="X514" s="992"/>
      <c r="Y514" s="992"/>
      <c r="Z514" s="992"/>
      <c r="AA514" s="992"/>
      <c r="AB514" s="992"/>
      <c r="AC514" s="992"/>
      <c r="AD514" s="992"/>
      <c r="AE514" s="992"/>
      <c r="AF514" s="992"/>
      <c r="AG514" s="732"/>
    </row>
    <row r="515" hidden="1" outlineLevel="1">
      <c r="A515" s="1040" t="s">
        <v>960</v>
      </c>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961">
        <f t="shared" ref="AG515:AG521" si="158">SUM(B515:AF515)</f>
        <v>0</v>
      </c>
    </row>
    <row r="516" hidden="1" outlineLevel="1">
      <c r="A516" s="1040" t="s">
        <v>961</v>
      </c>
      <c r="B516" s="48"/>
      <c r="C516" s="48"/>
      <c r="D516" s="48"/>
      <c r="E516" s="48"/>
      <c r="F516" s="48"/>
      <c r="G516" s="48"/>
      <c r="H516" s="48"/>
      <c r="I516" s="48"/>
      <c r="J516" s="48"/>
      <c r="K516" s="48"/>
      <c r="L516" s="48"/>
      <c r="M516" s="48"/>
      <c r="N516" s="48"/>
      <c r="O516" s="48"/>
      <c r="P516" s="706"/>
      <c r="Q516" s="706"/>
      <c r="R516" s="706"/>
      <c r="S516" s="706"/>
      <c r="T516" s="706"/>
      <c r="U516" s="706"/>
      <c r="V516" s="706"/>
      <c r="W516" s="706"/>
      <c r="X516" s="706"/>
      <c r="Y516" s="706"/>
      <c r="Z516" s="706"/>
      <c r="AA516" s="706"/>
      <c r="AB516" s="706"/>
      <c r="AC516" s="706"/>
      <c r="AD516" s="706"/>
      <c r="AE516" s="706"/>
      <c r="AF516" s="706"/>
      <c r="AG516" s="961">
        <f t="shared" si="158"/>
        <v>0</v>
      </c>
    </row>
    <row r="517" hidden="1" outlineLevel="1">
      <c r="A517" s="1040" t="s">
        <v>963</v>
      </c>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961">
        <f t="shared" si="158"/>
        <v>0</v>
      </c>
    </row>
    <row r="518" hidden="1" outlineLevel="1">
      <c r="A518" s="1040" t="s">
        <v>1216</v>
      </c>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961">
        <f t="shared" si="158"/>
        <v>0</v>
      </c>
    </row>
    <row r="519" hidden="1" outlineLevel="1">
      <c r="A519" s="1040" t="s">
        <v>1217</v>
      </c>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961">
        <f t="shared" si="158"/>
        <v>0</v>
      </c>
    </row>
    <row r="520" hidden="1" outlineLevel="1">
      <c r="A520" s="1040" t="s">
        <v>1218</v>
      </c>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961">
        <f t="shared" si="158"/>
        <v>0</v>
      </c>
    </row>
    <row r="521" hidden="1" outlineLevel="1">
      <c r="A521" s="1049" t="s">
        <v>971</v>
      </c>
      <c r="B521" s="1101">
        <f t="shared" ref="B521:R521" si="159">SUM(B515:B519)</f>
        <v>0</v>
      </c>
      <c r="C521" s="1101">
        <f t="shared" si="159"/>
        <v>0</v>
      </c>
      <c r="D521" s="1101">
        <f t="shared" si="159"/>
        <v>0</v>
      </c>
      <c r="E521" s="1101">
        <f t="shared" si="159"/>
        <v>0</v>
      </c>
      <c r="F521" s="1101">
        <f t="shared" si="159"/>
        <v>0</v>
      </c>
      <c r="G521" s="1101">
        <f t="shared" si="159"/>
        <v>0</v>
      </c>
      <c r="H521" s="1101">
        <f t="shared" si="159"/>
        <v>0</v>
      </c>
      <c r="I521" s="1101">
        <f t="shared" si="159"/>
        <v>0</v>
      </c>
      <c r="J521" s="1101">
        <f t="shared" si="159"/>
        <v>0</v>
      </c>
      <c r="K521" s="1101">
        <f t="shared" si="159"/>
        <v>0</v>
      </c>
      <c r="L521" s="1101">
        <f t="shared" si="159"/>
        <v>0</v>
      </c>
      <c r="M521" s="1101">
        <f t="shared" si="159"/>
        <v>0</v>
      </c>
      <c r="N521" s="1101">
        <f t="shared" si="159"/>
        <v>0</v>
      </c>
      <c r="O521" s="1101">
        <f t="shared" si="159"/>
        <v>0</v>
      </c>
      <c r="P521" s="1101">
        <f t="shared" si="159"/>
        <v>0</v>
      </c>
      <c r="Q521" s="1101">
        <f t="shared" si="159"/>
        <v>0</v>
      </c>
      <c r="R521" s="1101">
        <f t="shared" si="159"/>
        <v>0</v>
      </c>
      <c r="S521" s="1101">
        <f>SUM(S515:S520)</f>
        <v>0</v>
      </c>
      <c r="T521" s="1101">
        <f t="shared" ref="T521:V521" si="160">SUM(T515:T519)</f>
        <v>0</v>
      </c>
      <c r="U521" s="1101">
        <f t="shared" si="160"/>
        <v>0</v>
      </c>
      <c r="V521" s="1101">
        <f t="shared" si="160"/>
        <v>0</v>
      </c>
      <c r="W521" s="1101">
        <f t="shared" ref="W521:X521" si="161">SUM(W515:W520)</f>
        <v>0</v>
      </c>
      <c r="X521" s="1101">
        <f t="shared" si="161"/>
        <v>0</v>
      </c>
      <c r="Y521" s="1101">
        <f t="shared" ref="Y521:AF521" si="162">SUM(Y515:Y519)</f>
        <v>0</v>
      </c>
      <c r="Z521" s="1101">
        <f t="shared" si="162"/>
        <v>0</v>
      </c>
      <c r="AA521" s="1101">
        <f t="shared" si="162"/>
        <v>0</v>
      </c>
      <c r="AB521" s="1101">
        <f t="shared" si="162"/>
        <v>0</v>
      </c>
      <c r="AC521" s="1101">
        <f t="shared" si="162"/>
        <v>0</v>
      </c>
      <c r="AD521" s="1101">
        <f t="shared" si="162"/>
        <v>0</v>
      </c>
      <c r="AE521" s="1101">
        <f t="shared" si="162"/>
        <v>0</v>
      </c>
      <c r="AF521" s="1101">
        <f t="shared" si="162"/>
        <v>0</v>
      </c>
      <c r="AG521" s="961">
        <f t="shared" si="158"/>
        <v>0</v>
      </c>
    </row>
    <row r="522">
      <c r="A522" s="983"/>
      <c r="AG522" s="732"/>
    </row>
    <row r="523">
      <c r="A523" s="983"/>
      <c r="AG523" s="732"/>
    </row>
    <row r="524">
      <c r="A524" s="701" t="s">
        <v>1219</v>
      </c>
      <c r="B524" s="1111">
        <f t="shared" ref="B524:AE524" si="163">B603</f>
        <v>442</v>
      </c>
      <c r="C524" s="1111">
        <f t="shared" si="163"/>
        <v>0</v>
      </c>
      <c r="D524" s="1111">
        <f t="shared" si="163"/>
        <v>330</v>
      </c>
      <c r="E524" s="1111">
        <f t="shared" si="163"/>
        <v>0</v>
      </c>
      <c r="F524" s="1111">
        <f t="shared" si="163"/>
        <v>700.35</v>
      </c>
      <c r="G524" s="1111">
        <f t="shared" si="163"/>
        <v>4680</v>
      </c>
      <c r="H524" s="1111">
        <f t="shared" si="163"/>
        <v>949</v>
      </c>
      <c r="I524" s="1111">
        <f t="shared" si="163"/>
        <v>0</v>
      </c>
      <c r="J524" s="1111">
        <f t="shared" si="163"/>
        <v>209</v>
      </c>
      <c r="K524" s="1111">
        <f t="shared" si="163"/>
        <v>378</v>
      </c>
      <c r="L524" s="1111">
        <f t="shared" si="163"/>
        <v>1140</v>
      </c>
      <c r="M524" s="1111">
        <f t="shared" si="163"/>
        <v>0</v>
      </c>
      <c r="N524" s="1111">
        <f t="shared" si="163"/>
        <v>1318</v>
      </c>
      <c r="O524" s="1111">
        <f t="shared" si="163"/>
        <v>1745</v>
      </c>
      <c r="P524" s="1111">
        <f t="shared" si="163"/>
        <v>0</v>
      </c>
      <c r="Q524" s="1111">
        <f t="shared" si="163"/>
        <v>0</v>
      </c>
      <c r="R524" s="1111">
        <f t="shared" si="163"/>
        <v>0</v>
      </c>
      <c r="S524" s="1111">
        <f t="shared" si="163"/>
        <v>0</v>
      </c>
      <c r="T524" s="1111">
        <f t="shared" si="163"/>
        <v>1019.74</v>
      </c>
      <c r="U524" s="1111">
        <f t="shared" si="163"/>
        <v>740.81</v>
      </c>
      <c r="V524" s="1111">
        <f t="shared" si="163"/>
        <v>11666.32</v>
      </c>
      <c r="W524" s="1111">
        <f t="shared" si="163"/>
        <v>225.78</v>
      </c>
      <c r="X524" s="1111">
        <f t="shared" si="163"/>
        <v>21.92</v>
      </c>
      <c r="Y524" s="1111">
        <f t="shared" si="163"/>
        <v>658.62</v>
      </c>
      <c r="Z524" s="1111">
        <f t="shared" si="163"/>
        <v>0</v>
      </c>
      <c r="AA524" s="1111">
        <f t="shared" si="163"/>
        <v>209</v>
      </c>
      <c r="AB524" s="1111">
        <f t="shared" si="163"/>
        <v>3032</v>
      </c>
      <c r="AC524" s="1111">
        <f t="shared" si="163"/>
        <v>0</v>
      </c>
      <c r="AD524" s="1111">
        <f t="shared" si="163"/>
        <v>0</v>
      </c>
      <c r="AE524" s="1111">
        <f t="shared" si="163"/>
        <v>0</v>
      </c>
      <c r="AF524" s="992"/>
      <c r="AG524" s="723"/>
    </row>
    <row r="525">
      <c r="A525" s="701" t="s">
        <v>767</v>
      </c>
      <c r="B525" s="1112">
        <f t="shared" ref="B525:AE525" si="164">B602</f>
        <v>1654</v>
      </c>
      <c r="C525" s="1112">
        <f t="shared" si="164"/>
        <v>1428</v>
      </c>
      <c r="D525" s="1112">
        <f t="shared" si="164"/>
        <v>1428</v>
      </c>
      <c r="E525" s="1112">
        <f t="shared" si="164"/>
        <v>6370.81</v>
      </c>
      <c r="F525" s="1112">
        <f t="shared" si="164"/>
        <v>1175.56</v>
      </c>
      <c r="G525" s="1112">
        <f t="shared" si="164"/>
        <v>4494</v>
      </c>
      <c r="H525" s="1112">
        <f t="shared" si="164"/>
        <v>2391.08</v>
      </c>
      <c r="I525" s="1112">
        <f t="shared" si="164"/>
        <v>3069</v>
      </c>
      <c r="J525" s="1112">
        <f t="shared" si="164"/>
        <v>502</v>
      </c>
      <c r="K525" s="1112">
        <f t="shared" si="164"/>
        <v>715.45</v>
      </c>
      <c r="L525" s="1112">
        <f t="shared" si="164"/>
        <v>6562.91</v>
      </c>
      <c r="M525" s="1112">
        <f t="shared" si="164"/>
        <v>3528.92</v>
      </c>
      <c r="N525" s="1112">
        <f t="shared" si="164"/>
        <v>4454.39</v>
      </c>
      <c r="O525" s="1112">
        <f t="shared" si="164"/>
        <v>6550.99</v>
      </c>
      <c r="P525" s="1112">
        <f t="shared" si="164"/>
        <v>239</v>
      </c>
      <c r="Q525" s="1112">
        <f t="shared" si="164"/>
        <v>1519.51</v>
      </c>
      <c r="R525" s="1112">
        <f t="shared" si="164"/>
        <v>597</v>
      </c>
      <c r="S525" s="1112">
        <f t="shared" si="164"/>
        <v>1206</v>
      </c>
      <c r="T525" s="1112">
        <f t="shared" si="164"/>
        <v>2108.57</v>
      </c>
      <c r="U525" s="1112">
        <f t="shared" si="164"/>
        <v>1601.86</v>
      </c>
      <c r="V525" s="1112">
        <f t="shared" si="164"/>
        <v>1353</v>
      </c>
      <c r="W525" s="1112">
        <f t="shared" si="164"/>
        <v>573.82</v>
      </c>
      <c r="X525" s="1112">
        <f t="shared" si="164"/>
        <v>415.04</v>
      </c>
      <c r="Y525" s="1112">
        <f t="shared" si="164"/>
        <v>774.29</v>
      </c>
      <c r="Z525" s="1112">
        <f t="shared" si="164"/>
        <v>0</v>
      </c>
      <c r="AA525" s="1112">
        <f t="shared" si="164"/>
        <v>0</v>
      </c>
      <c r="AB525" s="1112">
        <f t="shared" si="164"/>
        <v>1553.35</v>
      </c>
      <c r="AC525" s="1112">
        <f t="shared" si="164"/>
        <v>0</v>
      </c>
      <c r="AD525" s="1112">
        <f t="shared" si="164"/>
        <v>0</v>
      </c>
      <c r="AE525" s="1112">
        <f t="shared" si="164"/>
        <v>0</v>
      </c>
      <c r="AF525" s="992"/>
      <c r="AG525" s="723"/>
    </row>
    <row r="526">
      <c r="A526" s="701" t="s">
        <v>1220</v>
      </c>
      <c r="B526" s="1113">
        <f t="shared" ref="B526:AE526" si="165">B668</f>
        <v>0.3132546125</v>
      </c>
      <c r="C526" s="1113">
        <f t="shared" si="165"/>
        <v>0.2827918191</v>
      </c>
      <c r="D526" s="1113">
        <f t="shared" si="165"/>
        <v>0.2514121037</v>
      </c>
      <c r="E526" s="1113">
        <f t="shared" si="165"/>
        <v>0.2030092313</v>
      </c>
      <c r="F526" s="1113">
        <f t="shared" si="165"/>
        <v>0.2023671469</v>
      </c>
      <c r="G526" s="1113">
        <f t="shared" si="165"/>
        <v>0.2376354702</v>
      </c>
      <c r="H526" s="1113">
        <f t="shared" si="165"/>
        <v>0.2205391147</v>
      </c>
      <c r="I526" s="1113">
        <f t="shared" si="165"/>
        <v>0.2627123787</v>
      </c>
      <c r="J526" s="1113">
        <f t="shared" si="165"/>
        <v>0.3016757046</v>
      </c>
      <c r="K526" s="1113">
        <f t="shared" si="165"/>
        <v>0.351111092</v>
      </c>
      <c r="L526" s="1113">
        <f t="shared" si="165"/>
        <v>0.3336091849</v>
      </c>
      <c r="M526" s="1113">
        <f t="shared" si="165"/>
        <v>0.3039249875</v>
      </c>
      <c r="N526" s="1113">
        <f t="shared" si="165"/>
        <v>0.3165040895</v>
      </c>
      <c r="O526" s="1113">
        <f t="shared" si="165"/>
        <v>0.3301116527</v>
      </c>
      <c r="P526" s="1113">
        <f t="shared" si="165"/>
        <v>0.3114794976</v>
      </c>
      <c r="Q526" s="1113">
        <f t="shared" si="165"/>
        <v>0.3797666381</v>
      </c>
      <c r="R526" s="1113">
        <f t="shared" si="165"/>
        <v>0.2923769773</v>
      </c>
      <c r="S526" s="1113">
        <f t="shared" si="165"/>
        <v>0.3565251477</v>
      </c>
      <c r="T526" s="1113">
        <f t="shared" si="165"/>
        <v>0.3271482625</v>
      </c>
      <c r="U526" s="1113">
        <f t="shared" si="165"/>
        <v>0.07951784637</v>
      </c>
      <c r="V526" s="1113">
        <f t="shared" si="165"/>
        <v>-0.5147619165</v>
      </c>
      <c r="W526" s="1113">
        <f t="shared" si="165"/>
        <v>-0.03111766658</v>
      </c>
      <c r="X526" s="1113">
        <f t="shared" si="165"/>
        <v>-0.03042505647</v>
      </c>
      <c r="Y526" s="1113">
        <f t="shared" si="165"/>
        <v>-0.09884549825</v>
      </c>
      <c r="Z526" s="1113">
        <f t="shared" si="165"/>
        <v>0.2700198922</v>
      </c>
      <c r="AA526" s="1113">
        <f t="shared" si="165"/>
        <v>0.1721922941</v>
      </c>
      <c r="AB526" s="1113">
        <f t="shared" si="165"/>
        <v>0.1331189074</v>
      </c>
      <c r="AC526" s="1113">
        <f t="shared" si="165"/>
        <v>0.6285740965</v>
      </c>
      <c r="AD526" s="1113">
        <f t="shared" si="165"/>
        <v>0.694509939</v>
      </c>
      <c r="AE526" s="1113">
        <f t="shared" si="165"/>
        <v>0.712213055</v>
      </c>
      <c r="AF526" s="992"/>
      <c r="AG526" s="723"/>
    </row>
    <row r="527">
      <c r="A527" s="983"/>
      <c r="AG527" s="732"/>
    </row>
    <row r="528">
      <c r="A528" s="917" t="s">
        <v>1221</v>
      </c>
      <c r="B528" s="709"/>
      <c r="C528" s="709"/>
      <c r="D528" s="709"/>
      <c r="E528" s="709"/>
      <c r="F528" s="709"/>
      <c r="G528" s="709"/>
      <c r="H528" s="709"/>
      <c r="I528" s="491"/>
      <c r="J528" s="491"/>
      <c r="K528" s="491"/>
      <c r="L528" s="491"/>
      <c r="M528" s="491"/>
      <c r="N528" s="491"/>
      <c r="O528" s="491"/>
      <c r="P528" s="491"/>
      <c r="Q528" s="491"/>
      <c r="R528" s="491"/>
      <c r="S528" s="491"/>
      <c r="T528" s="491"/>
      <c r="U528" s="491"/>
      <c r="V528" s="491"/>
      <c r="W528" s="491"/>
      <c r="X528" s="491"/>
      <c r="Y528" s="491"/>
      <c r="Z528" s="491"/>
      <c r="AA528" s="491"/>
      <c r="AB528" s="491"/>
      <c r="AC528" s="491"/>
      <c r="AD528" s="491"/>
      <c r="AE528" s="491"/>
      <c r="AF528" s="491"/>
      <c r="AG528" s="732"/>
    </row>
    <row r="529">
      <c r="A529" s="1026" t="s">
        <v>1203</v>
      </c>
      <c r="B529" s="324">
        <f t="shared" ref="B529:AF529" si="166">B231-B348</f>
        <v>159</v>
      </c>
      <c r="C529" s="324">
        <f t="shared" si="166"/>
        <v>201</v>
      </c>
      <c r="D529" s="324">
        <f t="shared" si="166"/>
        <v>280</v>
      </c>
      <c r="E529" s="324">
        <f t="shared" si="166"/>
        <v>284</v>
      </c>
      <c r="F529" s="324">
        <f t="shared" si="166"/>
        <v>172</v>
      </c>
      <c r="G529" s="324">
        <f t="shared" si="166"/>
        <v>127</v>
      </c>
      <c r="H529" s="324">
        <f t="shared" si="166"/>
        <v>312</v>
      </c>
      <c r="I529" s="324">
        <f t="shared" si="166"/>
        <v>387</v>
      </c>
      <c r="J529" s="324">
        <f t="shared" si="166"/>
        <v>304</v>
      </c>
      <c r="K529" s="324">
        <f t="shared" si="166"/>
        <v>451</v>
      </c>
      <c r="L529" s="324">
        <f t="shared" si="166"/>
        <v>131</v>
      </c>
      <c r="M529" s="324">
        <f t="shared" si="166"/>
        <v>-1</v>
      </c>
      <c r="N529" s="324">
        <f t="shared" si="166"/>
        <v>-1</v>
      </c>
      <c r="O529" s="324">
        <f t="shared" si="166"/>
        <v>-1</v>
      </c>
      <c r="P529" s="324">
        <f t="shared" si="166"/>
        <v>0</v>
      </c>
      <c r="Q529" s="324">
        <f t="shared" si="166"/>
        <v>0</v>
      </c>
      <c r="R529" s="324">
        <f t="shared" si="166"/>
        <v>0</v>
      </c>
      <c r="S529" s="324">
        <f t="shared" si="166"/>
        <v>-2</v>
      </c>
      <c r="T529" s="324">
        <f t="shared" si="166"/>
        <v>-1</v>
      </c>
      <c r="U529" s="324">
        <f t="shared" si="166"/>
        <v>-1</v>
      </c>
      <c r="V529" s="324">
        <f t="shared" si="166"/>
        <v>0</v>
      </c>
      <c r="W529" s="324">
        <f t="shared" si="166"/>
        <v>0</v>
      </c>
      <c r="X529" s="324">
        <f t="shared" si="166"/>
        <v>0</v>
      </c>
      <c r="Y529" s="324">
        <f t="shared" si="166"/>
        <v>0</v>
      </c>
      <c r="Z529" s="324">
        <f t="shared" si="166"/>
        <v>0</v>
      </c>
      <c r="AA529" s="324">
        <f t="shared" si="166"/>
        <v>0</v>
      </c>
      <c r="AB529" s="324">
        <f t="shared" si="166"/>
        <v>0</v>
      </c>
      <c r="AC529" s="324">
        <f t="shared" si="166"/>
        <v>0</v>
      </c>
      <c r="AD529" s="324">
        <f t="shared" si="166"/>
        <v>0</v>
      </c>
      <c r="AE529" s="324">
        <f t="shared" si="166"/>
        <v>0</v>
      </c>
      <c r="AF529" s="324">
        <f t="shared" si="166"/>
        <v>0</v>
      </c>
      <c r="AG529" s="961">
        <f t="shared" ref="AG529:AG536" si="168">SUM(B529:AF529)</f>
        <v>2801</v>
      </c>
    </row>
    <row r="530">
      <c r="A530" s="1026" t="s">
        <v>1204</v>
      </c>
      <c r="B530" s="324">
        <f t="shared" ref="B530:AF530" si="167">B233-B350</f>
        <v>345</v>
      </c>
      <c r="C530" s="324">
        <f t="shared" si="167"/>
        <v>507</v>
      </c>
      <c r="D530" s="324">
        <f t="shared" si="167"/>
        <v>694</v>
      </c>
      <c r="E530" s="324">
        <f t="shared" si="167"/>
        <v>657</v>
      </c>
      <c r="F530" s="324">
        <f t="shared" si="167"/>
        <v>438</v>
      </c>
      <c r="G530" s="324">
        <f t="shared" si="167"/>
        <v>333</v>
      </c>
      <c r="H530" s="324">
        <f t="shared" si="167"/>
        <v>127</v>
      </c>
      <c r="I530" s="324">
        <f t="shared" si="167"/>
        <v>-2</v>
      </c>
      <c r="J530" s="324">
        <f t="shared" si="167"/>
        <v>0</v>
      </c>
      <c r="K530" s="324">
        <f t="shared" si="167"/>
        <v>0</v>
      </c>
      <c r="L530" s="324">
        <f t="shared" si="167"/>
        <v>43</v>
      </c>
      <c r="M530" s="324">
        <f t="shared" si="167"/>
        <v>89</v>
      </c>
      <c r="N530" s="324">
        <f t="shared" si="167"/>
        <v>84</v>
      </c>
      <c r="O530" s="324">
        <f t="shared" si="167"/>
        <v>19</v>
      </c>
      <c r="P530" s="324">
        <f t="shared" si="167"/>
        <v>0</v>
      </c>
      <c r="Q530" s="324">
        <f t="shared" si="167"/>
        <v>0</v>
      </c>
      <c r="R530" s="324">
        <f t="shared" si="167"/>
        <v>0</v>
      </c>
      <c r="S530" s="324">
        <f t="shared" si="167"/>
        <v>-1</v>
      </c>
      <c r="T530" s="324">
        <f t="shared" si="167"/>
        <v>0</v>
      </c>
      <c r="U530" s="324">
        <f t="shared" si="167"/>
        <v>-1</v>
      </c>
      <c r="V530" s="324">
        <f t="shared" si="167"/>
        <v>0</v>
      </c>
      <c r="W530" s="324">
        <f t="shared" si="167"/>
        <v>-1</v>
      </c>
      <c r="X530" s="324">
        <f t="shared" si="167"/>
        <v>-1</v>
      </c>
      <c r="Y530" s="324">
        <f t="shared" si="167"/>
        <v>0</v>
      </c>
      <c r="Z530" s="324">
        <f t="shared" si="167"/>
        <v>0</v>
      </c>
      <c r="AA530" s="324">
        <f t="shared" si="167"/>
        <v>0</v>
      </c>
      <c r="AB530" s="324">
        <f t="shared" si="167"/>
        <v>-3</v>
      </c>
      <c r="AC530" s="324">
        <f t="shared" si="167"/>
        <v>0</v>
      </c>
      <c r="AD530" s="324">
        <f t="shared" si="167"/>
        <v>0</v>
      </c>
      <c r="AE530" s="324">
        <f t="shared" si="167"/>
        <v>0</v>
      </c>
      <c r="AF530" s="324">
        <f t="shared" si="167"/>
        <v>0</v>
      </c>
      <c r="AG530" s="961">
        <f t="shared" si="168"/>
        <v>3327</v>
      </c>
    </row>
    <row r="531">
      <c r="A531" s="1026" t="s">
        <v>1205</v>
      </c>
      <c r="B531" s="324">
        <f t="shared" ref="B531:M531" si="169">B236-B352</f>
        <v>5</v>
      </c>
      <c r="C531" s="324">
        <f t="shared" si="169"/>
        <v>12</v>
      </c>
      <c r="D531" s="324">
        <f t="shared" si="169"/>
        <v>6</v>
      </c>
      <c r="E531" s="324">
        <f t="shared" si="169"/>
        <v>13</v>
      </c>
      <c r="F531" s="324">
        <f t="shared" si="169"/>
        <v>4</v>
      </c>
      <c r="G531" s="324">
        <f t="shared" si="169"/>
        <v>4</v>
      </c>
      <c r="H531" s="324">
        <f t="shared" si="169"/>
        <v>6</v>
      </c>
      <c r="I531" s="324">
        <f t="shared" si="169"/>
        <v>9</v>
      </c>
      <c r="J531" s="324">
        <f t="shared" si="169"/>
        <v>8</v>
      </c>
      <c r="K531" s="324">
        <f t="shared" si="169"/>
        <v>9</v>
      </c>
      <c r="L531" s="324">
        <f t="shared" si="169"/>
        <v>3</v>
      </c>
      <c r="M531" s="324">
        <f t="shared" si="169"/>
        <v>0</v>
      </c>
      <c r="N531" s="324">
        <f>N236-N348</f>
        <v>-1</v>
      </c>
      <c r="O531" s="324">
        <f t="shared" ref="O531:AF531" si="170">O236-O352</f>
        <v>0</v>
      </c>
      <c r="P531" s="324">
        <f t="shared" si="170"/>
        <v>0</v>
      </c>
      <c r="Q531" s="324">
        <f t="shared" si="170"/>
        <v>0</v>
      </c>
      <c r="R531" s="324">
        <f t="shared" si="170"/>
        <v>0</v>
      </c>
      <c r="S531" s="324">
        <f t="shared" si="170"/>
        <v>0</v>
      </c>
      <c r="T531" s="324">
        <f t="shared" si="170"/>
        <v>0</v>
      </c>
      <c r="U531" s="324">
        <f t="shared" si="170"/>
        <v>0</v>
      </c>
      <c r="V531" s="324">
        <f t="shared" si="170"/>
        <v>0</v>
      </c>
      <c r="W531" s="324">
        <f t="shared" si="170"/>
        <v>0</v>
      </c>
      <c r="X531" s="324">
        <f t="shared" si="170"/>
        <v>0</v>
      </c>
      <c r="Y531" s="324">
        <f t="shared" si="170"/>
        <v>0</v>
      </c>
      <c r="Z531" s="324">
        <f t="shared" si="170"/>
        <v>0</v>
      </c>
      <c r="AA531" s="324">
        <f t="shared" si="170"/>
        <v>0</v>
      </c>
      <c r="AB531" s="324">
        <f t="shared" si="170"/>
        <v>0</v>
      </c>
      <c r="AC531" s="324">
        <f t="shared" si="170"/>
        <v>0</v>
      </c>
      <c r="AD531" s="324">
        <f t="shared" si="170"/>
        <v>0</v>
      </c>
      <c r="AE531" s="324">
        <f t="shared" si="170"/>
        <v>0</v>
      </c>
      <c r="AF531" s="324">
        <f t="shared" si="170"/>
        <v>0</v>
      </c>
      <c r="AG531" s="961">
        <f t="shared" si="168"/>
        <v>78</v>
      </c>
    </row>
    <row r="532">
      <c r="A532" s="1026" t="s">
        <v>1207</v>
      </c>
      <c r="B532" s="324">
        <f t="shared" ref="B532:AF532" si="171">B238-B354</f>
        <v>15</v>
      </c>
      <c r="C532" s="324">
        <f t="shared" si="171"/>
        <v>27</v>
      </c>
      <c r="D532" s="324">
        <f t="shared" si="171"/>
        <v>13</v>
      </c>
      <c r="E532" s="324">
        <f t="shared" si="171"/>
        <v>23</v>
      </c>
      <c r="F532" s="324">
        <f t="shared" si="171"/>
        <v>14</v>
      </c>
      <c r="G532" s="324">
        <f t="shared" si="171"/>
        <v>6</v>
      </c>
      <c r="H532" s="324">
        <f t="shared" si="171"/>
        <v>3</v>
      </c>
      <c r="I532" s="324">
        <f t="shared" si="171"/>
        <v>0</v>
      </c>
      <c r="J532" s="324">
        <f t="shared" si="171"/>
        <v>0</v>
      </c>
      <c r="K532" s="324">
        <f t="shared" si="171"/>
        <v>0</v>
      </c>
      <c r="L532" s="324">
        <f t="shared" si="171"/>
        <v>7</v>
      </c>
      <c r="M532" s="324">
        <f t="shared" si="171"/>
        <v>4</v>
      </c>
      <c r="N532" s="324">
        <f t="shared" si="171"/>
        <v>0</v>
      </c>
      <c r="O532" s="324">
        <f t="shared" si="171"/>
        <v>0</v>
      </c>
      <c r="P532" s="324">
        <f t="shared" si="171"/>
        <v>0</v>
      </c>
      <c r="Q532" s="324">
        <f t="shared" si="171"/>
        <v>0</v>
      </c>
      <c r="R532" s="324">
        <f t="shared" si="171"/>
        <v>0</v>
      </c>
      <c r="S532" s="324">
        <f t="shared" si="171"/>
        <v>0</v>
      </c>
      <c r="T532" s="324">
        <f t="shared" si="171"/>
        <v>-2</v>
      </c>
      <c r="U532" s="324">
        <f t="shared" si="171"/>
        <v>0</v>
      </c>
      <c r="V532" s="324">
        <f t="shared" si="171"/>
        <v>0</v>
      </c>
      <c r="W532" s="324">
        <f t="shared" si="171"/>
        <v>-1</v>
      </c>
      <c r="X532" s="324">
        <f t="shared" si="171"/>
        <v>0</v>
      </c>
      <c r="Y532" s="324">
        <f t="shared" si="171"/>
        <v>0</v>
      </c>
      <c r="Z532" s="324">
        <f t="shared" si="171"/>
        <v>0</v>
      </c>
      <c r="AA532" s="324">
        <f t="shared" si="171"/>
        <v>0</v>
      </c>
      <c r="AB532" s="324">
        <f t="shared" si="171"/>
        <v>0</v>
      </c>
      <c r="AC532" s="324">
        <f t="shared" si="171"/>
        <v>0</v>
      </c>
      <c r="AD532" s="324">
        <f t="shared" si="171"/>
        <v>0</v>
      </c>
      <c r="AE532" s="324">
        <f t="shared" si="171"/>
        <v>0</v>
      </c>
      <c r="AF532" s="324">
        <f t="shared" si="171"/>
        <v>0</v>
      </c>
      <c r="AG532" s="961">
        <f t="shared" si="168"/>
        <v>109</v>
      </c>
    </row>
    <row r="533">
      <c r="A533" s="1026" t="s">
        <v>1208</v>
      </c>
      <c r="B533" s="676">
        <f t="shared" ref="B533:AF533" si="172">B241-B356</f>
        <v>0</v>
      </c>
      <c r="C533" s="676">
        <f t="shared" si="172"/>
        <v>0</v>
      </c>
      <c r="D533" s="676">
        <f t="shared" si="172"/>
        <v>0</v>
      </c>
      <c r="E533" s="676">
        <f t="shared" si="172"/>
        <v>0</v>
      </c>
      <c r="F533" s="676">
        <f t="shared" si="172"/>
        <v>0</v>
      </c>
      <c r="G533" s="676">
        <f t="shared" si="172"/>
        <v>0</v>
      </c>
      <c r="H533" s="676">
        <f t="shared" si="172"/>
        <v>0</v>
      </c>
      <c r="I533" s="676">
        <f t="shared" si="172"/>
        <v>0</v>
      </c>
      <c r="J533" s="676">
        <f t="shared" si="172"/>
        <v>0</v>
      </c>
      <c r="K533" s="676">
        <f t="shared" si="172"/>
        <v>0</v>
      </c>
      <c r="L533" s="676">
        <f t="shared" si="172"/>
        <v>0</v>
      </c>
      <c r="M533" s="676">
        <f t="shared" si="172"/>
        <v>0</v>
      </c>
      <c r="N533" s="676">
        <f t="shared" si="172"/>
        <v>0</v>
      </c>
      <c r="O533" s="676">
        <f t="shared" si="172"/>
        <v>0</v>
      </c>
      <c r="P533" s="676">
        <f t="shared" si="172"/>
        <v>0</v>
      </c>
      <c r="Q533" s="676">
        <f t="shared" si="172"/>
        <v>0</v>
      </c>
      <c r="R533" s="676">
        <f t="shared" si="172"/>
        <v>0</v>
      </c>
      <c r="S533" s="676">
        <f t="shared" si="172"/>
        <v>0</v>
      </c>
      <c r="T533" s="676">
        <f t="shared" si="172"/>
        <v>0</v>
      </c>
      <c r="U533" s="676">
        <f t="shared" si="172"/>
        <v>0</v>
      </c>
      <c r="V533" s="676">
        <f t="shared" si="172"/>
        <v>0</v>
      </c>
      <c r="W533" s="676">
        <f t="shared" si="172"/>
        <v>0</v>
      </c>
      <c r="X533" s="676">
        <f t="shared" si="172"/>
        <v>0</v>
      </c>
      <c r="Y533" s="676">
        <f t="shared" si="172"/>
        <v>0</v>
      </c>
      <c r="Z533" s="676">
        <f t="shared" si="172"/>
        <v>0</v>
      </c>
      <c r="AA533" s="676">
        <f t="shared" si="172"/>
        <v>0</v>
      </c>
      <c r="AB533" s="676">
        <f t="shared" si="172"/>
        <v>0</v>
      </c>
      <c r="AC533" s="676">
        <f t="shared" si="172"/>
        <v>0</v>
      </c>
      <c r="AD533" s="676">
        <f t="shared" si="172"/>
        <v>0</v>
      </c>
      <c r="AE533" s="676">
        <f t="shared" si="172"/>
        <v>0</v>
      </c>
      <c r="AF533" s="676">
        <f t="shared" si="172"/>
        <v>0</v>
      </c>
      <c r="AG533" s="961">
        <f t="shared" si="168"/>
        <v>0</v>
      </c>
    </row>
    <row r="534">
      <c r="A534" s="1026" t="s">
        <v>1209</v>
      </c>
      <c r="B534" s="676">
        <f t="shared" ref="B534:AF534" si="173">B243-B358</f>
        <v>0</v>
      </c>
      <c r="C534" s="676">
        <f t="shared" si="173"/>
        <v>0</v>
      </c>
      <c r="D534" s="676">
        <f t="shared" si="173"/>
        <v>0</v>
      </c>
      <c r="E534" s="676">
        <f t="shared" si="173"/>
        <v>0</v>
      </c>
      <c r="F534" s="676">
        <f t="shared" si="173"/>
        <v>0</v>
      </c>
      <c r="G534" s="676">
        <f t="shared" si="173"/>
        <v>0</v>
      </c>
      <c r="H534" s="676">
        <f t="shared" si="173"/>
        <v>0</v>
      </c>
      <c r="I534" s="676">
        <f t="shared" si="173"/>
        <v>0</v>
      </c>
      <c r="J534" s="676">
        <f t="shared" si="173"/>
        <v>0</v>
      </c>
      <c r="K534" s="676">
        <f t="shared" si="173"/>
        <v>0</v>
      </c>
      <c r="L534" s="676">
        <f t="shared" si="173"/>
        <v>0</v>
      </c>
      <c r="M534" s="676">
        <f t="shared" si="173"/>
        <v>0</v>
      </c>
      <c r="N534" s="676">
        <f t="shared" si="173"/>
        <v>0</v>
      </c>
      <c r="O534" s="676">
        <f t="shared" si="173"/>
        <v>0</v>
      </c>
      <c r="P534" s="676">
        <f t="shared" si="173"/>
        <v>0</v>
      </c>
      <c r="Q534" s="676">
        <f t="shared" si="173"/>
        <v>0</v>
      </c>
      <c r="R534" s="676">
        <f t="shared" si="173"/>
        <v>0</v>
      </c>
      <c r="S534" s="676">
        <f t="shared" si="173"/>
        <v>0</v>
      </c>
      <c r="T534" s="676">
        <f t="shared" si="173"/>
        <v>0</v>
      </c>
      <c r="U534" s="676">
        <f t="shared" si="173"/>
        <v>0</v>
      </c>
      <c r="V534" s="676">
        <f t="shared" si="173"/>
        <v>0</v>
      </c>
      <c r="W534" s="676">
        <f t="shared" si="173"/>
        <v>0</v>
      </c>
      <c r="X534" s="676">
        <f t="shared" si="173"/>
        <v>0</v>
      </c>
      <c r="Y534" s="676">
        <f t="shared" si="173"/>
        <v>0</v>
      </c>
      <c r="Z534" s="676">
        <f t="shared" si="173"/>
        <v>0</v>
      </c>
      <c r="AA534" s="676">
        <f t="shared" si="173"/>
        <v>0</v>
      </c>
      <c r="AB534" s="676">
        <f t="shared" si="173"/>
        <v>0</v>
      </c>
      <c r="AC534" s="676">
        <f t="shared" si="173"/>
        <v>0</v>
      </c>
      <c r="AD534" s="676">
        <f t="shared" si="173"/>
        <v>0</v>
      </c>
      <c r="AE534" s="676">
        <f t="shared" si="173"/>
        <v>0</v>
      </c>
      <c r="AF534" s="676">
        <f t="shared" si="173"/>
        <v>0</v>
      </c>
      <c r="AG534" s="961">
        <f t="shared" si="168"/>
        <v>0</v>
      </c>
    </row>
    <row r="535">
      <c r="A535" s="1115" t="s">
        <v>130</v>
      </c>
      <c r="B535" s="1116">
        <f t="shared" ref="B535:AF535" si="174">B529+B531+B533</f>
        <v>164</v>
      </c>
      <c r="C535" s="1116">
        <f t="shared" si="174"/>
        <v>213</v>
      </c>
      <c r="D535" s="1116">
        <f t="shared" si="174"/>
        <v>286</v>
      </c>
      <c r="E535" s="1116">
        <f t="shared" si="174"/>
        <v>297</v>
      </c>
      <c r="F535" s="1116">
        <f t="shared" si="174"/>
        <v>176</v>
      </c>
      <c r="G535" s="1116">
        <f t="shared" si="174"/>
        <v>131</v>
      </c>
      <c r="H535" s="1116">
        <f t="shared" si="174"/>
        <v>318</v>
      </c>
      <c r="I535" s="1116">
        <f t="shared" si="174"/>
        <v>396</v>
      </c>
      <c r="J535" s="1116">
        <f t="shared" si="174"/>
        <v>312</v>
      </c>
      <c r="K535" s="1116">
        <f t="shared" si="174"/>
        <v>460</v>
      </c>
      <c r="L535" s="1116">
        <f t="shared" si="174"/>
        <v>134</v>
      </c>
      <c r="M535" s="1116">
        <f t="shared" si="174"/>
        <v>-1</v>
      </c>
      <c r="N535" s="1116">
        <f t="shared" si="174"/>
        <v>-2</v>
      </c>
      <c r="O535" s="1116">
        <f t="shared" si="174"/>
        <v>-1</v>
      </c>
      <c r="P535" s="1116">
        <f t="shared" si="174"/>
        <v>0</v>
      </c>
      <c r="Q535" s="1116">
        <f t="shared" si="174"/>
        <v>0</v>
      </c>
      <c r="R535" s="1116">
        <f t="shared" si="174"/>
        <v>0</v>
      </c>
      <c r="S535" s="1116">
        <f t="shared" si="174"/>
        <v>-2</v>
      </c>
      <c r="T535" s="1116">
        <f t="shared" si="174"/>
        <v>-1</v>
      </c>
      <c r="U535" s="1116">
        <f t="shared" si="174"/>
        <v>-1</v>
      </c>
      <c r="V535" s="1116">
        <f t="shared" si="174"/>
        <v>0</v>
      </c>
      <c r="W535" s="1116">
        <f t="shared" si="174"/>
        <v>0</v>
      </c>
      <c r="X535" s="1116">
        <f t="shared" si="174"/>
        <v>0</v>
      </c>
      <c r="Y535" s="1116">
        <f t="shared" si="174"/>
        <v>0</v>
      </c>
      <c r="Z535" s="1116">
        <f t="shared" si="174"/>
        <v>0</v>
      </c>
      <c r="AA535" s="1116">
        <f t="shared" si="174"/>
        <v>0</v>
      </c>
      <c r="AB535" s="1116">
        <f t="shared" si="174"/>
        <v>0</v>
      </c>
      <c r="AC535" s="1116">
        <f t="shared" si="174"/>
        <v>0</v>
      </c>
      <c r="AD535" s="1116">
        <f t="shared" si="174"/>
        <v>0</v>
      </c>
      <c r="AE535" s="1116">
        <f t="shared" si="174"/>
        <v>0</v>
      </c>
      <c r="AF535" s="1116">
        <f t="shared" si="174"/>
        <v>0</v>
      </c>
      <c r="AG535" s="961">
        <f t="shared" si="168"/>
        <v>2879</v>
      </c>
    </row>
    <row r="536">
      <c r="A536" s="1115" t="s">
        <v>1002</v>
      </c>
      <c r="B536" s="1116">
        <f t="shared" ref="B536:AF536" si="175">B530+B532+B534</f>
        <v>360</v>
      </c>
      <c r="C536" s="1116">
        <f t="shared" si="175"/>
        <v>534</v>
      </c>
      <c r="D536" s="1116">
        <f t="shared" si="175"/>
        <v>707</v>
      </c>
      <c r="E536" s="1116">
        <f t="shared" si="175"/>
        <v>680</v>
      </c>
      <c r="F536" s="1116">
        <f t="shared" si="175"/>
        <v>452</v>
      </c>
      <c r="G536" s="1116">
        <f t="shared" si="175"/>
        <v>339</v>
      </c>
      <c r="H536" s="1116">
        <f t="shared" si="175"/>
        <v>130</v>
      </c>
      <c r="I536" s="1116">
        <f t="shared" si="175"/>
        <v>-2</v>
      </c>
      <c r="J536" s="1116">
        <f t="shared" si="175"/>
        <v>0</v>
      </c>
      <c r="K536" s="1116">
        <f t="shared" si="175"/>
        <v>0</v>
      </c>
      <c r="L536" s="1116">
        <f t="shared" si="175"/>
        <v>50</v>
      </c>
      <c r="M536" s="1116">
        <f t="shared" si="175"/>
        <v>93</v>
      </c>
      <c r="N536" s="1116">
        <f t="shared" si="175"/>
        <v>84</v>
      </c>
      <c r="O536" s="1116">
        <f t="shared" si="175"/>
        <v>19</v>
      </c>
      <c r="P536" s="1116">
        <f t="shared" si="175"/>
        <v>0</v>
      </c>
      <c r="Q536" s="1116">
        <f t="shared" si="175"/>
        <v>0</v>
      </c>
      <c r="R536" s="1116">
        <f t="shared" si="175"/>
        <v>0</v>
      </c>
      <c r="S536" s="1116">
        <f t="shared" si="175"/>
        <v>-1</v>
      </c>
      <c r="T536" s="1116">
        <f t="shared" si="175"/>
        <v>-2</v>
      </c>
      <c r="U536" s="1116">
        <f t="shared" si="175"/>
        <v>-1</v>
      </c>
      <c r="V536" s="1116">
        <f t="shared" si="175"/>
        <v>0</v>
      </c>
      <c r="W536" s="1116">
        <f t="shared" si="175"/>
        <v>-2</v>
      </c>
      <c r="X536" s="1116">
        <f t="shared" si="175"/>
        <v>-1</v>
      </c>
      <c r="Y536" s="1116">
        <f t="shared" si="175"/>
        <v>0</v>
      </c>
      <c r="Z536" s="1116">
        <f t="shared" si="175"/>
        <v>0</v>
      </c>
      <c r="AA536" s="1116">
        <f t="shared" si="175"/>
        <v>0</v>
      </c>
      <c r="AB536" s="1116">
        <f t="shared" si="175"/>
        <v>-3</v>
      </c>
      <c r="AC536" s="1116">
        <f t="shared" si="175"/>
        <v>0</v>
      </c>
      <c r="AD536" s="1116">
        <f t="shared" si="175"/>
        <v>0</v>
      </c>
      <c r="AE536" s="1116">
        <f t="shared" si="175"/>
        <v>0</v>
      </c>
      <c r="AF536" s="1116">
        <f t="shared" si="175"/>
        <v>0</v>
      </c>
      <c r="AG536" s="961">
        <f t="shared" si="168"/>
        <v>3436</v>
      </c>
    </row>
    <row r="537">
      <c r="A537" s="40"/>
      <c r="B537" s="709"/>
      <c r="C537" s="709"/>
      <c r="D537" s="709"/>
      <c r="E537" s="709"/>
      <c r="F537" s="709"/>
      <c r="G537" s="709"/>
      <c r="H537" s="709"/>
      <c r="I537" s="709"/>
      <c r="J537" s="709"/>
      <c r="K537" s="709"/>
      <c r="L537" s="709"/>
      <c r="M537" s="709"/>
      <c r="N537" s="709"/>
      <c r="O537" s="709"/>
      <c r="P537" s="709"/>
      <c r="Q537" s="709"/>
      <c r="R537" s="709"/>
      <c r="S537" s="709"/>
      <c r="T537" s="709"/>
      <c r="U537" s="709"/>
      <c r="V537" s="709"/>
      <c r="W537" s="709"/>
      <c r="X537" s="709"/>
      <c r="Y537" s="709"/>
      <c r="Z537" s="709"/>
      <c r="AA537" s="709"/>
      <c r="AB537" s="709"/>
      <c r="AC537" s="709"/>
      <c r="AD537" s="709"/>
      <c r="AE537" s="709"/>
      <c r="AF537" s="709"/>
      <c r="AG537" s="961"/>
    </row>
    <row r="538">
      <c r="A538" s="1026" t="s">
        <v>923</v>
      </c>
      <c r="B538" s="324">
        <f t="shared" ref="B538:AF538" si="176">B249-B363</f>
        <v>130</v>
      </c>
      <c r="C538" s="324">
        <f t="shared" si="176"/>
        <v>172</v>
      </c>
      <c r="D538" s="324">
        <f t="shared" si="176"/>
        <v>253</v>
      </c>
      <c r="E538" s="324">
        <f t="shared" si="176"/>
        <v>229</v>
      </c>
      <c r="F538" s="324">
        <f t="shared" si="176"/>
        <v>195</v>
      </c>
      <c r="G538" s="324">
        <f t="shared" si="176"/>
        <v>234</v>
      </c>
      <c r="H538" s="324">
        <f t="shared" si="176"/>
        <v>218</v>
      </c>
      <c r="I538" s="324">
        <f t="shared" si="176"/>
        <v>255</v>
      </c>
      <c r="J538" s="324">
        <f t="shared" si="176"/>
        <v>289</v>
      </c>
      <c r="K538" s="324">
        <f t="shared" si="176"/>
        <v>447</v>
      </c>
      <c r="L538" s="324">
        <f t="shared" si="176"/>
        <v>391</v>
      </c>
      <c r="M538" s="324">
        <f t="shared" si="176"/>
        <v>297</v>
      </c>
      <c r="N538" s="324">
        <f t="shared" si="176"/>
        <v>286</v>
      </c>
      <c r="O538" s="324">
        <f t="shared" si="176"/>
        <v>256</v>
      </c>
      <c r="P538" s="324">
        <f t="shared" si="176"/>
        <v>240</v>
      </c>
      <c r="Q538" s="324">
        <f t="shared" si="176"/>
        <v>182</v>
      </c>
      <c r="R538" s="324">
        <f t="shared" si="176"/>
        <v>131</v>
      </c>
      <c r="S538" s="324">
        <f t="shared" si="176"/>
        <v>118</v>
      </c>
      <c r="T538" s="324">
        <f t="shared" si="176"/>
        <v>130</v>
      </c>
      <c r="U538" s="324">
        <f t="shared" si="176"/>
        <v>105</v>
      </c>
      <c r="V538" s="324">
        <f t="shared" si="176"/>
        <v>51</v>
      </c>
      <c r="W538" s="324">
        <f t="shared" si="176"/>
        <v>40</v>
      </c>
      <c r="X538" s="324">
        <f t="shared" si="176"/>
        <v>21</v>
      </c>
      <c r="Y538" s="324">
        <f t="shared" si="176"/>
        <v>27</v>
      </c>
      <c r="Z538" s="324">
        <f t="shared" si="176"/>
        <v>66</v>
      </c>
      <c r="AA538" s="324">
        <f t="shared" si="176"/>
        <v>74</v>
      </c>
      <c r="AB538" s="324">
        <f t="shared" si="176"/>
        <v>51</v>
      </c>
      <c r="AC538" s="324">
        <f t="shared" si="176"/>
        <v>0</v>
      </c>
      <c r="AD538" s="324">
        <f t="shared" si="176"/>
        <v>0</v>
      </c>
      <c r="AE538" s="324">
        <f t="shared" si="176"/>
        <v>0</v>
      </c>
      <c r="AF538" s="324">
        <f t="shared" si="176"/>
        <v>0</v>
      </c>
      <c r="AG538" s="961">
        <f t="shared" ref="AG538:AG544" si="178">SUM(B538:AF538)</f>
        <v>4888</v>
      </c>
    </row>
    <row r="539">
      <c r="A539" s="1026" t="s">
        <v>924</v>
      </c>
      <c r="B539" s="324">
        <f t="shared" ref="B539:AF539" si="177">B250-B364</f>
        <v>0</v>
      </c>
      <c r="C539" s="324">
        <f t="shared" si="177"/>
        <v>0</v>
      </c>
      <c r="D539" s="324">
        <f t="shared" si="177"/>
        <v>0</v>
      </c>
      <c r="E539" s="324">
        <f t="shared" si="177"/>
        <v>0</v>
      </c>
      <c r="F539" s="324">
        <f t="shared" si="177"/>
        <v>0</v>
      </c>
      <c r="G539" s="324">
        <f t="shared" si="177"/>
        <v>0</v>
      </c>
      <c r="H539" s="324">
        <f t="shared" si="177"/>
        <v>0</v>
      </c>
      <c r="I539" s="324">
        <f t="shared" si="177"/>
        <v>0</v>
      </c>
      <c r="J539" s="324">
        <f t="shared" si="177"/>
        <v>0</v>
      </c>
      <c r="K539" s="324">
        <f t="shared" si="177"/>
        <v>0</v>
      </c>
      <c r="L539" s="324">
        <f t="shared" si="177"/>
        <v>0</v>
      </c>
      <c r="M539" s="324">
        <f t="shared" si="177"/>
        <v>0</v>
      </c>
      <c r="N539" s="324">
        <f t="shared" si="177"/>
        <v>0</v>
      </c>
      <c r="O539" s="324">
        <f t="shared" si="177"/>
        <v>0</v>
      </c>
      <c r="P539" s="324">
        <f t="shared" si="177"/>
        <v>0</v>
      </c>
      <c r="Q539" s="324">
        <f t="shared" si="177"/>
        <v>0</v>
      </c>
      <c r="R539" s="324">
        <f t="shared" si="177"/>
        <v>0</v>
      </c>
      <c r="S539" s="324">
        <f t="shared" si="177"/>
        <v>0</v>
      </c>
      <c r="T539" s="324">
        <f t="shared" si="177"/>
        <v>0</v>
      </c>
      <c r="U539" s="324">
        <f t="shared" si="177"/>
        <v>0</v>
      </c>
      <c r="V539" s="324">
        <f t="shared" si="177"/>
        <v>0</v>
      </c>
      <c r="W539" s="324">
        <f t="shared" si="177"/>
        <v>0</v>
      </c>
      <c r="X539" s="324">
        <f t="shared" si="177"/>
        <v>0</v>
      </c>
      <c r="Y539" s="324">
        <f t="shared" si="177"/>
        <v>0</v>
      </c>
      <c r="Z539" s="324">
        <f t="shared" si="177"/>
        <v>0</v>
      </c>
      <c r="AA539" s="324">
        <f t="shared" si="177"/>
        <v>0</v>
      </c>
      <c r="AB539" s="324">
        <f t="shared" si="177"/>
        <v>0</v>
      </c>
      <c r="AC539" s="324">
        <f t="shared" si="177"/>
        <v>0</v>
      </c>
      <c r="AD539" s="324">
        <f t="shared" si="177"/>
        <v>0</v>
      </c>
      <c r="AE539" s="324">
        <f t="shared" si="177"/>
        <v>0</v>
      </c>
      <c r="AF539" s="324">
        <f t="shared" si="177"/>
        <v>0</v>
      </c>
      <c r="AG539" s="961">
        <f t="shared" si="178"/>
        <v>0</v>
      </c>
    </row>
    <row r="540">
      <c r="A540" s="1026" t="s">
        <v>925</v>
      </c>
      <c r="B540" s="324">
        <f t="shared" ref="B540:AF540" si="179">B251-B365</f>
        <v>-2</v>
      </c>
      <c r="C540" s="324">
        <f t="shared" si="179"/>
        <v>-3</v>
      </c>
      <c r="D540" s="324">
        <f t="shared" si="179"/>
        <v>-3</v>
      </c>
      <c r="E540" s="324">
        <f t="shared" si="179"/>
        <v>-7</v>
      </c>
      <c r="F540" s="324">
        <f t="shared" si="179"/>
        <v>0</v>
      </c>
      <c r="G540" s="324">
        <f t="shared" si="179"/>
        <v>-6</v>
      </c>
      <c r="H540" s="324">
        <f t="shared" si="179"/>
        <v>0</v>
      </c>
      <c r="I540" s="324">
        <f t="shared" si="179"/>
        <v>-2</v>
      </c>
      <c r="J540" s="324">
        <f t="shared" si="179"/>
        <v>0</v>
      </c>
      <c r="K540" s="324">
        <f t="shared" si="179"/>
        <v>0</v>
      </c>
      <c r="L540" s="324">
        <f t="shared" si="179"/>
        <v>-1</v>
      </c>
      <c r="M540" s="324">
        <f t="shared" si="179"/>
        <v>0</v>
      </c>
      <c r="N540" s="324">
        <f t="shared" si="179"/>
        <v>-1</v>
      </c>
      <c r="O540" s="324">
        <f t="shared" si="179"/>
        <v>-1</v>
      </c>
      <c r="P540" s="324">
        <f t="shared" si="179"/>
        <v>0</v>
      </c>
      <c r="Q540" s="324">
        <f t="shared" si="179"/>
        <v>0</v>
      </c>
      <c r="R540" s="324">
        <f t="shared" si="179"/>
        <v>0</v>
      </c>
      <c r="S540" s="324">
        <f t="shared" si="179"/>
        <v>-2</v>
      </c>
      <c r="T540" s="324">
        <f t="shared" si="179"/>
        <v>0</v>
      </c>
      <c r="U540" s="324">
        <f t="shared" si="179"/>
        <v>0</v>
      </c>
      <c r="V540" s="324">
        <f t="shared" si="179"/>
        <v>30</v>
      </c>
      <c r="W540" s="324">
        <f t="shared" si="179"/>
        <v>36</v>
      </c>
      <c r="X540" s="324">
        <f t="shared" si="179"/>
        <v>17</v>
      </c>
      <c r="Y540" s="324">
        <f t="shared" si="179"/>
        <v>24</v>
      </c>
      <c r="Z540" s="324">
        <f t="shared" si="179"/>
        <v>49</v>
      </c>
      <c r="AA540" s="324">
        <f t="shared" si="179"/>
        <v>74</v>
      </c>
      <c r="AB540" s="324">
        <f t="shared" si="179"/>
        <v>48</v>
      </c>
      <c r="AC540" s="324">
        <f t="shared" si="179"/>
        <v>0</v>
      </c>
      <c r="AD540" s="324">
        <f t="shared" si="179"/>
        <v>0</v>
      </c>
      <c r="AE540" s="324">
        <f t="shared" si="179"/>
        <v>0</v>
      </c>
      <c r="AF540" s="324">
        <f t="shared" si="179"/>
        <v>0</v>
      </c>
      <c r="AG540" s="961">
        <f t="shared" si="178"/>
        <v>250</v>
      </c>
    </row>
    <row r="541">
      <c r="A541" s="1026" t="s">
        <v>1210</v>
      </c>
      <c r="B541" s="324">
        <f t="shared" ref="B541:AF541" si="180">B252-B366</f>
        <v>61</v>
      </c>
      <c r="C541" s="324">
        <f t="shared" si="180"/>
        <v>75</v>
      </c>
      <c r="D541" s="324">
        <f t="shared" si="180"/>
        <v>102</v>
      </c>
      <c r="E541" s="324">
        <f t="shared" si="180"/>
        <v>91</v>
      </c>
      <c r="F541" s="324">
        <f t="shared" si="180"/>
        <v>58</v>
      </c>
      <c r="G541" s="324">
        <f t="shared" si="180"/>
        <v>64</v>
      </c>
      <c r="H541" s="324">
        <f t="shared" si="180"/>
        <v>43</v>
      </c>
      <c r="I541" s="324">
        <f t="shared" si="180"/>
        <v>56</v>
      </c>
      <c r="J541" s="324">
        <f t="shared" si="180"/>
        <v>55</v>
      </c>
      <c r="K541" s="324">
        <f t="shared" si="180"/>
        <v>98</v>
      </c>
      <c r="L541" s="324">
        <f t="shared" si="180"/>
        <v>62</v>
      </c>
      <c r="M541" s="324">
        <f t="shared" si="180"/>
        <v>29</v>
      </c>
      <c r="N541" s="324">
        <f t="shared" si="180"/>
        <v>45</v>
      </c>
      <c r="O541" s="324">
        <f t="shared" si="180"/>
        <v>17</v>
      </c>
      <c r="P541" s="324">
        <f t="shared" si="180"/>
        <v>4</v>
      </c>
      <c r="Q541" s="324">
        <f t="shared" si="180"/>
        <v>9</v>
      </c>
      <c r="R541" s="324">
        <f t="shared" si="180"/>
        <v>6</v>
      </c>
      <c r="S541" s="324">
        <f t="shared" si="180"/>
        <v>3</v>
      </c>
      <c r="T541" s="324">
        <f t="shared" si="180"/>
        <v>5</v>
      </c>
      <c r="U541" s="324">
        <f t="shared" si="180"/>
        <v>3</v>
      </c>
      <c r="V541" s="324">
        <f t="shared" si="180"/>
        <v>3</v>
      </c>
      <c r="W541" s="324">
        <f t="shared" si="180"/>
        <v>4</v>
      </c>
      <c r="X541" s="324">
        <f t="shared" si="180"/>
        <v>1</v>
      </c>
      <c r="Y541" s="324">
        <f t="shared" si="180"/>
        <v>5</v>
      </c>
      <c r="Z541" s="324">
        <f t="shared" si="180"/>
        <v>21</v>
      </c>
      <c r="AA541" s="324">
        <f t="shared" si="180"/>
        <v>16</v>
      </c>
      <c r="AB541" s="324">
        <f t="shared" si="180"/>
        <v>9</v>
      </c>
      <c r="AC541" s="324">
        <f t="shared" si="180"/>
        <v>0</v>
      </c>
      <c r="AD541" s="324">
        <f t="shared" si="180"/>
        <v>0</v>
      </c>
      <c r="AE541" s="324">
        <f t="shared" si="180"/>
        <v>0</v>
      </c>
      <c r="AF541" s="324">
        <f t="shared" si="180"/>
        <v>0</v>
      </c>
      <c r="AG541" s="961">
        <f t="shared" si="178"/>
        <v>945</v>
      </c>
    </row>
    <row r="542">
      <c r="A542" s="1026" t="s">
        <v>1211</v>
      </c>
      <c r="B542" s="324">
        <f t="shared" ref="B542:AF542" si="181">B254-B368</f>
        <v>27</v>
      </c>
      <c r="C542" s="324">
        <f t="shared" si="181"/>
        <v>16</v>
      </c>
      <c r="D542" s="324">
        <f t="shared" si="181"/>
        <v>20</v>
      </c>
      <c r="E542" s="324">
        <f t="shared" si="181"/>
        <v>16</v>
      </c>
      <c r="F542" s="324">
        <f t="shared" si="181"/>
        <v>19</v>
      </c>
      <c r="G542" s="324">
        <f t="shared" si="181"/>
        <v>13</v>
      </c>
      <c r="H542" s="324">
        <f t="shared" si="181"/>
        <v>205</v>
      </c>
      <c r="I542" s="324">
        <f t="shared" si="181"/>
        <v>297</v>
      </c>
      <c r="J542" s="324">
        <f t="shared" si="181"/>
        <v>251</v>
      </c>
      <c r="K542" s="324">
        <f t="shared" si="181"/>
        <v>387</v>
      </c>
      <c r="L542" s="324">
        <f t="shared" si="181"/>
        <v>146</v>
      </c>
      <c r="M542" s="324">
        <f t="shared" si="181"/>
        <v>25</v>
      </c>
      <c r="N542" s="324">
        <f t="shared" si="181"/>
        <v>14</v>
      </c>
      <c r="O542" s="324">
        <f t="shared" si="181"/>
        <v>23</v>
      </c>
      <c r="P542" s="324">
        <f t="shared" si="181"/>
        <v>9</v>
      </c>
      <c r="Q542" s="324">
        <f t="shared" si="181"/>
        <v>17</v>
      </c>
      <c r="R542" s="324">
        <f t="shared" si="181"/>
        <v>3</v>
      </c>
      <c r="S542" s="324">
        <f t="shared" si="181"/>
        <v>11</v>
      </c>
      <c r="T542" s="324">
        <f t="shared" si="181"/>
        <v>5</v>
      </c>
      <c r="U542" s="324">
        <f t="shared" si="181"/>
        <v>2</v>
      </c>
      <c r="V542" s="324">
        <f t="shared" si="181"/>
        <v>3</v>
      </c>
      <c r="W542" s="324">
        <f t="shared" si="181"/>
        <v>5</v>
      </c>
      <c r="X542" s="324">
        <f t="shared" si="181"/>
        <v>3</v>
      </c>
      <c r="Y542" s="324">
        <f t="shared" si="181"/>
        <v>8</v>
      </c>
      <c r="Z542" s="324">
        <f t="shared" si="181"/>
        <v>15</v>
      </c>
      <c r="AA542" s="324">
        <f t="shared" si="181"/>
        <v>21</v>
      </c>
      <c r="AB542" s="324">
        <f t="shared" si="181"/>
        <v>17</v>
      </c>
      <c r="AC542" s="324">
        <f t="shared" si="181"/>
        <v>0</v>
      </c>
      <c r="AD542" s="324">
        <f t="shared" si="181"/>
        <v>0</v>
      </c>
      <c r="AE542" s="324">
        <f t="shared" si="181"/>
        <v>0</v>
      </c>
      <c r="AF542" s="324">
        <f t="shared" si="181"/>
        <v>0</v>
      </c>
      <c r="AG542" s="961">
        <f t="shared" si="178"/>
        <v>1578</v>
      </c>
    </row>
    <row r="543">
      <c r="A543" s="1026" t="s">
        <v>1212</v>
      </c>
      <c r="B543" s="324">
        <f t="shared" ref="B543:AF543" si="182">B256-B370</f>
        <v>105</v>
      </c>
      <c r="C543" s="324">
        <f t="shared" si="182"/>
        <v>156</v>
      </c>
      <c r="D543" s="324">
        <f t="shared" si="182"/>
        <v>205</v>
      </c>
      <c r="E543" s="324">
        <f t="shared" si="182"/>
        <v>174</v>
      </c>
      <c r="F543" s="324">
        <f t="shared" si="182"/>
        <v>141</v>
      </c>
      <c r="G543" s="324">
        <f t="shared" si="182"/>
        <v>134</v>
      </c>
      <c r="H543" s="324">
        <f t="shared" si="182"/>
        <v>125</v>
      </c>
      <c r="I543" s="324">
        <f t="shared" si="182"/>
        <v>115</v>
      </c>
      <c r="J543" s="324">
        <f t="shared" si="182"/>
        <v>132</v>
      </c>
      <c r="K543" s="324">
        <f t="shared" si="182"/>
        <v>195</v>
      </c>
      <c r="L543" s="324">
        <f t="shared" si="182"/>
        <v>128</v>
      </c>
      <c r="M543" s="324">
        <f t="shared" si="182"/>
        <v>76</v>
      </c>
      <c r="N543" s="324">
        <f t="shared" si="182"/>
        <v>91</v>
      </c>
      <c r="O543" s="324">
        <f t="shared" si="182"/>
        <v>53</v>
      </c>
      <c r="P543" s="324">
        <f t="shared" si="182"/>
        <v>35</v>
      </c>
      <c r="Q543" s="324">
        <f t="shared" si="182"/>
        <v>41</v>
      </c>
      <c r="R543" s="324">
        <f t="shared" si="182"/>
        <v>36</v>
      </c>
      <c r="S543" s="324">
        <f t="shared" si="182"/>
        <v>37</v>
      </c>
      <c r="T543" s="324">
        <f t="shared" si="182"/>
        <v>16</v>
      </c>
      <c r="U543" s="324">
        <f t="shared" si="182"/>
        <v>19</v>
      </c>
      <c r="V543" s="324">
        <f t="shared" si="182"/>
        <v>11</v>
      </c>
      <c r="W543" s="324">
        <f t="shared" si="182"/>
        <v>18</v>
      </c>
      <c r="X543" s="324">
        <f t="shared" si="182"/>
        <v>8</v>
      </c>
      <c r="Y543" s="324">
        <f t="shared" si="182"/>
        <v>18</v>
      </c>
      <c r="Z543" s="324">
        <f t="shared" si="182"/>
        <v>58</v>
      </c>
      <c r="AA543" s="324">
        <f t="shared" si="182"/>
        <v>86</v>
      </c>
      <c r="AB543" s="324">
        <f t="shared" si="182"/>
        <v>68</v>
      </c>
      <c r="AC543" s="324">
        <f t="shared" si="182"/>
        <v>0</v>
      </c>
      <c r="AD543" s="324">
        <f t="shared" si="182"/>
        <v>0</v>
      </c>
      <c r="AE543" s="324">
        <f t="shared" si="182"/>
        <v>0</v>
      </c>
      <c r="AF543" s="324">
        <f t="shared" si="182"/>
        <v>0</v>
      </c>
      <c r="AG543" s="961">
        <f t="shared" si="178"/>
        <v>2281</v>
      </c>
    </row>
    <row r="544">
      <c r="A544" s="1127" t="s">
        <v>545</v>
      </c>
      <c r="B544" s="1116">
        <f t="shared" ref="B544:AF544" si="183">SUM(B538:B542)</f>
        <v>216</v>
      </c>
      <c r="C544" s="1116">
        <f t="shared" si="183"/>
        <v>260</v>
      </c>
      <c r="D544" s="1116">
        <f t="shared" si="183"/>
        <v>372</v>
      </c>
      <c r="E544" s="1116">
        <f t="shared" si="183"/>
        <v>329</v>
      </c>
      <c r="F544" s="1116">
        <f t="shared" si="183"/>
        <v>272</v>
      </c>
      <c r="G544" s="1116">
        <f t="shared" si="183"/>
        <v>305</v>
      </c>
      <c r="H544" s="1116">
        <f t="shared" si="183"/>
        <v>466</v>
      </c>
      <c r="I544" s="1116">
        <f t="shared" si="183"/>
        <v>606</v>
      </c>
      <c r="J544" s="1116">
        <f t="shared" si="183"/>
        <v>595</v>
      </c>
      <c r="K544" s="1116">
        <f t="shared" si="183"/>
        <v>932</v>
      </c>
      <c r="L544" s="1116">
        <f t="shared" si="183"/>
        <v>598</v>
      </c>
      <c r="M544" s="1116">
        <f t="shared" si="183"/>
        <v>351</v>
      </c>
      <c r="N544" s="1116">
        <f t="shared" si="183"/>
        <v>344</v>
      </c>
      <c r="O544" s="1116">
        <f t="shared" si="183"/>
        <v>295</v>
      </c>
      <c r="P544" s="1116">
        <f t="shared" si="183"/>
        <v>253</v>
      </c>
      <c r="Q544" s="1116">
        <f t="shared" si="183"/>
        <v>208</v>
      </c>
      <c r="R544" s="1116">
        <f t="shared" si="183"/>
        <v>140</v>
      </c>
      <c r="S544" s="1116">
        <f t="shared" si="183"/>
        <v>130</v>
      </c>
      <c r="T544" s="1116">
        <f t="shared" si="183"/>
        <v>140</v>
      </c>
      <c r="U544" s="1116">
        <f t="shared" si="183"/>
        <v>110</v>
      </c>
      <c r="V544" s="1116">
        <f t="shared" si="183"/>
        <v>87</v>
      </c>
      <c r="W544" s="1116">
        <f t="shared" si="183"/>
        <v>85</v>
      </c>
      <c r="X544" s="1116">
        <f t="shared" si="183"/>
        <v>42</v>
      </c>
      <c r="Y544" s="1116">
        <f t="shared" si="183"/>
        <v>64</v>
      </c>
      <c r="Z544" s="1116">
        <f t="shared" si="183"/>
        <v>151</v>
      </c>
      <c r="AA544" s="1116">
        <f t="shared" si="183"/>
        <v>185</v>
      </c>
      <c r="AB544" s="1116">
        <f t="shared" si="183"/>
        <v>125</v>
      </c>
      <c r="AC544" s="1116">
        <f t="shared" si="183"/>
        <v>0</v>
      </c>
      <c r="AD544" s="1116">
        <f t="shared" si="183"/>
        <v>0</v>
      </c>
      <c r="AE544" s="1116">
        <f t="shared" si="183"/>
        <v>0</v>
      </c>
      <c r="AF544" s="1116">
        <f t="shared" si="183"/>
        <v>0</v>
      </c>
      <c r="AG544" s="961">
        <f t="shared" si="178"/>
        <v>7661</v>
      </c>
    </row>
    <row r="545">
      <c r="A545" s="40"/>
      <c r="B545" s="709"/>
      <c r="C545" s="709"/>
      <c r="D545" s="709"/>
      <c r="E545" s="709"/>
      <c r="F545" s="709"/>
      <c r="G545" s="709"/>
      <c r="H545" s="709"/>
      <c r="I545" s="709"/>
      <c r="J545" s="709"/>
      <c r="K545" s="709"/>
      <c r="L545" s="709"/>
      <c r="M545" s="709"/>
      <c r="N545" s="709"/>
      <c r="O545" s="709"/>
      <c r="P545" s="709"/>
      <c r="Q545" s="709"/>
      <c r="R545" s="709"/>
      <c r="S545" s="709"/>
      <c r="T545" s="709"/>
      <c r="U545" s="709"/>
      <c r="V545" s="709"/>
      <c r="W545" s="709"/>
      <c r="X545" s="709"/>
      <c r="Y545" s="709"/>
      <c r="Z545" s="709"/>
      <c r="AA545" s="709"/>
      <c r="AB545" s="709"/>
      <c r="AC545" s="709"/>
      <c r="AD545" s="709"/>
      <c r="AE545" s="709"/>
      <c r="AF545" s="709"/>
      <c r="AG545" s="961"/>
    </row>
    <row r="546">
      <c r="A546" s="1026" t="s">
        <v>944</v>
      </c>
      <c r="B546" s="324">
        <f t="shared" ref="B546:S546" si="184">B261-B374</f>
        <v>6</v>
      </c>
      <c r="C546" s="324">
        <f t="shared" si="184"/>
        <v>12</v>
      </c>
      <c r="D546" s="324">
        <f t="shared" si="184"/>
        <v>7</v>
      </c>
      <c r="E546" s="324">
        <f t="shared" si="184"/>
        <v>12</v>
      </c>
      <c r="F546" s="324">
        <f t="shared" si="184"/>
        <v>9</v>
      </c>
      <c r="G546" s="324">
        <f t="shared" si="184"/>
        <v>6</v>
      </c>
      <c r="H546" s="324">
        <f t="shared" si="184"/>
        <v>8</v>
      </c>
      <c r="I546" s="324">
        <f t="shared" si="184"/>
        <v>7</v>
      </c>
      <c r="J546" s="324">
        <f t="shared" si="184"/>
        <v>9</v>
      </c>
      <c r="K546" s="324">
        <f t="shared" si="184"/>
        <v>8</v>
      </c>
      <c r="L546" s="324">
        <f t="shared" si="184"/>
        <v>32</v>
      </c>
      <c r="M546" s="324">
        <f t="shared" si="184"/>
        <v>16</v>
      </c>
      <c r="N546" s="324">
        <f t="shared" si="184"/>
        <v>9</v>
      </c>
      <c r="O546" s="324">
        <f t="shared" si="184"/>
        <v>7</v>
      </c>
      <c r="P546" s="324">
        <f t="shared" si="184"/>
        <v>9</v>
      </c>
      <c r="Q546" s="324">
        <f t="shared" si="184"/>
        <v>7</v>
      </c>
      <c r="R546" s="324">
        <f t="shared" si="184"/>
        <v>7</v>
      </c>
      <c r="S546" s="324">
        <f t="shared" si="184"/>
        <v>7</v>
      </c>
      <c r="T546" s="324">
        <f>T236-T374</f>
        <v>0</v>
      </c>
      <c r="U546" s="324">
        <f t="shared" ref="U546:AF546" si="185">U261-U374</f>
        <v>1</v>
      </c>
      <c r="V546" s="324">
        <f t="shared" si="185"/>
        <v>2</v>
      </c>
      <c r="W546" s="324">
        <f t="shared" si="185"/>
        <v>6</v>
      </c>
      <c r="X546" s="324">
        <f t="shared" si="185"/>
        <v>10</v>
      </c>
      <c r="Y546" s="324">
        <f t="shared" si="185"/>
        <v>4</v>
      </c>
      <c r="Z546" s="324">
        <f t="shared" si="185"/>
        <v>9</v>
      </c>
      <c r="AA546" s="324">
        <f t="shared" si="185"/>
        <v>9</v>
      </c>
      <c r="AB546" s="324">
        <f t="shared" si="185"/>
        <v>3</v>
      </c>
      <c r="AC546" s="324">
        <f t="shared" si="185"/>
        <v>0</v>
      </c>
      <c r="AD546" s="324">
        <f t="shared" si="185"/>
        <v>0</v>
      </c>
      <c r="AE546" s="324">
        <f t="shared" si="185"/>
        <v>0</v>
      </c>
      <c r="AF546" s="324">
        <f t="shared" si="185"/>
        <v>0</v>
      </c>
      <c r="AG546" s="961">
        <f t="shared" ref="AG546:AG552" si="187">SUM(B546:AF546)</f>
        <v>222</v>
      </c>
    </row>
    <row r="547">
      <c r="A547" s="1026" t="s">
        <v>945</v>
      </c>
      <c r="B547" s="324">
        <f t="shared" ref="B547:AF547" si="186">B262-B375</f>
        <v>0</v>
      </c>
      <c r="C547" s="324">
        <f t="shared" si="186"/>
        <v>0</v>
      </c>
      <c r="D547" s="324">
        <f t="shared" si="186"/>
        <v>0</v>
      </c>
      <c r="E547" s="324">
        <f t="shared" si="186"/>
        <v>0</v>
      </c>
      <c r="F547" s="324">
        <f t="shared" si="186"/>
        <v>0</v>
      </c>
      <c r="G547" s="324">
        <f t="shared" si="186"/>
        <v>0</v>
      </c>
      <c r="H547" s="324">
        <f t="shared" si="186"/>
        <v>0</v>
      </c>
      <c r="I547" s="324">
        <f t="shared" si="186"/>
        <v>0</v>
      </c>
      <c r="J547" s="324">
        <f t="shared" si="186"/>
        <v>0</v>
      </c>
      <c r="K547" s="324">
        <f t="shared" si="186"/>
        <v>0</v>
      </c>
      <c r="L547" s="324">
        <f t="shared" si="186"/>
        <v>0</v>
      </c>
      <c r="M547" s="324">
        <f t="shared" si="186"/>
        <v>0</v>
      </c>
      <c r="N547" s="324">
        <f t="shared" si="186"/>
        <v>0</v>
      </c>
      <c r="O547" s="324">
        <f t="shared" si="186"/>
        <v>0</v>
      </c>
      <c r="P547" s="324">
        <f t="shared" si="186"/>
        <v>0</v>
      </c>
      <c r="Q547" s="324">
        <f t="shared" si="186"/>
        <v>0</v>
      </c>
      <c r="R547" s="324">
        <f t="shared" si="186"/>
        <v>0</v>
      </c>
      <c r="S547" s="324">
        <f t="shared" si="186"/>
        <v>0</v>
      </c>
      <c r="T547" s="324">
        <f t="shared" si="186"/>
        <v>0</v>
      </c>
      <c r="U547" s="324">
        <f t="shared" si="186"/>
        <v>0</v>
      </c>
      <c r="V547" s="324">
        <f t="shared" si="186"/>
        <v>0</v>
      </c>
      <c r="W547" s="324">
        <f t="shared" si="186"/>
        <v>0</v>
      </c>
      <c r="X547" s="324">
        <f t="shared" si="186"/>
        <v>0</v>
      </c>
      <c r="Y547" s="324">
        <f t="shared" si="186"/>
        <v>0</v>
      </c>
      <c r="Z547" s="324">
        <f t="shared" si="186"/>
        <v>0</v>
      </c>
      <c r="AA547" s="324">
        <f t="shared" si="186"/>
        <v>0</v>
      </c>
      <c r="AB547" s="324">
        <f t="shared" si="186"/>
        <v>0</v>
      </c>
      <c r="AC547" s="324">
        <f t="shared" si="186"/>
        <v>0</v>
      </c>
      <c r="AD547" s="324">
        <f t="shared" si="186"/>
        <v>0</v>
      </c>
      <c r="AE547" s="324">
        <f t="shared" si="186"/>
        <v>0</v>
      </c>
      <c r="AF547" s="324">
        <f t="shared" si="186"/>
        <v>0</v>
      </c>
      <c r="AG547" s="961">
        <f t="shared" si="187"/>
        <v>0</v>
      </c>
    </row>
    <row r="548">
      <c r="A548" s="1026" t="s">
        <v>947</v>
      </c>
      <c r="B548" s="324">
        <f t="shared" ref="B548:AF548" si="188">B263-B376</f>
        <v>-2</v>
      </c>
      <c r="C548" s="324">
        <f t="shared" si="188"/>
        <v>0</v>
      </c>
      <c r="D548" s="324">
        <f t="shared" si="188"/>
        <v>0</v>
      </c>
      <c r="E548" s="324">
        <f t="shared" si="188"/>
        <v>0</v>
      </c>
      <c r="F548" s="324">
        <f t="shared" si="188"/>
        <v>0</v>
      </c>
      <c r="G548" s="324">
        <f t="shared" si="188"/>
        <v>0</v>
      </c>
      <c r="H548" s="324">
        <f t="shared" si="188"/>
        <v>0</v>
      </c>
      <c r="I548" s="324">
        <f t="shared" si="188"/>
        <v>0</v>
      </c>
      <c r="J548" s="324">
        <f t="shared" si="188"/>
        <v>0</v>
      </c>
      <c r="K548" s="324">
        <f t="shared" si="188"/>
        <v>0</v>
      </c>
      <c r="L548" s="324">
        <f t="shared" si="188"/>
        <v>0</v>
      </c>
      <c r="M548" s="324">
        <f t="shared" si="188"/>
        <v>0</v>
      </c>
      <c r="N548" s="324">
        <f t="shared" si="188"/>
        <v>0</v>
      </c>
      <c r="O548" s="324">
        <f t="shared" si="188"/>
        <v>0</v>
      </c>
      <c r="P548" s="324">
        <f t="shared" si="188"/>
        <v>0</v>
      </c>
      <c r="Q548" s="324">
        <f t="shared" si="188"/>
        <v>0</v>
      </c>
      <c r="R548" s="324">
        <f t="shared" si="188"/>
        <v>0</v>
      </c>
      <c r="S548" s="324">
        <f t="shared" si="188"/>
        <v>0</v>
      </c>
      <c r="T548" s="324">
        <f t="shared" si="188"/>
        <v>-1</v>
      </c>
      <c r="U548" s="324">
        <f t="shared" si="188"/>
        <v>0</v>
      </c>
      <c r="V548" s="324">
        <f t="shared" si="188"/>
        <v>1</v>
      </c>
      <c r="W548" s="324">
        <f t="shared" si="188"/>
        <v>6</v>
      </c>
      <c r="X548" s="324">
        <f t="shared" si="188"/>
        <v>16</v>
      </c>
      <c r="Y548" s="324">
        <f t="shared" si="188"/>
        <v>6</v>
      </c>
      <c r="Z548" s="324">
        <f t="shared" si="188"/>
        <v>10</v>
      </c>
      <c r="AA548" s="324">
        <f t="shared" si="188"/>
        <v>8</v>
      </c>
      <c r="AB548" s="324">
        <f t="shared" si="188"/>
        <v>3</v>
      </c>
      <c r="AC548" s="324">
        <f t="shared" si="188"/>
        <v>0</v>
      </c>
      <c r="AD548" s="324">
        <f t="shared" si="188"/>
        <v>0</v>
      </c>
      <c r="AE548" s="324">
        <f t="shared" si="188"/>
        <v>0</v>
      </c>
      <c r="AF548" s="324">
        <f t="shared" si="188"/>
        <v>0</v>
      </c>
      <c r="AG548" s="961">
        <f t="shared" si="187"/>
        <v>47</v>
      </c>
    </row>
    <row r="549">
      <c r="A549" s="1026" t="s">
        <v>1213</v>
      </c>
      <c r="B549" s="324">
        <f t="shared" ref="B549:AF549" si="189">B264-B377</f>
        <v>1</v>
      </c>
      <c r="C549" s="324">
        <f t="shared" si="189"/>
        <v>5</v>
      </c>
      <c r="D549" s="324">
        <f t="shared" si="189"/>
        <v>3</v>
      </c>
      <c r="E549" s="324">
        <f t="shared" si="189"/>
        <v>5</v>
      </c>
      <c r="F549" s="324">
        <f t="shared" si="189"/>
        <v>1</v>
      </c>
      <c r="G549" s="324">
        <f t="shared" si="189"/>
        <v>2</v>
      </c>
      <c r="H549" s="324">
        <f t="shared" si="189"/>
        <v>7</v>
      </c>
      <c r="I549" s="324">
        <f t="shared" si="189"/>
        <v>1</v>
      </c>
      <c r="J549" s="324">
        <f t="shared" si="189"/>
        <v>4</v>
      </c>
      <c r="K549" s="324">
        <f t="shared" si="189"/>
        <v>0</v>
      </c>
      <c r="L549" s="324">
        <f t="shared" si="189"/>
        <v>4</v>
      </c>
      <c r="M549" s="324">
        <f t="shared" si="189"/>
        <v>4</v>
      </c>
      <c r="N549" s="324">
        <f t="shared" si="189"/>
        <v>2</v>
      </c>
      <c r="O549" s="324">
        <f t="shared" si="189"/>
        <v>0</v>
      </c>
      <c r="P549" s="324">
        <f t="shared" si="189"/>
        <v>1</v>
      </c>
      <c r="Q549" s="324">
        <f t="shared" si="189"/>
        <v>0</v>
      </c>
      <c r="R549" s="324">
        <f t="shared" si="189"/>
        <v>0</v>
      </c>
      <c r="S549" s="324">
        <f t="shared" si="189"/>
        <v>0</v>
      </c>
      <c r="T549" s="324">
        <f t="shared" si="189"/>
        <v>0</v>
      </c>
      <c r="U549" s="324">
        <f t="shared" si="189"/>
        <v>0</v>
      </c>
      <c r="V549" s="324">
        <f t="shared" si="189"/>
        <v>0</v>
      </c>
      <c r="W549" s="324">
        <f t="shared" si="189"/>
        <v>0</v>
      </c>
      <c r="X549" s="324">
        <f t="shared" si="189"/>
        <v>0</v>
      </c>
      <c r="Y549" s="324">
        <f t="shared" si="189"/>
        <v>0</v>
      </c>
      <c r="Z549" s="324">
        <f t="shared" si="189"/>
        <v>2</v>
      </c>
      <c r="AA549" s="324">
        <f t="shared" si="189"/>
        <v>0</v>
      </c>
      <c r="AB549" s="324">
        <f t="shared" si="189"/>
        <v>0</v>
      </c>
      <c r="AC549" s="324">
        <f t="shared" si="189"/>
        <v>0</v>
      </c>
      <c r="AD549" s="324">
        <f t="shared" si="189"/>
        <v>0</v>
      </c>
      <c r="AE549" s="324">
        <f t="shared" si="189"/>
        <v>0</v>
      </c>
      <c r="AF549" s="324">
        <f t="shared" si="189"/>
        <v>0</v>
      </c>
      <c r="AG549" s="961">
        <f t="shared" si="187"/>
        <v>42</v>
      </c>
    </row>
    <row r="550">
      <c r="A550" s="1026" t="s">
        <v>1214</v>
      </c>
      <c r="B550" s="324">
        <f t="shared" ref="B550:W550" si="190">B266-B379</f>
        <v>0</v>
      </c>
      <c r="C550" s="324">
        <f t="shared" si="190"/>
        <v>3</v>
      </c>
      <c r="D550" s="324">
        <f t="shared" si="190"/>
        <v>2</v>
      </c>
      <c r="E550" s="324">
        <f t="shared" si="190"/>
        <v>1</v>
      </c>
      <c r="F550" s="324">
        <f t="shared" si="190"/>
        <v>1</v>
      </c>
      <c r="G550" s="324">
        <f t="shared" si="190"/>
        <v>1</v>
      </c>
      <c r="H550" s="324">
        <f t="shared" si="190"/>
        <v>6</v>
      </c>
      <c r="I550" s="324">
        <f t="shared" si="190"/>
        <v>7</v>
      </c>
      <c r="J550" s="324">
        <f t="shared" si="190"/>
        <v>7</v>
      </c>
      <c r="K550" s="324">
        <f t="shared" si="190"/>
        <v>10</v>
      </c>
      <c r="L550" s="324">
        <f t="shared" si="190"/>
        <v>4</v>
      </c>
      <c r="M550" s="324">
        <f t="shared" si="190"/>
        <v>2</v>
      </c>
      <c r="N550" s="324">
        <f t="shared" si="190"/>
        <v>4</v>
      </c>
      <c r="O550" s="324">
        <f t="shared" si="190"/>
        <v>0</v>
      </c>
      <c r="P550" s="324">
        <f t="shared" si="190"/>
        <v>0</v>
      </c>
      <c r="Q550" s="324">
        <f t="shared" si="190"/>
        <v>1</v>
      </c>
      <c r="R550" s="324">
        <f t="shared" si="190"/>
        <v>1</v>
      </c>
      <c r="S550" s="324">
        <f t="shared" si="190"/>
        <v>1</v>
      </c>
      <c r="T550" s="324">
        <f t="shared" si="190"/>
        <v>1</v>
      </c>
      <c r="U550" s="324">
        <f t="shared" si="190"/>
        <v>1</v>
      </c>
      <c r="V550" s="324">
        <f t="shared" si="190"/>
        <v>0</v>
      </c>
      <c r="W550" s="324">
        <f t="shared" si="190"/>
        <v>1</v>
      </c>
      <c r="X550" s="324">
        <f>X265-X379</f>
        <v>10</v>
      </c>
      <c r="Y550" s="324">
        <f t="shared" ref="Y550:AF550" si="191">Y266-Y379</f>
        <v>0</v>
      </c>
      <c r="Z550" s="324">
        <f t="shared" si="191"/>
        <v>0</v>
      </c>
      <c r="AA550" s="324">
        <f t="shared" si="191"/>
        <v>1</v>
      </c>
      <c r="AB550" s="324">
        <f t="shared" si="191"/>
        <v>2</v>
      </c>
      <c r="AC550" s="324">
        <f t="shared" si="191"/>
        <v>0</v>
      </c>
      <c r="AD550" s="324">
        <f t="shared" si="191"/>
        <v>0</v>
      </c>
      <c r="AE550" s="324">
        <f t="shared" si="191"/>
        <v>0</v>
      </c>
      <c r="AF550" s="324">
        <f t="shared" si="191"/>
        <v>0</v>
      </c>
      <c r="AG550" s="961">
        <f t="shared" si="187"/>
        <v>67</v>
      </c>
    </row>
    <row r="551">
      <c r="A551" s="1026" t="s">
        <v>1215</v>
      </c>
      <c r="B551" s="324">
        <f t="shared" ref="B551:AF551" si="192">B268-B381</f>
        <v>4</v>
      </c>
      <c r="C551" s="324">
        <f t="shared" si="192"/>
        <v>15</v>
      </c>
      <c r="D551" s="324">
        <f t="shared" si="192"/>
        <v>5</v>
      </c>
      <c r="E551" s="324">
        <f t="shared" si="192"/>
        <v>12</v>
      </c>
      <c r="F551" s="324">
        <f t="shared" si="192"/>
        <v>7</v>
      </c>
      <c r="G551" s="324">
        <f t="shared" si="192"/>
        <v>5</v>
      </c>
      <c r="H551" s="324">
        <f t="shared" si="192"/>
        <v>11</v>
      </c>
      <c r="I551" s="324">
        <f t="shared" si="192"/>
        <v>2</v>
      </c>
      <c r="J551" s="324">
        <f t="shared" si="192"/>
        <v>6</v>
      </c>
      <c r="K551" s="324">
        <f t="shared" si="192"/>
        <v>6</v>
      </c>
      <c r="L551" s="324">
        <f t="shared" si="192"/>
        <v>7</v>
      </c>
      <c r="M551" s="324">
        <f t="shared" si="192"/>
        <v>7</v>
      </c>
      <c r="N551" s="324">
        <f t="shared" si="192"/>
        <v>3</v>
      </c>
      <c r="O551" s="324">
        <f t="shared" si="192"/>
        <v>1</v>
      </c>
      <c r="P551" s="324">
        <f t="shared" si="192"/>
        <v>0</v>
      </c>
      <c r="Q551" s="324">
        <f t="shared" si="192"/>
        <v>2</v>
      </c>
      <c r="R551" s="324">
        <f t="shared" si="192"/>
        <v>2</v>
      </c>
      <c r="S551" s="324">
        <f t="shared" si="192"/>
        <v>3</v>
      </c>
      <c r="T551" s="324">
        <f t="shared" si="192"/>
        <v>1</v>
      </c>
      <c r="U551" s="324">
        <f t="shared" si="192"/>
        <v>3</v>
      </c>
      <c r="V551" s="324">
        <f t="shared" si="192"/>
        <v>2</v>
      </c>
      <c r="W551" s="324">
        <f t="shared" si="192"/>
        <v>2</v>
      </c>
      <c r="X551" s="324">
        <f t="shared" si="192"/>
        <v>4</v>
      </c>
      <c r="Y551" s="324">
        <f t="shared" si="192"/>
        <v>1</v>
      </c>
      <c r="Z551" s="324">
        <f t="shared" si="192"/>
        <v>7</v>
      </c>
      <c r="AA551" s="324">
        <f t="shared" si="192"/>
        <v>2</v>
      </c>
      <c r="AB551" s="324">
        <f t="shared" si="192"/>
        <v>3</v>
      </c>
      <c r="AC551" s="324">
        <f t="shared" si="192"/>
        <v>0</v>
      </c>
      <c r="AD551" s="324">
        <f t="shared" si="192"/>
        <v>0</v>
      </c>
      <c r="AE551" s="324">
        <f t="shared" si="192"/>
        <v>0</v>
      </c>
      <c r="AF551" s="324">
        <f t="shared" si="192"/>
        <v>0</v>
      </c>
      <c r="AG551" s="961">
        <f t="shared" si="187"/>
        <v>123</v>
      </c>
    </row>
    <row r="552">
      <c r="A552" s="1127" t="s">
        <v>955</v>
      </c>
      <c r="B552" s="1130">
        <f t="shared" ref="B552:AF552" si="193">SUM(B546:B550)</f>
        <v>5</v>
      </c>
      <c r="C552" s="1116">
        <f t="shared" si="193"/>
        <v>20</v>
      </c>
      <c r="D552" s="1116">
        <f t="shared" si="193"/>
        <v>12</v>
      </c>
      <c r="E552" s="1116">
        <f t="shared" si="193"/>
        <v>18</v>
      </c>
      <c r="F552" s="1116">
        <f t="shared" si="193"/>
        <v>11</v>
      </c>
      <c r="G552" s="1116">
        <f t="shared" si="193"/>
        <v>9</v>
      </c>
      <c r="H552" s="1116">
        <f t="shared" si="193"/>
        <v>21</v>
      </c>
      <c r="I552" s="1116">
        <f t="shared" si="193"/>
        <v>15</v>
      </c>
      <c r="J552" s="1116">
        <f t="shared" si="193"/>
        <v>20</v>
      </c>
      <c r="K552" s="1116">
        <f t="shared" si="193"/>
        <v>18</v>
      </c>
      <c r="L552" s="1116">
        <f t="shared" si="193"/>
        <v>40</v>
      </c>
      <c r="M552" s="1116">
        <f t="shared" si="193"/>
        <v>22</v>
      </c>
      <c r="N552" s="1116">
        <f t="shared" si="193"/>
        <v>15</v>
      </c>
      <c r="O552" s="1116">
        <f t="shared" si="193"/>
        <v>7</v>
      </c>
      <c r="P552" s="1116">
        <f t="shared" si="193"/>
        <v>10</v>
      </c>
      <c r="Q552" s="1116">
        <f t="shared" si="193"/>
        <v>8</v>
      </c>
      <c r="R552" s="1116">
        <f t="shared" si="193"/>
        <v>8</v>
      </c>
      <c r="S552" s="1116">
        <f t="shared" si="193"/>
        <v>8</v>
      </c>
      <c r="T552" s="1116">
        <f t="shared" si="193"/>
        <v>0</v>
      </c>
      <c r="U552" s="1116">
        <f t="shared" si="193"/>
        <v>2</v>
      </c>
      <c r="V552" s="1116">
        <f t="shared" si="193"/>
        <v>3</v>
      </c>
      <c r="W552" s="1116">
        <f t="shared" si="193"/>
        <v>13</v>
      </c>
      <c r="X552" s="1116">
        <f t="shared" si="193"/>
        <v>36</v>
      </c>
      <c r="Y552" s="1116">
        <f t="shared" si="193"/>
        <v>10</v>
      </c>
      <c r="Z552" s="1116">
        <f t="shared" si="193"/>
        <v>21</v>
      </c>
      <c r="AA552" s="1116">
        <f t="shared" si="193"/>
        <v>18</v>
      </c>
      <c r="AB552" s="1116">
        <f t="shared" si="193"/>
        <v>8</v>
      </c>
      <c r="AC552" s="1116">
        <f t="shared" si="193"/>
        <v>0</v>
      </c>
      <c r="AD552" s="1116">
        <f t="shared" si="193"/>
        <v>0</v>
      </c>
      <c r="AE552" s="1116">
        <f t="shared" si="193"/>
        <v>0</v>
      </c>
      <c r="AF552" s="1116">
        <f t="shared" si="193"/>
        <v>0</v>
      </c>
      <c r="AG552" s="961">
        <f t="shared" si="187"/>
        <v>378</v>
      </c>
    </row>
    <row r="553">
      <c r="A553" s="40"/>
      <c r="B553" s="709"/>
      <c r="C553" s="709"/>
      <c r="D553" s="709"/>
      <c r="E553" s="709"/>
      <c r="F553" s="709"/>
      <c r="G553" s="709"/>
      <c r="H553" s="709"/>
      <c r="I553" s="709"/>
      <c r="J553" s="709"/>
      <c r="K553" s="709"/>
      <c r="L553" s="709"/>
      <c r="M553" s="709"/>
      <c r="N553" s="709"/>
      <c r="O553" s="709"/>
      <c r="P553" s="709"/>
      <c r="Q553" s="709"/>
      <c r="R553" s="709"/>
      <c r="S553" s="709"/>
      <c r="T553" s="709"/>
      <c r="U553" s="709"/>
      <c r="V553" s="709"/>
      <c r="W553" s="709"/>
      <c r="X553" s="709"/>
      <c r="Y553" s="709"/>
      <c r="Z553" s="709"/>
      <c r="AA553" s="709"/>
      <c r="AB553" s="709"/>
      <c r="AC553" s="709"/>
      <c r="AD553" s="709"/>
      <c r="AE553" s="709"/>
      <c r="AF553" s="709"/>
      <c r="AG553" s="961"/>
    </row>
    <row r="554">
      <c r="A554" s="1026" t="s">
        <v>960</v>
      </c>
      <c r="B554" s="718">
        <f t="shared" ref="B554:AF554" si="194">B273-B385</f>
        <v>0</v>
      </c>
      <c r="C554" s="718">
        <f t="shared" si="194"/>
        <v>0</v>
      </c>
      <c r="D554" s="718">
        <f t="shared" si="194"/>
        <v>0</v>
      </c>
      <c r="E554" s="718">
        <f t="shared" si="194"/>
        <v>0</v>
      </c>
      <c r="F554" s="718">
        <f t="shared" si="194"/>
        <v>0</v>
      </c>
      <c r="G554" s="718">
        <f t="shared" si="194"/>
        <v>0</v>
      </c>
      <c r="H554" s="718">
        <f t="shared" si="194"/>
        <v>0</v>
      </c>
      <c r="I554" s="718">
        <f t="shared" si="194"/>
        <v>0</v>
      </c>
      <c r="J554" s="718">
        <f t="shared" si="194"/>
        <v>0</v>
      </c>
      <c r="K554" s="718">
        <f t="shared" si="194"/>
        <v>0</v>
      </c>
      <c r="L554" s="718">
        <f t="shared" si="194"/>
        <v>0</v>
      </c>
      <c r="M554" s="718">
        <f t="shared" si="194"/>
        <v>0</v>
      </c>
      <c r="N554" s="718">
        <f t="shared" si="194"/>
        <v>0</v>
      </c>
      <c r="O554" s="718">
        <f t="shared" si="194"/>
        <v>0</v>
      </c>
      <c r="P554" s="718">
        <f t="shared" si="194"/>
        <v>0</v>
      </c>
      <c r="Q554" s="718">
        <f t="shared" si="194"/>
        <v>0</v>
      </c>
      <c r="R554" s="718">
        <f t="shared" si="194"/>
        <v>0</v>
      </c>
      <c r="S554" s="718">
        <f t="shared" si="194"/>
        <v>0</v>
      </c>
      <c r="T554" s="718">
        <f t="shared" si="194"/>
        <v>0</v>
      </c>
      <c r="U554" s="718">
        <f t="shared" si="194"/>
        <v>0</v>
      </c>
      <c r="V554" s="718">
        <f t="shared" si="194"/>
        <v>0</v>
      </c>
      <c r="W554" s="718">
        <f t="shared" si="194"/>
        <v>0</v>
      </c>
      <c r="X554" s="718">
        <f t="shared" si="194"/>
        <v>0</v>
      </c>
      <c r="Y554" s="718">
        <f t="shared" si="194"/>
        <v>0</v>
      </c>
      <c r="Z554" s="718">
        <f t="shared" si="194"/>
        <v>0</v>
      </c>
      <c r="AA554" s="718">
        <f t="shared" si="194"/>
        <v>0</v>
      </c>
      <c r="AB554" s="718">
        <f t="shared" si="194"/>
        <v>0</v>
      </c>
      <c r="AC554" s="718">
        <f t="shared" si="194"/>
        <v>0</v>
      </c>
      <c r="AD554" s="718">
        <f t="shared" si="194"/>
        <v>0</v>
      </c>
      <c r="AE554" s="718">
        <f t="shared" si="194"/>
        <v>0</v>
      </c>
      <c r="AF554" s="718">
        <f t="shared" si="194"/>
        <v>0</v>
      </c>
      <c r="AG554" s="961">
        <f t="shared" ref="AG554:AG560" si="196">SUM(B554:AF554)</f>
        <v>0</v>
      </c>
    </row>
    <row r="555">
      <c r="A555" s="1026" t="s">
        <v>961</v>
      </c>
      <c r="B555" s="718">
        <f t="shared" ref="B555:AF555" si="195">B274-B386</f>
        <v>0</v>
      </c>
      <c r="C555" s="718">
        <f t="shared" si="195"/>
        <v>0</v>
      </c>
      <c r="D555" s="718">
        <f t="shared" si="195"/>
        <v>0</v>
      </c>
      <c r="E555" s="718">
        <f t="shared" si="195"/>
        <v>0</v>
      </c>
      <c r="F555" s="718">
        <f t="shared" si="195"/>
        <v>0</v>
      </c>
      <c r="G555" s="718">
        <f t="shared" si="195"/>
        <v>0</v>
      </c>
      <c r="H555" s="718">
        <f t="shared" si="195"/>
        <v>0</v>
      </c>
      <c r="I555" s="718">
        <f t="shared" si="195"/>
        <v>0</v>
      </c>
      <c r="J555" s="718">
        <f t="shared" si="195"/>
        <v>0</v>
      </c>
      <c r="K555" s="718">
        <f t="shared" si="195"/>
        <v>0</v>
      </c>
      <c r="L555" s="718">
        <f t="shared" si="195"/>
        <v>0</v>
      </c>
      <c r="M555" s="718">
        <f t="shared" si="195"/>
        <v>0</v>
      </c>
      <c r="N555" s="718">
        <f t="shared" si="195"/>
        <v>0</v>
      </c>
      <c r="O555" s="718">
        <f t="shared" si="195"/>
        <v>0</v>
      </c>
      <c r="P555" s="718">
        <f t="shared" si="195"/>
        <v>0</v>
      </c>
      <c r="Q555" s="718">
        <f t="shared" si="195"/>
        <v>0</v>
      </c>
      <c r="R555" s="718">
        <f t="shared" si="195"/>
        <v>0</v>
      </c>
      <c r="S555" s="718">
        <f t="shared" si="195"/>
        <v>0</v>
      </c>
      <c r="T555" s="718">
        <f t="shared" si="195"/>
        <v>0</v>
      </c>
      <c r="U555" s="718">
        <f t="shared" si="195"/>
        <v>0</v>
      </c>
      <c r="V555" s="718">
        <f t="shared" si="195"/>
        <v>0</v>
      </c>
      <c r="W555" s="718">
        <f t="shared" si="195"/>
        <v>0</v>
      </c>
      <c r="X555" s="718">
        <f t="shared" si="195"/>
        <v>0</v>
      </c>
      <c r="Y555" s="718">
        <f t="shared" si="195"/>
        <v>0</v>
      </c>
      <c r="Z555" s="718">
        <f t="shared" si="195"/>
        <v>0</v>
      </c>
      <c r="AA555" s="718">
        <f t="shared" si="195"/>
        <v>0</v>
      </c>
      <c r="AB555" s="718">
        <f t="shared" si="195"/>
        <v>0</v>
      </c>
      <c r="AC555" s="718">
        <f t="shared" si="195"/>
        <v>0</v>
      </c>
      <c r="AD555" s="718">
        <f t="shared" si="195"/>
        <v>0</v>
      </c>
      <c r="AE555" s="718">
        <f t="shared" si="195"/>
        <v>0</v>
      </c>
      <c r="AF555" s="718">
        <f t="shared" si="195"/>
        <v>0</v>
      </c>
      <c r="AG555" s="961">
        <f t="shared" si="196"/>
        <v>0</v>
      </c>
    </row>
    <row r="556">
      <c r="A556" s="1026" t="s">
        <v>963</v>
      </c>
      <c r="B556" s="718">
        <f t="shared" ref="B556:AF556" si="197">B275-B387</f>
        <v>0</v>
      </c>
      <c r="C556" s="718">
        <f t="shared" si="197"/>
        <v>0</v>
      </c>
      <c r="D556" s="718">
        <f t="shared" si="197"/>
        <v>0</v>
      </c>
      <c r="E556" s="718">
        <f t="shared" si="197"/>
        <v>0</v>
      </c>
      <c r="F556" s="718">
        <f t="shared" si="197"/>
        <v>0</v>
      </c>
      <c r="G556" s="718">
        <f t="shared" si="197"/>
        <v>0</v>
      </c>
      <c r="H556" s="718">
        <f t="shared" si="197"/>
        <v>0</v>
      </c>
      <c r="I556" s="718">
        <f t="shared" si="197"/>
        <v>0</v>
      </c>
      <c r="J556" s="718">
        <f t="shared" si="197"/>
        <v>0</v>
      </c>
      <c r="K556" s="718">
        <f t="shared" si="197"/>
        <v>0</v>
      </c>
      <c r="L556" s="718">
        <f t="shared" si="197"/>
        <v>0</v>
      </c>
      <c r="M556" s="718">
        <f t="shared" si="197"/>
        <v>0</v>
      </c>
      <c r="N556" s="718">
        <f t="shared" si="197"/>
        <v>0</v>
      </c>
      <c r="O556" s="718">
        <f t="shared" si="197"/>
        <v>0</v>
      </c>
      <c r="P556" s="718">
        <f t="shared" si="197"/>
        <v>0</v>
      </c>
      <c r="Q556" s="718">
        <f t="shared" si="197"/>
        <v>0</v>
      </c>
      <c r="R556" s="718">
        <f t="shared" si="197"/>
        <v>0</v>
      </c>
      <c r="S556" s="718">
        <f t="shared" si="197"/>
        <v>0</v>
      </c>
      <c r="T556" s="718">
        <f t="shared" si="197"/>
        <v>0</v>
      </c>
      <c r="U556" s="718">
        <f t="shared" si="197"/>
        <v>0</v>
      </c>
      <c r="V556" s="718">
        <f t="shared" si="197"/>
        <v>0</v>
      </c>
      <c r="W556" s="718">
        <f t="shared" si="197"/>
        <v>0</v>
      </c>
      <c r="X556" s="718">
        <f t="shared" si="197"/>
        <v>0</v>
      </c>
      <c r="Y556" s="718">
        <f t="shared" si="197"/>
        <v>0</v>
      </c>
      <c r="Z556" s="718">
        <f t="shared" si="197"/>
        <v>0</v>
      </c>
      <c r="AA556" s="718">
        <f t="shared" si="197"/>
        <v>0</v>
      </c>
      <c r="AB556" s="718">
        <f t="shared" si="197"/>
        <v>0</v>
      </c>
      <c r="AC556" s="718">
        <f t="shared" si="197"/>
        <v>0</v>
      </c>
      <c r="AD556" s="718">
        <f t="shared" si="197"/>
        <v>0</v>
      </c>
      <c r="AE556" s="718">
        <f t="shared" si="197"/>
        <v>0</v>
      </c>
      <c r="AF556" s="718">
        <f t="shared" si="197"/>
        <v>0</v>
      </c>
      <c r="AG556" s="961">
        <f t="shared" si="196"/>
        <v>0</v>
      </c>
    </row>
    <row r="557">
      <c r="A557" s="1026" t="s">
        <v>1216</v>
      </c>
      <c r="B557" s="718">
        <f t="shared" ref="B557:AF557" si="198">B276-B388</f>
        <v>0</v>
      </c>
      <c r="C557" s="718">
        <f t="shared" si="198"/>
        <v>0</v>
      </c>
      <c r="D557" s="718">
        <f t="shared" si="198"/>
        <v>0</v>
      </c>
      <c r="E557" s="718">
        <f t="shared" si="198"/>
        <v>0</v>
      </c>
      <c r="F557" s="718">
        <f t="shared" si="198"/>
        <v>0</v>
      </c>
      <c r="G557" s="718">
        <f t="shared" si="198"/>
        <v>0</v>
      </c>
      <c r="H557" s="718">
        <f t="shared" si="198"/>
        <v>0</v>
      </c>
      <c r="I557" s="718">
        <f t="shared" si="198"/>
        <v>0</v>
      </c>
      <c r="J557" s="718">
        <f t="shared" si="198"/>
        <v>0</v>
      </c>
      <c r="K557" s="718">
        <f t="shared" si="198"/>
        <v>0</v>
      </c>
      <c r="L557" s="718">
        <f t="shared" si="198"/>
        <v>0</v>
      </c>
      <c r="M557" s="718">
        <f t="shared" si="198"/>
        <v>0</v>
      </c>
      <c r="N557" s="718">
        <f t="shared" si="198"/>
        <v>0</v>
      </c>
      <c r="O557" s="718">
        <f t="shared" si="198"/>
        <v>0</v>
      </c>
      <c r="P557" s="718">
        <f t="shared" si="198"/>
        <v>0</v>
      </c>
      <c r="Q557" s="718">
        <f t="shared" si="198"/>
        <v>0</v>
      </c>
      <c r="R557" s="718">
        <f t="shared" si="198"/>
        <v>0</v>
      </c>
      <c r="S557" s="718">
        <f t="shared" si="198"/>
        <v>0</v>
      </c>
      <c r="T557" s="718">
        <f t="shared" si="198"/>
        <v>0</v>
      </c>
      <c r="U557" s="718">
        <f t="shared" si="198"/>
        <v>0</v>
      </c>
      <c r="V557" s="718">
        <f t="shared" si="198"/>
        <v>0</v>
      </c>
      <c r="W557" s="718">
        <f t="shared" si="198"/>
        <v>0</v>
      </c>
      <c r="X557" s="718">
        <f t="shared" si="198"/>
        <v>0</v>
      </c>
      <c r="Y557" s="718">
        <f t="shared" si="198"/>
        <v>0</v>
      </c>
      <c r="Z557" s="718">
        <f t="shared" si="198"/>
        <v>0</v>
      </c>
      <c r="AA557" s="718">
        <f t="shared" si="198"/>
        <v>0</v>
      </c>
      <c r="AB557" s="718">
        <f t="shared" si="198"/>
        <v>0</v>
      </c>
      <c r="AC557" s="718">
        <f t="shared" si="198"/>
        <v>0</v>
      </c>
      <c r="AD557" s="718">
        <f t="shared" si="198"/>
        <v>0</v>
      </c>
      <c r="AE557" s="718">
        <f t="shared" si="198"/>
        <v>0</v>
      </c>
      <c r="AF557" s="718">
        <f t="shared" si="198"/>
        <v>0</v>
      </c>
      <c r="AG557" s="961">
        <f t="shared" si="196"/>
        <v>0</v>
      </c>
    </row>
    <row r="558">
      <c r="A558" s="1026" t="s">
        <v>1217</v>
      </c>
      <c r="B558" s="718">
        <f t="shared" ref="B558:AF558" si="199">B278-B390</f>
        <v>0</v>
      </c>
      <c r="C558" s="718">
        <f t="shared" si="199"/>
        <v>0</v>
      </c>
      <c r="D558" s="718">
        <f t="shared" si="199"/>
        <v>0</v>
      </c>
      <c r="E558" s="718">
        <f t="shared" si="199"/>
        <v>0</v>
      </c>
      <c r="F558" s="718">
        <f t="shared" si="199"/>
        <v>0</v>
      </c>
      <c r="G558" s="718">
        <f t="shared" si="199"/>
        <v>0</v>
      </c>
      <c r="H558" s="718">
        <f t="shared" si="199"/>
        <v>0</v>
      </c>
      <c r="I558" s="718">
        <f t="shared" si="199"/>
        <v>0</v>
      </c>
      <c r="J558" s="718">
        <f t="shared" si="199"/>
        <v>0</v>
      </c>
      <c r="K558" s="718">
        <f t="shared" si="199"/>
        <v>0</v>
      </c>
      <c r="L558" s="718">
        <f t="shared" si="199"/>
        <v>0</v>
      </c>
      <c r="M558" s="718">
        <f t="shared" si="199"/>
        <v>0</v>
      </c>
      <c r="N558" s="718">
        <f t="shared" si="199"/>
        <v>0</v>
      </c>
      <c r="O558" s="718">
        <f t="shared" si="199"/>
        <v>0</v>
      </c>
      <c r="P558" s="718">
        <f t="shared" si="199"/>
        <v>0</v>
      </c>
      <c r="Q558" s="718">
        <f t="shared" si="199"/>
        <v>0</v>
      </c>
      <c r="R558" s="718">
        <f t="shared" si="199"/>
        <v>0</v>
      </c>
      <c r="S558" s="718">
        <f t="shared" si="199"/>
        <v>0</v>
      </c>
      <c r="T558" s="718">
        <f t="shared" si="199"/>
        <v>0</v>
      </c>
      <c r="U558" s="718">
        <f t="shared" si="199"/>
        <v>0</v>
      </c>
      <c r="V558" s="718">
        <f t="shared" si="199"/>
        <v>0</v>
      </c>
      <c r="W558" s="718">
        <f t="shared" si="199"/>
        <v>0</v>
      </c>
      <c r="X558" s="718">
        <f t="shared" si="199"/>
        <v>0</v>
      </c>
      <c r="Y558" s="718">
        <f t="shared" si="199"/>
        <v>0</v>
      </c>
      <c r="Z558" s="718">
        <f t="shared" si="199"/>
        <v>0</v>
      </c>
      <c r="AA558" s="718">
        <f t="shared" si="199"/>
        <v>0</v>
      </c>
      <c r="AB558" s="718">
        <f t="shared" si="199"/>
        <v>0</v>
      </c>
      <c r="AC558" s="718">
        <f t="shared" si="199"/>
        <v>0</v>
      </c>
      <c r="AD558" s="718">
        <f t="shared" si="199"/>
        <v>0</v>
      </c>
      <c r="AE558" s="718">
        <f t="shared" si="199"/>
        <v>0</v>
      </c>
      <c r="AF558" s="718">
        <f t="shared" si="199"/>
        <v>0</v>
      </c>
      <c r="AG558" s="961">
        <f t="shared" si="196"/>
        <v>0</v>
      </c>
    </row>
    <row r="559">
      <c r="A559" s="1026" t="s">
        <v>1218</v>
      </c>
      <c r="B559" s="718">
        <f t="shared" ref="B559:AF559" si="200">B280-B393</f>
        <v>0</v>
      </c>
      <c r="C559" s="718">
        <f t="shared" si="200"/>
        <v>0</v>
      </c>
      <c r="D559" s="718">
        <f t="shared" si="200"/>
        <v>0</v>
      </c>
      <c r="E559" s="718">
        <f t="shared" si="200"/>
        <v>0</v>
      </c>
      <c r="F559" s="718">
        <f t="shared" si="200"/>
        <v>0</v>
      </c>
      <c r="G559" s="718">
        <f t="shared" si="200"/>
        <v>0</v>
      </c>
      <c r="H559" s="718">
        <f t="shared" si="200"/>
        <v>0</v>
      </c>
      <c r="I559" s="718">
        <f t="shared" si="200"/>
        <v>0</v>
      </c>
      <c r="J559" s="718">
        <f t="shared" si="200"/>
        <v>0</v>
      </c>
      <c r="K559" s="718">
        <f t="shared" si="200"/>
        <v>0</v>
      </c>
      <c r="L559" s="718">
        <f t="shared" si="200"/>
        <v>0</v>
      </c>
      <c r="M559" s="718">
        <f t="shared" si="200"/>
        <v>0</v>
      </c>
      <c r="N559" s="718">
        <f t="shared" si="200"/>
        <v>0</v>
      </c>
      <c r="O559" s="718">
        <f t="shared" si="200"/>
        <v>0</v>
      </c>
      <c r="P559" s="718">
        <f t="shared" si="200"/>
        <v>0</v>
      </c>
      <c r="Q559" s="718">
        <f t="shared" si="200"/>
        <v>0</v>
      </c>
      <c r="R559" s="718">
        <f t="shared" si="200"/>
        <v>0</v>
      </c>
      <c r="S559" s="718">
        <f t="shared" si="200"/>
        <v>0</v>
      </c>
      <c r="T559" s="718">
        <f t="shared" si="200"/>
        <v>0</v>
      </c>
      <c r="U559" s="718">
        <f t="shared" si="200"/>
        <v>0</v>
      </c>
      <c r="V559" s="718">
        <f t="shared" si="200"/>
        <v>0</v>
      </c>
      <c r="W559" s="718">
        <f t="shared" si="200"/>
        <v>0</v>
      </c>
      <c r="X559" s="718">
        <f t="shared" si="200"/>
        <v>0</v>
      </c>
      <c r="Y559" s="718">
        <f t="shared" si="200"/>
        <v>0</v>
      </c>
      <c r="Z559" s="718">
        <f t="shared" si="200"/>
        <v>0</v>
      </c>
      <c r="AA559" s="718">
        <f t="shared" si="200"/>
        <v>0</v>
      </c>
      <c r="AB559" s="718">
        <f t="shared" si="200"/>
        <v>0</v>
      </c>
      <c r="AC559" s="718">
        <f t="shared" si="200"/>
        <v>0</v>
      </c>
      <c r="AD559" s="718">
        <f t="shared" si="200"/>
        <v>0</v>
      </c>
      <c r="AE559" s="718">
        <f t="shared" si="200"/>
        <v>0</v>
      </c>
      <c r="AF559" s="718">
        <f t="shared" si="200"/>
        <v>0</v>
      </c>
      <c r="AG559" s="961">
        <f t="shared" si="196"/>
        <v>0</v>
      </c>
    </row>
    <row r="560">
      <c r="A560" s="1127" t="s">
        <v>971</v>
      </c>
      <c r="B560" s="1130">
        <f t="shared" ref="B560:AF560" si="201">SUM(B554:B558)</f>
        <v>0</v>
      </c>
      <c r="C560" s="1116">
        <f t="shared" si="201"/>
        <v>0</v>
      </c>
      <c r="D560" s="1116">
        <f t="shared" si="201"/>
        <v>0</v>
      </c>
      <c r="E560" s="1116">
        <f t="shared" si="201"/>
        <v>0</v>
      </c>
      <c r="F560" s="1116">
        <f t="shared" si="201"/>
        <v>0</v>
      </c>
      <c r="G560" s="1116">
        <f t="shared" si="201"/>
        <v>0</v>
      </c>
      <c r="H560" s="1116">
        <f t="shared" si="201"/>
        <v>0</v>
      </c>
      <c r="I560" s="1116">
        <f t="shared" si="201"/>
        <v>0</v>
      </c>
      <c r="J560" s="1116">
        <f t="shared" si="201"/>
        <v>0</v>
      </c>
      <c r="K560" s="1116">
        <f t="shared" si="201"/>
        <v>0</v>
      </c>
      <c r="L560" s="1116">
        <f t="shared" si="201"/>
        <v>0</v>
      </c>
      <c r="M560" s="1116">
        <f t="shared" si="201"/>
        <v>0</v>
      </c>
      <c r="N560" s="1116">
        <f t="shared" si="201"/>
        <v>0</v>
      </c>
      <c r="O560" s="1116">
        <f t="shared" si="201"/>
        <v>0</v>
      </c>
      <c r="P560" s="1116">
        <f t="shared" si="201"/>
        <v>0</v>
      </c>
      <c r="Q560" s="1116">
        <f t="shared" si="201"/>
        <v>0</v>
      </c>
      <c r="R560" s="1116">
        <f t="shared" si="201"/>
        <v>0</v>
      </c>
      <c r="S560" s="1116">
        <f t="shared" si="201"/>
        <v>0</v>
      </c>
      <c r="T560" s="1116">
        <f t="shared" si="201"/>
        <v>0</v>
      </c>
      <c r="U560" s="1116">
        <f t="shared" si="201"/>
        <v>0</v>
      </c>
      <c r="V560" s="1116">
        <f t="shared" si="201"/>
        <v>0</v>
      </c>
      <c r="W560" s="1116">
        <f t="shared" si="201"/>
        <v>0</v>
      </c>
      <c r="X560" s="1116">
        <f t="shared" si="201"/>
        <v>0</v>
      </c>
      <c r="Y560" s="1116">
        <f t="shared" si="201"/>
        <v>0</v>
      </c>
      <c r="Z560" s="1116">
        <f t="shared" si="201"/>
        <v>0</v>
      </c>
      <c r="AA560" s="1116">
        <f t="shared" si="201"/>
        <v>0</v>
      </c>
      <c r="AB560" s="1116">
        <f t="shared" si="201"/>
        <v>0</v>
      </c>
      <c r="AC560" s="1116">
        <f t="shared" si="201"/>
        <v>0</v>
      </c>
      <c r="AD560" s="1116">
        <f t="shared" si="201"/>
        <v>0</v>
      </c>
      <c r="AE560" s="1116">
        <f t="shared" si="201"/>
        <v>0</v>
      </c>
      <c r="AF560" s="1116">
        <f t="shared" si="201"/>
        <v>0</v>
      </c>
      <c r="AG560" s="961">
        <f t="shared" si="196"/>
        <v>0</v>
      </c>
    </row>
    <row r="561">
      <c r="A561" s="983"/>
      <c r="B561" s="1053"/>
      <c r="AG561" s="961"/>
    </row>
    <row r="562">
      <c r="A562" s="1026" t="s">
        <v>1044</v>
      </c>
      <c r="B562" s="324" t="str">
        <f t="shared" ref="B562:AF562" si="202">B224:AF224</f>
        <v/>
      </c>
      <c r="C562" s="324" t="str">
        <f t="shared" si="202"/>
        <v/>
      </c>
      <c r="D562" s="324" t="str">
        <f t="shared" si="202"/>
        <v/>
      </c>
      <c r="E562" s="324" t="str">
        <f t="shared" si="202"/>
        <v/>
      </c>
      <c r="F562" s="324" t="str">
        <f t="shared" si="202"/>
        <v/>
      </c>
      <c r="G562" s="324" t="str">
        <f t="shared" si="202"/>
        <v/>
      </c>
      <c r="H562" s="324" t="str">
        <f t="shared" si="202"/>
        <v/>
      </c>
      <c r="I562" s="324" t="str">
        <f t="shared" si="202"/>
        <v/>
      </c>
      <c r="J562" s="324" t="str">
        <f t="shared" si="202"/>
        <v/>
      </c>
      <c r="K562" s="324" t="str">
        <f t="shared" si="202"/>
        <v/>
      </c>
      <c r="L562" s="324" t="str">
        <f t="shared" si="202"/>
        <v/>
      </c>
      <c r="M562" s="324" t="str">
        <f t="shared" si="202"/>
        <v/>
      </c>
      <c r="N562" s="324" t="str">
        <f t="shared" si="202"/>
        <v/>
      </c>
      <c r="O562" s="324" t="str">
        <f t="shared" si="202"/>
        <v/>
      </c>
      <c r="P562" s="324" t="str">
        <f t="shared" si="202"/>
        <v/>
      </c>
      <c r="Q562" s="324" t="str">
        <f t="shared" si="202"/>
        <v/>
      </c>
      <c r="R562" s="324" t="str">
        <f t="shared" si="202"/>
        <v/>
      </c>
      <c r="S562" s="324" t="str">
        <f t="shared" si="202"/>
        <v/>
      </c>
      <c r="T562" s="324" t="str">
        <f t="shared" si="202"/>
        <v/>
      </c>
      <c r="U562" s="324" t="str">
        <f t="shared" si="202"/>
        <v/>
      </c>
      <c r="V562" s="324" t="str">
        <f t="shared" si="202"/>
        <v/>
      </c>
      <c r="W562" s="324" t="str">
        <f t="shared" si="202"/>
        <v/>
      </c>
      <c r="X562" s="324" t="str">
        <f t="shared" si="202"/>
        <v/>
      </c>
      <c r="Y562" s="324" t="str">
        <f t="shared" si="202"/>
        <v/>
      </c>
      <c r="Z562" s="324" t="str">
        <f t="shared" si="202"/>
        <v/>
      </c>
      <c r="AA562" s="324" t="str">
        <f t="shared" si="202"/>
        <v/>
      </c>
      <c r="AB562" s="324" t="str">
        <f t="shared" si="202"/>
        <v/>
      </c>
      <c r="AC562" s="324" t="str">
        <f t="shared" si="202"/>
        <v/>
      </c>
      <c r="AD562" s="324" t="str">
        <f t="shared" si="202"/>
        <v/>
      </c>
      <c r="AE562" s="324" t="str">
        <f t="shared" si="202"/>
        <v/>
      </c>
      <c r="AF562" s="324" t="str">
        <f t="shared" si="202"/>
        <v/>
      </c>
      <c r="AG562" s="961">
        <f t="shared" ref="AG562:AG564" si="204">SUM(B562:AF562)</f>
        <v>0</v>
      </c>
    </row>
    <row r="563">
      <c r="A563" s="1026" t="s">
        <v>1047</v>
      </c>
      <c r="B563" s="47" t="str">
        <f t="shared" ref="B563:AF563" si="203">B166</f>
        <v/>
      </c>
      <c r="C563" s="47" t="str">
        <f t="shared" si="203"/>
        <v/>
      </c>
      <c r="D563" s="47" t="str">
        <f t="shared" si="203"/>
        <v/>
      </c>
      <c r="E563" s="47" t="str">
        <f t="shared" si="203"/>
        <v/>
      </c>
      <c r="F563" s="47" t="str">
        <f t="shared" si="203"/>
        <v/>
      </c>
      <c r="G563" s="47" t="str">
        <f t="shared" si="203"/>
        <v/>
      </c>
      <c r="H563" s="47" t="str">
        <f t="shared" si="203"/>
        <v/>
      </c>
      <c r="I563" s="47" t="str">
        <f t="shared" si="203"/>
        <v/>
      </c>
      <c r="J563" s="47" t="str">
        <f t="shared" si="203"/>
        <v/>
      </c>
      <c r="K563" s="47" t="str">
        <f t="shared" si="203"/>
        <v/>
      </c>
      <c r="L563" s="47" t="str">
        <f t="shared" si="203"/>
        <v/>
      </c>
      <c r="M563" s="47" t="str">
        <f t="shared" si="203"/>
        <v/>
      </c>
      <c r="N563" s="47" t="str">
        <f t="shared" si="203"/>
        <v/>
      </c>
      <c r="O563" s="47" t="str">
        <f t="shared" si="203"/>
        <v/>
      </c>
      <c r="P563" s="47" t="str">
        <f t="shared" si="203"/>
        <v/>
      </c>
      <c r="Q563" s="47" t="str">
        <f t="shared" si="203"/>
        <v/>
      </c>
      <c r="R563" s="47" t="str">
        <f t="shared" si="203"/>
        <v/>
      </c>
      <c r="S563" s="47" t="str">
        <f t="shared" si="203"/>
        <v/>
      </c>
      <c r="T563" s="47" t="str">
        <f t="shared" si="203"/>
        <v/>
      </c>
      <c r="U563" s="47" t="str">
        <f t="shared" si="203"/>
        <v/>
      </c>
      <c r="V563" s="47" t="str">
        <f t="shared" si="203"/>
        <v/>
      </c>
      <c r="W563" s="47" t="str">
        <f t="shared" si="203"/>
        <v/>
      </c>
      <c r="X563" s="47" t="str">
        <f t="shared" si="203"/>
        <v/>
      </c>
      <c r="Y563" s="47" t="str">
        <f t="shared" si="203"/>
        <v/>
      </c>
      <c r="Z563" s="47" t="str">
        <f t="shared" si="203"/>
        <v/>
      </c>
      <c r="AA563" s="47" t="str">
        <f t="shared" si="203"/>
        <v/>
      </c>
      <c r="AB563" s="47" t="str">
        <f t="shared" si="203"/>
        <v/>
      </c>
      <c r="AC563" s="47" t="str">
        <f t="shared" si="203"/>
        <v/>
      </c>
      <c r="AD563" s="47" t="str">
        <f t="shared" si="203"/>
        <v/>
      </c>
      <c r="AE563" s="47" t="str">
        <f t="shared" si="203"/>
        <v/>
      </c>
      <c r="AF563" s="47" t="str">
        <f t="shared" si="203"/>
        <v/>
      </c>
      <c r="AG563" s="961">
        <f t="shared" si="204"/>
        <v>0</v>
      </c>
    </row>
    <row r="564">
      <c r="A564" s="1127" t="s">
        <v>44</v>
      </c>
      <c r="B564" s="1116">
        <f t="shared" ref="B564:AF564" si="205">SUM(B562:B563)</f>
        <v>0</v>
      </c>
      <c r="C564" s="1116">
        <f t="shared" si="205"/>
        <v>0</v>
      </c>
      <c r="D564" s="1116">
        <f t="shared" si="205"/>
        <v>0</v>
      </c>
      <c r="E564" s="1116">
        <f t="shared" si="205"/>
        <v>0</v>
      </c>
      <c r="F564" s="1116">
        <f t="shared" si="205"/>
        <v>0</v>
      </c>
      <c r="G564" s="1116">
        <f t="shared" si="205"/>
        <v>0</v>
      </c>
      <c r="H564" s="1116">
        <f t="shared" si="205"/>
        <v>0</v>
      </c>
      <c r="I564" s="1116">
        <f t="shared" si="205"/>
        <v>0</v>
      </c>
      <c r="J564" s="1116">
        <f t="shared" si="205"/>
        <v>0</v>
      </c>
      <c r="K564" s="1116">
        <f t="shared" si="205"/>
        <v>0</v>
      </c>
      <c r="L564" s="1116">
        <f t="shared" si="205"/>
        <v>0</v>
      </c>
      <c r="M564" s="1116">
        <f t="shared" si="205"/>
        <v>0</v>
      </c>
      <c r="N564" s="1116">
        <f t="shared" si="205"/>
        <v>0</v>
      </c>
      <c r="O564" s="1116">
        <f t="shared" si="205"/>
        <v>0</v>
      </c>
      <c r="P564" s="1116">
        <f t="shared" si="205"/>
        <v>0</v>
      </c>
      <c r="Q564" s="1116">
        <f t="shared" si="205"/>
        <v>0</v>
      </c>
      <c r="R564" s="1116">
        <f t="shared" si="205"/>
        <v>0</v>
      </c>
      <c r="S564" s="1116">
        <f t="shared" si="205"/>
        <v>0</v>
      </c>
      <c r="T564" s="1116">
        <f t="shared" si="205"/>
        <v>0</v>
      </c>
      <c r="U564" s="1116">
        <f t="shared" si="205"/>
        <v>0</v>
      </c>
      <c r="V564" s="1116">
        <f t="shared" si="205"/>
        <v>0</v>
      </c>
      <c r="W564" s="1116">
        <f t="shared" si="205"/>
        <v>0</v>
      </c>
      <c r="X564" s="1116">
        <f t="shared" si="205"/>
        <v>0</v>
      </c>
      <c r="Y564" s="1116">
        <f t="shared" si="205"/>
        <v>0</v>
      </c>
      <c r="Z564" s="1116">
        <f t="shared" si="205"/>
        <v>0</v>
      </c>
      <c r="AA564" s="1116">
        <f t="shared" si="205"/>
        <v>0</v>
      </c>
      <c r="AB564" s="1116">
        <f t="shared" si="205"/>
        <v>0</v>
      </c>
      <c r="AC564" s="1116">
        <f t="shared" si="205"/>
        <v>0</v>
      </c>
      <c r="AD564" s="1116">
        <f t="shared" si="205"/>
        <v>0</v>
      </c>
      <c r="AE564" s="1116">
        <f t="shared" si="205"/>
        <v>0</v>
      </c>
      <c r="AF564" s="1116">
        <f t="shared" si="205"/>
        <v>0</v>
      </c>
      <c r="AG564" s="961">
        <f t="shared" si="204"/>
        <v>0</v>
      </c>
    </row>
    <row r="565">
      <c r="A565" s="983"/>
      <c r="AG565" s="732"/>
    </row>
    <row r="566">
      <c r="A566" s="983"/>
      <c r="AG566" s="732"/>
    </row>
    <row r="567">
      <c r="A567" s="889" t="s">
        <v>813</v>
      </c>
      <c r="B567" s="491"/>
      <c r="C567" s="49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c r="AA567" s="491"/>
      <c r="AB567" s="491"/>
      <c r="AC567" s="491"/>
      <c r="AD567" s="491"/>
      <c r="AE567" s="491"/>
      <c r="AF567" s="491"/>
      <c r="AG567" s="732"/>
    </row>
    <row r="568">
      <c r="A568" s="142" t="s">
        <v>332</v>
      </c>
      <c r="B568" s="1147">
        <f t="shared" ref="B568:AF568" si="206">B32+B38+B35+B40+B31+B33+B41+B34+B42</f>
        <v>27535.02126</v>
      </c>
      <c r="C568" s="1148">
        <f t="shared" si="206"/>
        <v>37626.25</v>
      </c>
      <c r="D568" s="1150">
        <f t="shared" si="206"/>
        <v>59439.08817</v>
      </c>
      <c r="E568" s="1151">
        <f t="shared" si="206"/>
        <v>70892.27313</v>
      </c>
      <c r="F568" s="1152">
        <f t="shared" si="206"/>
        <v>66071.59793</v>
      </c>
      <c r="G568" s="1153">
        <f t="shared" si="206"/>
        <v>74875.54103</v>
      </c>
      <c r="H568" s="1154">
        <f t="shared" si="206"/>
        <v>85669.56498</v>
      </c>
      <c r="I568" s="1155">
        <f t="shared" si="206"/>
        <v>81653.64482</v>
      </c>
      <c r="J568" s="1156">
        <f t="shared" si="206"/>
        <v>73606.16282</v>
      </c>
      <c r="K568" s="1157">
        <f t="shared" si="206"/>
        <v>84948.05718</v>
      </c>
      <c r="L568" s="1158">
        <f t="shared" si="206"/>
        <v>87439.81232</v>
      </c>
      <c r="M568" s="1159">
        <f t="shared" si="206"/>
        <v>88364.31362</v>
      </c>
      <c r="N568" s="1160">
        <f t="shared" si="206"/>
        <v>77791.2469</v>
      </c>
      <c r="O568" s="1161">
        <f t="shared" si="206"/>
        <v>62582.44272</v>
      </c>
      <c r="P568" s="1162">
        <f t="shared" si="206"/>
        <v>66834.33241</v>
      </c>
      <c r="Q568" s="1163">
        <f t="shared" si="206"/>
        <v>45352.80277</v>
      </c>
      <c r="R568" s="1164">
        <f t="shared" si="206"/>
        <v>40649.38956</v>
      </c>
      <c r="S568" s="1165">
        <f t="shared" si="206"/>
        <v>37055.20834</v>
      </c>
      <c r="T568" s="1165">
        <f t="shared" si="206"/>
        <v>37611.6523</v>
      </c>
      <c r="U568" s="1165">
        <f t="shared" si="206"/>
        <v>52313.07688</v>
      </c>
      <c r="V568" s="1165">
        <f t="shared" si="206"/>
        <v>42849.83904</v>
      </c>
      <c r="W568" s="1165">
        <f t="shared" si="206"/>
        <v>26619.28002</v>
      </c>
      <c r="X568" s="1165">
        <f t="shared" si="206"/>
        <v>18699.24725</v>
      </c>
      <c r="Y568" s="1165">
        <f t="shared" si="206"/>
        <v>18055.57313</v>
      </c>
      <c r="Z568" s="1165">
        <f t="shared" si="206"/>
        <v>15608.54976</v>
      </c>
      <c r="AA568" s="1165">
        <f t="shared" si="206"/>
        <v>16241.31248</v>
      </c>
      <c r="AB568" s="1165">
        <f t="shared" si="206"/>
        <v>10746.3097</v>
      </c>
      <c r="AC568" s="1165">
        <f t="shared" si="206"/>
        <v>11008.48334</v>
      </c>
      <c r="AD568" s="1165">
        <f t="shared" si="206"/>
        <v>10378.19811</v>
      </c>
      <c r="AE568" s="1165">
        <f t="shared" si="206"/>
        <v>12553.39247</v>
      </c>
      <c r="AF568" s="1165">
        <f t="shared" si="206"/>
        <v>0</v>
      </c>
      <c r="AG568" s="888">
        <f t="shared" ref="AG568:AG590" si="208">SUM(B568:AF568)</f>
        <v>1441071.664</v>
      </c>
    </row>
    <row r="569">
      <c r="A569" s="142" t="s">
        <v>488</v>
      </c>
      <c r="B569" s="89">
        <f t="shared" ref="B569:AF569" si="207">B37+B39+B36+B45</f>
        <v>0</v>
      </c>
      <c r="C569" s="89">
        <f t="shared" si="207"/>
        <v>0</v>
      </c>
      <c r="D569" s="89">
        <f t="shared" si="207"/>
        <v>69.5</v>
      </c>
      <c r="E569" s="89">
        <f t="shared" si="207"/>
        <v>110.85</v>
      </c>
      <c r="F569" s="89">
        <f t="shared" si="207"/>
        <v>35.97</v>
      </c>
      <c r="G569" s="89">
        <f t="shared" si="207"/>
        <v>0</v>
      </c>
      <c r="H569" s="89">
        <f t="shared" si="207"/>
        <v>0</v>
      </c>
      <c r="I569" s="89">
        <f t="shared" si="207"/>
        <v>0</v>
      </c>
      <c r="J569" s="89">
        <f t="shared" si="207"/>
        <v>0</v>
      </c>
      <c r="K569" s="89">
        <f t="shared" si="207"/>
        <v>57.59</v>
      </c>
      <c r="L569" s="89">
        <f t="shared" si="207"/>
        <v>0</v>
      </c>
      <c r="M569" s="89">
        <f t="shared" si="207"/>
        <v>109.98</v>
      </c>
      <c r="N569" s="89">
        <f t="shared" si="207"/>
        <v>92.5</v>
      </c>
      <c r="O569" s="89">
        <f t="shared" si="207"/>
        <v>68.5</v>
      </c>
      <c r="P569" s="89">
        <f t="shared" si="207"/>
        <v>0</v>
      </c>
      <c r="Q569" s="89">
        <f t="shared" si="207"/>
        <v>79.64</v>
      </c>
      <c r="R569" s="89">
        <f t="shared" si="207"/>
        <v>0</v>
      </c>
      <c r="S569" s="89">
        <f t="shared" si="207"/>
        <v>0</v>
      </c>
      <c r="T569" s="89">
        <f t="shared" si="207"/>
        <v>57.66</v>
      </c>
      <c r="U569" s="89">
        <f t="shared" si="207"/>
        <v>0</v>
      </c>
      <c r="V569" s="89">
        <f t="shared" si="207"/>
        <v>0</v>
      </c>
      <c r="W569" s="89">
        <f t="shared" si="207"/>
        <v>0</v>
      </c>
      <c r="X569" s="89">
        <f t="shared" si="207"/>
        <v>0</v>
      </c>
      <c r="Y569" s="89">
        <f t="shared" si="207"/>
        <v>0</v>
      </c>
      <c r="Z569" s="89">
        <f t="shared" si="207"/>
        <v>0</v>
      </c>
      <c r="AA569" s="89">
        <f t="shared" si="207"/>
        <v>0</v>
      </c>
      <c r="AB569" s="89">
        <f t="shared" si="207"/>
        <v>0</v>
      </c>
      <c r="AC569" s="89">
        <f t="shared" si="207"/>
        <v>64.83</v>
      </c>
      <c r="AD569" s="89">
        <f t="shared" si="207"/>
        <v>0</v>
      </c>
      <c r="AE569" s="89">
        <f t="shared" si="207"/>
        <v>0</v>
      </c>
      <c r="AF569" s="89">
        <f t="shared" si="207"/>
        <v>0</v>
      </c>
      <c r="AG569" s="888">
        <f t="shared" si="208"/>
        <v>747.02</v>
      </c>
    </row>
    <row r="570">
      <c r="A570" s="1016" t="s">
        <v>956</v>
      </c>
      <c r="B570" s="89">
        <f>(B207+B208)*'OLD Data - P&amp;L'!$C$3</f>
        <v>16076.5</v>
      </c>
      <c r="C570" s="89">
        <f>(C207+C208)*'OLD Data - P&amp;L'!$C$3</f>
        <v>20334.6</v>
      </c>
      <c r="D570" s="89">
        <f>(D207+D208)*'OLD Data - P&amp;L'!$C$3</f>
        <v>27721.1</v>
      </c>
      <c r="E570" s="89">
        <f>(E207+E208)*'OLD Data - P&amp;L'!$C$3</f>
        <v>27808</v>
      </c>
      <c r="F570" s="89">
        <f>(F207+F208)*'OLD Data - P&amp;L'!$C$3</f>
        <v>40929.9</v>
      </c>
      <c r="G570" s="89">
        <f>(G207+G208)*'OLD Data - P&amp;L'!$C$3</f>
        <v>29111.5</v>
      </c>
      <c r="H570" s="89">
        <f>(H207+H208)*'OLD Data - P&amp;L'!$C$3</f>
        <v>47186.7</v>
      </c>
      <c r="I570" s="89">
        <f>(I207+I208)*'OLD Data - P&amp;L'!$C$3</f>
        <v>55529.1</v>
      </c>
      <c r="J570" s="89">
        <f>(J207+J208)*'OLD Data - P&amp;L'!$C$3</f>
        <v>54660.1</v>
      </c>
      <c r="K570" s="89">
        <f>(K207+K208)*'OLD Data - P&amp;L'!$C$3</f>
        <v>77862.4</v>
      </c>
      <c r="L570" s="89">
        <f>(L207+L208)*'OLD Data - P&amp;L'!$C$3</f>
        <v>51444.8</v>
      </c>
      <c r="M570" s="89">
        <f>(M207+M208)*'OLD Data - P&amp;L'!$C$3</f>
        <v>47881.9</v>
      </c>
      <c r="N570" s="89">
        <f>(N207+N208)*'OLD Data - P&amp;L'!$C$3</f>
        <v>34846.9</v>
      </c>
      <c r="O570" s="89">
        <f>(O207+O208)*'OLD Data - P&amp;L'!$C$3</f>
        <v>23549.9</v>
      </c>
      <c r="P570" s="89">
        <f>(P207+P208)*'OLD Data - P&amp;L'!$C$3</f>
        <v>17901.4</v>
      </c>
      <c r="Q570" s="89">
        <f>(Q207+Q208)*'OLD Data - P&amp;L'!$C$3</f>
        <v>31718.5</v>
      </c>
      <c r="R570" s="89">
        <f>(R207+R208)*'OLD Data - P&amp;L'!$C$3</f>
        <v>11557.7</v>
      </c>
      <c r="S570" s="89">
        <f>(S207+S208)*'OLD Data - P&amp;L'!$C$3</f>
        <v>12687.4</v>
      </c>
      <c r="T570" s="89">
        <f>(T207+T208)*'OLD Data - P&amp;L'!$C$3</f>
        <v>21290.5</v>
      </c>
      <c r="U570" s="89">
        <f>(U207+U208)*'OLD Data - P&amp;L'!$C$3</f>
        <v>9906.6</v>
      </c>
      <c r="V570" s="89">
        <f>(V207+V208)*'OLD Data - P&amp;L'!$C$3</f>
        <v>4779.5</v>
      </c>
      <c r="W570" s="89">
        <f>(W207+W208)*'OLD Data - P&amp;L'!$C$3</f>
        <v>3736.7</v>
      </c>
      <c r="X570" s="89">
        <f>(X207+X208)*'OLD Data - P&amp;L'!$C$3</f>
        <v>2607</v>
      </c>
      <c r="Y570" s="89">
        <f>(Y207+Y208)*'OLD Data - P&amp;L'!$C$3</f>
        <v>2693.9</v>
      </c>
      <c r="Z570" s="89">
        <f>(Z207+Z208)*'OLD Data - P&amp;L'!$C$3</f>
        <v>4084.3</v>
      </c>
      <c r="AA570" s="89">
        <f>(AA207+AA208)*'OLD Data - P&amp;L'!$C$3</f>
        <v>1390.4</v>
      </c>
      <c r="AB570" s="89">
        <f>(AB207+AB208)*'OLD Data - P&amp;L'!$C$3</f>
        <v>1042.8</v>
      </c>
      <c r="AC570" s="89">
        <f>(AC207+AC208)*'OLD Data - P&amp;L'!$C$3</f>
        <v>0</v>
      </c>
      <c r="AD570" s="89">
        <f>(AD207+AD208)*'OLD Data - P&amp;L'!$C$3</f>
        <v>0</v>
      </c>
      <c r="AE570" s="89">
        <f>(AE207+AE208)*'OLD Data - P&amp;L'!$C$3</f>
        <v>0</v>
      </c>
      <c r="AF570" s="89">
        <f>(AF207+AF208)*'OLD Data - P&amp;L'!$C$3</f>
        <v>0</v>
      </c>
      <c r="AG570" s="888">
        <f t="shared" si="208"/>
        <v>680340.1</v>
      </c>
    </row>
    <row r="571">
      <c r="A571" s="1017" t="s">
        <v>964</v>
      </c>
      <c r="B571" s="89">
        <f>(B570)*'OLD Data - P&amp;L'!$L$5</f>
        <v>1205.7375</v>
      </c>
      <c r="C571" s="89">
        <f>(C570)*'OLD Data - P&amp;L'!$L$5</f>
        <v>1525.095</v>
      </c>
      <c r="D571" s="89">
        <f>(D570)*'OLD Data - P&amp;L'!$L$5</f>
        <v>2079.0825</v>
      </c>
      <c r="E571" s="89">
        <f>(E570)*'OLD Data - P&amp;L'!$L$5</f>
        <v>2085.6</v>
      </c>
      <c r="F571" s="89">
        <f>(F570)*'OLD Data - P&amp;L'!$L$5</f>
        <v>3069.7425</v>
      </c>
      <c r="G571" s="89">
        <f>(G570)*'OLD Data - P&amp;L'!$L$5</f>
        <v>2183.3625</v>
      </c>
      <c r="H571" s="89">
        <f>(H570)*'OLD Data - P&amp;L'!$L$5</f>
        <v>3539.0025</v>
      </c>
      <c r="I571" s="89">
        <f>(I570)*'OLD Data - P&amp;L'!$L$5</f>
        <v>4164.6825</v>
      </c>
      <c r="J571" s="89">
        <f>(J570)*'OLD Data - P&amp;L'!$L$5</f>
        <v>4099.5075</v>
      </c>
      <c r="K571" s="89">
        <f>(K570)*'OLD Data - P&amp;L'!$L$5</f>
        <v>5839.68</v>
      </c>
      <c r="L571" s="89">
        <f>(L570)*'OLD Data - P&amp;L'!$L$5</f>
        <v>3858.36</v>
      </c>
      <c r="M571" s="89">
        <f>(M570)*'OLD Data - P&amp;L'!$L$5</f>
        <v>3591.1425</v>
      </c>
      <c r="N571" s="89">
        <f>(N570)*'OLD Data - P&amp;L'!$L$5</f>
        <v>2613.5175</v>
      </c>
      <c r="O571" s="89">
        <f>(O570)*'OLD Data - P&amp;L'!$L$5</f>
        <v>1766.2425</v>
      </c>
      <c r="P571" s="89">
        <f>(P570)*'OLD Data - P&amp;L'!$L$5</f>
        <v>1342.605</v>
      </c>
      <c r="Q571" s="89">
        <f>(Q570)*'OLD Data - P&amp;L'!$L$5</f>
        <v>2378.8875</v>
      </c>
      <c r="R571" s="89">
        <f>(R570)*'OLD Data - P&amp;L'!$L$5</f>
        <v>866.8275</v>
      </c>
      <c r="S571" s="89">
        <f>(S570)*'OLD Data - P&amp;L'!$L$5</f>
        <v>951.555</v>
      </c>
      <c r="T571" s="89">
        <f>(T570)*'OLD Data - P&amp;L'!$L$5</f>
        <v>1596.7875</v>
      </c>
      <c r="U571" s="89">
        <f>(U570)*'OLD Data - P&amp;L'!$L$5</f>
        <v>742.995</v>
      </c>
      <c r="V571" s="89">
        <f>(V570)*'OLD Data - P&amp;L'!$L$5</f>
        <v>358.4625</v>
      </c>
      <c r="W571" s="89">
        <f>(W570)*'OLD Data - P&amp;L'!$L$5</f>
        <v>280.2525</v>
      </c>
      <c r="X571" s="89">
        <f>(X570)*'OLD Data - P&amp;L'!$L$5</f>
        <v>195.525</v>
      </c>
      <c r="Y571" s="89">
        <f>(Y570)*'OLD Data - P&amp;L'!$L$5</f>
        <v>202.0425</v>
      </c>
      <c r="Z571" s="89">
        <f>(Z570)*'OLD Data - P&amp;L'!$L$5</f>
        <v>306.3225</v>
      </c>
      <c r="AA571" s="89">
        <f>(AA570)*'OLD Data - P&amp;L'!$L$5</f>
        <v>104.28</v>
      </c>
      <c r="AB571" s="89">
        <f>(AB570)*'OLD Data - P&amp;L'!$L$5</f>
        <v>78.21</v>
      </c>
      <c r="AC571" s="89">
        <f>(AC570)*'OLD Data - P&amp;L'!$L$5</f>
        <v>0</v>
      </c>
      <c r="AD571" s="89">
        <f>(AD570)*'OLD Data - P&amp;L'!$L$5</f>
        <v>0</v>
      </c>
      <c r="AE571" s="89">
        <f>(AE570)*'OLD Data - P&amp;L'!$L$5</f>
        <v>0</v>
      </c>
      <c r="AF571" s="89">
        <f>(AF570)*'OLD Data - P&amp;L'!$L$5</f>
        <v>0</v>
      </c>
      <c r="AG571" s="888">
        <f t="shared" si="208"/>
        <v>51025.5075</v>
      </c>
    </row>
    <row r="572">
      <c r="A572" s="1016" t="s">
        <v>972</v>
      </c>
      <c r="B572" s="89">
        <f>(B209+B210)*'OLD Data - P&amp;L'!$C$4</f>
        <v>41777.08</v>
      </c>
      <c r="C572" s="89">
        <f>(C209+C210)*'OLD Data - P&amp;L'!$C$4</f>
        <v>60225.37</v>
      </c>
      <c r="D572" s="89">
        <f>(D209+D210)*'OLD Data - P&amp;L'!$C$4</f>
        <v>76135.8</v>
      </c>
      <c r="E572" s="89">
        <f>(E209+E210)*'OLD Data - P&amp;L'!$C$4</f>
        <v>72914.67</v>
      </c>
      <c r="F572" s="89">
        <f>(F209+F210)*'OLD Data - P&amp;L'!$C$4</f>
        <v>72621.84</v>
      </c>
      <c r="G572" s="89">
        <f>(G209+G210)*'OLD Data - P&amp;L'!$C$4</f>
        <v>73500.33</v>
      </c>
      <c r="H572" s="89">
        <f>(H209+H210)*'OLD Data - P&amp;L'!$C$4</f>
        <v>60225.37</v>
      </c>
      <c r="I572" s="89">
        <f>(I209+I210)*'OLD Data - P&amp;L'!$C$4</f>
        <v>57589.9</v>
      </c>
      <c r="J572" s="89">
        <f>(J209+J210)*'OLD Data - P&amp;L'!$C$4</f>
        <v>60420.59</v>
      </c>
      <c r="K572" s="89">
        <f>(K209+K210)*'OLD Data - P&amp;L'!$C$4</f>
        <v>97902.83</v>
      </c>
      <c r="L572" s="89">
        <f>(L209+L210)*'OLD Data - P&amp;L'!$C$4</f>
        <v>112251.5</v>
      </c>
      <c r="M572" s="89">
        <f>(M209+M210)*'OLD Data - P&amp;L'!$C$4</f>
        <v>101319.18</v>
      </c>
      <c r="N572" s="89">
        <f>(N209+N210)*'OLD Data - P&amp;L'!$C$4</f>
        <v>83066.11</v>
      </c>
      <c r="O572" s="89">
        <f>(O209+O210)*'OLD Data - P&amp;L'!$C$4</f>
        <v>55052.04</v>
      </c>
      <c r="P572" s="89">
        <f>(P209+P210)*'OLD Data - P&amp;L'!$C$4</f>
        <v>42655.57</v>
      </c>
      <c r="Q572" s="89">
        <f>(Q209+Q210)*'OLD Data - P&amp;L'!$C$4</f>
        <v>14543.89</v>
      </c>
      <c r="R572" s="89">
        <f>(R209+R210)*'OLD Data - P&amp;L'!$C$4</f>
        <v>21767.03</v>
      </c>
      <c r="S572" s="89">
        <f>(S209+S210)*'OLD Data - P&amp;L'!$C$4</f>
        <v>25866.65</v>
      </c>
      <c r="T572" s="89">
        <f>(T209+T210)*'OLD Data - P&amp;L'!$C$4</f>
        <v>13372.57</v>
      </c>
      <c r="U572" s="89">
        <f>(U209+U210)*'OLD Data - P&amp;L'!$C$4</f>
        <v>18350.68</v>
      </c>
      <c r="V572" s="89">
        <f>(V209+V210)*'OLD Data - P&amp;L'!$C$4</f>
        <v>9565.78</v>
      </c>
      <c r="W572" s="89">
        <f>(W209+W210)*'OLD Data - P&amp;L'!$C$4</f>
        <v>8492.07</v>
      </c>
      <c r="X572" s="89">
        <f>(X209+X210)*'OLD Data - P&amp;L'!$C$4</f>
        <v>5856.6</v>
      </c>
      <c r="Y572" s="89">
        <f>(Y209+Y210)*'OLD Data - P&amp;L'!$C$4</f>
        <v>4587.67</v>
      </c>
      <c r="Z572" s="89">
        <f>(Z209+Z210)*'OLD Data - P&amp;L'!$C$4</f>
        <v>6637.48</v>
      </c>
      <c r="AA572" s="89">
        <f>(AA209+AA210)*'OLD Data - P&amp;L'!$C$4</f>
        <v>5758.99</v>
      </c>
      <c r="AB572" s="89">
        <f>(AB209+AB210)*'OLD Data - P&amp;L'!$C$4</f>
        <v>4782.89</v>
      </c>
      <c r="AC572" s="89">
        <f>(AC209+AC210)*'OLD Data - P&amp;L'!$C$4</f>
        <v>0</v>
      </c>
      <c r="AD572" s="89">
        <f>(AD209+AD210)*'OLD Data - P&amp;L'!$C$4</f>
        <v>0</v>
      </c>
      <c r="AE572" s="89">
        <f>(AE209+AE210)*'OLD Data - P&amp;L'!$C$4</f>
        <v>0</v>
      </c>
      <c r="AF572" s="89">
        <f>(AF209+AF210)*'OLD Data - P&amp;L'!$C$4</f>
        <v>0</v>
      </c>
      <c r="AG572" s="888">
        <f t="shared" si="208"/>
        <v>1207240.48</v>
      </c>
    </row>
    <row r="573">
      <c r="A573" s="1017" t="s">
        <v>977</v>
      </c>
      <c r="B573" s="89">
        <f>(B572)*'OLD Data - P&amp;L'!$L$5</f>
        <v>3133.281</v>
      </c>
      <c r="C573" s="89">
        <f>(C572)*'OLD Data - P&amp;L'!$L$5</f>
        <v>4516.90275</v>
      </c>
      <c r="D573" s="89">
        <f>(D572)*'OLD Data - P&amp;L'!$L$5</f>
        <v>5710.185</v>
      </c>
      <c r="E573" s="89">
        <f>(E572)*'OLD Data - P&amp;L'!$L$5</f>
        <v>5468.60025</v>
      </c>
      <c r="F573" s="89">
        <f>(F572)*'OLD Data - P&amp;L'!$L$5</f>
        <v>5446.638</v>
      </c>
      <c r="G573" s="89">
        <f>(G572)*'OLD Data - P&amp;L'!$L$5</f>
        <v>5512.52475</v>
      </c>
      <c r="H573" s="89">
        <f>(H572)*'OLD Data - P&amp;L'!$L$5</f>
        <v>4516.90275</v>
      </c>
      <c r="I573" s="89">
        <f>(I572)*'OLD Data - P&amp;L'!$L$5</f>
        <v>4319.2425</v>
      </c>
      <c r="J573" s="89">
        <f>(J572)*'OLD Data - P&amp;L'!$L$5</f>
        <v>4531.54425</v>
      </c>
      <c r="K573" s="89">
        <f>(K572)*'OLD Data - P&amp;L'!$L$5</f>
        <v>7342.71225</v>
      </c>
      <c r="L573" s="89">
        <f>(L572)*'OLD Data - P&amp;L'!$L$5</f>
        <v>8418.8625</v>
      </c>
      <c r="M573" s="89">
        <f>(M572)*'OLD Data - P&amp;L'!$L$5</f>
        <v>7598.9385</v>
      </c>
      <c r="N573" s="89">
        <f>(N572)*'OLD Data - P&amp;L'!$L$5</f>
        <v>6229.95825</v>
      </c>
      <c r="O573" s="89">
        <f>(O572)*'OLD Data - P&amp;L'!$L$5</f>
        <v>4128.903</v>
      </c>
      <c r="P573" s="89">
        <f>(P572)*'OLD Data - P&amp;L'!$L$5</f>
        <v>3199.16775</v>
      </c>
      <c r="Q573" s="89">
        <f>(Q572)*'OLD Data - P&amp;L'!$L$5</f>
        <v>1090.79175</v>
      </c>
      <c r="R573" s="89">
        <f>(R572)*'OLD Data - P&amp;L'!$L$5</f>
        <v>1632.52725</v>
      </c>
      <c r="S573" s="89">
        <f>(S572)*'OLD Data - P&amp;L'!$L$5</f>
        <v>1939.99875</v>
      </c>
      <c r="T573" s="89">
        <f>(T572)*'OLD Data - P&amp;L'!$L$5</f>
        <v>1002.94275</v>
      </c>
      <c r="U573" s="89">
        <f>(U572)*'OLD Data - P&amp;L'!$L$5</f>
        <v>1376.301</v>
      </c>
      <c r="V573" s="89">
        <f>(V572)*'OLD Data - P&amp;L'!$L$5</f>
        <v>717.4335</v>
      </c>
      <c r="W573" s="89">
        <f>(W572)*'OLD Data - P&amp;L'!$L$5</f>
        <v>636.90525</v>
      </c>
      <c r="X573" s="89">
        <f>(X572)*'OLD Data - P&amp;L'!$L$5</f>
        <v>439.245</v>
      </c>
      <c r="Y573" s="89">
        <f>(Y572)*'OLD Data - P&amp;L'!$L$5</f>
        <v>344.07525</v>
      </c>
      <c r="Z573" s="89">
        <f>(Z572)*'OLD Data - P&amp;L'!$L$5</f>
        <v>497.811</v>
      </c>
      <c r="AA573" s="89">
        <f>(AA572)*'OLD Data - P&amp;L'!$L$5</f>
        <v>431.92425</v>
      </c>
      <c r="AB573" s="89">
        <f>(AB572)*'OLD Data - P&amp;L'!$L$5</f>
        <v>358.71675</v>
      </c>
      <c r="AC573" s="89">
        <f>(AC572)*'OLD Data - P&amp;L'!$L$5</f>
        <v>0</v>
      </c>
      <c r="AD573" s="89">
        <f>(AD572)*'OLD Data - P&amp;L'!$L$5</f>
        <v>0</v>
      </c>
      <c r="AE573" s="89">
        <f>(AE572)*'OLD Data - P&amp;L'!$L$5</f>
        <v>0</v>
      </c>
      <c r="AF573" s="89">
        <f>(AF572)*'OLD Data - P&amp;L'!$L$5</f>
        <v>0</v>
      </c>
      <c r="AG573" s="888">
        <f t="shared" si="208"/>
        <v>90543.036</v>
      </c>
    </row>
    <row r="574">
      <c r="A574" s="868" t="s">
        <v>1227</v>
      </c>
      <c r="B574" s="89">
        <f>B214*'OLD Data - P&amp;L'!$C$7</f>
        <v>0</v>
      </c>
      <c r="C574" s="89">
        <f>C214*'OLD Data - P&amp;L'!$C$7</f>
        <v>0</v>
      </c>
      <c r="D574" s="89">
        <f>D214*'OLD Data - P&amp;L'!$C$7</f>
        <v>0</v>
      </c>
      <c r="E574" s="89">
        <f>E214*'OLD Data - P&amp;L'!$C$7</f>
        <v>0</v>
      </c>
      <c r="F574" s="89">
        <f>F214*'OLD Data - P&amp;L'!$C$7</f>
        <v>0</v>
      </c>
      <c r="G574" s="89">
        <f>G214*'OLD Data - P&amp;L'!$C$7</f>
        <v>0</v>
      </c>
      <c r="H574" s="89">
        <f>H214*'OLD Data - P&amp;L'!$C$7</f>
        <v>0</v>
      </c>
      <c r="I574" s="89">
        <f>I214*'OLD Data - P&amp;L'!$C$7</f>
        <v>0</v>
      </c>
      <c r="J574" s="89">
        <f>J214*'OLD Data - P&amp;L'!$C$7</f>
        <v>0</v>
      </c>
      <c r="K574" s="89">
        <f>K214*'OLD Data - P&amp;L'!$C$7</f>
        <v>0</v>
      </c>
      <c r="L574" s="89">
        <f>L214*'OLD Data - P&amp;L'!$C$7</f>
        <v>0</v>
      </c>
      <c r="M574" s="89">
        <f>M214*'OLD Data - P&amp;L'!$C$7</f>
        <v>0</v>
      </c>
      <c r="N574" s="89">
        <f>N214*'OLD Data - P&amp;L'!$C$7</f>
        <v>0</v>
      </c>
      <c r="O574" s="89">
        <f>O214*'OLD Data - P&amp;L'!$C$7</f>
        <v>0</v>
      </c>
      <c r="P574" s="89">
        <f>P214*'OLD Data - P&amp;L'!$C$7</f>
        <v>0</v>
      </c>
      <c r="Q574" s="89">
        <f>Q214*'OLD Data - P&amp;L'!$C$7</f>
        <v>0</v>
      </c>
      <c r="R574" s="89">
        <f>R214*'OLD Data - P&amp;L'!$C$7</f>
        <v>0</v>
      </c>
      <c r="S574" s="89">
        <f>S214*'OLD Data - P&amp;L'!$C$7</f>
        <v>0</v>
      </c>
      <c r="T574" s="89">
        <f>T214*'OLD Data - P&amp;L'!$C$7</f>
        <v>0</v>
      </c>
      <c r="U574" s="89">
        <f>U214*'OLD Data - P&amp;L'!$C$7</f>
        <v>0</v>
      </c>
      <c r="V574" s="89">
        <f>V214*'OLD Data - P&amp;L'!$C$7</f>
        <v>0</v>
      </c>
      <c r="W574" s="89">
        <f>W214*'OLD Data - P&amp;L'!$C$7</f>
        <v>0</v>
      </c>
      <c r="X574" s="89">
        <f>X214*'OLD Data - P&amp;L'!$C$7</f>
        <v>0</v>
      </c>
      <c r="Y574" s="89">
        <f>Y214*'OLD Data - P&amp;L'!$C$7</f>
        <v>0</v>
      </c>
      <c r="Z574" s="89">
        <f>Z214*'OLD Data - P&amp;L'!$C$7</f>
        <v>0</v>
      </c>
      <c r="AA574" s="89">
        <f>AA214*'OLD Data - P&amp;L'!$C$7</f>
        <v>0</v>
      </c>
      <c r="AB574" s="89">
        <f>AB214*'OLD Data - P&amp;L'!$C$7</f>
        <v>0</v>
      </c>
      <c r="AC574" s="89">
        <f>AC214*'OLD Data - P&amp;L'!$C$7</f>
        <v>0</v>
      </c>
      <c r="AD574" s="89">
        <f>AD214*'OLD Data - P&amp;L'!$C$7</f>
        <v>0</v>
      </c>
      <c r="AE574" s="89">
        <f>AE214*'OLD Data - P&amp;L'!$C$7</f>
        <v>0</v>
      </c>
      <c r="AF574" s="89">
        <f>AF214*'OLD Data - P&amp;L'!$C$7</f>
        <v>0</v>
      </c>
      <c r="AG574" s="888">
        <f t="shared" si="208"/>
        <v>0</v>
      </c>
    </row>
    <row r="575">
      <c r="A575" s="142" t="s">
        <v>1228</v>
      </c>
      <c r="B575" s="89">
        <f>B574*'OLD Data - P&amp;L'!$L$5</f>
        <v>0</v>
      </c>
      <c r="C575" s="89">
        <f>C574*'OLD Data - P&amp;L'!$L$5</f>
        <v>0</v>
      </c>
      <c r="D575" s="89">
        <f>D574*'OLD Data - P&amp;L'!$L$5</f>
        <v>0</v>
      </c>
      <c r="E575" s="89">
        <f>E574*'OLD Data - P&amp;L'!$L$5</f>
        <v>0</v>
      </c>
      <c r="F575" s="89">
        <f>F574*'OLD Data - P&amp;L'!$L$5</f>
        <v>0</v>
      </c>
      <c r="G575" s="89">
        <f>G574*'OLD Data - P&amp;L'!$L$5</f>
        <v>0</v>
      </c>
      <c r="H575" s="89">
        <f>H574*'OLD Data - P&amp;L'!$L$5</f>
        <v>0</v>
      </c>
      <c r="I575" s="89">
        <f>I574*'OLD Data - P&amp;L'!$L$5</f>
        <v>0</v>
      </c>
      <c r="J575" s="89">
        <f>J574*'OLD Data - P&amp;L'!$L$5</f>
        <v>0</v>
      </c>
      <c r="K575" s="89">
        <f>K574*'OLD Data - P&amp;L'!$L$5</f>
        <v>0</v>
      </c>
      <c r="L575" s="89">
        <f>L574*'OLD Data - P&amp;L'!$L$5</f>
        <v>0</v>
      </c>
      <c r="M575" s="89">
        <f>M574*'OLD Data - P&amp;L'!$L$5</f>
        <v>0</v>
      </c>
      <c r="N575" s="89">
        <f>N574*'OLD Data - P&amp;L'!$L$5</f>
        <v>0</v>
      </c>
      <c r="O575" s="89">
        <f>O574*'OLD Data - P&amp;L'!$L$5</f>
        <v>0</v>
      </c>
      <c r="P575" s="89">
        <f>P574*'OLD Data - P&amp;L'!$L$5</f>
        <v>0</v>
      </c>
      <c r="Q575" s="89">
        <f>Q574*'OLD Data - P&amp;L'!$L$5</f>
        <v>0</v>
      </c>
      <c r="R575" s="89">
        <f>R574*'OLD Data - P&amp;L'!$L$5</f>
        <v>0</v>
      </c>
      <c r="S575" s="89">
        <f>S574*'OLD Data - P&amp;L'!$L$5</f>
        <v>0</v>
      </c>
      <c r="T575" s="89">
        <f>T574*'OLD Data - P&amp;L'!$L$5</f>
        <v>0</v>
      </c>
      <c r="U575" s="89">
        <f>U574*'OLD Data - P&amp;L'!$L$5</f>
        <v>0</v>
      </c>
      <c r="V575" s="89">
        <f>V574*'OLD Data - P&amp;L'!$L$5</f>
        <v>0</v>
      </c>
      <c r="W575" s="89">
        <f>W574*'OLD Data - P&amp;L'!$L$5</f>
        <v>0</v>
      </c>
      <c r="X575" s="89">
        <f>X574*'OLD Data - P&amp;L'!$L$5</f>
        <v>0</v>
      </c>
      <c r="Y575" s="89">
        <f>Y574*'OLD Data - P&amp;L'!$L$5</f>
        <v>0</v>
      </c>
      <c r="Z575" s="89">
        <f>Z574*'OLD Data - P&amp;L'!$L$5</f>
        <v>0</v>
      </c>
      <c r="AA575" s="89">
        <f>AA574*'OLD Data - P&amp;L'!$L$5</f>
        <v>0</v>
      </c>
      <c r="AB575" s="89">
        <f>AB574*'OLD Data - P&amp;L'!$L$5</f>
        <v>0</v>
      </c>
      <c r="AC575" s="89">
        <f>AC574*'OLD Data - P&amp;L'!$L$5</f>
        <v>0</v>
      </c>
      <c r="AD575" s="89">
        <f>AD574*'OLD Data - P&amp;L'!$L$5</f>
        <v>0</v>
      </c>
      <c r="AE575" s="89">
        <f>AE574*'OLD Data - P&amp;L'!$L$5</f>
        <v>0</v>
      </c>
      <c r="AF575" s="89">
        <f>AF574*'OLD Data - P&amp;L'!$L$5</f>
        <v>0</v>
      </c>
      <c r="AG575" s="888">
        <f t="shared" si="208"/>
        <v>0</v>
      </c>
    </row>
    <row r="576">
      <c r="A576" s="142" t="s">
        <v>1229</v>
      </c>
      <c r="B576" s="89">
        <f>B574*'OLD Data - P&amp;L'!$L$4</f>
        <v>0</v>
      </c>
      <c r="C576" s="89">
        <f>C574*'OLD Data - P&amp;L'!$L$4</f>
        <v>0</v>
      </c>
      <c r="D576" s="89">
        <f>D574*'OLD Data - P&amp;L'!$L$4</f>
        <v>0</v>
      </c>
      <c r="E576" s="89">
        <f>E574*'OLD Data - P&amp;L'!$L$4</f>
        <v>0</v>
      </c>
      <c r="F576" s="89">
        <f>F574*'OLD Data - P&amp;L'!$L$4</f>
        <v>0</v>
      </c>
      <c r="G576" s="89">
        <f>G574*'OLD Data - P&amp;L'!$L$4</f>
        <v>0</v>
      </c>
      <c r="H576" s="89">
        <f>H574*'OLD Data - P&amp;L'!$L$4</f>
        <v>0</v>
      </c>
      <c r="I576" s="89">
        <f>I574*'OLD Data - P&amp;L'!$L$4</f>
        <v>0</v>
      </c>
      <c r="J576" s="89">
        <f>J574*'OLD Data - P&amp;L'!$L$4</f>
        <v>0</v>
      </c>
      <c r="K576" s="89">
        <f>K574*'OLD Data - P&amp;L'!$L$4</f>
        <v>0</v>
      </c>
      <c r="L576" s="89">
        <f>L574*'OLD Data - P&amp;L'!$L$4</f>
        <v>0</v>
      </c>
      <c r="M576" s="89">
        <f>M574*'OLD Data - P&amp;L'!$L$4</f>
        <v>0</v>
      </c>
      <c r="N576" s="89">
        <f>N574*'OLD Data - P&amp;L'!$L$4</f>
        <v>0</v>
      </c>
      <c r="O576" s="89">
        <f>O574*'OLD Data - P&amp;L'!$L$4</f>
        <v>0</v>
      </c>
      <c r="P576" s="89">
        <f>P574*'OLD Data - P&amp;L'!$L$4</f>
        <v>0</v>
      </c>
      <c r="Q576" s="89">
        <f>Q574*'OLD Data - P&amp;L'!$L$4</f>
        <v>0</v>
      </c>
      <c r="R576" s="89">
        <f>R574*'OLD Data - P&amp;L'!$L$4</f>
        <v>0</v>
      </c>
      <c r="S576" s="89">
        <f>S574*'OLD Data - P&amp;L'!$L$4</f>
        <v>0</v>
      </c>
      <c r="T576" s="89">
        <f>T574*'OLD Data - P&amp;L'!$L$4</f>
        <v>0</v>
      </c>
      <c r="U576" s="89">
        <f>U574*'OLD Data - P&amp;L'!$L$4</f>
        <v>0</v>
      </c>
      <c r="V576" s="89">
        <f>V574*'OLD Data - P&amp;L'!$L$4</f>
        <v>0</v>
      </c>
      <c r="W576" s="89">
        <f>W574*'OLD Data - P&amp;L'!$L$4</f>
        <v>0</v>
      </c>
      <c r="X576" s="89">
        <f>X574*'OLD Data - P&amp;L'!$L$4</f>
        <v>0</v>
      </c>
      <c r="Y576" s="89">
        <f>Y574*'OLD Data - P&amp;L'!$L$4</f>
        <v>0</v>
      </c>
      <c r="Z576" s="89">
        <f>Z574*'OLD Data - P&amp;L'!$L$4</f>
        <v>0</v>
      </c>
      <c r="AA576" s="89">
        <f>AA574*'OLD Data - P&amp;L'!$L$4</f>
        <v>0</v>
      </c>
      <c r="AB576" s="89">
        <f>AB574*'OLD Data - P&amp;L'!$L$4</f>
        <v>0</v>
      </c>
      <c r="AC576" s="89">
        <f>AC574*'OLD Data - P&amp;L'!$L$4</f>
        <v>0</v>
      </c>
      <c r="AD576" s="89">
        <f>AD574*'OLD Data - P&amp;L'!$L$4</f>
        <v>0</v>
      </c>
      <c r="AE576" s="89">
        <f>AE574*'OLD Data - P&amp;L'!$L$4</f>
        <v>0</v>
      </c>
      <c r="AF576" s="89">
        <f>AF574*'OLD Data - P&amp;L'!$L$4</f>
        <v>0</v>
      </c>
      <c r="AG576" s="888">
        <f t="shared" si="208"/>
        <v>0</v>
      </c>
    </row>
    <row r="577">
      <c r="A577" s="1016" t="s">
        <v>985</v>
      </c>
      <c r="B577" s="89">
        <f>B213*'OLD Data - P&amp;L'!$C$6</f>
        <v>724.68</v>
      </c>
      <c r="C577" s="89">
        <f>C213*'OLD Data - P&amp;L'!$C$6</f>
        <v>999.18</v>
      </c>
      <c r="D577" s="89">
        <f>D213*'OLD Data - P&amp;L'!$C$6</f>
        <v>1350.54</v>
      </c>
      <c r="E577" s="89">
        <f>E213*'OLD Data - P&amp;L'!$C$6</f>
        <v>1251.72</v>
      </c>
      <c r="F577" s="89">
        <f>F213*'OLD Data - P&amp;L'!$C$6</f>
        <v>1081.53</v>
      </c>
      <c r="G577" s="89">
        <f>G213*'OLD Data - P&amp;L'!$C$6</f>
        <v>1251.72</v>
      </c>
      <c r="H577" s="89">
        <f>H213*'OLD Data - P&amp;L'!$C$6</f>
        <v>1218.78</v>
      </c>
      <c r="I577" s="89">
        <f>I213*'OLD Data - P&amp;L'!$C$6</f>
        <v>1383.48</v>
      </c>
      <c r="J577" s="89">
        <f>J213*'OLD Data - P&amp;L'!$C$6</f>
        <v>1531.71</v>
      </c>
      <c r="K577" s="89">
        <f>K213*'OLD Data - P&amp;L'!$C$6</f>
        <v>2448.54</v>
      </c>
      <c r="L577" s="89">
        <f>L213*'OLD Data - P&amp;L'!$C$6</f>
        <v>2245.41</v>
      </c>
      <c r="M577" s="89">
        <f>M213*'OLD Data - P&amp;L'!$C$6</f>
        <v>1685.43</v>
      </c>
      <c r="N577" s="89">
        <f>N213*'OLD Data - P&amp;L'!$C$6</f>
        <v>1586.61</v>
      </c>
      <c r="O577" s="89">
        <f>O213*'OLD Data - P&amp;L'!$C$6</f>
        <v>1416.42</v>
      </c>
      <c r="P577" s="89">
        <f>P213*'OLD Data - P&amp;L'!$C$6</f>
        <v>0</v>
      </c>
      <c r="Q577" s="89">
        <f>Q213*'OLD Data - P&amp;L'!$C$6</f>
        <v>1037.61</v>
      </c>
      <c r="R577" s="89">
        <f>R213*'OLD Data - P&amp;L'!$C$6</f>
        <v>757.62</v>
      </c>
      <c r="S577" s="89">
        <f>S213*'OLD Data - P&amp;L'!$C$6</f>
        <v>686.25</v>
      </c>
      <c r="T577" s="89">
        <f>T213*'OLD Data - P&amp;L'!$C$6</f>
        <v>746.64</v>
      </c>
      <c r="U577" s="89">
        <f>U213*'OLD Data - P&amp;L'!$C$6</f>
        <v>581.94</v>
      </c>
      <c r="V577" s="89">
        <f>V213*'OLD Data - P&amp;L'!$C$6</f>
        <v>296.46</v>
      </c>
      <c r="W577" s="89">
        <f>W213*'OLD Data - P&amp;L'!$C$6</f>
        <v>252.54</v>
      </c>
      <c r="X577" s="89">
        <f>X213*'OLD Data - P&amp;L'!$C$6</f>
        <v>170.19</v>
      </c>
      <c r="Y577" s="89">
        <f>Y213*'OLD Data - P&amp;L'!$C$6</f>
        <v>170.19</v>
      </c>
      <c r="Z577" s="89">
        <f>Z213*'OLD Data - P&amp;L'!$C$6</f>
        <v>411.75</v>
      </c>
      <c r="AA577" s="89">
        <f>AA213*'OLD Data - P&amp;L'!$C$6</f>
        <v>455.67</v>
      </c>
      <c r="AB577" s="89">
        <f>AB213*'OLD Data - P&amp;L'!$C$6</f>
        <v>296.46</v>
      </c>
      <c r="AC577" s="89">
        <f>AC213*'OLD Data - P&amp;L'!$C$6</f>
        <v>0</v>
      </c>
      <c r="AD577" s="89">
        <f>AD213*'OLD Data - P&amp;L'!$C$6</f>
        <v>0</v>
      </c>
      <c r="AE577" s="89">
        <f>AE213*'OLD Data - P&amp;L'!$C$6</f>
        <v>0</v>
      </c>
      <c r="AF577" s="89">
        <f>AF213*'OLD Data - P&amp;L'!$C$6</f>
        <v>0</v>
      </c>
      <c r="AG577" s="888">
        <f t="shared" si="208"/>
        <v>26039.07</v>
      </c>
    </row>
    <row r="578">
      <c r="A578" s="1017" t="s">
        <v>994</v>
      </c>
      <c r="B578" s="89">
        <f>B577*'OLD Data - P&amp;L'!$L$5</f>
        <v>54.351</v>
      </c>
      <c r="C578" s="89">
        <f>C577*'OLD Data - P&amp;L'!$L$5</f>
        <v>74.9385</v>
      </c>
      <c r="D578" s="89">
        <f>D577*'OLD Data - P&amp;L'!$L$5</f>
        <v>101.2905</v>
      </c>
      <c r="E578" s="89">
        <f>E577*'OLD Data - P&amp;L'!$L$5</f>
        <v>93.879</v>
      </c>
      <c r="F578" s="89">
        <f>F577*'OLD Data - P&amp;L'!$L$5</f>
        <v>81.11475</v>
      </c>
      <c r="G578" s="89">
        <f>G577*'OLD Data - P&amp;L'!$L$5</f>
        <v>93.879</v>
      </c>
      <c r="H578" s="89">
        <f>H577*'OLD Data - P&amp;L'!$L$5</f>
        <v>91.4085</v>
      </c>
      <c r="I578" s="89">
        <f>I577*'OLD Data - P&amp;L'!$L$5</f>
        <v>103.761</v>
      </c>
      <c r="J578" s="89">
        <f>J577*'OLD Data - P&amp;L'!$L$5</f>
        <v>114.87825</v>
      </c>
      <c r="K578" s="89">
        <f>K577*'OLD Data - P&amp;L'!$L$5</f>
        <v>183.6405</v>
      </c>
      <c r="L578" s="89">
        <f>L577*'OLD Data - P&amp;L'!$L$5</f>
        <v>168.40575</v>
      </c>
      <c r="M578" s="89">
        <f>M577*'OLD Data - P&amp;L'!$L$5</f>
        <v>126.40725</v>
      </c>
      <c r="N578" s="89">
        <f>N577*'OLD Data - P&amp;L'!$L$5</f>
        <v>118.99575</v>
      </c>
      <c r="O578" s="89">
        <f>O577*'OLD Data - P&amp;L'!$L$5</f>
        <v>106.2315</v>
      </c>
      <c r="P578" s="89">
        <f>P577*'OLD Data - P&amp;L'!$L$5</f>
        <v>0</v>
      </c>
      <c r="Q578" s="89">
        <f>Q577*'OLD Data - P&amp;L'!$L$5</f>
        <v>77.82075</v>
      </c>
      <c r="R578" s="89">
        <f>R577*'OLD Data - P&amp;L'!$L$5</f>
        <v>56.8215</v>
      </c>
      <c r="S578" s="89">
        <f>S577*'OLD Data - P&amp;L'!$L$5</f>
        <v>51.46875</v>
      </c>
      <c r="T578" s="89">
        <f>T577*'OLD Data - P&amp;L'!$L$5</f>
        <v>55.998</v>
      </c>
      <c r="U578" s="89">
        <f>U577*'OLD Data - P&amp;L'!$L$5</f>
        <v>43.6455</v>
      </c>
      <c r="V578" s="89">
        <f>V577*'OLD Data - P&amp;L'!$L$5</f>
        <v>22.2345</v>
      </c>
      <c r="W578" s="89">
        <f>W577*'OLD Data - P&amp;L'!$L$5</f>
        <v>18.9405</v>
      </c>
      <c r="X578" s="89">
        <f>X577*'OLD Data - P&amp;L'!$L$5</f>
        <v>12.76425</v>
      </c>
      <c r="Y578" s="89">
        <f>Y577*'OLD Data - P&amp;L'!$L$5</f>
        <v>12.76425</v>
      </c>
      <c r="Z578" s="89">
        <f>Z577*'OLD Data - P&amp;L'!$L$5</f>
        <v>30.88125</v>
      </c>
      <c r="AA578" s="89">
        <f>AA577*'OLD Data - P&amp;L'!$L$5</f>
        <v>34.17525</v>
      </c>
      <c r="AB578" s="89">
        <f>AB577*'OLD Data - P&amp;L'!$L$5</f>
        <v>22.2345</v>
      </c>
      <c r="AC578" s="89">
        <f>AC577*'OLD Data - P&amp;L'!$L$5</f>
        <v>0</v>
      </c>
      <c r="AD578" s="89">
        <f>AD577*'OLD Data - P&amp;L'!$L$5</f>
        <v>0</v>
      </c>
      <c r="AE578" s="89">
        <f>AE577*'OLD Data - P&amp;L'!$L$5</f>
        <v>0</v>
      </c>
      <c r="AF578" s="89">
        <f>AF577*'OLD Data - P&amp;L'!$L$5</f>
        <v>0</v>
      </c>
      <c r="AG578" s="888">
        <f t="shared" si="208"/>
        <v>1952.93025</v>
      </c>
    </row>
    <row r="579">
      <c r="A579" s="1017" t="s">
        <v>1001</v>
      </c>
      <c r="B579" s="89">
        <f>B577*'OLD Data - P&amp;L'!$L$4</f>
        <v>24.63912</v>
      </c>
      <c r="C579" s="89">
        <f>C577*'OLD Data - P&amp;L'!$L$4</f>
        <v>33.97212</v>
      </c>
      <c r="D579" s="89">
        <f>D577*'OLD Data - P&amp;L'!$L$4</f>
        <v>45.91836</v>
      </c>
      <c r="E579" s="89">
        <f>E577*'OLD Data - P&amp;L'!$L$4</f>
        <v>42.55848</v>
      </c>
      <c r="F579" s="89">
        <f>F577*'OLD Data - P&amp;L'!$L$4</f>
        <v>36.77202</v>
      </c>
      <c r="G579" s="89">
        <f>G577*'OLD Data - P&amp;L'!$L$4</f>
        <v>42.55848</v>
      </c>
      <c r="H579" s="89">
        <f>H577*'OLD Data - P&amp;L'!$L$4</f>
        <v>41.43852</v>
      </c>
      <c r="I579" s="89">
        <f>I577*'OLD Data - P&amp;L'!$L$4</f>
        <v>47.03832</v>
      </c>
      <c r="J579" s="89">
        <f>J577*'OLD Data - P&amp;L'!$L$4</f>
        <v>52.07814</v>
      </c>
      <c r="K579" s="89">
        <f>K577*'OLD Data - P&amp;L'!$L$4</f>
        <v>83.25036</v>
      </c>
      <c r="L579" s="89">
        <f>L577*'OLD Data - P&amp;L'!$L$4</f>
        <v>76.34394</v>
      </c>
      <c r="M579" s="89">
        <f>M577*'OLD Data - P&amp;L'!$L$4</f>
        <v>57.30462</v>
      </c>
      <c r="N579" s="89">
        <f>N577*'OLD Data - P&amp;L'!$L$4</f>
        <v>53.94474</v>
      </c>
      <c r="O579" s="89">
        <f>O577*'OLD Data - P&amp;L'!$L$4</f>
        <v>48.15828</v>
      </c>
      <c r="P579" s="89">
        <f>P577*'OLD Data - P&amp;L'!$L$4</f>
        <v>0</v>
      </c>
      <c r="Q579" s="89">
        <f>Q577*'OLD Data - P&amp;L'!$L$4</f>
        <v>35.27874</v>
      </c>
      <c r="R579" s="89">
        <f>R577*'OLD Data - P&amp;L'!$L$4</f>
        <v>25.75908</v>
      </c>
      <c r="S579" s="89">
        <f>S577*'OLD Data - P&amp;L'!$L$4</f>
        <v>23.3325</v>
      </c>
      <c r="T579" s="89">
        <f>T577*'OLD Data - P&amp;L'!$L$4</f>
        <v>25.38576</v>
      </c>
      <c r="U579" s="89">
        <f>U577*'OLD Data - P&amp;L'!$L$4</f>
        <v>19.78596</v>
      </c>
      <c r="V579" s="89">
        <f>V577*'OLD Data - P&amp;L'!$L$4</f>
        <v>10.07964</v>
      </c>
      <c r="W579" s="89">
        <f>W577*'OLD Data - P&amp;L'!$L$4</f>
        <v>8.58636</v>
      </c>
      <c r="X579" s="89">
        <f>X577*'OLD Data - P&amp;L'!$L$4</f>
        <v>5.78646</v>
      </c>
      <c r="Y579" s="89">
        <f>Y577*'OLD Data - P&amp;L'!$L$4</f>
        <v>5.78646</v>
      </c>
      <c r="Z579" s="89">
        <f>Z577*'OLD Data - P&amp;L'!$L$4</f>
        <v>13.9995</v>
      </c>
      <c r="AA579" s="89">
        <f>AA577*'OLD Data - P&amp;L'!$L$4</f>
        <v>15.49278</v>
      </c>
      <c r="AB579" s="89">
        <f>AB577*'OLD Data - P&amp;L'!$L$4</f>
        <v>10.07964</v>
      </c>
      <c r="AC579" s="89">
        <f>AC577*'OLD Data - P&amp;L'!$L$4</f>
        <v>0</v>
      </c>
      <c r="AD579" s="89">
        <f>AD577*'OLD Data - P&amp;L'!$L$4</f>
        <v>0</v>
      </c>
      <c r="AE579" s="89">
        <f>AE577*'OLD Data - P&amp;L'!$L$4</f>
        <v>0</v>
      </c>
      <c r="AF579" s="89">
        <f>AF577*'OLD Data - P&amp;L'!$L$4</f>
        <v>0</v>
      </c>
      <c r="AG579" s="888">
        <f t="shared" si="208"/>
        <v>885.32838</v>
      </c>
    </row>
    <row r="580">
      <c r="A580" s="1016" t="s">
        <v>1004</v>
      </c>
      <c r="B580" s="89">
        <f>B215*'OLD Data - P&amp;L'!$C$8</f>
        <v>-4.76</v>
      </c>
      <c r="C580" s="89">
        <f>C215*'OLD Data - P&amp;L'!$C$8</f>
        <v>-3.57</v>
      </c>
      <c r="D580" s="89">
        <f>D215*'OLD Data - P&amp;L'!$C$8</f>
        <v>-3.57</v>
      </c>
      <c r="E580" s="89">
        <f>E215*'OLD Data - P&amp;L'!$C$8</f>
        <v>-8.33</v>
      </c>
      <c r="F580" s="89">
        <f>F215*'OLD Data - P&amp;L'!$C$8</f>
        <v>0</v>
      </c>
      <c r="G580" s="89">
        <f>G215*'OLD Data - P&amp;L'!$C$8</f>
        <v>-7.14</v>
      </c>
      <c r="H580" s="89">
        <f>H215*'OLD Data - P&amp;L'!$C$8</f>
        <v>0</v>
      </c>
      <c r="I580" s="89">
        <f>I215*'OLD Data - P&amp;L'!$C$8</f>
        <v>-2.38</v>
      </c>
      <c r="J580" s="89">
        <f>J215*'OLD Data - P&amp;L'!$C$8</f>
        <v>0</v>
      </c>
      <c r="K580" s="89">
        <f>K215*'OLD Data - P&amp;L'!$C$8</f>
        <v>0</v>
      </c>
      <c r="L580" s="89">
        <f>L215*'OLD Data - P&amp;L'!$C$8</f>
        <v>-1.19</v>
      </c>
      <c r="M580" s="89">
        <f>M215*'OLD Data - P&amp;L'!$C$8</f>
        <v>0</v>
      </c>
      <c r="N580" s="89">
        <f>N215*'OLD Data - P&amp;L'!$C$8</f>
        <v>-1.19</v>
      </c>
      <c r="O580" s="89">
        <f>O215*'OLD Data - P&amp;L'!$C$8</f>
        <v>-1.19</v>
      </c>
      <c r="P580" s="89">
        <f>P215*'OLD Data - P&amp;L'!$C$8</f>
        <v>0</v>
      </c>
      <c r="Q580" s="89">
        <f>Q215*'OLD Data - P&amp;L'!$C$8</f>
        <v>0</v>
      </c>
      <c r="R580" s="89">
        <f>R215*'OLD Data - P&amp;L'!$C$8</f>
        <v>0</v>
      </c>
      <c r="S580" s="89">
        <f>S215*'OLD Data - P&amp;L'!$C$8</f>
        <v>-2.38</v>
      </c>
      <c r="T580" s="89">
        <f>T215*'OLD Data - P&amp;L'!$C$8</f>
        <v>-1.19</v>
      </c>
      <c r="U580" s="89">
        <f>U215*'OLD Data - P&amp;L'!$C$8</f>
        <v>0</v>
      </c>
      <c r="V580" s="89">
        <f>V215*'OLD Data - P&amp;L'!$C$8</f>
        <v>41.65</v>
      </c>
      <c r="W580" s="89">
        <f>W215*'OLD Data - P&amp;L'!$C$8</f>
        <v>49.98</v>
      </c>
      <c r="X580" s="89">
        <f>X215*'OLD Data - P&amp;L'!$C$8</f>
        <v>42.84</v>
      </c>
      <c r="Y580" s="89">
        <f>Y215*'OLD Data - P&amp;L'!$C$8</f>
        <v>35.7</v>
      </c>
      <c r="Z580" s="89">
        <f>Z215*'OLD Data - P&amp;L'!$C$8</f>
        <v>72.59</v>
      </c>
      <c r="AA580" s="89">
        <f>AA215*'OLD Data - P&amp;L'!$C$8</f>
        <v>97.58</v>
      </c>
      <c r="AB580" s="89">
        <f>AB215*'OLD Data - P&amp;L'!$C$8</f>
        <v>60.69</v>
      </c>
      <c r="AC580" s="89">
        <f>AC215*'OLD Data - P&amp;L'!$C$8</f>
        <v>0</v>
      </c>
      <c r="AD580" s="89">
        <f>AD215*'OLD Data - P&amp;L'!$C$8</f>
        <v>0</v>
      </c>
      <c r="AE580" s="89">
        <f>AE215*'OLD Data - P&amp;L'!$C$8</f>
        <v>0</v>
      </c>
      <c r="AF580" s="89">
        <f>AF215*'OLD Data - P&amp;L'!$C$8</f>
        <v>0</v>
      </c>
      <c r="AG580" s="888">
        <f t="shared" si="208"/>
        <v>364.14</v>
      </c>
    </row>
    <row r="581">
      <c r="A581" s="1017" t="s">
        <v>1008</v>
      </c>
      <c r="B581" s="89">
        <f>B580*'OLD Data - P&amp;L'!$L$5</f>
        <v>-0.357</v>
      </c>
      <c r="C581" s="89">
        <f>C580*'OLD Data - P&amp;L'!$L$5</f>
        <v>-0.26775</v>
      </c>
      <c r="D581" s="89">
        <f>D580*'OLD Data - P&amp;L'!$L$5</f>
        <v>-0.26775</v>
      </c>
      <c r="E581" s="89">
        <f>E580*'OLD Data - P&amp;L'!$L$5</f>
        <v>-0.62475</v>
      </c>
      <c r="F581" s="89">
        <f>F580*'OLD Data - P&amp;L'!$L$5</f>
        <v>0</v>
      </c>
      <c r="G581" s="89">
        <f>G580*'OLD Data - P&amp;L'!$L$5</f>
        <v>-0.5355</v>
      </c>
      <c r="H581" s="89">
        <f>H580*'OLD Data - P&amp;L'!$L$5</f>
        <v>0</v>
      </c>
      <c r="I581" s="89">
        <f>I580*'OLD Data - P&amp;L'!$L$5</f>
        <v>-0.1785</v>
      </c>
      <c r="J581" s="89">
        <f>J580*'OLD Data - P&amp;L'!$L$5</f>
        <v>0</v>
      </c>
      <c r="K581" s="89">
        <f>K580*'OLD Data - P&amp;L'!$L$5</f>
        <v>0</v>
      </c>
      <c r="L581" s="89">
        <f>L580*'OLD Data - P&amp;L'!$L$5</f>
        <v>-0.08925</v>
      </c>
      <c r="M581" s="89">
        <f>M580*'OLD Data - P&amp;L'!$L$5</f>
        <v>0</v>
      </c>
      <c r="N581" s="89">
        <f>N580*'OLD Data - P&amp;L'!$L$5</f>
        <v>-0.08925</v>
      </c>
      <c r="O581" s="89">
        <f>O580*'OLD Data - P&amp;L'!$L$5</f>
        <v>-0.08925</v>
      </c>
      <c r="P581" s="89">
        <f>P580*'OLD Data - P&amp;L'!$L$5</f>
        <v>0</v>
      </c>
      <c r="Q581" s="89">
        <f>Q580*'OLD Data - P&amp;L'!$L$5</f>
        <v>0</v>
      </c>
      <c r="R581" s="89">
        <f>R580*'OLD Data - P&amp;L'!$L$5</f>
        <v>0</v>
      </c>
      <c r="S581" s="89">
        <f>S580*'OLD Data - P&amp;L'!$L$5</f>
        <v>-0.1785</v>
      </c>
      <c r="T581" s="89">
        <f>T580*'OLD Data - P&amp;L'!$L$5</f>
        <v>-0.08925</v>
      </c>
      <c r="U581" s="89">
        <f>U580*'OLD Data - P&amp;L'!$L$5</f>
        <v>0</v>
      </c>
      <c r="V581" s="89">
        <f>V580*'OLD Data - P&amp;L'!$L$5</f>
        <v>3.12375</v>
      </c>
      <c r="W581" s="89">
        <f>W580*'OLD Data - P&amp;L'!$L$5</f>
        <v>3.7485</v>
      </c>
      <c r="X581" s="89">
        <f>X580*'OLD Data - P&amp;L'!$L$5</f>
        <v>3.213</v>
      </c>
      <c r="Y581" s="89">
        <f>Y580*'OLD Data - P&amp;L'!$L$5</f>
        <v>2.6775</v>
      </c>
      <c r="Z581" s="89">
        <f>Z580*'OLD Data - P&amp;L'!$L$5</f>
        <v>5.44425</v>
      </c>
      <c r="AA581" s="89">
        <f>AA580*'OLD Data - P&amp;L'!$L$5</f>
        <v>7.3185</v>
      </c>
      <c r="AB581" s="89">
        <f>AB580*'OLD Data - P&amp;L'!$L$5</f>
        <v>4.55175</v>
      </c>
      <c r="AC581" s="89">
        <f>AC580*'OLD Data - P&amp;L'!$L$5</f>
        <v>0</v>
      </c>
      <c r="AD581" s="89">
        <f>AD580*'OLD Data - P&amp;L'!$L$5</f>
        <v>0</v>
      </c>
      <c r="AE581" s="89">
        <f>AE580*'OLD Data - P&amp;L'!$L$5</f>
        <v>0</v>
      </c>
      <c r="AF581" s="89">
        <f>AF580*'OLD Data - P&amp;L'!$L$5</f>
        <v>0</v>
      </c>
      <c r="AG581" s="888">
        <f t="shared" si="208"/>
        <v>27.3105</v>
      </c>
    </row>
    <row r="582">
      <c r="A582" s="1017" t="s">
        <v>1013</v>
      </c>
      <c r="B582" s="89">
        <f>B580*'OLD Data - P&amp;L'!$L$4</f>
        <v>-0.16184</v>
      </c>
      <c r="C582" s="89">
        <f>C580*'OLD Data - P&amp;L'!$L$4</f>
        <v>-0.12138</v>
      </c>
      <c r="D582" s="89">
        <f>D580*'OLD Data - P&amp;L'!$L$4</f>
        <v>-0.12138</v>
      </c>
      <c r="E582" s="89">
        <f>E580*'OLD Data - P&amp;L'!$L$4</f>
        <v>-0.28322</v>
      </c>
      <c r="F582" s="89">
        <f>F580*'OLD Data - P&amp;L'!$L$4</f>
        <v>0</v>
      </c>
      <c r="G582" s="89">
        <f>G580*'OLD Data - P&amp;L'!$L$4</f>
        <v>-0.24276</v>
      </c>
      <c r="H582" s="89">
        <f>H580*'OLD Data - P&amp;L'!$L$4</f>
        <v>0</v>
      </c>
      <c r="I582" s="89">
        <f>I580*'OLD Data - P&amp;L'!$L$4</f>
        <v>-0.08092</v>
      </c>
      <c r="J582" s="89">
        <f>J580*'OLD Data - P&amp;L'!$L$4</f>
        <v>0</v>
      </c>
      <c r="K582" s="89">
        <f>K580*'OLD Data - P&amp;L'!$L$4</f>
        <v>0</v>
      </c>
      <c r="L582" s="89">
        <f>L580*'OLD Data - P&amp;L'!$L$4</f>
        <v>-0.04046</v>
      </c>
      <c r="M582" s="89">
        <f>M580*'OLD Data - P&amp;L'!$L$4</f>
        <v>0</v>
      </c>
      <c r="N582" s="89">
        <f>N580*'OLD Data - P&amp;L'!$L$4</f>
        <v>-0.04046</v>
      </c>
      <c r="O582" s="89">
        <f>O580*'OLD Data - P&amp;L'!$L$4</f>
        <v>-0.04046</v>
      </c>
      <c r="P582" s="89">
        <f>P580*'OLD Data - P&amp;L'!$L$4</f>
        <v>0</v>
      </c>
      <c r="Q582" s="89">
        <f>Q580*'OLD Data - P&amp;L'!$L$4</f>
        <v>0</v>
      </c>
      <c r="R582" s="89">
        <f>R580*'OLD Data - P&amp;L'!$L$4</f>
        <v>0</v>
      </c>
      <c r="S582" s="89">
        <f>S580*'OLD Data - P&amp;L'!$L$4</f>
        <v>-0.08092</v>
      </c>
      <c r="T582" s="89">
        <f>T580*'OLD Data - P&amp;L'!$L$4</f>
        <v>-0.04046</v>
      </c>
      <c r="U582" s="89">
        <f>U580*'OLD Data - P&amp;L'!$L$4</f>
        <v>0</v>
      </c>
      <c r="V582" s="89">
        <f>V580*'OLD Data - P&amp;L'!$L$4</f>
        <v>1.4161</v>
      </c>
      <c r="W582" s="89">
        <f>W580*'OLD Data - P&amp;L'!$L$4</f>
        <v>1.69932</v>
      </c>
      <c r="X582" s="89">
        <f>X580*'OLD Data - P&amp;L'!$L$4</f>
        <v>1.45656</v>
      </c>
      <c r="Y582" s="89">
        <f>Y580*'OLD Data - P&amp;L'!$L$4</f>
        <v>1.2138</v>
      </c>
      <c r="Z582" s="89">
        <f>Z580*'OLD Data - P&amp;L'!$L$4</f>
        <v>2.46806</v>
      </c>
      <c r="AA582" s="89">
        <f>AA580*'OLD Data - P&amp;L'!$L$4</f>
        <v>3.31772</v>
      </c>
      <c r="AB582" s="89">
        <f>AB580*'OLD Data - P&amp;L'!$L$4</f>
        <v>2.06346</v>
      </c>
      <c r="AC582" s="89">
        <f>AC580*'OLD Data - P&amp;L'!$L$4</f>
        <v>0</v>
      </c>
      <c r="AD582" s="89">
        <f>AD580*'OLD Data - P&amp;L'!$L$4</f>
        <v>0</v>
      </c>
      <c r="AE582" s="89">
        <f>AE580*'OLD Data - P&amp;L'!$L$4</f>
        <v>0</v>
      </c>
      <c r="AF582" s="89">
        <f>AF580*'OLD Data - P&amp;L'!$L$4</f>
        <v>0</v>
      </c>
      <c r="AG582" s="888">
        <f t="shared" si="208"/>
        <v>12.38076</v>
      </c>
    </row>
    <row r="583">
      <c r="A583" s="1016" t="s">
        <v>1018</v>
      </c>
      <c r="B583" s="89">
        <f>(B216+B217)*'OLD Data - P&amp;L'!$C$9</f>
        <v>512.82</v>
      </c>
      <c r="C583" s="89">
        <f>(C216+C217)*'OLD Data - P&amp;L'!$C$9</f>
        <v>672.66</v>
      </c>
      <c r="D583" s="89">
        <f>(D216+D217)*'OLD Data - P&amp;L'!$C$9</f>
        <v>725.94</v>
      </c>
      <c r="E583" s="89">
        <f>(E216+E217)*'OLD Data - P&amp;L'!$C$9</f>
        <v>705.96</v>
      </c>
      <c r="F583" s="89">
        <f>(F216+F217)*'OLD Data - P&amp;L'!$C$9</f>
        <v>666</v>
      </c>
      <c r="G583" s="89">
        <f>(G216+G217)*'OLD Data - P&amp;L'!$C$9</f>
        <v>832.5</v>
      </c>
      <c r="H583" s="89">
        <f>(H216+H217)*'OLD Data - P&amp;L'!$C$9</f>
        <v>725.94</v>
      </c>
      <c r="I583" s="89">
        <f>(I216+I217)*'OLD Data - P&amp;L'!$C$9</f>
        <v>819.18</v>
      </c>
      <c r="J583" s="89">
        <f>(J216+J217)*'OLD Data - P&amp;L'!$C$9</f>
        <v>919.08</v>
      </c>
      <c r="K583" s="89">
        <f>(K216+K217)*'OLD Data - P&amp;L'!$C$9</f>
        <v>1711.62</v>
      </c>
      <c r="L583" s="89">
        <f>(L216+L217)*'OLD Data - P&amp;L'!$C$9</f>
        <v>1518.48</v>
      </c>
      <c r="M583" s="89">
        <f>(M216+M217)*'OLD Data - P&amp;L'!$C$9</f>
        <v>979.02</v>
      </c>
      <c r="N583" s="89">
        <f>(N216+N217)*'OLD Data - P&amp;L'!$C$9</f>
        <v>1098.9</v>
      </c>
      <c r="O583" s="89">
        <f>(O216+O217)*'OLD Data - P&amp;L'!$C$9</f>
        <v>1438.56</v>
      </c>
      <c r="P583" s="89">
        <f>(P216+P217)*'OLD Data - P&amp;L'!$C$9</f>
        <v>1411.92</v>
      </c>
      <c r="Q583" s="89">
        <f>(Q216+Q217)*'OLD Data - P&amp;L'!$C$9</f>
        <v>1132.2</v>
      </c>
      <c r="R583" s="89">
        <f>(R216+R217)*'OLD Data - P&amp;L'!$C$9</f>
        <v>859.14</v>
      </c>
      <c r="S583" s="89">
        <f>(S216+S217)*'OLD Data - P&amp;L'!$C$9</f>
        <v>819.18</v>
      </c>
      <c r="T583" s="89">
        <f>(T216+T217)*'OLD Data - P&amp;L'!$C$9</f>
        <v>825.84</v>
      </c>
      <c r="U583" s="89">
        <f>(U216+U217)*'OLD Data - P&amp;L'!$C$9</f>
        <v>659.34</v>
      </c>
      <c r="V583" s="89">
        <f>(V216+V217)*'OLD Data - P&amp;L'!$C$9</f>
        <v>333</v>
      </c>
      <c r="W583" s="89">
        <f>(W216+W217)*'OLD Data - P&amp;L'!$C$9</f>
        <v>213.12</v>
      </c>
      <c r="X583" s="89">
        <f>(X216+X217)*'OLD Data - P&amp;L'!$C$9</f>
        <v>179.82</v>
      </c>
      <c r="Y583" s="89">
        <f>(Y216+Y217)*'OLD Data - P&amp;L'!$C$9</f>
        <v>186.48</v>
      </c>
      <c r="Z583" s="89">
        <f>(Z216+Z217)*'OLD Data - P&amp;L'!$C$9</f>
        <v>412.92</v>
      </c>
      <c r="AA583" s="89">
        <f>(AA216+AA217)*'OLD Data - P&amp;L'!$C$9</f>
        <v>366.3</v>
      </c>
      <c r="AB583" s="89">
        <f>(AB216+AB217)*'OLD Data - P&amp;L'!$C$9</f>
        <v>233.1</v>
      </c>
      <c r="AC583" s="89">
        <f>(AC216+AC217)*'OLD Data - P&amp;L'!$C$9</f>
        <v>0</v>
      </c>
      <c r="AD583" s="89">
        <f>(AD216+AD217)*'OLD Data - P&amp;L'!$C$9</f>
        <v>0</v>
      </c>
      <c r="AE583" s="89">
        <f>(AE216+AE217)*'OLD Data - P&amp;L'!$C$9</f>
        <v>0</v>
      </c>
      <c r="AF583" s="89">
        <f>(AF216+AF217)*'OLD Data - P&amp;L'!$C$9</f>
        <v>0</v>
      </c>
      <c r="AG583" s="888">
        <f t="shared" si="208"/>
        <v>20959.02</v>
      </c>
    </row>
    <row r="584">
      <c r="A584" s="1017" t="s">
        <v>1025</v>
      </c>
      <c r="B584" s="89">
        <f>B583*'OLD Data - P&amp;L'!$L$5</f>
        <v>38.4615</v>
      </c>
      <c r="C584" s="89">
        <f>C583*'OLD Data - P&amp;L'!$L$5</f>
        <v>50.4495</v>
      </c>
      <c r="D584" s="89">
        <f>D583*'OLD Data - P&amp;L'!$L$5</f>
        <v>54.4455</v>
      </c>
      <c r="E584" s="89">
        <f>E583*'OLD Data - P&amp;L'!$L$5</f>
        <v>52.947</v>
      </c>
      <c r="F584" s="89">
        <f>F583*'OLD Data - P&amp;L'!$L$5</f>
        <v>49.95</v>
      </c>
      <c r="G584" s="89">
        <f>G583*'OLD Data - P&amp;L'!$L$5</f>
        <v>62.4375</v>
      </c>
      <c r="H584" s="89">
        <f>H583*'OLD Data - P&amp;L'!$L$5</f>
        <v>54.4455</v>
      </c>
      <c r="I584" s="89">
        <f>I583*'OLD Data - P&amp;L'!$L$5</f>
        <v>61.4385</v>
      </c>
      <c r="J584" s="89">
        <f>J583*'OLD Data - P&amp;L'!$L$5</f>
        <v>68.931</v>
      </c>
      <c r="K584" s="89">
        <f>K583*'OLD Data - P&amp;L'!$L$5</f>
        <v>128.3715</v>
      </c>
      <c r="L584" s="89">
        <f>L583*'OLD Data - P&amp;L'!$L$5</f>
        <v>113.886</v>
      </c>
      <c r="M584" s="89">
        <f>M583*'OLD Data - P&amp;L'!$L$5</f>
        <v>73.4265</v>
      </c>
      <c r="N584" s="89">
        <f>N583*'OLD Data - P&amp;L'!$L$5</f>
        <v>82.4175</v>
      </c>
      <c r="O584" s="89">
        <f>O583*'OLD Data - P&amp;L'!$L$5</f>
        <v>107.892</v>
      </c>
      <c r="P584" s="89">
        <f>P583*'OLD Data - P&amp;L'!$L$5</f>
        <v>105.894</v>
      </c>
      <c r="Q584" s="89">
        <f>Q583*'OLD Data - P&amp;L'!$L$5</f>
        <v>84.915</v>
      </c>
      <c r="R584" s="89">
        <f>R583*'OLD Data - P&amp;L'!$L$5</f>
        <v>64.4355</v>
      </c>
      <c r="S584" s="89">
        <f>S583*'OLD Data - P&amp;L'!$L$5</f>
        <v>61.4385</v>
      </c>
      <c r="T584" s="89">
        <f>T583*'OLD Data - P&amp;L'!$L$5</f>
        <v>61.938</v>
      </c>
      <c r="U584" s="89">
        <f>U583*'OLD Data - P&amp;L'!$L$5</f>
        <v>49.4505</v>
      </c>
      <c r="V584" s="89">
        <f>V583*'OLD Data - P&amp;L'!$L$5</f>
        <v>24.975</v>
      </c>
      <c r="W584" s="89">
        <f>W583*'OLD Data - P&amp;L'!$L$5</f>
        <v>15.984</v>
      </c>
      <c r="X584" s="89">
        <f>X583*'OLD Data - P&amp;L'!$L$5</f>
        <v>13.4865</v>
      </c>
      <c r="Y584" s="89">
        <f>Y583*'OLD Data - P&amp;L'!$L$5</f>
        <v>13.986</v>
      </c>
      <c r="Z584" s="89">
        <f>Z583*'OLD Data - P&amp;L'!$L$5</f>
        <v>30.969</v>
      </c>
      <c r="AA584" s="89">
        <f>AA583*'OLD Data - P&amp;L'!$L$5</f>
        <v>27.4725</v>
      </c>
      <c r="AB584" s="89">
        <f>AB583*'OLD Data - P&amp;L'!$L$5</f>
        <v>17.4825</v>
      </c>
      <c r="AC584" s="89">
        <f>AC583*'OLD Data - P&amp;L'!$L$5</f>
        <v>0</v>
      </c>
      <c r="AD584" s="89">
        <f>AD583*'OLD Data - P&amp;L'!$L$5</f>
        <v>0</v>
      </c>
      <c r="AE584" s="89">
        <f>AE583*'OLD Data - P&amp;L'!$L$5</f>
        <v>0</v>
      </c>
      <c r="AF584" s="89">
        <f>AF583*'OLD Data - P&amp;L'!$L$5</f>
        <v>0</v>
      </c>
      <c r="AG584" s="888">
        <f t="shared" si="208"/>
        <v>1571.9265</v>
      </c>
    </row>
    <row r="585">
      <c r="A585" s="1017" t="s">
        <v>1029</v>
      </c>
      <c r="B585" s="89">
        <f>B583*'OLD Data - P&amp;L'!$L$4</f>
        <v>17.43588</v>
      </c>
      <c r="C585" s="89">
        <f>C583*'OLD Data - P&amp;L'!$L$4</f>
        <v>22.87044</v>
      </c>
      <c r="D585" s="89">
        <f>D583*'OLD Data - P&amp;L'!$L$4</f>
        <v>24.68196</v>
      </c>
      <c r="E585" s="89">
        <f>E583*'OLD Data - P&amp;L'!$L$4</f>
        <v>24.00264</v>
      </c>
      <c r="F585" s="89">
        <f>F583*'OLD Data - P&amp;L'!$L$4</f>
        <v>22.644</v>
      </c>
      <c r="G585" s="89">
        <f>G583*'OLD Data - P&amp;L'!$L$4</f>
        <v>28.305</v>
      </c>
      <c r="H585" s="89">
        <f>H583*'OLD Data - P&amp;L'!$L$4</f>
        <v>24.68196</v>
      </c>
      <c r="I585" s="89">
        <f>I583*'OLD Data - P&amp;L'!$L$4</f>
        <v>27.85212</v>
      </c>
      <c r="J585" s="89">
        <f>J583*'OLD Data - P&amp;L'!$L$4</f>
        <v>31.24872</v>
      </c>
      <c r="K585" s="89">
        <f>K583*'OLD Data - P&amp;L'!$L$4</f>
        <v>58.19508</v>
      </c>
      <c r="L585" s="89">
        <f>L583*'OLD Data - P&amp;L'!$L$4</f>
        <v>51.62832</v>
      </c>
      <c r="M585" s="89">
        <f>M583*'OLD Data - P&amp;L'!$L$4</f>
        <v>33.28668</v>
      </c>
      <c r="N585" s="89">
        <f>N583*'OLD Data - P&amp;L'!$L$4</f>
        <v>37.3626</v>
      </c>
      <c r="O585" s="89">
        <f>O583*'OLD Data - P&amp;L'!$L$4</f>
        <v>48.91104</v>
      </c>
      <c r="P585" s="89">
        <f>P583*'OLD Data - P&amp;L'!$L$4</f>
        <v>48.00528</v>
      </c>
      <c r="Q585" s="89">
        <f>Q583*'OLD Data - P&amp;L'!$L$4</f>
        <v>38.4948</v>
      </c>
      <c r="R585" s="89">
        <f>R583*'OLD Data - P&amp;L'!$L$4</f>
        <v>29.21076</v>
      </c>
      <c r="S585" s="89">
        <f>S583*'OLD Data - P&amp;L'!$L$4</f>
        <v>27.85212</v>
      </c>
      <c r="T585" s="89">
        <f>T583*'OLD Data - P&amp;L'!$L$4</f>
        <v>28.07856</v>
      </c>
      <c r="U585" s="89">
        <f>U583*'OLD Data - P&amp;L'!$L$4</f>
        <v>22.41756</v>
      </c>
      <c r="V585" s="89">
        <f>V583*'OLD Data - P&amp;L'!$L$4</f>
        <v>11.322</v>
      </c>
      <c r="W585" s="89">
        <f>W583*'OLD Data - P&amp;L'!$L$4</f>
        <v>7.24608</v>
      </c>
      <c r="X585" s="89">
        <f>X583*'OLD Data - P&amp;L'!$L$4</f>
        <v>6.11388</v>
      </c>
      <c r="Y585" s="89">
        <f>Y583*'OLD Data - P&amp;L'!$L$4</f>
        <v>6.34032</v>
      </c>
      <c r="Z585" s="89">
        <f>Z583*'OLD Data - P&amp;L'!$L$4</f>
        <v>14.03928</v>
      </c>
      <c r="AA585" s="89">
        <f>AA583*'OLD Data - P&amp;L'!$L$4</f>
        <v>12.4542</v>
      </c>
      <c r="AB585" s="89">
        <f>AB583*'OLD Data - P&amp;L'!$L$4</f>
        <v>7.9254</v>
      </c>
      <c r="AC585" s="89">
        <f>AC583*'OLD Data - P&amp;L'!$L$4</f>
        <v>0</v>
      </c>
      <c r="AD585" s="89">
        <f>AD583*'OLD Data - P&amp;L'!$L$4</f>
        <v>0</v>
      </c>
      <c r="AE585" s="89">
        <f>AE583*'OLD Data - P&amp;L'!$L$4</f>
        <v>0</v>
      </c>
      <c r="AF585" s="89">
        <f>AF583*'OLD Data - P&amp;L'!$L$4</f>
        <v>0</v>
      </c>
      <c r="AG585" s="888">
        <f t="shared" si="208"/>
        <v>712.60668</v>
      </c>
    </row>
    <row r="586">
      <c r="A586" s="1016" t="s">
        <v>1034</v>
      </c>
      <c r="B586" s="89">
        <f>(B218+B219)*'OLD Data - P&amp;L'!$C$5</f>
        <v>443.52</v>
      </c>
      <c r="C586" s="89">
        <f>(C218+C219)*'OLD Data - P&amp;L'!$C$5</f>
        <v>295.68</v>
      </c>
      <c r="D586" s="89">
        <f>(D218+D219)*'OLD Data - P&amp;L'!$C$5</f>
        <v>362.88</v>
      </c>
      <c r="E586" s="89">
        <f>(E218+E219)*'OLD Data - P&amp;L'!$C$5</f>
        <v>255.36</v>
      </c>
      <c r="F586" s="89">
        <f>(F218+F219)*'OLD Data - P&amp;L'!$C$5</f>
        <v>309.12</v>
      </c>
      <c r="G586" s="89">
        <f>(G218+G219)*'OLD Data - P&amp;L'!$C$5</f>
        <v>295.68</v>
      </c>
      <c r="H586" s="89">
        <f>(H218+H219)*'OLD Data - P&amp;L'!$C$5</f>
        <v>403.2</v>
      </c>
      <c r="I586" s="89">
        <f>(I218+I219)*'OLD Data - P&amp;L'!$C$5</f>
        <v>537.6</v>
      </c>
      <c r="J586" s="89">
        <f>(J218+J219)*'OLD Data - P&amp;L'!$C$5</f>
        <v>577.92</v>
      </c>
      <c r="K586" s="89">
        <f>(K218+K219)*'OLD Data - P&amp;L'!$C$5</f>
        <v>752.64</v>
      </c>
      <c r="L586" s="89">
        <f>(L218+L219)*'OLD Data - P&amp;L'!$C$5</f>
        <v>846.72</v>
      </c>
      <c r="M586" s="89">
        <f>(M218+M219)*'OLD Data - P&amp;L'!$C$5</f>
        <v>860.16</v>
      </c>
      <c r="N586" s="89">
        <f>(N218+N219)*'OLD Data - P&amp;L'!$C$5</f>
        <v>604.8</v>
      </c>
      <c r="O586" s="89">
        <f>(O218+O219)*'OLD Data - P&amp;L'!$C$5</f>
        <v>470.4</v>
      </c>
      <c r="P586" s="89">
        <f>(P218+P219)*'OLD Data - P&amp;L'!$C$5</f>
        <v>309.12</v>
      </c>
      <c r="Q586" s="89">
        <f>(Q218+Q219)*'OLD Data - P&amp;L'!$C$5</f>
        <v>416.64</v>
      </c>
      <c r="R586" s="89">
        <f>(R218+R219)*'OLD Data - P&amp;L'!$C$5</f>
        <v>174.72</v>
      </c>
      <c r="S586" s="89">
        <f>(S218+S219)*'OLD Data - P&amp;L'!$C$5</f>
        <v>268.8</v>
      </c>
      <c r="T586" s="89">
        <f>(T218+T219)*'OLD Data - P&amp;L'!$C$5</f>
        <v>228.48</v>
      </c>
      <c r="U586" s="89">
        <f>(U218+U219)*'OLD Data - P&amp;L'!$C$5</f>
        <v>161.28</v>
      </c>
      <c r="V586" s="89">
        <f>(V218+V219)*'OLD Data - P&amp;L'!$C$5</f>
        <v>134.4</v>
      </c>
      <c r="W586" s="89">
        <f>(W218+W219)*'OLD Data - P&amp;L'!$C$5</f>
        <v>134.4</v>
      </c>
      <c r="X586" s="89">
        <f>(X218+X219)*'OLD Data - P&amp;L'!$C$5</f>
        <v>147.84</v>
      </c>
      <c r="Y586" s="89">
        <f>(Y218+Y219)*'OLD Data - P&amp;L'!$C$5</f>
        <v>174.72</v>
      </c>
      <c r="Z586" s="89">
        <f>(Z218+Z219)*'OLD Data - P&amp;L'!$C$5</f>
        <v>416.64</v>
      </c>
      <c r="AA586" s="89">
        <f>(AA218+AA219)*'OLD Data - P&amp;L'!$C$5</f>
        <v>443.52</v>
      </c>
      <c r="AB586" s="89">
        <f>(AB218+AB219)*'OLD Data - P&amp;L'!$C$5</f>
        <v>403.2</v>
      </c>
      <c r="AC586" s="89">
        <f>(AC218+AC219)*'OLD Data - P&amp;L'!$C$5</f>
        <v>0</v>
      </c>
      <c r="AD586" s="89">
        <f>(AD218+AD219)*'OLD Data - P&amp;L'!$C$5</f>
        <v>0</v>
      </c>
      <c r="AE586" s="89">
        <f>(AE218+AE219)*'OLD Data - P&amp;L'!$C$5</f>
        <v>0</v>
      </c>
      <c r="AF586" s="89">
        <f>(AF218+AF219)*'OLD Data - P&amp;L'!$C$5</f>
        <v>0</v>
      </c>
      <c r="AG586" s="888">
        <f t="shared" si="208"/>
        <v>10429.44</v>
      </c>
    </row>
    <row r="587">
      <c r="A587" s="1017" t="s">
        <v>1042</v>
      </c>
      <c r="B587" s="89">
        <f>B586*'OLD Data - P&amp;L'!$L$8</f>
        <v>33.264</v>
      </c>
      <c r="C587" s="89">
        <f>C586*'OLD Data - P&amp;L'!$L$8</f>
        <v>22.176</v>
      </c>
      <c r="D587" s="89">
        <f>D586*'OLD Data - P&amp;L'!$L$8</f>
        <v>27.216</v>
      </c>
      <c r="E587" s="89">
        <f>E586*'OLD Data - P&amp;L'!$L$8</f>
        <v>19.152</v>
      </c>
      <c r="F587" s="89">
        <f>F586*'OLD Data - P&amp;L'!$L$8</f>
        <v>23.184</v>
      </c>
      <c r="G587" s="89">
        <f>G586*'OLD Data - P&amp;L'!$L$8</f>
        <v>22.176</v>
      </c>
      <c r="H587" s="89">
        <f>H586*'OLD Data - P&amp;L'!$L$8</f>
        <v>30.24</v>
      </c>
      <c r="I587" s="89">
        <f>I586*'OLD Data - P&amp;L'!$L$8</f>
        <v>40.32</v>
      </c>
      <c r="J587" s="89">
        <f>J586*'OLD Data - P&amp;L'!$L$8</f>
        <v>43.344</v>
      </c>
      <c r="K587" s="89">
        <f>K586*'OLD Data - P&amp;L'!$L$8</f>
        <v>56.448</v>
      </c>
      <c r="L587" s="89">
        <f>L586*'OLD Data - P&amp;L'!$L$8</f>
        <v>63.504</v>
      </c>
      <c r="M587" s="89">
        <f>M586*'OLD Data - P&amp;L'!$L$8</f>
        <v>64.512</v>
      </c>
      <c r="N587" s="89">
        <f>N586*'OLD Data - P&amp;L'!$L$8</f>
        <v>45.36</v>
      </c>
      <c r="O587" s="89">
        <f>O586*'OLD Data - P&amp;L'!$L$8</f>
        <v>35.28</v>
      </c>
      <c r="P587" s="89">
        <f>P586*'OLD Data - P&amp;L'!$L$8</f>
        <v>23.184</v>
      </c>
      <c r="Q587" s="89">
        <f>Q586*'OLD Data - P&amp;L'!$L$8</f>
        <v>31.248</v>
      </c>
      <c r="R587" s="89">
        <f>R586*'OLD Data - P&amp;L'!$L$8</f>
        <v>13.104</v>
      </c>
      <c r="S587" s="89">
        <f>S586*'OLD Data - P&amp;L'!$L$8</f>
        <v>20.16</v>
      </c>
      <c r="T587" s="89">
        <f>T586*'OLD Data - P&amp;L'!$L$8</f>
        <v>17.136</v>
      </c>
      <c r="U587" s="89">
        <f>U586*'OLD Data - P&amp;L'!$L$8</f>
        <v>12.096</v>
      </c>
      <c r="V587" s="89">
        <f>V586*'OLD Data - P&amp;L'!$L$8</f>
        <v>10.08</v>
      </c>
      <c r="W587" s="89">
        <f>W586*'OLD Data - P&amp;L'!$L$8</f>
        <v>10.08</v>
      </c>
      <c r="X587" s="89">
        <f>X586*'OLD Data - P&amp;L'!$L$8</f>
        <v>11.088</v>
      </c>
      <c r="Y587" s="89">
        <f>Y586*'OLD Data - P&amp;L'!$L$8</f>
        <v>13.104</v>
      </c>
      <c r="Z587" s="89">
        <f>Z586*'OLD Data - P&amp;L'!$L$8</f>
        <v>31.248</v>
      </c>
      <c r="AA587" s="89">
        <f>AA586*'OLD Data - P&amp;L'!$L$8</f>
        <v>33.264</v>
      </c>
      <c r="AB587" s="89">
        <f>AB586*'OLD Data - P&amp;L'!$L$8</f>
        <v>30.24</v>
      </c>
      <c r="AC587" s="89">
        <f>AC586*'OLD Data - P&amp;L'!$L$8</f>
        <v>0</v>
      </c>
      <c r="AD587" s="89">
        <f>AD586*'OLD Data - P&amp;L'!$L$8</f>
        <v>0</v>
      </c>
      <c r="AE587" s="89">
        <f>AE586*'OLD Data - P&amp;L'!$L$8</f>
        <v>0</v>
      </c>
      <c r="AF587" s="89">
        <f>AF586*'OLD Data - P&amp;L'!$L$8</f>
        <v>0</v>
      </c>
      <c r="AG587" s="888">
        <f t="shared" si="208"/>
        <v>782.208</v>
      </c>
    </row>
    <row r="588">
      <c r="A588" s="1017" t="s">
        <v>1045</v>
      </c>
      <c r="B588" s="89">
        <f>B586*'OLD Data - P&amp;L'!$L$9</f>
        <v>11.088</v>
      </c>
      <c r="C588" s="89">
        <f>C586*'OLD Data - P&amp;L'!$L$9</f>
        <v>7.392</v>
      </c>
      <c r="D588" s="89">
        <f>D586*'OLD Data - P&amp;L'!$L$9</f>
        <v>9.072</v>
      </c>
      <c r="E588" s="89">
        <f>E586*'OLD Data - P&amp;L'!$L$9</f>
        <v>6.384</v>
      </c>
      <c r="F588" s="89">
        <f>F586*'OLD Data - P&amp;L'!$L$9</f>
        <v>7.728</v>
      </c>
      <c r="G588" s="89">
        <f>G586*'OLD Data - P&amp;L'!$L$9</f>
        <v>7.392</v>
      </c>
      <c r="H588" s="89">
        <f>H586*'OLD Data - P&amp;L'!$L$9</f>
        <v>10.08</v>
      </c>
      <c r="I588" s="89">
        <f>I586*'OLD Data - P&amp;L'!$L$9</f>
        <v>13.44</v>
      </c>
      <c r="J588" s="89">
        <f>J586*'OLD Data - P&amp;L'!$L$9</f>
        <v>14.448</v>
      </c>
      <c r="K588" s="89">
        <f>K586*'OLD Data - P&amp;L'!$L$9</f>
        <v>18.816</v>
      </c>
      <c r="L588" s="89">
        <f>L586*'OLD Data - P&amp;L'!$L$9</f>
        <v>21.168</v>
      </c>
      <c r="M588" s="89">
        <f>M586*'OLD Data - P&amp;L'!$L$9</f>
        <v>21.504</v>
      </c>
      <c r="N588" s="89">
        <f>N586*'OLD Data - P&amp;L'!$L$9</f>
        <v>15.12</v>
      </c>
      <c r="O588" s="89">
        <f>O586*'OLD Data - P&amp;L'!$L$9</f>
        <v>11.76</v>
      </c>
      <c r="P588" s="89">
        <f>P586*'OLD Data - P&amp;L'!$L$9</f>
        <v>7.728</v>
      </c>
      <c r="Q588" s="89">
        <f>Q586*'OLD Data - P&amp;L'!$L$9</f>
        <v>10.416</v>
      </c>
      <c r="R588" s="89">
        <f>R586*'OLD Data - P&amp;L'!$L$9</f>
        <v>4.368</v>
      </c>
      <c r="S588" s="89">
        <f>S586*'OLD Data - P&amp;L'!$L$9</f>
        <v>6.72</v>
      </c>
      <c r="T588" s="89">
        <f>T586*'OLD Data - P&amp;L'!$L$9</f>
        <v>5.712</v>
      </c>
      <c r="U588" s="89">
        <f>U586*'OLD Data - P&amp;L'!$L$9</f>
        <v>4.032</v>
      </c>
      <c r="V588" s="89">
        <f>V586*'OLD Data - P&amp;L'!$L$9</f>
        <v>3.36</v>
      </c>
      <c r="W588" s="89">
        <f>W586*'OLD Data - P&amp;L'!$L$9</f>
        <v>3.36</v>
      </c>
      <c r="X588" s="89">
        <f>X586*'OLD Data - P&amp;L'!$L$9</f>
        <v>3.696</v>
      </c>
      <c r="Y588" s="89">
        <f>Y586*'OLD Data - P&amp;L'!$L$9</f>
        <v>4.368</v>
      </c>
      <c r="Z588" s="89">
        <f>Z586*'OLD Data - P&amp;L'!$L$9</f>
        <v>10.416</v>
      </c>
      <c r="AA588" s="89">
        <f>AA586*'OLD Data - P&amp;L'!$L$9</f>
        <v>11.088</v>
      </c>
      <c r="AB588" s="89">
        <f>AB586*'OLD Data - P&amp;L'!$L$9</f>
        <v>10.08</v>
      </c>
      <c r="AC588" s="89">
        <f>AC586*'OLD Data - P&amp;L'!$L$9</f>
        <v>0</v>
      </c>
      <c r="AD588" s="89">
        <f>AD586*'OLD Data - P&amp;L'!$L$9</f>
        <v>0</v>
      </c>
      <c r="AE588" s="89">
        <f>AE586*'OLD Data - P&amp;L'!$L$9</f>
        <v>0</v>
      </c>
      <c r="AF588" s="89">
        <f>AF586*'OLD Data - P&amp;L'!$L$9</f>
        <v>0</v>
      </c>
      <c r="AG588" s="888">
        <f t="shared" si="208"/>
        <v>260.736</v>
      </c>
    </row>
    <row r="589">
      <c r="A589" s="1016" t="s">
        <v>1052</v>
      </c>
      <c r="B589" s="1034">
        <f>(B220+B221)*'OLD Data - P&amp;L'!$C$10</f>
        <v>822</v>
      </c>
      <c r="C589" s="1034">
        <f>(C220+C221)*'OLD Data - P&amp;L'!$C$10</f>
        <v>1272</v>
      </c>
      <c r="D589" s="1034">
        <f>(D220+D221)*'OLD Data - P&amp;L'!$C$10</f>
        <v>1404</v>
      </c>
      <c r="E589" s="1034">
        <f>(E220+E221)*'OLD Data - P&amp;L'!$C$10</f>
        <v>1272</v>
      </c>
      <c r="F589" s="1034">
        <f>(F220+F221)*'OLD Data - P&amp;L'!$C$10</f>
        <v>1308</v>
      </c>
      <c r="G589" s="1034">
        <f>(G220+G221)*'OLD Data - P&amp;L'!$C$10</f>
        <v>1500</v>
      </c>
      <c r="H589" s="1034">
        <f>(H220+H221)*'OLD Data - P&amp;L'!$C$10</f>
        <v>1488</v>
      </c>
      <c r="I589" s="1034">
        <f>(I220+I221)*'OLD Data - P&amp;L'!$C$10</f>
        <v>1506</v>
      </c>
      <c r="J589" s="1034">
        <f>(J220+J221)*'OLD Data - P&amp;L'!$C$10</f>
        <v>1794</v>
      </c>
      <c r="K589" s="1034">
        <f>(K220+K221)*'OLD Data - P&amp;L'!$C$10</f>
        <v>3102</v>
      </c>
      <c r="L589" s="1034">
        <f>(L220+L221)*'OLD Data - P&amp;L'!$C$10</f>
        <v>2646</v>
      </c>
      <c r="M589" s="1034">
        <f>(M220+M221)*'OLD Data - P&amp;L'!$C$10</f>
        <v>2124</v>
      </c>
      <c r="N589" s="1034">
        <f>(N220+N221)*'OLD Data - P&amp;L'!$C$10</f>
        <v>1278</v>
      </c>
      <c r="O589" s="1034">
        <f>(O220+O221)*'OLD Data - P&amp;L'!$C$10</f>
        <v>318</v>
      </c>
      <c r="P589" s="1034">
        <f>(P220+P221)*'OLD Data - P&amp;L'!$C$10</f>
        <v>210</v>
      </c>
      <c r="Q589" s="1034">
        <f>(Q220+Q221)*'OLD Data - P&amp;L'!$C$10</f>
        <v>258</v>
      </c>
      <c r="R589" s="1034">
        <f>(R220+R221)*'OLD Data - P&amp;L'!$C$10</f>
        <v>228</v>
      </c>
      <c r="S589" s="1034">
        <f>(S220+S221)*'OLD Data - P&amp;L'!$C$10</f>
        <v>240</v>
      </c>
      <c r="T589" s="1034">
        <f>(T220+T221)*'OLD Data - P&amp;L'!$C$10</f>
        <v>102</v>
      </c>
      <c r="U589" s="1034">
        <f>(U220+U221)*'OLD Data - P&amp;L'!$C$10</f>
        <v>132</v>
      </c>
      <c r="V589" s="1034">
        <f>(V220+V221)*'OLD Data - P&amp;L'!$C$10</f>
        <v>78</v>
      </c>
      <c r="W589" s="1034">
        <f>(W220+W221)*'OLD Data - P&amp;L'!$C$10</f>
        <v>120</v>
      </c>
      <c r="X589" s="1034">
        <f>(X220+X221)*'OLD Data - P&amp;L'!$C$10</f>
        <v>72</v>
      </c>
      <c r="Y589" s="1034">
        <f>(Y220+Y221)*'OLD Data - P&amp;L'!$C$10</f>
        <v>114</v>
      </c>
      <c r="Z589" s="1034">
        <f>(Z220+Z221)*'OLD Data - P&amp;L'!$C$10</f>
        <v>390</v>
      </c>
      <c r="AA589" s="1034">
        <f>(AA220+AA221)*'OLD Data - P&amp;L'!$C$10</f>
        <v>528</v>
      </c>
      <c r="AB589" s="1034">
        <f>(AB220+AB221)*'OLD Data - P&amp;L'!$C$10</f>
        <v>426</v>
      </c>
      <c r="AC589" s="1034">
        <f>(AC220+AC221)*'OLD Data - P&amp;L'!$C$10</f>
        <v>0</v>
      </c>
      <c r="AD589" s="1034">
        <f>(AD220+AD221)*'OLD Data - P&amp;L'!$C$10</f>
        <v>0</v>
      </c>
      <c r="AE589" s="1034">
        <f>(AE220+AE221)*'OLD Data - P&amp;L'!$C$10</f>
        <v>0</v>
      </c>
      <c r="AF589" s="1034">
        <f>(AF220+AF221)*'OLD Data - P&amp;L'!$C$10</f>
        <v>0</v>
      </c>
      <c r="AG589" s="888">
        <f t="shared" si="208"/>
        <v>24732</v>
      </c>
    </row>
    <row r="590">
      <c r="A590" s="1017" t="s">
        <v>1056</v>
      </c>
      <c r="B590" s="1034">
        <f>(B570+B572+B574+B577+B580+B583+B586)*'OLD Data - P&amp;L'!$L$6</f>
        <v>74.4123</v>
      </c>
      <c r="C590" s="1034">
        <f>(C570+C572+C574+C577+C580+C583+C586)*'OLD Data - P&amp;L'!$L$6</f>
        <v>103.1549</v>
      </c>
      <c r="D590" s="1034">
        <f>(D570+D572+D574+D577+D580+D583+D586)*'OLD Data - P&amp;L'!$L$6</f>
        <v>132.8658625</v>
      </c>
      <c r="E590" s="1034">
        <f>(E570+E572+E574+E577+E580+E583+E586)*'OLD Data - P&amp;L'!$L$6</f>
        <v>128.659225</v>
      </c>
      <c r="F590" s="1034">
        <f>(F570+F572+F574+F577+F580+F583+F586)*'OLD Data - P&amp;L'!$L$6</f>
        <v>144.5104875</v>
      </c>
      <c r="G590" s="1034">
        <f>(G570+G572+G574+G577+G580+G583+G586)*'OLD Data - P&amp;L'!$L$6</f>
        <v>131.2307375</v>
      </c>
      <c r="H590" s="1034">
        <f>(H570+H572+H574+H577+H580+H583+H586)*'OLD Data - P&amp;L'!$L$6</f>
        <v>137.1999875</v>
      </c>
      <c r="I590" s="1034">
        <f>(I570+I572+I574+I577+I580+I583+I586)*'OLD Data - P&amp;L'!$L$6</f>
        <v>144.8211</v>
      </c>
      <c r="J590" s="1034">
        <f>(J570+J572+J574+J577+J580+J583+J586)*'OLD Data - P&amp;L'!$L$6</f>
        <v>147.63675</v>
      </c>
      <c r="K590" s="1034">
        <f>(K570+K572+K574+K577+K580+K583+K586)*'OLD Data - P&amp;L'!$L$6</f>
        <v>225.8475375</v>
      </c>
      <c r="L590" s="1034">
        <f>(L570+L572+L574+L577+L580+L583+L586)*'OLD Data - P&amp;L'!$L$6</f>
        <v>210.38215</v>
      </c>
      <c r="M590" s="1034">
        <f>(M570+M572+M574+M577+M580+M583+M586)*'OLD Data - P&amp;L'!$L$6</f>
        <v>190.9071125</v>
      </c>
      <c r="N590" s="1034">
        <f>(N570+N572+N574+N577+N580+N583+N586)*'OLD Data - P&amp;L'!$L$6</f>
        <v>151.5026625</v>
      </c>
      <c r="O590" s="1034">
        <f>(O570+O572+O574+O577+O580+O583+O586)*'OLD Data - P&amp;L'!$L$6</f>
        <v>102.4076625</v>
      </c>
      <c r="P590" s="1034">
        <f>(P570+P572+P574+P577+P580+P583+P586)*'OLD Data - P&amp;L'!$L$6</f>
        <v>77.8475125</v>
      </c>
      <c r="Q590" s="1034">
        <f>(Q570+Q572+Q574+Q577+Q580+Q583+Q586)*'OLD Data - P&amp;L'!$L$6</f>
        <v>61.06105</v>
      </c>
      <c r="R590" s="1034">
        <f>(R570+R572+R574+R577+R580+R583+R586)*'OLD Data - P&amp;L'!$L$6</f>
        <v>43.8952625</v>
      </c>
      <c r="S590" s="1034">
        <f>(S570+S572+S574+S577+S580+S583+S586)*'OLD Data - P&amp;L'!$L$6</f>
        <v>50.407375</v>
      </c>
      <c r="T590" s="1034">
        <f>(T570+T572+T574+T577+T580+T583+T586)*'OLD Data - P&amp;L'!$L$6</f>
        <v>45.57855</v>
      </c>
      <c r="U590" s="1034">
        <f>(U570+U572+U574+U577+U580+U583+U586)*'OLD Data - P&amp;L'!$L$6</f>
        <v>37.0748</v>
      </c>
      <c r="V590" s="1034">
        <f>(V570+V572+V574+V577+V580+V583+V586)*'OLD Data - P&amp;L'!$L$6</f>
        <v>18.9384875</v>
      </c>
      <c r="W590" s="1034">
        <f>(W570+W572+W574+W577+W580+W583+W586)*'OLD Data - P&amp;L'!$L$6</f>
        <v>16.0985125</v>
      </c>
      <c r="X590" s="1034">
        <f>(X570+X572+X574+X577+X580+X583+X586)*'OLD Data - P&amp;L'!$L$6</f>
        <v>11.2553625</v>
      </c>
      <c r="Y590" s="1034">
        <f>(Y570+Y572+Y574+Y577+Y580+Y583+Y586)*'OLD Data - P&amp;L'!$L$6</f>
        <v>9.810825</v>
      </c>
      <c r="Z590" s="1034">
        <f>(Z570+Z572+Z574+Z577+Z580+Z583+Z586)*'OLD Data - P&amp;L'!$L$6</f>
        <v>15.0446</v>
      </c>
      <c r="AA590" s="1034">
        <f>(AA570+AA572+AA574+AA577+AA580+AA583+AA586)*'OLD Data - P&amp;L'!$L$6</f>
        <v>10.640575</v>
      </c>
      <c r="AB590" s="1034">
        <f>(AB570+AB572+AB574+AB577+AB580+AB583+AB586)*'OLD Data - P&amp;L'!$L$6</f>
        <v>8.523925</v>
      </c>
      <c r="AC590" s="1034">
        <f>(AC570+AC572+AC574+AC577+AC580+AC583+AC586)*'OLD Data - P&amp;L'!$L$6</f>
        <v>0</v>
      </c>
      <c r="AD590" s="1034">
        <f>(AD570+AD572+AD574+AD577+AD580+AD583+AD586)*'OLD Data - P&amp;L'!$L$6</f>
        <v>0</v>
      </c>
      <c r="AE590" s="1034">
        <f>(AE570+AE572+AE574+AE577+AE580+AE583+AE586)*'OLD Data - P&amp;L'!$L$6</f>
        <v>0</v>
      </c>
      <c r="AF590" s="1034">
        <f>(AF570+AF572+AF574+AF577+AF580+AF583+AF586)*'OLD Data - P&amp;L'!$L$6</f>
        <v>0</v>
      </c>
      <c r="AG590" s="888">
        <f t="shared" si="208"/>
        <v>2431.715313</v>
      </c>
    </row>
    <row r="591">
      <c r="A591" s="1017" t="s">
        <v>1068</v>
      </c>
      <c r="B591" s="1034">
        <f t="shared" ref="B591:AF591" si="209">$AG591/31</f>
        <v>17.36774194</v>
      </c>
      <c r="C591" s="1034">
        <f t="shared" si="209"/>
        <v>17.36774194</v>
      </c>
      <c r="D591" s="1034">
        <f t="shared" si="209"/>
        <v>17.36774194</v>
      </c>
      <c r="E591" s="1034">
        <f t="shared" si="209"/>
        <v>17.36774194</v>
      </c>
      <c r="F591" s="1034">
        <f t="shared" si="209"/>
        <v>17.36774194</v>
      </c>
      <c r="G591" s="1034">
        <f t="shared" si="209"/>
        <v>17.36774194</v>
      </c>
      <c r="H591" s="1034">
        <f t="shared" si="209"/>
        <v>17.36774194</v>
      </c>
      <c r="I591" s="1034">
        <f t="shared" si="209"/>
        <v>17.36774194</v>
      </c>
      <c r="J591" s="1034">
        <f t="shared" si="209"/>
        <v>17.36774194</v>
      </c>
      <c r="K591" s="1034">
        <f t="shared" si="209"/>
        <v>17.36774194</v>
      </c>
      <c r="L591" s="1034">
        <f t="shared" si="209"/>
        <v>17.36774194</v>
      </c>
      <c r="M591" s="1034">
        <f t="shared" si="209"/>
        <v>17.36774194</v>
      </c>
      <c r="N591" s="1034">
        <f t="shared" si="209"/>
        <v>17.36774194</v>
      </c>
      <c r="O591" s="1034">
        <f t="shared" si="209"/>
        <v>17.36774194</v>
      </c>
      <c r="P591" s="1034">
        <f t="shared" si="209"/>
        <v>17.36774194</v>
      </c>
      <c r="Q591" s="1034">
        <f t="shared" si="209"/>
        <v>17.36774194</v>
      </c>
      <c r="R591" s="1034">
        <f t="shared" si="209"/>
        <v>17.36774194</v>
      </c>
      <c r="S591" s="1034">
        <f t="shared" si="209"/>
        <v>17.36774194</v>
      </c>
      <c r="T591" s="1034">
        <f t="shared" si="209"/>
        <v>17.36774194</v>
      </c>
      <c r="U591" s="1034">
        <f t="shared" si="209"/>
        <v>17.36774194</v>
      </c>
      <c r="V591" s="1034">
        <f t="shared" si="209"/>
        <v>17.36774194</v>
      </c>
      <c r="W591" s="1034">
        <f t="shared" si="209"/>
        <v>17.36774194</v>
      </c>
      <c r="X591" s="1034">
        <f t="shared" si="209"/>
        <v>17.36774194</v>
      </c>
      <c r="Y591" s="1034">
        <f t="shared" si="209"/>
        <v>17.36774194</v>
      </c>
      <c r="Z591" s="1034">
        <f t="shared" si="209"/>
        <v>17.36774194</v>
      </c>
      <c r="AA591" s="1034">
        <f t="shared" si="209"/>
        <v>17.36774194</v>
      </c>
      <c r="AB591" s="1034">
        <f t="shared" si="209"/>
        <v>17.36774194</v>
      </c>
      <c r="AC591" s="1034">
        <f t="shared" si="209"/>
        <v>17.36774194</v>
      </c>
      <c r="AD591" s="1034">
        <f t="shared" si="209"/>
        <v>17.36774194</v>
      </c>
      <c r="AE591" s="1034">
        <f t="shared" si="209"/>
        <v>17.36774194</v>
      </c>
      <c r="AF591" s="1034">
        <f t="shared" si="209"/>
        <v>17.36774194</v>
      </c>
      <c r="AG591" s="1047">
        <v>538.4</v>
      </c>
    </row>
    <row r="592">
      <c r="A592" s="1255" t="s">
        <v>1269</v>
      </c>
      <c r="B592" s="89">
        <f>(B138*'OLD Data - P&amp;L'!$L$12*'OLD Data - P&amp;L'!$L$3)+(B138*'OLD Data - P&amp;L'!$L$13*'OLD Data - P&amp;L'!$L$14)</f>
        <v>6139.915609</v>
      </c>
      <c r="C592" s="89">
        <f>(C138*'OLD Data - P&amp;L'!$L$12*'OLD Data - P&amp;L'!$L$3)+(C138*'OLD Data - P&amp;L'!$L$13*'OLD Data - P&amp;L'!$L$14)</f>
        <v>8091.409969</v>
      </c>
      <c r="D592" s="89">
        <f>(D138*'OLD Data - P&amp;L'!$L$12*'OLD Data - P&amp;L'!$L$3)+(D138*'OLD Data - P&amp;L'!$L$13*'OLD Data - P&amp;L'!$L$14)</f>
        <v>10399.80467</v>
      </c>
      <c r="E592" s="89">
        <f>(E138*'OLD Data - P&amp;L'!$L$12*'OLD Data - P&amp;L'!$L$3)+(E138*'OLD Data - P&amp;L'!$L$13*'OLD Data - P&amp;L'!$L$14)</f>
        <v>10267.11562</v>
      </c>
      <c r="F592" s="89">
        <f>(F138*'OLD Data - P&amp;L'!$L$12*'OLD Data - P&amp;L'!$L$3)+(F138*'OLD Data - P&amp;L'!$L$13*'OLD Data - P&amp;L'!$L$14)</f>
        <v>10051.50108</v>
      </c>
      <c r="G592" s="89">
        <f>(G138*'OLD Data - P&amp;L'!$L$12*'OLD Data - P&amp;L'!$L$3)+(G138*'OLD Data - P&amp;L'!$L$13*'OLD Data - P&amp;L'!$L$14)</f>
        <v>10974.06952</v>
      </c>
      <c r="H592" s="89">
        <f>(H138*'OLD Data - P&amp;L'!$L$12*'OLD Data - P&amp;L'!$L$3)+(H138*'OLD Data - P&amp;L'!$L$13*'OLD Data - P&amp;L'!$L$14)</f>
        <v>10914.93864</v>
      </c>
      <c r="I592" s="89">
        <f>(I138*'OLD Data - P&amp;L'!$L$12*'OLD Data - P&amp;L'!$L$3)+(I138*'OLD Data - P&amp;L'!$L$13*'OLD Data - P&amp;L'!$L$14)</f>
        <v>11493.50293</v>
      </c>
      <c r="J592" s="89">
        <f>(J138*'OLD Data - P&amp;L'!$L$12*'OLD Data - P&amp;L'!$L$3)+(J138*'OLD Data - P&amp;L'!$L$13*'OLD Data - P&amp;L'!$L$14)</f>
        <v>11763.36559</v>
      </c>
      <c r="K592" s="89">
        <f>(K138*'OLD Data - P&amp;L'!$L$12*'OLD Data - P&amp;L'!$L$3)+(K138*'OLD Data - P&amp;L'!$L$13*'OLD Data - P&amp;L'!$L$14)</f>
        <v>17925.58825</v>
      </c>
      <c r="L592" s="89">
        <f>(L138*'OLD Data - P&amp;L'!$L$12*'OLD Data - P&amp;L'!$L$3)+(L138*'OLD Data - P&amp;L'!$L$13*'OLD Data - P&amp;L'!$L$14)</f>
        <v>16707.51516</v>
      </c>
      <c r="M592" s="89">
        <f>(M138*'OLD Data - P&amp;L'!$L$12*'OLD Data - P&amp;L'!$L$3)+(M138*'OLD Data - P&amp;L'!$L$13*'OLD Data - P&amp;L'!$L$14)</f>
        <v>14531.22161</v>
      </c>
      <c r="N592" s="89">
        <f>(N138*'OLD Data - P&amp;L'!$L$12*'OLD Data - P&amp;L'!$L$3)+(N138*'OLD Data - P&amp;L'!$L$13*'OLD Data - P&amp;L'!$L$14)</f>
        <v>12612.76312</v>
      </c>
      <c r="O592" s="89">
        <f>(O138*'OLD Data - P&amp;L'!$L$12*'OLD Data - P&amp;L'!$L$3)+(O138*'OLD Data - P&amp;L'!$L$13*'OLD Data - P&amp;L'!$L$14)</f>
        <v>9694.995308</v>
      </c>
      <c r="P592" s="89">
        <f>(P138*'OLD Data - P&amp;L'!$L$12*'OLD Data - P&amp;L'!$L$3)+(P138*'OLD Data - P&amp;L'!$L$13*'OLD Data - P&amp;L'!$L$14)</f>
        <v>7919.356445</v>
      </c>
      <c r="Q592" s="89">
        <f>(Q138*'OLD Data - P&amp;L'!$L$12*'OLD Data - P&amp;L'!$L$3)+(Q138*'OLD Data - P&amp;L'!$L$13*'OLD Data - P&amp;L'!$L$14)</f>
        <v>6705.496028</v>
      </c>
      <c r="R592" s="89">
        <f>(R138*'OLD Data - P&amp;L'!$L$12*'OLD Data - P&amp;L'!$L$3)+(R138*'OLD Data - P&amp;L'!$L$13*'OLD Data - P&amp;L'!$L$14)</f>
        <v>4594.793498</v>
      </c>
      <c r="S592" s="89">
        <f>(S138*'OLD Data - P&amp;L'!$L$12*'OLD Data - P&amp;L'!$L$3)+(S138*'OLD Data - P&amp;L'!$L$13*'OLD Data - P&amp;L'!$L$14)</f>
        <v>5278.696583</v>
      </c>
      <c r="T592" s="89">
        <f>(T138*'OLD Data - P&amp;L'!$L$12*'OLD Data - P&amp;L'!$L$3)+(T138*'OLD Data - P&amp;L'!$L$13*'OLD Data - P&amp;L'!$L$14)</f>
        <v>4901.999684</v>
      </c>
      <c r="U592" s="89">
        <f>(U138*'OLD Data - P&amp;L'!$L$12*'OLD Data - P&amp;L'!$L$3)+(U138*'OLD Data - P&amp;L'!$L$13*'OLD Data - P&amp;L'!$L$14)</f>
        <v>3604.079404</v>
      </c>
      <c r="V592" s="89">
        <f>(V138*'OLD Data - P&amp;L'!$L$12*'OLD Data - P&amp;L'!$L$3)+(V138*'OLD Data - P&amp;L'!$L$13*'OLD Data - P&amp;L'!$L$14)</f>
        <v>1700.409878</v>
      </c>
      <c r="W592" s="89">
        <f>(W138*'OLD Data - P&amp;L'!$L$12*'OLD Data - P&amp;L'!$L$3)+(W138*'OLD Data - P&amp;L'!$L$13*'OLD Data - P&amp;L'!$L$14)</f>
        <v>1475.243224</v>
      </c>
      <c r="X592" s="89">
        <f>(X138*'OLD Data - P&amp;L'!$L$12*'OLD Data - P&amp;L'!$L$3)+(X138*'OLD Data - P&amp;L'!$L$13*'OLD Data - P&amp;L'!$L$14)</f>
        <v>1020.481693</v>
      </c>
      <c r="Y592" s="89">
        <f>(Y138*'OLD Data - P&amp;L'!$L$12*'OLD Data - P&amp;L'!$L$3)+(Y138*'OLD Data - P&amp;L'!$L$13*'OLD Data - P&amp;L'!$L$14)</f>
        <v>928.5633665</v>
      </c>
      <c r="Z592" s="89">
        <f>(Z138*'OLD Data - P&amp;L'!$L$12*'OLD Data - P&amp;L'!$L$3)+(Z138*'OLD Data - P&amp;L'!$L$13*'OLD Data - P&amp;L'!$L$14)</f>
        <v>1555.977275</v>
      </c>
      <c r="AA592" s="89">
        <f>(AA138*'OLD Data - P&amp;L'!$L$12*'OLD Data - P&amp;L'!$L$3)+(AA138*'OLD Data - P&amp;L'!$L$13*'OLD Data - P&amp;L'!$L$14)</f>
        <v>1229.681466</v>
      </c>
      <c r="AB592" s="89">
        <f>(AB138*'OLD Data - P&amp;L'!$L$12*'OLD Data - P&amp;L'!$L$3)+(AB138*'OLD Data - P&amp;L'!$L$13*'OLD Data - P&amp;L'!$L$14)</f>
        <v>1045.357084</v>
      </c>
      <c r="AC592" s="89">
        <f>(AC138*'OLD Data - P&amp;L'!$L$12*'OLD Data - P&amp;L'!$L$3)+(AC138*'OLD Data - P&amp;L'!$L$13*'OLD Data - P&amp;L'!$L$14)</f>
        <v>0</v>
      </c>
      <c r="AD592" s="89">
        <f>(AD138*'OLD Data - P&amp;L'!$L$12*'OLD Data - P&amp;L'!$L$3)+(AD138*'OLD Data - P&amp;L'!$L$13*'OLD Data - P&amp;L'!$L$14)</f>
        <v>0</v>
      </c>
      <c r="AE592" s="89">
        <f>(AE138*'OLD Data - P&amp;L'!$L$12*'OLD Data - P&amp;L'!$L$3)+(AE138*'OLD Data - P&amp;L'!$L$13*'OLD Data - P&amp;L'!$L$14)</f>
        <v>0</v>
      </c>
      <c r="AF592" s="89">
        <f>(AF138*'OLD Data - P&amp;L'!$L$12*'OLD Data - P&amp;L'!$L$3)+(AF138*'OLD Data - P&amp;L'!$L$13*'OLD Data - P&amp;L'!$L$14)</f>
        <v>0</v>
      </c>
      <c r="AG592" s="888">
        <f t="shared" ref="AG592:AG621" si="210">SUM(B592:AF592)</f>
        <v>203527.8427</v>
      </c>
    </row>
    <row r="593">
      <c r="A593" s="1255" t="s">
        <v>1275</v>
      </c>
      <c r="B593" s="89">
        <f>(B131*'OLD Data - P&amp;L'!$L$12*'OLD Data - P&amp;L'!$I$10)+(B131*'OLD Data - P&amp;L'!$L$13*'OLD Data - P&amp;L'!$L$15)</f>
        <v>198</v>
      </c>
      <c r="C593" s="89">
        <f>(C131*'OLD Data - P&amp;L'!$L$12*'OLD Data - P&amp;L'!$I$10)+(C131*'OLD Data - P&amp;L'!$L$13*'OLD Data - P&amp;L'!$L$15)</f>
        <v>268.8</v>
      </c>
      <c r="D593" s="89">
        <f>(D131*'OLD Data - P&amp;L'!$L$12*'OLD Data - P&amp;L'!$I$10)+(D131*'OLD Data - P&amp;L'!$L$13*'OLD Data - P&amp;L'!$L$15)</f>
        <v>340.8</v>
      </c>
      <c r="E593" s="89">
        <f>(E131*'OLD Data - P&amp;L'!$L$12*'OLD Data - P&amp;L'!$I$10)+(E131*'OLD Data - P&amp;L'!$L$13*'OLD Data - P&amp;L'!$L$15)</f>
        <v>337.8</v>
      </c>
      <c r="F593" s="89">
        <f>(F131*'OLD Data - P&amp;L'!$L$12*'OLD Data - P&amp;L'!$I$10)+(F131*'OLD Data - P&amp;L'!$L$13*'OLD Data - P&amp;L'!$L$15)</f>
        <v>348.9</v>
      </c>
      <c r="G593" s="89">
        <f>(G131*'OLD Data - P&amp;L'!$L$12*'OLD Data - P&amp;L'!$I$10)+(G131*'OLD Data - P&amp;L'!$L$13*'OLD Data - P&amp;L'!$L$15)</f>
        <v>361.5</v>
      </c>
      <c r="H593" s="89">
        <f>(H131*'OLD Data - P&amp;L'!$L$12*'OLD Data - P&amp;L'!$I$10)+(H131*'OLD Data - P&amp;L'!$L$13*'OLD Data - P&amp;L'!$L$15)</f>
        <v>357</v>
      </c>
      <c r="I593" s="89">
        <f>(I131*'OLD Data - P&amp;L'!$L$12*'OLD Data - P&amp;L'!$I$10)+(I131*'OLD Data - P&amp;L'!$L$13*'OLD Data - P&amp;L'!$L$15)</f>
        <v>378</v>
      </c>
      <c r="J593" s="89">
        <f>(J131*'OLD Data - P&amp;L'!$L$12*'OLD Data - P&amp;L'!$I$10)+(J131*'OLD Data - P&amp;L'!$L$13*'OLD Data - P&amp;L'!$L$15)</f>
        <v>383.4</v>
      </c>
      <c r="K593" s="89">
        <f>(K131*'OLD Data - P&amp;L'!$L$12*'OLD Data - P&amp;L'!$I$10)+(K131*'OLD Data - P&amp;L'!$L$13*'OLD Data - P&amp;L'!$L$15)</f>
        <v>568.2</v>
      </c>
      <c r="L593" s="89">
        <f>(L131*'OLD Data - P&amp;L'!$L$12*'OLD Data - P&amp;L'!$I$10)+(L131*'OLD Data - P&amp;L'!$L$13*'OLD Data - P&amp;L'!$L$15)</f>
        <v>557.1</v>
      </c>
      <c r="M593" s="89">
        <f>(M131*'OLD Data - P&amp;L'!$L$12*'OLD Data - P&amp;L'!$I$10)+(M131*'OLD Data - P&amp;L'!$L$13*'OLD Data - P&amp;L'!$L$15)</f>
        <v>485.1</v>
      </c>
      <c r="N593" s="89">
        <f>(N131*'OLD Data - P&amp;L'!$L$12*'OLD Data - P&amp;L'!$I$10)+(N131*'OLD Data - P&amp;L'!$L$13*'OLD Data - P&amp;L'!$L$15)</f>
        <v>396</v>
      </c>
      <c r="O593" s="89">
        <f>(O131*'OLD Data - P&amp;L'!$L$12*'OLD Data - P&amp;L'!$I$10)+(O131*'OLD Data - P&amp;L'!$L$13*'OLD Data - P&amp;L'!$L$15)</f>
        <v>269.1</v>
      </c>
      <c r="P593" s="89">
        <f>(P131*'OLD Data - P&amp;L'!$L$12*'OLD Data - P&amp;L'!$I$10)+(P131*'OLD Data - P&amp;L'!$L$13*'OLD Data - P&amp;L'!$L$15)</f>
        <v>203.1</v>
      </c>
      <c r="Q593" s="89">
        <f>(Q131*'OLD Data - P&amp;L'!$L$12*'OLD Data - P&amp;L'!$I$10)+(Q131*'OLD Data - P&amp;L'!$L$13*'OLD Data - P&amp;L'!$L$15)</f>
        <v>171</v>
      </c>
      <c r="R593" s="89">
        <f>(R131*'OLD Data - P&amp;L'!$L$12*'OLD Data - P&amp;L'!$I$10)+(R131*'OLD Data - P&amp;L'!$L$13*'OLD Data - P&amp;L'!$L$15)</f>
        <v>119.1</v>
      </c>
      <c r="S593" s="89">
        <f>(S131*'OLD Data - P&amp;L'!$L$12*'OLD Data - P&amp;L'!$I$10)+(S131*'OLD Data - P&amp;L'!$L$13*'OLD Data - P&amp;L'!$L$15)</f>
        <v>136.2</v>
      </c>
      <c r="T593" s="89">
        <f>(T131*'OLD Data - P&amp;L'!$L$12*'OLD Data - P&amp;L'!$I$10)+(T131*'OLD Data - P&amp;L'!$L$13*'OLD Data - P&amp;L'!$L$15)</f>
        <v>123.6</v>
      </c>
      <c r="U593" s="89">
        <f>(U131*'OLD Data - P&amp;L'!$L$12*'OLD Data - P&amp;L'!$I$10)+(U131*'OLD Data - P&amp;L'!$L$13*'OLD Data - P&amp;L'!$L$15)</f>
        <v>102.6</v>
      </c>
      <c r="V593" s="89">
        <f>(V131*'OLD Data - P&amp;L'!$L$12*'OLD Data - P&amp;L'!$I$10)+(V131*'OLD Data - P&amp;L'!$L$13*'OLD Data - P&amp;L'!$L$15)</f>
        <v>53.7</v>
      </c>
      <c r="W593" s="89">
        <f>(W131*'OLD Data - P&amp;L'!$L$12*'OLD Data - P&amp;L'!$I$10)+(W131*'OLD Data - P&amp;L'!$L$13*'OLD Data - P&amp;L'!$L$15)</f>
        <v>46.8</v>
      </c>
      <c r="X593" s="89">
        <f>(X131*'OLD Data - P&amp;L'!$L$12*'OLD Data - P&amp;L'!$I$10)+(X131*'OLD Data - P&amp;L'!$L$13*'OLD Data - P&amp;L'!$L$15)</f>
        <v>34.8</v>
      </c>
      <c r="Y593" s="89">
        <f>(Y131*'OLD Data - P&amp;L'!$L$12*'OLD Data - P&amp;L'!$I$10)+(Y131*'OLD Data - P&amp;L'!$L$13*'OLD Data - P&amp;L'!$L$15)</f>
        <v>35.4</v>
      </c>
      <c r="Z593" s="89">
        <f>(Z131*'OLD Data - P&amp;L'!$L$12*'OLD Data - P&amp;L'!$I$10)+(Z131*'OLD Data - P&amp;L'!$L$13*'OLD Data - P&amp;L'!$L$15)</f>
        <v>74.4</v>
      </c>
      <c r="AA593" s="89">
        <f>(AA131*'OLD Data - P&amp;L'!$L$12*'OLD Data - P&amp;L'!$I$10)+(AA131*'OLD Data - P&amp;L'!$L$13*'OLD Data - P&amp;L'!$L$15)</f>
        <v>70.2</v>
      </c>
      <c r="AB593" s="89">
        <f>(AB131*'OLD Data - P&amp;L'!$L$12*'OLD Data - P&amp;L'!$I$10)+(AB131*'OLD Data - P&amp;L'!$L$13*'OLD Data - P&amp;L'!$L$15)</f>
        <v>57.3</v>
      </c>
      <c r="AC593" s="89">
        <f>(AC131*'OLD Data - P&amp;L'!$L$12*'OLD Data - P&amp;L'!$I$10)+(AC131*'OLD Data - P&amp;L'!$L$13*'OLD Data - P&amp;L'!$L$15)</f>
        <v>56.1</v>
      </c>
      <c r="AD593" s="89">
        <f>(AD131*'OLD Data - P&amp;L'!$L$12*'OLD Data - P&amp;L'!$I$10)+(AD131*'OLD Data - P&amp;L'!$L$13*'OLD Data - P&amp;L'!$L$15)</f>
        <v>64.2</v>
      </c>
      <c r="AE593" s="89">
        <f>(AE131*'OLD Data - P&amp;L'!$L$12*'OLD Data - P&amp;L'!$I$10)+(AE131*'OLD Data - P&amp;L'!$L$13*'OLD Data - P&amp;L'!$L$15)</f>
        <v>69.3</v>
      </c>
      <c r="AF593" s="89">
        <f>(AF131*'OLD Data - P&amp;L'!$L$12*'OLD Data - P&amp;L'!$I$10)+(AF131*'OLD Data - P&amp;L'!$L$13*'OLD Data - P&amp;L'!$L$15)</f>
        <v>0</v>
      </c>
      <c r="AG593" s="888">
        <f t="shared" si="210"/>
        <v>6667.5</v>
      </c>
    </row>
    <row r="594">
      <c r="A594" s="1048" t="s">
        <v>1072</v>
      </c>
      <c r="B594" s="89">
        <f>((B529+B530)*'OLD Data - P&amp;L'!$C$32)+((B531+B532)*'OLD Data - P&amp;L'!$C$33)+((B533+B534)*'OLD Data - P&amp;L'!$C$34)</f>
        <v>6256.56</v>
      </c>
      <c r="C594" s="89">
        <f>((C529+C530)*'OLD Data - P&amp;L'!$C$32)+((C531+C532)*'OLD Data - P&amp;L'!$C$33)+((C533+C534)*'OLD Data - P&amp;L'!$C$34)</f>
        <v>8919.18</v>
      </c>
      <c r="D594" s="89">
        <f>((D529+D530)*'OLD Data - P&amp;L'!$C$32)+((D531+D532)*'OLD Data - P&amp;L'!$C$33)+((D533+D534)*'OLD Data - P&amp;L'!$C$34)</f>
        <v>11856.42</v>
      </c>
      <c r="E594" s="89">
        <f>((E529+E530)*'OLD Data - P&amp;L'!$C$32)+((E531+E532)*'OLD Data - P&amp;L'!$C$33)+((E533+E534)*'OLD Data - P&amp;L'!$C$34)</f>
        <v>11665.38</v>
      </c>
      <c r="F594" s="89">
        <f>((F529+F530)*'OLD Data - P&amp;L'!$C$32)+((F531+F532)*'OLD Data - P&amp;L'!$C$33)+((F533+F534)*'OLD Data - P&amp;L'!$C$34)</f>
        <v>7498.32</v>
      </c>
      <c r="G594" s="89">
        <f>((G529+G530)*'OLD Data - P&amp;L'!$C$32)+((G531+G532)*'OLD Data - P&amp;L'!$C$33)+((G533+G534)*'OLD Data - P&amp;L'!$C$34)</f>
        <v>5611.8</v>
      </c>
      <c r="H594" s="89">
        <f>((H529+H530)*'OLD Data - P&amp;L'!$C$32)+((H531+H532)*'OLD Data - P&amp;L'!$C$33)+((H533+H534)*'OLD Data - P&amp;L'!$C$34)</f>
        <v>5349.12</v>
      </c>
      <c r="I594" s="89">
        <f>((I529+I530)*'OLD Data - P&amp;L'!$C$32)+((I531+I532)*'OLD Data - P&amp;L'!$C$33)+((I533+I534)*'OLD Data - P&amp;L'!$C$34)</f>
        <v>4704.36</v>
      </c>
      <c r="J594" s="89">
        <f>((J529+J530)*'OLD Data - P&amp;L'!$C$32)+((J531+J532)*'OLD Data - P&amp;L'!$C$33)+((J533+J534)*'OLD Data - P&amp;L'!$C$34)</f>
        <v>3725.28</v>
      </c>
      <c r="K594" s="89">
        <f>((K529+K530)*'OLD Data - P&amp;L'!$C$32)+((K531+K532)*'OLD Data - P&amp;L'!$C$33)+((K533+K534)*'OLD Data - P&amp;L'!$C$34)</f>
        <v>5492.4</v>
      </c>
      <c r="L594" s="89">
        <f>((L529+L530)*'OLD Data - P&amp;L'!$C$32)+((L531+L532)*'OLD Data - P&amp;L'!$C$33)+((L533+L534)*'OLD Data - P&amp;L'!$C$34)</f>
        <v>2196.96</v>
      </c>
      <c r="M594" s="89">
        <f>((M529+M530)*'OLD Data - P&amp;L'!$C$32)+((M531+M532)*'OLD Data - P&amp;L'!$C$33)+((M533+M534)*'OLD Data - P&amp;L'!$C$34)</f>
        <v>1098.48</v>
      </c>
      <c r="N594" s="89">
        <f>((N529+N530)*'OLD Data - P&amp;L'!$C$32)+((N531+N532)*'OLD Data - P&amp;L'!$C$33)+((N533+N534)*'OLD Data - P&amp;L'!$C$34)</f>
        <v>979.08</v>
      </c>
      <c r="O594" s="89">
        <f>((O529+O530)*'OLD Data - P&amp;L'!$C$32)+((O531+O532)*'OLD Data - P&amp;L'!$C$33)+((O533+O534)*'OLD Data - P&amp;L'!$C$34)</f>
        <v>214.92</v>
      </c>
      <c r="P594" s="89">
        <f>((P529+P530)*'OLD Data - P&amp;L'!$C$32)+((P531+P532)*'OLD Data - P&amp;L'!$C$33)+((P533+P534)*'OLD Data - P&amp;L'!$C$34)</f>
        <v>0</v>
      </c>
      <c r="Q594" s="89">
        <f>((Q529+Q530)*'OLD Data - P&amp;L'!$C$32)+((Q531+Q532)*'OLD Data - P&amp;L'!$C$33)+((Q533+Q534)*'OLD Data - P&amp;L'!$C$34)</f>
        <v>0</v>
      </c>
      <c r="R594" s="89">
        <f>((R529+R530)*'OLD Data - P&amp;L'!$C$32)+((R531+R532)*'OLD Data - P&amp;L'!$C$33)+((R533+R534)*'OLD Data - P&amp;L'!$C$34)</f>
        <v>0</v>
      </c>
      <c r="S594" s="89">
        <f>((S529+S530)*'OLD Data - P&amp;L'!$C$32)+((S531+S532)*'OLD Data - P&amp;L'!$C$33)+((S533+S534)*'OLD Data - P&amp;L'!$C$34)</f>
        <v>-35.82</v>
      </c>
      <c r="T594" s="89">
        <f>((T529+T530)*'OLD Data - P&amp;L'!$C$32)+((T531+T532)*'OLD Data - P&amp;L'!$C$33)+((T533+T534)*'OLD Data - P&amp;L'!$C$34)</f>
        <v>-35.82</v>
      </c>
      <c r="U594" s="89">
        <f>((U529+U530)*'OLD Data - P&amp;L'!$C$32)+((U531+U532)*'OLD Data - P&amp;L'!$C$33)+((U533+U534)*'OLD Data - P&amp;L'!$C$34)</f>
        <v>-23.88</v>
      </c>
      <c r="V594" s="89">
        <f>((V529+V530)*'OLD Data - P&amp;L'!$C$32)+((V531+V532)*'OLD Data - P&amp;L'!$C$33)+((V533+V534)*'OLD Data - P&amp;L'!$C$34)</f>
        <v>0</v>
      </c>
      <c r="W594" s="89">
        <f>((W529+W530)*'OLD Data - P&amp;L'!$C$32)+((W531+W532)*'OLD Data - P&amp;L'!$C$33)+((W533+W534)*'OLD Data - P&amp;L'!$C$34)</f>
        <v>-23.88</v>
      </c>
      <c r="X594" s="89">
        <f>((X529+X530)*'OLD Data - P&amp;L'!$C$32)+((X531+X532)*'OLD Data - P&amp;L'!$C$33)+((X533+X534)*'OLD Data - P&amp;L'!$C$34)</f>
        <v>-11.94</v>
      </c>
      <c r="Y594" s="89">
        <f>((Y529+Y530)*'OLD Data - P&amp;L'!$C$32)+((Y531+Y532)*'OLD Data - P&amp;L'!$C$33)+((Y533+Y534)*'OLD Data - P&amp;L'!$C$34)</f>
        <v>0</v>
      </c>
      <c r="Z594" s="89">
        <f>((Z529+Z530)*'OLD Data - P&amp;L'!$C$32)+((Z531+Z532)*'OLD Data - P&amp;L'!$C$33)+((Z533+Z534)*'OLD Data - P&amp;L'!$C$34)</f>
        <v>0</v>
      </c>
      <c r="AA594" s="89">
        <f>((AA529+AA530)*'OLD Data - P&amp;L'!$C$32)+((AA531+AA532)*'OLD Data - P&amp;L'!$C$33)+((AA533+AA534)*'OLD Data - P&amp;L'!$C$34)</f>
        <v>0</v>
      </c>
      <c r="AB594" s="89">
        <f>((AB529+AB530)*'OLD Data - P&amp;L'!$C$32)+((AB531+AB532)*'OLD Data - P&amp;L'!$C$33)+((AB533+AB534)*'OLD Data - P&amp;L'!$C$34)</f>
        <v>-35.82</v>
      </c>
      <c r="AC594" s="89">
        <f>((AC529+AC530)*'OLD Data - P&amp;L'!$C$32)+((AC531+AC532)*'OLD Data - P&amp;L'!$C$33)+((AC533+AC534)*'OLD Data - P&amp;L'!$C$34)</f>
        <v>0</v>
      </c>
      <c r="AD594" s="89">
        <f>((AD529+AD530)*'OLD Data - P&amp;L'!$C$32)+((AD531+AD532)*'OLD Data - P&amp;L'!$C$33)+((AD533+AD534)*'OLD Data - P&amp;L'!$C$34)</f>
        <v>0</v>
      </c>
      <c r="AE594" s="89">
        <f>((AE529+AE530)*'OLD Data - P&amp;L'!$C$32)+((AE531+AE532)*'OLD Data - P&amp;L'!$C$33)+((AE533+AE534)*'OLD Data - P&amp;L'!$C$34)</f>
        <v>0</v>
      </c>
      <c r="AF594" s="89">
        <f>((AF529+AF530)*'OLD Data - P&amp;L'!$C$32)+((AF531+AF532)*'OLD Data - P&amp;L'!$C$33)+((AF533+AF534)*'OLD Data - P&amp;L'!$C$34)</f>
        <v>0</v>
      </c>
      <c r="AG594" s="888">
        <f t="shared" si="210"/>
        <v>75401.1</v>
      </c>
    </row>
    <row r="595">
      <c r="A595" s="1030" t="s">
        <v>1075</v>
      </c>
      <c r="B595" s="1034">
        <f>((B529+B530)*'OLD Data - P&amp;L'!$C$28)+((B531+B532)*'OLD Data - P&amp;L'!$C$29)+((B533+B534)*'OLD Data - P&amp;L'!$C$30)</f>
        <v>6318.96</v>
      </c>
      <c r="C595" s="1034">
        <f>((C529+C530)*'OLD Data - P&amp;L'!$C$28)+((C531+C532)*'OLD Data - P&amp;L'!$C$29)+((C533+C534)*'OLD Data - P&amp;L'!$C$30)</f>
        <v>9040.86</v>
      </c>
      <c r="D595" s="1034">
        <f>((D529+D530)*'OLD Data - P&amp;L'!$C$28)+((D531+D532)*'OLD Data - P&amp;L'!$C$29)+((D533+D534)*'OLD Data - P&amp;L'!$C$30)</f>
        <v>11915.7</v>
      </c>
      <c r="E595" s="1034">
        <f>((E529+E530)*'OLD Data - P&amp;L'!$C$28)+((E531+E532)*'OLD Data - P&amp;L'!$C$29)+((E533+E534)*'OLD Data - P&amp;L'!$C$30)</f>
        <v>11777.7</v>
      </c>
      <c r="F595" s="1034">
        <f>((F529+F530)*'OLD Data - P&amp;L'!$C$28)+((F531+F532)*'OLD Data - P&amp;L'!$C$29)+((F533+F534)*'OLD Data - P&amp;L'!$C$30)</f>
        <v>7554.48</v>
      </c>
      <c r="G595" s="1034">
        <f>((G529+G530)*'OLD Data - P&amp;L'!$C$28)+((G531+G532)*'OLD Data - P&amp;L'!$C$29)+((G533+G534)*'OLD Data - P&amp;L'!$C$30)</f>
        <v>5643</v>
      </c>
      <c r="H595" s="1034">
        <f>((H529+H530)*'OLD Data - P&amp;L'!$C$28)+((H531+H532)*'OLD Data - P&amp;L'!$C$29)+((H533+H534)*'OLD Data - P&amp;L'!$C$30)</f>
        <v>5377.2</v>
      </c>
      <c r="I595" s="1034">
        <f>((I529+I530)*'OLD Data - P&amp;L'!$C$28)+((I531+I532)*'OLD Data - P&amp;L'!$C$29)+((I533+I534)*'OLD Data - P&amp;L'!$C$30)</f>
        <v>4732.44</v>
      </c>
      <c r="J595" s="1034">
        <f>((J529+J530)*'OLD Data - P&amp;L'!$C$28)+((J531+J532)*'OLD Data - P&amp;L'!$C$29)+((J533+J534)*'OLD Data - P&amp;L'!$C$30)</f>
        <v>3750.24</v>
      </c>
      <c r="K595" s="1034">
        <f>((K529+K530)*'OLD Data - P&amp;L'!$C$28)+((K531+K532)*'OLD Data - P&amp;L'!$C$29)+((K533+K534)*'OLD Data - P&amp;L'!$C$30)</f>
        <v>5520.48</v>
      </c>
      <c r="L595" s="1034">
        <f>((L529+L530)*'OLD Data - P&amp;L'!$C$28)+((L531+L532)*'OLD Data - P&amp;L'!$C$29)+((L533+L534)*'OLD Data - P&amp;L'!$C$30)</f>
        <v>2228.16</v>
      </c>
      <c r="M595" s="1034">
        <f>((M529+M530)*'OLD Data - P&amp;L'!$C$28)+((M531+M532)*'OLD Data - P&amp;L'!$C$29)+((M533+M534)*'OLD Data - P&amp;L'!$C$30)</f>
        <v>1110.96</v>
      </c>
      <c r="N595" s="1034">
        <f>((N529+N530)*'OLD Data - P&amp;L'!$C$28)+((N531+N532)*'OLD Data - P&amp;L'!$C$29)+((N533+N534)*'OLD Data - P&amp;L'!$C$30)</f>
        <v>975.96</v>
      </c>
      <c r="O595" s="1034">
        <f>((O529+O530)*'OLD Data - P&amp;L'!$C$28)+((O531+O532)*'OLD Data - P&amp;L'!$C$29)+((O533+O534)*'OLD Data - P&amp;L'!$C$30)</f>
        <v>214.92</v>
      </c>
      <c r="P595" s="1034">
        <f>((P529+P530)*'OLD Data - P&amp;L'!$C$28)+((P531+P532)*'OLD Data - P&amp;L'!$C$29)+((P533+P534)*'OLD Data - P&amp;L'!$C$30)</f>
        <v>0</v>
      </c>
      <c r="Q595" s="1034">
        <f>((Q529+Q530)*'OLD Data - P&amp;L'!$C$28)+((Q531+Q532)*'OLD Data - P&amp;L'!$C$29)+((Q533+Q534)*'OLD Data - P&amp;L'!$C$30)</f>
        <v>0</v>
      </c>
      <c r="R595" s="1034">
        <f>((R529+R530)*'OLD Data - P&amp;L'!$C$28)+((R531+R532)*'OLD Data - P&amp;L'!$C$29)+((R533+R534)*'OLD Data - P&amp;L'!$C$30)</f>
        <v>0</v>
      </c>
      <c r="S595" s="1034">
        <f>((S529+S530)*'OLD Data - P&amp;L'!$C$28)+((S531+S532)*'OLD Data - P&amp;L'!$C$29)+((S533+S534)*'OLD Data - P&amp;L'!$C$30)</f>
        <v>-35.82</v>
      </c>
      <c r="T595" s="1034">
        <f>((T529+T530)*'OLD Data - P&amp;L'!$C$28)+((T531+T532)*'OLD Data - P&amp;L'!$C$29)+((T533+T534)*'OLD Data - P&amp;L'!$C$30)</f>
        <v>-42.06</v>
      </c>
      <c r="U595" s="1034">
        <f>((U529+U530)*'OLD Data - P&amp;L'!$C$28)+((U531+U532)*'OLD Data - P&amp;L'!$C$29)+((U533+U534)*'OLD Data - P&amp;L'!$C$30)</f>
        <v>-23.88</v>
      </c>
      <c r="V595" s="1034">
        <f>((V529+V530)*'OLD Data - P&amp;L'!$C$28)+((V531+V532)*'OLD Data - P&amp;L'!$C$29)+((V533+V534)*'OLD Data - P&amp;L'!$C$30)</f>
        <v>0</v>
      </c>
      <c r="W595" s="1034">
        <f>((W529+W530)*'OLD Data - P&amp;L'!$C$28)+((W531+W532)*'OLD Data - P&amp;L'!$C$29)+((W533+W534)*'OLD Data - P&amp;L'!$C$30)</f>
        <v>-27</v>
      </c>
      <c r="X595" s="1034">
        <f>((X529+X530)*'OLD Data - P&amp;L'!$C$28)+((X531+X532)*'OLD Data - P&amp;L'!$C$29)+((X533+X534)*'OLD Data - P&amp;L'!$C$30)</f>
        <v>-11.94</v>
      </c>
      <c r="Y595" s="1034">
        <f>((Y529+Y530)*'OLD Data - P&amp;L'!$C$28)+((Y531+Y532)*'OLD Data - P&amp;L'!$C$29)+((Y533+Y534)*'OLD Data - P&amp;L'!$C$30)</f>
        <v>0</v>
      </c>
      <c r="Z595" s="1034">
        <f>((Z529+Z530)*'OLD Data - P&amp;L'!$C$28)+((Z531+Z532)*'OLD Data - P&amp;L'!$C$29)+((Z533+Z534)*'OLD Data - P&amp;L'!$C$30)</f>
        <v>0</v>
      </c>
      <c r="AA595" s="1034">
        <f>((AA529+AA530)*'OLD Data - P&amp;L'!$C$28)+((AA531+AA532)*'OLD Data - P&amp;L'!$C$29)+((AA533+AA534)*'OLD Data - P&amp;L'!$C$30)</f>
        <v>0</v>
      </c>
      <c r="AB595" s="1034">
        <f>((AB529+AB530)*'OLD Data - P&amp;L'!$C$28)+((AB531+AB532)*'OLD Data - P&amp;L'!$C$29)+((AB533+AB534)*'OLD Data - P&amp;L'!$C$30)</f>
        <v>-35.82</v>
      </c>
      <c r="AC595" s="1034">
        <f>((AC529+AC530)*'OLD Data - P&amp;L'!$C$28)+((AC531+AC532)*'OLD Data - P&amp;L'!$C$29)+((AC533+AC534)*'OLD Data - P&amp;L'!$C$30)</f>
        <v>0</v>
      </c>
      <c r="AD595" s="1034">
        <f>((AD529+AD530)*'OLD Data - P&amp;L'!$C$28)+((AD531+AD532)*'OLD Data - P&amp;L'!$C$29)+((AD533+AD534)*'OLD Data - P&amp;L'!$C$30)</f>
        <v>0</v>
      </c>
      <c r="AE595" s="1034">
        <f>((AE529+AE530)*'OLD Data - P&amp;L'!$C$28)+((AE531+AE532)*'OLD Data - P&amp;L'!$C$29)+((AE533+AE534)*'OLD Data - P&amp;L'!$C$30)</f>
        <v>0</v>
      </c>
      <c r="AF595" s="1034">
        <f>((AF529+AF530)*'OLD Data - P&amp;L'!$C$28)+((AF531+AF532)*'OLD Data - P&amp;L'!$C$29)+((AF533+AF534)*'OLD Data - P&amp;L'!$C$30)</f>
        <v>0</v>
      </c>
      <c r="AG595" s="888">
        <f t="shared" si="210"/>
        <v>75984.54</v>
      </c>
    </row>
    <row r="596">
      <c r="A596" s="1030" t="s">
        <v>1078</v>
      </c>
      <c r="B596" s="884">
        <f>(B544*'OLD Data - P&amp;L'!$D$32)+(B552*'OLD Data - P&amp;L'!$D$33)+(B560*'OLD Data - P&amp;L'!$D$34)</f>
        <v>317.16</v>
      </c>
      <c r="C596" s="884">
        <f>(C544*'OLD Data - P&amp;L'!$D$32)+(C552*'OLD Data - P&amp;L'!$D$33)+(C560*'OLD Data - P&amp;L'!$D$34)</f>
        <v>401.9</v>
      </c>
      <c r="D596" s="884">
        <f>(D544*'OLD Data - P&amp;L'!$D$32)+(D552*'OLD Data - P&amp;L'!$D$33)+(D560*'OLD Data - P&amp;L'!$D$34)</f>
        <v>551.1</v>
      </c>
      <c r="E596" s="884">
        <f>(E544*'OLD Data - P&amp;L'!$D$32)+(E552*'OLD Data - P&amp;L'!$D$33)+(E560*'OLD Data - P&amp;L'!$D$34)</f>
        <v>498.035</v>
      </c>
      <c r="F596" s="884">
        <f>(F544*'OLD Data - P&amp;L'!$D$32)+(F552*'OLD Data - P&amp;L'!$D$33)+(F560*'OLD Data - P&amp;L'!$D$34)</f>
        <v>406.16</v>
      </c>
      <c r="G596" s="884">
        <f>(G544*'OLD Data - P&amp;L'!$D$32)+(G552*'OLD Data - P&amp;L'!$D$33)+(G560*'OLD Data - P&amp;L'!$D$34)</f>
        <v>450.635</v>
      </c>
      <c r="H596" s="884">
        <f>(H544*'OLD Data - P&amp;L'!$D$32)+(H552*'OLD Data - P&amp;L'!$D$33)+(H560*'OLD Data - P&amp;L'!$D$34)</f>
        <v>698.95</v>
      </c>
      <c r="I596" s="884">
        <f>(I544*'OLD Data - P&amp;L'!$D$32)+(I552*'OLD Data - P&amp;L'!$D$33)+(I560*'OLD Data - P&amp;L'!$D$34)</f>
        <v>891.21</v>
      </c>
      <c r="J596" s="884">
        <f>(J544*'OLD Data - P&amp;L'!$D$32)+(J552*'OLD Data - P&amp;L'!$D$33)+(J560*'OLD Data - P&amp;L'!$D$34)</f>
        <v>882.625</v>
      </c>
      <c r="K596" s="884">
        <f>(K544*'OLD Data - P&amp;L'!$D$32)+(K552*'OLD Data - P&amp;L'!$D$33)+(K560*'OLD Data - P&amp;L'!$D$34)</f>
        <v>1363.34</v>
      </c>
      <c r="L596" s="884">
        <f>(L544*'OLD Data - P&amp;L'!$D$32)+(L552*'OLD Data - P&amp;L'!$D$33)+(L560*'OLD Data - P&amp;L'!$D$34)</f>
        <v>915.73</v>
      </c>
      <c r="M596" s="884">
        <f>(M544*'OLD Data - P&amp;L'!$D$32)+(M552*'OLD Data - P&amp;L'!$D$33)+(M560*'OLD Data - P&amp;L'!$D$34)</f>
        <v>535.365</v>
      </c>
      <c r="N596" s="884">
        <f>(N544*'OLD Data - P&amp;L'!$D$32)+(N552*'OLD Data - P&amp;L'!$D$33)+(N560*'OLD Data - P&amp;L'!$D$34)</f>
        <v>515.24</v>
      </c>
      <c r="O596" s="884">
        <f>(O544*'OLD Data - P&amp;L'!$D$32)+(O552*'OLD Data - P&amp;L'!$D$33)+(O560*'OLD Data - P&amp;L'!$D$34)</f>
        <v>433.405</v>
      </c>
      <c r="P596" s="884">
        <f>(P544*'OLD Data - P&amp;L'!$D$32)+(P552*'OLD Data - P&amp;L'!$D$33)+(P560*'OLD Data - P&amp;L'!$D$34)</f>
        <v>377.455</v>
      </c>
      <c r="Q596" s="884">
        <f>(Q544*'OLD Data - P&amp;L'!$D$32)+(Q552*'OLD Data - P&amp;L'!$D$33)+(Q560*'OLD Data - P&amp;L'!$D$34)</f>
        <v>310</v>
      </c>
      <c r="R596" s="884">
        <f>(R544*'OLD Data - P&amp;L'!$D$32)+(R552*'OLD Data - P&amp;L'!$D$33)+(R560*'OLD Data - P&amp;L'!$D$34)</f>
        <v>212.42</v>
      </c>
      <c r="S596" s="884">
        <f>(S544*'OLD Data - P&amp;L'!$D$32)+(S552*'OLD Data - P&amp;L'!$D$33)+(S560*'OLD Data - P&amp;L'!$D$34)</f>
        <v>198.07</v>
      </c>
      <c r="T596" s="884">
        <f>(T544*'OLD Data - P&amp;L'!$D$32)+(T552*'OLD Data - P&amp;L'!$D$33)+(T560*'OLD Data - P&amp;L'!$D$34)</f>
        <v>200.9</v>
      </c>
      <c r="U596" s="884">
        <f>(U544*'OLD Data - P&amp;L'!$D$32)+(U552*'OLD Data - P&amp;L'!$D$33)+(U560*'OLD Data - P&amp;L'!$D$34)</f>
        <v>160.73</v>
      </c>
      <c r="V596" s="884">
        <f>(V544*'OLD Data - P&amp;L'!$D$32)+(V552*'OLD Data - P&amp;L'!$D$33)+(V560*'OLD Data - P&amp;L'!$D$34)</f>
        <v>129.165</v>
      </c>
      <c r="W596" s="884">
        <f>(W544*'OLD Data - P&amp;L'!$D$32)+(W552*'OLD Data - P&amp;L'!$D$33)+(W560*'OLD Data - P&amp;L'!$D$34)</f>
        <v>140.695</v>
      </c>
      <c r="X596" s="884">
        <f>(X544*'OLD Data - P&amp;L'!$D$32)+(X552*'OLD Data - P&amp;L'!$D$33)+(X560*'OLD Data - P&amp;L'!$D$34)</f>
        <v>112.11</v>
      </c>
      <c r="Y596" s="884">
        <f>(Y544*'OLD Data - P&amp;L'!$D$32)+(Y552*'OLD Data - P&amp;L'!$D$33)+(Y560*'OLD Data - P&amp;L'!$D$34)</f>
        <v>106.24</v>
      </c>
      <c r="Z596" s="884">
        <f>(Z544*'OLD Data - P&amp;L'!$D$32)+(Z552*'OLD Data - P&amp;L'!$D$33)+(Z560*'OLD Data - P&amp;L'!$D$34)</f>
        <v>246.925</v>
      </c>
      <c r="AA596" s="884">
        <f>(AA544*'OLD Data - P&amp;L'!$D$32)+(AA552*'OLD Data - P&amp;L'!$D$33)+(AA560*'OLD Data - P&amp;L'!$D$34)</f>
        <v>291.395</v>
      </c>
      <c r="AB596" s="884">
        <f>(AB544*'OLD Data - P&amp;L'!$D$32)+(AB552*'OLD Data - P&amp;L'!$D$33)+(AB560*'OLD Data - P&amp;L'!$D$34)</f>
        <v>190.895</v>
      </c>
      <c r="AC596" s="884">
        <f>(AC544*'OLD Data - P&amp;L'!$D$32)+(AC552*'OLD Data - P&amp;L'!$D$33)+(AC560*'OLD Data - P&amp;L'!$D$34)</f>
        <v>0</v>
      </c>
      <c r="AD596" s="884">
        <f>(AD544*'OLD Data - P&amp;L'!$D$32)+(AD552*'OLD Data - P&amp;L'!$D$33)+(AD560*'OLD Data - P&amp;L'!$D$34)</f>
        <v>0</v>
      </c>
      <c r="AE596" s="884">
        <f>(AE544*'OLD Data - P&amp;L'!$D$32)+(AE552*'OLD Data - P&amp;L'!$D$33)+(AE560*'OLD Data - P&amp;L'!$D$34)</f>
        <v>0</v>
      </c>
      <c r="AF596" s="884">
        <f>(AF544*'OLD Data - P&amp;L'!$D$32)+(AF552*'OLD Data - P&amp;L'!$D$33)+(AF560*'OLD Data - P&amp;L'!$D$34)</f>
        <v>0</v>
      </c>
      <c r="AG596" s="888">
        <f t="shared" si="210"/>
        <v>11537.855</v>
      </c>
    </row>
    <row r="597">
      <c r="A597" s="1030" t="s">
        <v>1083</v>
      </c>
      <c r="B597" s="884">
        <f>(B204*'OLD Data - P&amp;L'!$D$28)</f>
        <v>116.945</v>
      </c>
      <c r="C597" s="884">
        <f>(C204*'OLD Data - P&amp;L'!$D$28)</f>
        <v>215.425</v>
      </c>
      <c r="D597" s="884">
        <f>(D204*'OLD Data - P&amp;L'!$D$28)</f>
        <v>264.665</v>
      </c>
      <c r="E597" s="884">
        <f>(E204*'OLD Data - P&amp;L'!$D$28)</f>
        <v>227.735</v>
      </c>
      <c r="F597" s="884">
        <f>(F204*'OLD Data - P&amp;L'!$D$28)</f>
        <v>153.875</v>
      </c>
      <c r="G597" s="884">
        <f>(G204*'OLD Data - P&amp;L'!$D$28)</f>
        <v>276.975</v>
      </c>
      <c r="H597" s="884">
        <f>(H204*'OLD Data - P&amp;L'!$D$28)</f>
        <v>227.735</v>
      </c>
      <c r="I597" s="884">
        <f>(I204*'OLD Data - P&amp;L'!$D$28)</f>
        <v>283.13</v>
      </c>
      <c r="J597" s="884">
        <f>(J204*'OLD Data - P&amp;L'!$D$28)</f>
        <v>203.115</v>
      </c>
      <c r="K597" s="884">
        <f>(K204*'OLD Data - P&amp;L'!$D$28)</f>
        <v>418.54</v>
      </c>
      <c r="L597" s="884">
        <f>(L204*'OLD Data - P&amp;L'!$D$28)</f>
        <v>467.78</v>
      </c>
      <c r="M597" s="884">
        <f>(M204*'OLD Data - P&amp;L'!$D$28)</f>
        <v>369.3</v>
      </c>
      <c r="N597" s="884">
        <f>(N204*'OLD Data - P&amp;L'!$D$28)</f>
        <v>412.385</v>
      </c>
      <c r="O597" s="884">
        <f>(O204*'OLD Data - P&amp;L'!$D$28)</f>
        <v>295.44</v>
      </c>
      <c r="P597" s="884">
        <f>(P204*'OLD Data - P&amp;L'!$D$28)</f>
        <v>215.425</v>
      </c>
      <c r="Q597" s="884">
        <f>(Q204*'OLD Data - P&amp;L'!$D$28)</f>
        <v>203.115</v>
      </c>
      <c r="R597" s="884">
        <f>(R204*'OLD Data - P&amp;L'!$D$28)</f>
        <v>116.945</v>
      </c>
      <c r="S597" s="884">
        <f>(S204*'OLD Data - P&amp;L'!$D$28)</f>
        <v>301.595</v>
      </c>
      <c r="T597" s="884">
        <f>(T204*'OLD Data - P&amp;L'!$D$28)</f>
        <v>209.27</v>
      </c>
      <c r="U597" s="884">
        <f>(U204*'OLD Data - P&amp;L'!$D$28)</f>
        <v>190.805</v>
      </c>
      <c r="V597" s="884">
        <f>(V204*'OLD Data - P&amp;L'!$D$28)</f>
        <v>55.395</v>
      </c>
      <c r="W597" s="884">
        <f>(W204*'OLD Data - P&amp;L'!$D$28)</f>
        <v>24.62</v>
      </c>
      <c r="X597" s="884">
        <f>(X204*'OLD Data - P&amp;L'!$D$28)</f>
        <v>67.705</v>
      </c>
      <c r="Y597" s="884">
        <f>(Y204*'OLD Data - P&amp;L'!$D$28)</f>
        <v>104.635</v>
      </c>
      <c r="Z597" s="884">
        <f>(Z204*'OLD Data - P&amp;L'!$D$28)</f>
        <v>344.68</v>
      </c>
      <c r="AA597" s="884">
        <f>(AA204*'OLD Data - P&amp;L'!$D$28)</f>
        <v>338.525</v>
      </c>
      <c r="AB597" s="884">
        <f>(AB204*'OLD Data - P&amp;L'!$D$28)</f>
        <v>289.285</v>
      </c>
      <c r="AC597" s="884">
        <f>(AC204*'OLD Data - P&amp;L'!$D$28)</f>
        <v>0</v>
      </c>
      <c r="AD597" s="884">
        <f>(AD204*'OLD Data - P&amp;L'!$D$28)</f>
        <v>0</v>
      </c>
      <c r="AE597" s="884">
        <f>(AE204*'OLD Data - P&amp;L'!$D$28)</f>
        <v>0</v>
      </c>
      <c r="AF597" s="884">
        <f>(AF204*'OLD Data - P&amp;L'!$D$28)</f>
        <v>0</v>
      </c>
      <c r="AG597" s="888">
        <f t="shared" si="210"/>
        <v>6395.045</v>
      </c>
    </row>
    <row r="598">
      <c r="A598" s="1050" t="s">
        <v>1294</v>
      </c>
      <c r="B598" s="884">
        <f t="shared" ref="B598:AF598" si="211">B137</f>
        <v>10363.99</v>
      </c>
      <c r="C598" s="884">
        <f t="shared" si="211"/>
        <v>13517.95</v>
      </c>
      <c r="D598" s="884">
        <f t="shared" si="211"/>
        <v>17959.71</v>
      </c>
      <c r="E598" s="884">
        <f t="shared" si="211"/>
        <v>17167.59</v>
      </c>
      <c r="F598" s="884">
        <f t="shared" si="211"/>
        <v>16904.41</v>
      </c>
      <c r="G598" s="884">
        <f t="shared" si="211"/>
        <v>18946.69</v>
      </c>
      <c r="H598" s="884">
        <f t="shared" si="211"/>
        <v>19129.22</v>
      </c>
      <c r="I598" s="884">
        <f t="shared" si="211"/>
        <v>19817.88</v>
      </c>
      <c r="J598" s="884">
        <f t="shared" si="211"/>
        <v>20866.36</v>
      </c>
      <c r="K598" s="884">
        <f t="shared" si="211"/>
        <v>31657.44</v>
      </c>
      <c r="L598" s="884">
        <f t="shared" si="211"/>
        <v>28377.37</v>
      </c>
      <c r="M598" s="884">
        <f t="shared" si="211"/>
        <v>25119.76</v>
      </c>
      <c r="N598" s="884">
        <f t="shared" si="211"/>
        <v>21382.96</v>
      </c>
      <c r="O598" s="884">
        <f t="shared" si="211"/>
        <v>16023.67</v>
      </c>
      <c r="P598" s="884">
        <f t="shared" si="211"/>
        <v>12833.31</v>
      </c>
      <c r="Q598" s="884">
        <f t="shared" si="211"/>
        <v>10854.65</v>
      </c>
      <c r="R598" s="884">
        <f t="shared" si="211"/>
        <v>7514.01</v>
      </c>
      <c r="S598" s="884">
        <f t="shared" si="211"/>
        <v>8393.94</v>
      </c>
      <c r="T598" s="884">
        <f t="shared" si="211"/>
        <v>7929.93</v>
      </c>
      <c r="U598" s="884">
        <f t="shared" si="211"/>
        <v>5981.52</v>
      </c>
      <c r="V598" s="884">
        <f t="shared" si="211"/>
        <v>3002.73</v>
      </c>
      <c r="W598" s="884">
        <f t="shared" si="211"/>
        <v>2619.51</v>
      </c>
      <c r="X598" s="884">
        <f t="shared" si="211"/>
        <v>1421.43</v>
      </c>
      <c r="Y598" s="884">
        <f t="shared" si="211"/>
        <v>1464.65</v>
      </c>
      <c r="Z598" s="884">
        <f t="shared" si="211"/>
        <v>2357.91</v>
      </c>
      <c r="AA598" s="884">
        <f t="shared" si="211"/>
        <v>1873.53</v>
      </c>
      <c r="AB598" s="884">
        <f t="shared" si="211"/>
        <v>1709.81</v>
      </c>
      <c r="AC598" s="884" t="str">
        <f t="shared" si="211"/>
        <v/>
      </c>
      <c r="AD598" s="884" t="str">
        <f t="shared" si="211"/>
        <v/>
      </c>
      <c r="AE598" s="884" t="str">
        <f t="shared" si="211"/>
        <v/>
      </c>
      <c r="AF598" s="884" t="str">
        <f t="shared" si="211"/>
        <v/>
      </c>
      <c r="AG598" s="888">
        <f t="shared" si="210"/>
        <v>345191.93</v>
      </c>
    </row>
    <row r="599">
      <c r="A599" s="1050" t="s">
        <v>1295</v>
      </c>
      <c r="B599" s="828">
        <f>(((B292+B294)+(B326))-B465)*'OLD Data - P&amp;L'!$O$3</f>
        <v>1154.3004</v>
      </c>
      <c r="C599" s="828">
        <f>(((C292+C294)+(C326))-C465)*'OLD Data - P&amp;L'!$O$3</f>
        <v>2137.982</v>
      </c>
      <c r="D599" s="828">
        <f>(((D292+D294)+(D326))-D465)*'OLD Data - P&amp;L'!$O$3</f>
        <v>1080.64</v>
      </c>
      <c r="E599" s="828">
        <f>(((E292+E294)+(E326))-E465)*'OLD Data - P&amp;L'!$O$3</f>
        <v>1869.582</v>
      </c>
      <c r="F599" s="828">
        <f>(((F292+F294)+(F326))-F465)*'OLD Data - P&amp;L'!$O$3</f>
        <v>1038.642</v>
      </c>
      <c r="G599" s="828">
        <f>(((G292+G294)+(G326))-G465)*'OLD Data - P&amp;L'!$O$3</f>
        <v>610.94</v>
      </c>
      <c r="H599" s="828">
        <f>(((H292+H294)+(H326))-H465)*'OLD Data - P&amp;L'!$O$3</f>
        <v>602.107</v>
      </c>
      <c r="I599" s="828">
        <f>(((I292+I294)+(I326))-I465)*'OLD Data - P&amp;L'!$O$3</f>
        <v>552.75</v>
      </c>
      <c r="J599" s="828">
        <f>(((J292+J294)+(J326))-J465)*'OLD Data - P&amp;L'!$O$3</f>
        <v>610.907</v>
      </c>
      <c r="K599" s="828">
        <f>(((K292+K294)+(K326))-K465)*'OLD Data - P&amp;L'!$O$3</f>
        <v>622.8288</v>
      </c>
      <c r="L599" s="828">
        <f>(((L292+L294)+(L326))-L465)*'OLD Data - P&amp;L'!$O$3</f>
        <v>1131.097</v>
      </c>
      <c r="M599" s="828">
        <f>(((M292+M294)+(M326))-M465)*'OLD Data - P&amp;L'!$O$3</f>
        <v>581.031</v>
      </c>
      <c r="N599" s="828">
        <f>(((N292+N294)+(N326))-N465)*'OLD Data - P&amp;L'!$O$3</f>
        <v>237.105</v>
      </c>
      <c r="O599" s="828">
        <f>(((O292+O294)+(O326))-O465)*'OLD Data - P&amp;L'!$O$3</f>
        <v>30.778</v>
      </c>
      <c r="P599" s="828">
        <f>(((P292+P294)+(P326))-P465)*'OLD Data - P&amp;L'!$O$3</f>
        <v>53.592</v>
      </c>
      <c r="Q599" s="828">
        <f>(((Q292+Q294)+(Q326))-Q465)*'OLD Data - P&amp;L'!$O$3</f>
        <v>75.438</v>
      </c>
      <c r="R599" s="828">
        <f>(((R292+R294)+(R326))-R465)*'OLD Data - P&amp;L'!$O$3</f>
        <v>90.266</v>
      </c>
      <c r="S599" s="828">
        <f>(((S292+S294)+(S326))-S465)*'OLD Data - P&amp;L'!$O$3</f>
        <v>81.5144</v>
      </c>
      <c r="T599" s="828">
        <f>(((T292+T294)+(T326))-T465)*'OLD Data - P&amp;L'!$O$3</f>
        <v>43.8746</v>
      </c>
      <c r="U599" s="828">
        <f>(((U292+U294)+(U326))-U465)*'OLD Data - P&amp;L'!$O$3</f>
        <v>44.88</v>
      </c>
      <c r="V599" s="828">
        <f>(((V292+V294)+(V326))-V465)*'OLD Data - P&amp;L'!$O$3</f>
        <v>26.246</v>
      </c>
      <c r="W599" s="828">
        <f>(((W292+W294)+(W326))-W465)*'OLD Data - P&amp;L'!$O$3</f>
        <v>62.7088</v>
      </c>
      <c r="X599" s="828">
        <f>(((X292+X294)+(X326))-X465)*'OLD Data - P&amp;L'!$O$3</f>
        <v>151.778</v>
      </c>
      <c r="Y599" s="828">
        <f>(((Y292+Y294)+(Y326))-Y465)*'OLD Data - P&amp;L'!$O$3</f>
        <v>28.1754</v>
      </c>
      <c r="Z599" s="828">
        <f>(((Z292+Z294)+(Z326))-Z465)*'OLD Data - P&amp;L'!$O$3</f>
        <v>126.115</v>
      </c>
      <c r="AA599" s="828">
        <f>(((AA292+AA294)+(AA326))-AA465)*'OLD Data - P&amp;L'!$O$3</f>
        <v>118.613</v>
      </c>
      <c r="AB599" s="828">
        <f>(((AB292+AB294)+(AB326))-AB465)*'OLD Data - P&amp;L'!$O$3</f>
        <v>76.153</v>
      </c>
      <c r="AC599" s="828">
        <f>(((AC292+AC294)+(AC326))-AC465)*'OLD Data - P&amp;L'!$O$3</f>
        <v>0</v>
      </c>
      <c r="AD599" s="828">
        <f>(((AD292+AD294)+(AD326))-AD465)*'OLD Data - P&amp;L'!$O$3</f>
        <v>0</v>
      </c>
      <c r="AE599" s="828">
        <f>(((AE292+AE294)+(AE326))-AE465)*'OLD Data - P&amp;L'!$O$3</f>
        <v>0</v>
      </c>
      <c r="AF599" s="828">
        <f>(((AF292+AF294)+(AF326))-AF465)*'OLD Data - P&amp;L'!$O$3</f>
        <v>0</v>
      </c>
      <c r="AG599" s="888">
        <f t="shared" si="210"/>
        <v>13240.0444</v>
      </c>
    </row>
    <row r="600">
      <c r="A600" s="1050" t="s">
        <v>1297</v>
      </c>
      <c r="B600" s="1282">
        <f>(((B297+B299)+(B338))-B470)*'OLD Data - P&amp;L'!$O$4</f>
        <v>0</v>
      </c>
      <c r="C600" s="1282">
        <f>(((C297+C299)+(C338))-C470)*'OLD Data - P&amp;L'!$O$4</f>
        <v>0</v>
      </c>
      <c r="D600" s="1282">
        <f>(((D297+D299)+(D338))-D470)*'OLD Data - P&amp;L'!$O$4</f>
        <v>0</v>
      </c>
      <c r="E600" s="1282">
        <f>(((E297+E299)+(E338))-E470)*'OLD Data - P&amp;L'!$O$4</f>
        <v>0</v>
      </c>
      <c r="F600" s="1282">
        <f>(((F297+F299)+(F338))-F470)*'OLD Data - P&amp;L'!$O$4</f>
        <v>0</v>
      </c>
      <c r="G600" s="1282">
        <f>(((G297+G299)+(G338))-G470)*'OLD Data - P&amp;L'!$O$4</f>
        <v>0</v>
      </c>
      <c r="H600" s="1282">
        <f>(((H297+H299)+(H338))-H470)*'OLD Data - P&amp;L'!$O$4</f>
        <v>0</v>
      </c>
      <c r="I600" s="1282">
        <f>(((I297+I299)+(I338))-I470)*'OLD Data - P&amp;L'!$O$4</f>
        <v>0</v>
      </c>
      <c r="J600" s="1282">
        <f>(((J297+J299)+(J338))-J470)*'OLD Data - P&amp;L'!$O$4</f>
        <v>0</v>
      </c>
      <c r="K600" s="1282">
        <f>(((K297+K299)+(K338))-K470)*'OLD Data - P&amp;L'!$O$4</f>
        <v>0</v>
      </c>
      <c r="L600" s="1282">
        <f>(((L297+L299)+(L338))-L470)*'OLD Data - P&amp;L'!$O$4</f>
        <v>0</v>
      </c>
      <c r="M600" s="1282">
        <f>(((M297+M299)+(M338))-M470)*'OLD Data - P&amp;L'!$O$4</f>
        <v>0</v>
      </c>
      <c r="N600" s="1282">
        <f>(((N297+N299)+(N338))-N470)*'OLD Data - P&amp;L'!$O$4</f>
        <v>0</v>
      </c>
      <c r="O600" s="1282">
        <f>(((O297+O299)+(O338))-O470)*'OLD Data - P&amp;L'!$O$4</f>
        <v>0</v>
      </c>
      <c r="P600" s="1282">
        <f>(((P297+P299)+(P338))-P470)*'OLD Data - P&amp;L'!$O$4</f>
        <v>0</v>
      </c>
      <c r="Q600" s="1282">
        <f>(((Q297+Q299)+(Q338))-Q470)*'OLD Data - P&amp;L'!$O$4</f>
        <v>0</v>
      </c>
      <c r="R600" s="1282">
        <f>(((R297+R299)+(R338))-R470)*'OLD Data - P&amp;L'!$O$4</f>
        <v>0</v>
      </c>
      <c r="S600" s="1282">
        <f>(((S297+S299)+(S338))-S470)*'OLD Data - P&amp;L'!$O$4</f>
        <v>0</v>
      </c>
      <c r="T600" s="1282">
        <f>(((T297+T299)+(T338))-T470)*'OLD Data - P&amp;L'!$O$4</f>
        <v>0</v>
      </c>
      <c r="U600" s="1282">
        <f>(((U297+U299)+(U338))-U470)*'OLD Data - P&amp;L'!$O$4</f>
        <v>0</v>
      </c>
      <c r="V600" s="1282">
        <f>(((V297+V299)+(V338))-V470)*'OLD Data - P&amp;L'!$O$4</f>
        <v>0</v>
      </c>
      <c r="W600" s="1282">
        <f>(((W297+W299)+(W338))-W470)*'OLD Data - P&amp;L'!$O$4</f>
        <v>0</v>
      </c>
      <c r="X600" s="1282">
        <f>(((X297+X299)+(X338))-X470)*'OLD Data - P&amp;L'!$O$4</f>
        <v>0</v>
      </c>
      <c r="Y600" s="1282">
        <f>(((Y297+Y299)+(Y338))-Y470)*'OLD Data - P&amp;L'!$O$4</f>
        <v>0</v>
      </c>
      <c r="Z600" s="1282">
        <f>(((Z297+Z299)+(Z338))-Z470)*'OLD Data - P&amp;L'!$O$4</f>
        <v>0</v>
      </c>
      <c r="AA600" s="1282">
        <f>(((AA297+AA299)+(AA338))-AA470)*'OLD Data - P&amp;L'!$O$4</f>
        <v>0</v>
      </c>
      <c r="AB600" s="1282">
        <f>(((AB297+AB299)+(AB338))-AB470)*'OLD Data - P&amp;L'!$O$4</f>
        <v>0</v>
      </c>
      <c r="AC600" s="1282">
        <f>(((AC297+AC299)+(AC338))-AC470)*'OLD Data - P&amp;L'!$O$4</f>
        <v>0</v>
      </c>
      <c r="AD600" s="1282">
        <f>(((AD297+AD299)+(AD338))-AD470)*'OLD Data - P&amp;L'!$O$4</f>
        <v>0</v>
      </c>
      <c r="AE600" s="1282">
        <f>(((AE297+AE299)+(AE338))-AE470)*'OLD Data - P&amp;L'!$O$4</f>
        <v>0</v>
      </c>
      <c r="AF600" s="1282">
        <f>(((AF297+AF299)+(AF338))-AF470)*'OLD Data - P&amp;L'!$O$4</f>
        <v>0</v>
      </c>
      <c r="AG600" s="888">
        <f t="shared" si="210"/>
        <v>0</v>
      </c>
    </row>
    <row r="601">
      <c r="A601" s="1051" t="s">
        <v>406</v>
      </c>
      <c r="B601" s="1052">
        <f t="shared" ref="B601:AF601" si="212">iferror(B602+B603+B604+B605+B606,"")</f>
        <v>2153</v>
      </c>
      <c r="C601" s="1052">
        <f t="shared" si="212"/>
        <v>1554.32</v>
      </c>
      <c r="D601" s="1052">
        <f t="shared" si="212"/>
        <v>1798</v>
      </c>
      <c r="E601" s="1052">
        <f t="shared" si="212"/>
        <v>6370.81</v>
      </c>
      <c r="F601" s="1052">
        <f t="shared" si="212"/>
        <v>1905.91</v>
      </c>
      <c r="G601" s="1052">
        <f t="shared" si="212"/>
        <v>9504</v>
      </c>
      <c r="H601" s="1052">
        <f t="shared" si="212"/>
        <v>3415.08</v>
      </c>
      <c r="I601" s="1052">
        <f t="shared" si="212"/>
        <v>3109</v>
      </c>
      <c r="J601" s="1052">
        <f t="shared" si="212"/>
        <v>752.28</v>
      </c>
      <c r="K601" s="1052">
        <f t="shared" si="212"/>
        <v>1148.45</v>
      </c>
      <c r="L601" s="1052">
        <f t="shared" si="212"/>
        <v>7839.91</v>
      </c>
      <c r="M601" s="1052">
        <f t="shared" si="212"/>
        <v>3528.92</v>
      </c>
      <c r="N601" s="1052">
        <f t="shared" si="212"/>
        <v>6002.39</v>
      </c>
      <c r="O601" s="1052">
        <f t="shared" si="212"/>
        <v>8415.99</v>
      </c>
      <c r="P601" s="1052">
        <f t="shared" si="212"/>
        <v>239</v>
      </c>
      <c r="Q601" s="1052">
        <f t="shared" si="212"/>
        <v>1529.51</v>
      </c>
      <c r="R601" s="1052">
        <f t="shared" si="212"/>
        <v>597</v>
      </c>
      <c r="S601" s="1052">
        <f t="shared" si="212"/>
        <v>1291</v>
      </c>
      <c r="T601" s="1052">
        <f t="shared" si="212"/>
        <v>3292.7</v>
      </c>
      <c r="U601" s="1052">
        <f t="shared" si="212"/>
        <v>2432.67</v>
      </c>
      <c r="V601" s="1052">
        <f t="shared" si="212"/>
        <v>13714.32</v>
      </c>
      <c r="W601" s="1052">
        <f t="shared" si="212"/>
        <v>872</v>
      </c>
      <c r="X601" s="1052">
        <f t="shared" si="212"/>
        <v>492.64</v>
      </c>
      <c r="Y601" s="1052">
        <f t="shared" si="212"/>
        <v>1462.91</v>
      </c>
      <c r="Z601" s="1052">
        <f t="shared" si="212"/>
        <v>0</v>
      </c>
      <c r="AA601" s="1052">
        <f t="shared" si="212"/>
        <v>278.57</v>
      </c>
      <c r="AB601" s="1052">
        <f t="shared" si="212"/>
        <v>4840.35</v>
      </c>
      <c r="AC601" s="1052">
        <f t="shared" si="212"/>
        <v>0</v>
      </c>
      <c r="AD601" s="1052">
        <f t="shared" si="212"/>
        <v>0</v>
      </c>
      <c r="AE601" s="1052">
        <f t="shared" si="212"/>
        <v>0</v>
      </c>
      <c r="AF601" s="1052">
        <f t="shared" si="212"/>
        <v>0</v>
      </c>
      <c r="AG601" s="888">
        <f t="shared" si="210"/>
        <v>88540.73</v>
      </c>
    </row>
    <row r="602" outlineLevel="1">
      <c r="A602" s="1040" t="s">
        <v>1301</v>
      </c>
      <c r="B602" s="828">
        <f t="shared" ref="B602:AF602" si="213">B458+B466+B471</f>
        <v>1654</v>
      </c>
      <c r="C602" s="828">
        <f t="shared" si="213"/>
        <v>1428</v>
      </c>
      <c r="D602" s="828">
        <f t="shared" si="213"/>
        <v>1428</v>
      </c>
      <c r="E602" s="828">
        <f t="shared" si="213"/>
        <v>6370.81</v>
      </c>
      <c r="F602" s="828">
        <f t="shared" si="213"/>
        <v>1175.56</v>
      </c>
      <c r="G602" s="828">
        <f t="shared" si="213"/>
        <v>4494</v>
      </c>
      <c r="H602" s="828">
        <f t="shared" si="213"/>
        <v>2391.08</v>
      </c>
      <c r="I602" s="828">
        <f t="shared" si="213"/>
        <v>3069</v>
      </c>
      <c r="J602" s="828">
        <f t="shared" si="213"/>
        <v>502</v>
      </c>
      <c r="K602" s="828">
        <f t="shared" si="213"/>
        <v>715.45</v>
      </c>
      <c r="L602" s="828">
        <f t="shared" si="213"/>
        <v>6562.91</v>
      </c>
      <c r="M602" s="828">
        <f t="shared" si="213"/>
        <v>3528.92</v>
      </c>
      <c r="N602" s="828">
        <f t="shared" si="213"/>
        <v>4454.39</v>
      </c>
      <c r="O602" s="828">
        <f t="shared" si="213"/>
        <v>6550.99</v>
      </c>
      <c r="P602" s="828">
        <f t="shared" si="213"/>
        <v>239</v>
      </c>
      <c r="Q602" s="828">
        <f t="shared" si="213"/>
        <v>1519.51</v>
      </c>
      <c r="R602" s="828">
        <f t="shared" si="213"/>
        <v>597</v>
      </c>
      <c r="S602" s="828">
        <f t="shared" si="213"/>
        <v>1206</v>
      </c>
      <c r="T602" s="828">
        <f t="shared" si="213"/>
        <v>2108.57</v>
      </c>
      <c r="U602" s="828">
        <f t="shared" si="213"/>
        <v>1601.86</v>
      </c>
      <c r="V602" s="828">
        <f t="shared" si="213"/>
        <v>1353</v>
      </c>
      <c r="W602" s="828">
        <f t="shared" si="213"/>
        <v>573.82</v>
      </c>
      <c r="X602" s="828">
        <f t="shared" si="213"/>
        <v>415.04</v>
      </c>
      <c r="Y602" s="828">
        <f t="shared" si="213"/>
        <v>774.29</v>
      </c>
      <c r="Z602" s="828">
        <f t="shared" si="213"/>
        <v>0</v>
      </c>
      <c r="AA602" s="828">
        <f t="shared" si="213"/>
        <v>0</v>
      </c>
      <c r="AB602" s="828">
        <f t="shared" si="213"/>
        <v>1553.35</v>
      </c>
      <c r="AC602" s="828">
        <f t="shared" si="213"/>
        <v>0</v>
      </c>
      <c r="AD602" s="828">
        <f t="shared" si="213"/>
        <v>0</v>
      </c>
      <c r="AE602" s="828">
        <f t="shared" si="213"/>
        <v>0</v>
      </c>
      <c r="AF602" s="828">
        <f t="shared" si="213"/>
        <v>0</v>
      </c>
      <c r="AG602" s="888">
        <f t="shared" si="210"/>
        <v>56266.55</v>
      </c>
    </row>
    <row r="603" outlineLevel="1">
      <c r="A603" s="1040" t="s">
        <v>1304</v>
      </c>
      <c r="B603" s="1034">
        <f t="shared" ref="B603:AF603" si="214">(B477+B482+B487)</f>
        <v>442</v>
      </c>
      <c r="C603" s="1034">
        <f t="shared" si="214"/>
        <v>0</v>
      </c>
      <c r="D603" s="1034">
        <f t="shared" si="214"/>
        <v>330</v>
      </c>
      <c r="E603" s="1034">
        <f t="shared" si="214"/>
        <v>0</v>
      </c>
      <c r="F603" s="1034">
        <f t="shared" si="214"/>
        <v>700.35</v>
      </c>
      <c r="G603" s="1034">
        <f t="shared" si="214"/>
        <v>4680</v>
      </c>
      <c r="H603" s="1034">
        <f t="shared" si="214"/>
        <v>949</v>
      </c>
      <c r="I603" s="1034">
        <f t="shared" si="214"/>
        <v>0</v>
      </c>
      <c r="J603" s="1034">
        <f t="shared" si="214"/>
        <v>209</v>
      </c>
      <c r="K603" s="1034">
        <f t="shared" si="214"/>
        <v>378</v>
      </c>
      <c r="L603" s="1034">
        <f t="shared" si="214"/>
        <v>1140</v>
      </c>
      <c r="M603" s="1034">
        <f t="shared" si="214"/>
        <v>0</v>
      </c>
      <c r="N603" s="1034">
        <f t="shared" si="214"/>
        <v>1318</v>
      </c>
      <c r="O603" s="1034">
        <f t="shared" si="214"/>
        <v>1745</v>
      </c>
      <c r="P603" s="1034">
        <f t="shared" si="214"/>
        <v>0</v>
      </c>
      <c r="Q603" s="1034">
        <f t="shared" si="214"/>
        <v>0</v>
      </c>
      <c r="R603" s="1034">
        <f t="shared" si="214"/>
        <v>0</v>
      </c>
      <c r="S603" s="1034">
        <f t="shared" si="214"/>
        <v>0</v>
      </c>
      <c r="T603" s="1034">
        <f t="shared" si="214"/>
        <v>1019.74</v>
      </c>
      <c r="U603" s="1034">
        <f t="shared" si="214"/>
        <v>740.81</v>
      </c>
      <c r="V603" s="1034">
        <f t="shared" si="214"/>
        <v>11666.32</v>
      </c>
      <c r="W603" s="1034">
        <f t="shared" si="214"/>
        <v>225.78</v>
      </c>
      <c r="X603" s="1034">
        <f t="shared" si="214"/>
        <v>21.92</v>
      </c>
      <c r="Y603" s="1034">
        <f t="shared" si="214"/>
        <v>658.62</v>
      </c>
      <c r="Z603" s="1034">
        <f t="shared" si="214"/>
        <v>0</v>
      </c>
      <c r="AA603" s="1034">
        <f t="shared" si="214"/>
        <v>209</v>
      </c>
      <c r="AB603" s="1034">
        <f t="shared" si="214"/>
        <v>3032</v>
      </c>
      <c r="AC603" s="1034">
        <f t="shared" si="214"/>
        <v>0</v>
      </c>
      <c r="AD603" s="1034">
        <f t="shared" si="214"/>
        <v>0</v>
      </c>
      <c r="AE603" s="1034">
        <f t="shared" si="214"/>
        <v>0</v>
      </c>
      <c r="AF603" s="1034">
        <f t="shared" si="214"/>
        <v>0</v>
      </c>
      <c r="AG603" s="888">
        <f t="shared" si="210"/>
        <v>29465.54</v>
      </c>
    </row>
    <row r="604" outlineLevel="1">
      <c r="A604" s="955" t="s">
        <v>1096</v>
      </c>
      <c r="B604" s="1034">
        <f>(B452*'OLD Data - P&amp;L'!$R$3)+(B453*'OLD Data - P&amp;L'!$R$4)+(B454*'OLD Data - P&amp;L'!$R$5)</f>
        <v>30</v>
      </c>
      <c r="C604" s="1034">
        <f>(C452*'OLD Data - P&amp;L'!$R$3)+(C453*'OLD Data - P&amp;L'!$R$4)+(C454*'OLD Data - P&amp;L'!$R$5)</f>
        <v>0</v>
      </c>
      <c r="D604" s="1034">
        <f>(D452*'OLD Data - P&amp;L'!$R$3)+(D453*'OLD Data - P&amp;L'!$R$4)+(D454*'OLD Data - P&amp;L'!$R$5)</f>
        <v>40</v>
      </c>
      <c r="E604" s="1034">
        <f>(E452*'OLD Data - P&amp;L'!$R$3)+(E453*'OLD Data - P&amp;L'!$R$4)+(E454*'OLD Data - P&amp;L'!$R$5)</f>
        <v>0</v>
      </c>
      <c r="F604" s="1034">
        <f>(F452*'OLD Data - P&amp;L'!$R$3)+(F453*'OLD Data - P&amp;L'!$R$4)+(F454*'OLD Data - P&amp;L'!$R$5)</f>
        <v>30</v>
      </c>
      <c r="G604" s="1034">
        <f>(G452*'OLD Data - P&amp;L'!$R$3)+(G453*'OLD Data - P&amp;L'!$R$4)+(G454*'OLD Data - P&amp;L'!$R$5)</f>
        <v>330</v>
      </c>
      <c r="H604" s="1034">
        <f>(H452*'OLD Data - P&amp;L'!$R$3)+(H453*'OLD Data - P&amp;L'!$R$4)+(H454*'OLD Data - P&amp;L'!$R$5)</f>
        <v>75</v>
      </c>
      <c r="I604" s="1034">
        <f>(I452*'OLD Data - P&amp;L'!$R$3)+(I453*'OLD Data - P&amp;L'!$R$4)+(I454*'OLD Data - P&amp;L'!$R$5)</f>
        <v>0</v>
      </c>
      <c r="J604" s="1034">
        <f>(J452*'OLD Data - P&amp;L'!$R$3)+(J453*'OLD Data - P&amp;L'!$R$4)+(J454*'OLD Data - P&amp;L'!$R$5)</f>
        <v>15</v>
      </c>
      <c r="K604" s="1034">
        <f>(K452*'OLD Data - P&amp;L'!$R$3)+(K453*'OLD Data - P&amp;L'!$R$4)+(K454*'OLD Data - P&amp;L'!$R$5)</f>
        <v>30</v>
      </c>
      <c r="L604" s="1034">
        <f>(L452*'OLD Data - P&amp;L'!$R$3)+(L453*'OLD Data - P&amp;L'!$R$4)+(L454*'OLD Data - P&amp;L'!$R$5)</f>
        <v>75</v>
      </c>
      <c r="M604" s="1034">
        <f>(M452*'OLD Data - P&amp;L'!$R$3)+(M453*'OLD Data - P&amp;L'!$R$4)+(M454*'OLD Data - P&amp;L'!$R$5)</f>
        <v>0</v>
      </c>
      <c r="N604" s="1034">
        <f>(N452*'OLD Data - P&amp;L'!$R$3)+(N453*'OLD Data - P&amp;L'!$R$4)+(N454*'OLD Data - P&amp;L'!$R$5)</f>
        <v>90</v>
      </c>
      <c r="O604" s="1034">
        <f>(O452*'OLD Data - P&amp;L'!$R$3)+(O453*'OLD Data - P&amp;L'!$R$4)+(O454*'OLD Data - P&amp;L'!$R$5)</f>
        <v>120</v>
      </c>
      <c r="P604" s="1034">
        <f>(P452*'OLD Data - P&amp;L'!$R$3)+(P453*'OLD Data - P&amp;L'!$R$4)+(P454*'OLD Data - P&amp;L'!$R$5)</f>
        <v>0</v>
      </c>
      <c r="Q604" s="1034">
        <f>(Q452*'OLD Data - P&amp;L'!$R$3)+(Q453*'OLD Data - P&amp;L'!$R$4)+(Q454*'OLD Data - P&amp;L'!$R$5)</f>
        <v>0</v>
      </c>
      <c r="R604" s="1034">
        <f>(R452*'OLD Data - P&amp;L'!$R$3)+(R453*'OLD Data - P&amp;L'!$R$4)+(R454*'OLD Data - P&amp;L'!$R$5)</f>
        <v>0</v>
      </c>
      <c r="S604" s="1034">
        <f>(S452*'OLD Data - P&amp;L'!$R$3)+(S453*'OLD Data - P&amp;L'!$R$4)+(S454*'OLD Data - P&amp;L'!$R$5)</f>
        <v>0</v>
      </c>
      <c r="T604" s="1034">
        <f>(T452*'OLD Data - P&amp;L'!$R$3)+(T453*'OLD Data - P&amp;L'!$R$4)+(T454*'OLD Data - P&amp;L'!$R$5)</f>
        <v>60</v>
      </c>
      <c r="U604" s="1034">
        <f>(U452*'OLD Data - P&amp;L'!$R$3)+(U453*'OLD Data - P&amp;L'!$R$4)+(U454*'OLD Data - P&amp;L'!$R$5)</f>
        <v>60</v>
      </c>
      <c r="V604" s="1034">
        <f>(V452*'OLD Data - P&amp;L'!$R$3)+(V453*'OLD Data - P&amp;L'!$R$4)+(V454*'OLD Data - P&amp;L'!$R$5)</f>
        <v>695</v>
      </c>
      <c r="W604" s="1034">
        <f>(W452*'OLD Data - P&amp;L'!$R$3)+(W453*'OLD Data - P&amp;L'!$R$4)+(W454*'OLD Data - P&amp;L'!$R$5)</f>
        <v>30</v>
      </c>
      <c r="X604" s="1034">
        <f>(X452*'OLD Data - P&amp;L'!$R$3)+(X453*'OLD Data - P&amp;L'!$R$4)+(X454*'OLD Data - P&amp;L'!$R$5)</f>
        <v>15</v>
      </c>
      <c r="Y604" s="1034">
        <f>(Y452*'OLD Data - P&amp;L'!$R$3)+(Y453*'OLD Data - P&amp;L'!$R$4)+(Y454*'OLD Data - P&amp;L'!$R$5)</f>
        <v>30</v>
      </c>
      <c r="Z604" s="1034">
        <f>(Z452*'OLD Data - P&amp;L'!$R$3)+(Z453*'OLD Data - P&amp;L'!$R$4)+(Z454*'OLD Data - P&amp;L'!$R$5)</f>
        <v>0</v>
      </c>
      <c r="AA604" s="1034">
        <f>(AA452*'OLD Data - P&amp;L'!$R$3)+(AA453*'OLD Data - P&amp;L'!$R$4)+(AA454*'OLD Data - P&amp;L'!$R$5)</f>
        <v>15</v>
      </c>
      <c r="AB604" s="1034">
        <f>(AB452*'OLD Data - P&amp;L'!$R$3)+(AB453*'OLD Data - P&amp;L'!$R$4)+(AB454*'OLD Data - P&amp;L'!$R$5)</f>
        <v>255</v>
      </c>
      <c r="AC604" s="1034">
        <f>(AC452*'OLD Data - P&amp;L'!$R$3)+(AC453*'OLD Data - P&amp;L'!$R$4)+(AC454*'OLD Data - P&amp;L'!$R$5)</f>
        <v>0</v>
      </c>
      <c r="AD604" s="1034">
        <f>(AD452*'OLD Data - P&amp;L'!$R$3)+(AD453*'OLD Data - P&amp;L'!$R$4)+(AD454*'OLD Data - P&amp;L'!$R$5)</f>
        <v>0</v>
      </c>
      <c r="AE604" s="1034">
        <f>(AE452*'OLD Data - P&amp;L'!$R$3)+(AE453*'OLD Data - P&amp;L'!$R$4)+(AE454*'OLD Data - P&amp;L'!$R$5)</f>
        <v>0</v>
      </c>
      <c r="AF604" s="1034">
        <f>(AF452*'OLD Data - P&amp;L'!$R$3)+(AF453*'OLD Data - P&amp;L'!$R$4)+(AF454*'OLD Data - P&amp;L'!$R$5)</f>
        <v>0</v>
      </c>
      <c r="AG604" s="888">
        <f t="shared" si="210"/>
        <v>1995</v>
      </c>
    </row>
    <row r="605" outlineLevel="1">
      <c r="A605" s="1040" t="s">
        <v>325</v>
      </c>
      <c r="B605" s="830">
        <v>0.0</v>
      </c>
      <c r="C605" s="830">
        <v>0.0</v>
      </c>
      <c r="D605" s="830">
        <v>0.0</v>
      </c>
      <c r="E605" s="1054">
        <v>0.0</v>
      </c>
      <c r="F605" s="830">
        <v>0.0</v>
      </c>
      <c r="G605" s="830">
        <v>0.0</v>
      </c>
      <c r="H605" s="830">
        <v>0.0</v>
      </c>
      <c r="I605" s="830"/>
      <c r="J605" s="830"/>
      <c r="K605" s="830">
        <v>0.0</v>
      </c>
      <c r="L605" s="830"/>
      <c r="M605" s="830">
        <v>0.0</v>
      </c>
      <c r="N605" s="830">
        <v>0.0</v>
      </c>
      <c r="O605" s="830">
        <v>0.0</v>
      </c>
      <c r="P605" s="830">
        <v>0.0</v>
      </c>
      <c r="Q605" s="830">
        <v>0.0</v>
      </c>
      <c r="R605" s="830">
        <v>0.0</v>
      </c>
      <c r="S605" s="830">
        <v>0.0</v>
      </c>
      <c r="T605" s="830">
        <v>0.0</v>
      </c>
      <c r="U605" s="830">
        <v>0.0</v>
      </c>
      <c r="V605" s="830">
        <v>0.0</v>
      </c>
      <c r="W605" s="830">
        <v>0.0</v>
      </c>
      <c r="X605" s="830">
        <v>0.0</v>
      </c>
      <c r="Y605" s="830">
        <v>0.0</v>
      </c>
      <c r="Z605" s="830">
        <v>0.0</v>
      </c>
      <c r="AA605" s="830">
        <v>0.0</v>
      </c>
      <c r="AB605" s="830">
        <v>0.0</v>
      </c>
      <c r="AC605" s="830"/>
      <c r="AD605" s="830"/>
      <c r="AE605" s="830"/>
      <c r="AF605" s="830"/>
      <c r="AG605" s="888">
        <f t="shared" si="210"/>
        <v>0</v>
      </c>
    </row>
    <row r="606" outlineLevel="1">
      <c r="A606" s="1040" t="s">
        <v>513</v>
      </c>
      <c r="B606" s="830">
        <v>27.0</v>
      </c>
      <c r="C606" s="830">
        <v>126.32</v>
      </c>
      <c r="D606" s="1054">
        <v>0.0</v>
      </c>
      <c r="E606" s="1054">
        <v>0.0</v>
      </c>
      <c r="F606" s="830">
        <v>0.0</v>
      </c>
      <c r="G606" s="830">
        <v>0.0</v>
      </c>
      <c r="H606" s="830">
        <v>0.0</v>
      </c>
      <c r="I606" s="830">
        <v>40.0</v>
      </c>
      <c r="J606" s="830">
        <v>26.28</v>
      </c>
      <c r="K606" s="830">
        <v>25.0</v>
      </c>
      <c r="L606" s="830">
        <v>62.0</v>
      </c>
      <c r="M606" s="830">
        <v>0.0</v>
      </c>
      <c r="N606" s="830">
        <v>140.0</v>
      </c>
      <c r="O606" s="830">
        <v>0.0</v>
      </c>
      <c r="P606" s="830">
        <v>0.0</v>
      </c>
      <c r="Q606" s="830">
        <v>10.0</v>
      </c>
      <c r="R606" s="830">
        <v>0.0</v>
      </c>
      <c r="S606" s="830">
        <v>85.0</v>
      </c>
      <c r="T606" s="830">
        <v>104.39</v>
      </c>
      <c r="U606" s="830">
        <v>30.0</v>
      </c>
      <c r="V606" s="830">
        <v>0.0</v>
      </c>
      <c r="W606" s="830">
        <v>42.4</v>
      </c>
      <c r="X606" s="830">
        <v>40.68</v>
      </c>
      <c r="Y606" s="830">
        <v>0.0</v>
      </c>
      <c r="Z606" s="830">
        <v>0.0</v>
      </c>
      <c r="AA606" s="830">
        <v>54.57</v>
      </c>
      <c r="AB606" s="830">
        <v>0.0</v>
      </c>
      <c r="AC606" s="830"/>
      <c r="AD606" s="830"/>
      <c r="AE606" s="830"/>
      <c r="AF606" s="830"/>
      <c r="AG606" s="888">
        <f t="shared" si="210"/>
        <v>813.64</v>
      </c>
    </row>
    <row r="607">
      <c r="A607" s="142" t="s">
        <v>1116</v>
      </c>
      <c r="B607" s="1034">
        <f>B131*'OLD Data - P&amp;L'!$C$21</f>
        <v>0</v>
      </c>
      <c r="C607" s="1034">
        <f>C131*'OLD Data - P&amp;L'!$C$21</f>
        <v>0</v>
      </c>
      <c r="D607" s="1034">
        <f>D131*'OLD Data - P&amp;L'!$C$21</f>
        <v>0</v>
      </c>
      <c r="E607" s="1034">
        <f>E131*'OLD Data - P&amp;L'!$C$21</f>
        <v>0</v>
      </c>
      <c r="F607" s="1034">
        <f>F131*'OLD Data - P&amp;L'!$C$21</f>
        <v>0</v>
      </c>
      <c r="G607" s="1034">
        <f>G131*'OLD Data - P&amp;L'!$C$21</f>
        <v>0</v>
      </c>
      <c r="H607" s="1034">
        <f>H131*'OLD Data - P&amp;L'!$C$21</f>
        <v>0</v>
      </c>
      <c r="I607" s="1034">
        <f>I131*'OLD Data - P&amp;L'!$C$21</f>
        <v>0</v>
      </c>
      <c r="J607" s="1034">
        <f>J131*'OLD Data - P&amp;L'!$C$21</f>
        <v>0</v>
      </c>
      <c r="K607" s="1034">
        <f>K131*'OLD Data - P&amp;L'!$C$21</f>
        <v>0</v>
      </c>
      <c r="L607" s="1034">
        <f>L131*'OLD Data - P&amp;L'!$C$21</f>
        <v>0</v>
      </c>
      <c r="M607" s="1034">
        <f>M131*'OLD Data - P&amp;L'!$C$21</f>
        <v>0</v>
      </c>
      <c r="N607" s="1034">
        <f>N131*'OLD Data - P&amp;L'!$C$21</f>
        <v>0</v>
      </c>
      <c r="O607" s="1034">
        <f>O131*'OLD Data - P&amp;L'!$C$21</f>
        <v>0</v>
      </c>
      <c r="P607" s="1034">
        <f>P131*'OLD Data - P&amp;L'!$C$21</f>
        <v>0</v>
      </c>
      <c r="Q607" s="1034">
        <f>Q131*'OLD Data - P&amp;L'!$C$21</f>
        <v>0</v>
      </c>
      <c r="R607" s="1034">
        <f>R131*'OLD Data - P&amp;L'!$C$21</f>
        <v>0</v>
      </c>
      <c r="S607" s="1034">
        <f>S131*'OLD Data - P&amp;L'!$C$21</f>
        <v>0</v>
      </c>
      <c r="T607" s="1034">
        <f>T131*'OLD Data - P&amp;L'!$C$21</f>
        <v>0</v>
      </c>
      <c r="U607" s="1034">
        <f>U131*'OLD Data - P&amp;L'!$C$21</f>
        <v>0</v>
      </c>
      <c r="V607" s="1034">
        <f>V131*'OLD Data - P&amp;L'!$C$21</f>
        <v>0</v>
      </c>
      <c r="W607" s="1034">
        <f>W131*'OLD Data - P&amp;L'!$C$21</f>
        <v>0</v>
      </c>
      <c r="X607" s="1034">
        <f>X131*'OLD Data - P&amp;L'!$C$21</f>
        <v>0</v>
      </c>
      <c r="Y607" s="1034">
        <f>Y131*'OLD Data - P&amp;L'!$C$21</f>
        <v>0</v>
      </c>
      <c r="Z607" s="1034">
        <f>Z131*'OLD Data - P&amp;L'!$C$21</f>
        <v>0</v>
      </c>
      <c r="AA607" s="1034">
        <f>AA131*'OLD Data - P&amp;L'!$C$21</f>
        <v>0</v>
      </c>
      <c r="AB607" s="1034">
        <f>AB131*'OLD Data - P&amp;L'!$C$21</f>
        <v>0</v>
      </c>
      <c r="AC607" s="1034">
        <f>AC131*'OLD Data - P&amp;L'!$C$21</f>
        <v>0</v>
      </c>
      <c r="AD607" s="1034">
        <f>AD131*'OLD Data - P&amp;L'!$C$21</f>
        <v>0</v>
      </c>
      <c r="AE607" s="1034">
        <f>AE131*'OLD Data - P&amp;L'!$C$21</f>
        <v>0</v>
      </c>
      <c r="AF607" s="1034">
        <f>AF131*'OLD Data - P&amp;L'!$C$21</f>
        <v>0</v>
      </c>
      <c r="AG607" s="888">
        <f t="shared" si="210"/>
        <v>0</v>
      </c>
    </row>
    <row r="608" collapsed="1">
      <c r="A608" s="142" t="s">
        <v>1123</v>
      </c>
      <c r="B608" s="1034">
        <f t="shared" ref="B608:AF608" si="215">sum(B609:B614)</f>
        <v>1262.84</v>
      </c>
      <c r="C608" s="1034">
        <f t="shared" si="215"/>
        <v>1800.27</v>
      </c>
      <c r="D608" s="1034">
        <f t="shared" si="215"/>
        <v>2393.13</v>
      </c>
      <c r="E608" s="1034">
        <f t="shared" si="215"/>
        <v>2354.57</v>
      </c>
      <c r="F608" s="1034">
        <f t="shared" si="215"/>
        <v>1513.48</v>
      </c>
      <c r="G608" s="1034">
        <f t="shared" si="215"/>
        <v>1132.7</v>
      </c>
      <c r="H608" s="1034">
        <f t="shared" si="215"/>
        <v>1079.68</v>
      </c>
      <c r="I608" s="1034">
        <f t="shared" si="215"/>
        <v>949.54</v>
      </c>
      <c r="J608" s="1034">
        <f t="shared" si="215"/>
        <v>751.92</v>
      </c>
      <c r="K608" s="1034">
        <f t="shared" si="215"/>
        <v>1108.6</v>
      </c>
      <c r="L608" s="1034">
        <f t="shared" si="215"/>
        <v>443.44</v>
      </c>
      <c r="M608" s="1034">
        <f t="shared" si="215"/>
        <v>221.72</v>
      </c>
      <c r="N608" s="1034">
        <f t="shared" si="215"/>
        <v>197.62</v>
      </c>
      <c r="O608" s="1034">
        <f t="shared" si="215"/>
        <v>43.38</v>
      </c>
      <c r="P608" s="1034">
        <f t="shared" si="215"/>
        <v>0</v>
      </c>
      <c r="Q608" s="1034">
        <f t="shared" si="215"/>
        <v>0</v>
      </c>
      <c r="R608" s="1034">
        <f t="shared" si="215"/>
        <v>0</v>
      </c>
      <c r="S608" s="1034">
        <f t="shared" si="215"/>
        <v>-7.23</v>
      </c>
      <c r="T608" s="1034">
        <f t="shared" si="215"/>
        <v>-7.23</v>
      </c>
      <c r="U608" s="1034">
        <f t="shared" si="215"/>
        <v>-4.82</v>
      </c>
      <c r="V608" s="1034">
        <f t="shared" si="215"/>
        <v>0</v>
      </c>
      <c r="W608" s="1034">
        <f t="shared" si="215"/>
        <v>-4.82</v>
      </c>
      <c r="X608" s="1034">
        <f t="shared" si="215"/>
        <v>-2.41</v>
      </c>
      <c r="Y608" s="1034">
        <f t="shared" si="215"/>
        <v>0</v>
      </c>
      <c r="Z608" s="1034">
        <f t="shared" si="215"/>
        <v>0</v>
      </c>
      <c r="AA608" s="1034">
        <f t="shared" si="215"/>
        <v>0</v>
      </c>
      <c r="AB608" s="1034">
        <f t="shared" si="215"/>
        <v>-7.23</v>
      </c>
      <c r="AC608" s="1034">
        <f t="shared" si="215"/>
        <v>0</v>
      </c>
      <c r="AD608" s="1034">
        <f t="shared" si="215"/>
        <v>0</v>
      </c>
      <c r="AE608" s="1034">
        <f t="shared" si="215"/>
        <v>0</v>
      </c>
      <c r="AF608" s="1034">
        <f t="shared" si="215"/>
        <v>0</v>
      </c>
      <c r="AG608" s="888">
        <f t="shared" si="210"/>
        <v>15219.15</v>
      </c>
    </row>
    <row r="609" hidden="1" outlineLevel="1">
      <c r="A609" s="142" t="s">
        <v>1130</v>
      </c>
      <c r="B609" s="1034">
        <f>((B535+B536)*'OLD Data - P&amp;L'!$C$22)</f>
        <v>52.4</v>
      </c>
      <c r="C609" s="1034">
        <f>((C535+C536)*'OLD Data - P&amp;L'!$C$22)</f>
        <v>74.7</v>
      </c>
      <c r="D609" s="1034">
        <f>((D535+D536)*'OLD Data - P&amp;L'!$C$22)</f>
        <v>99.3</v>
      </c>
      <c r="E609" s="1034">
        <f>((E535+E536)*'OLD Data - P&amp;L'!$C$22)</f>
        <v>97.7</v>
      </c>
      <c r="F609" s="1034">
        <f>((F535+F536)*'OLD Data - P&amp;L'!$C$22)</f>
        <v>62.8</v>
      </c>
      <c r="G609" s="1034">
        <f>((G535+G536)*'OLD Data - P&amp;L'!$C$22)</f>
        <v>47</v>
      </c>
      <c r="H609" s="1034">
        <f>((H535+H536)*'OLD Data - P&amp;L'!$C$22)</f>
        <v>44.8</v>
      </c>
      <c r="I609" s="1034">
        <f>((I535+I536)*'OLD Data - P&amp;L'!$C$22)</f>
        <v>39.4</v>
      </c>
      <c r="J609" s="1034">
        <f>((J535+J536)*'OLD Data - P&amp;L'!$C$22)</f>
        <v>31.2</v>
      </c>
      <c r="K609" s="1034">
        <f>((K535+K536)*'OLD Data - P&amp;L'!$C$22)</f>
        <v>46</v>
      </c>
      <c r="L609" s="1034">
        <f>((L535+L536)*'OLD Data - P&amp;L'!$C$22)</f>
        <v>18.4</v>
      </c>
      <c r="M609" s="1034">
        <f>((M535+M536)*'OLD Data - P&amp;L'!$C$22)</f>
        <v>9.2</v>
      </c>
      <c r="N609" s="1034">
        <f>((N535+N536)*'OLD Data - P&amp;L'!$C$22)</f>
        <v>8.2</v>
      </c>
      <c r="O609" s="1034">
        <f>((O535+O536)*'OLD Data - P&amp;L'!$C$22)</f>
        <v>1.8</v>
      </c>
      <c r="P609" s="1034">
        <f>((P535+P536)*'OLD Data - P&amp;L'!$C$22)</f>
        <v>0</v>
      </c>
      <c r="Q609" s="1034">
        <f>((Q535+Q536)*'OLD Data - P&amp;L'!$C$22)</f>
        <v>0</v>
      </c>
      <c r="R609" s="1034">
        <f>((R535+R536)*'OLD Data - P&amp;L'!$C$22)</f>
        <v>0</v>
      </c>
      <c r="S609" s="1034">
        <f>((S535+S536)*'OLD Data - P&amp;L'!$C$22)</f>
        <v>-0.3</v>
      </c>
      <c r="T609" s="1034">
        <f>((T535+T536)*'OLD Data - P&amp;L'!$C$22)</f>
        <v>-0.3</v>
      </c>
      <c r="U609" s="1034">
        <f>((U535+U536)*'OLD Data - P&amp;L'!$C$22)</f>
        <v>-0.2</v>
      </c>
      <c r="V609" s="1034">
        <f>((V535+V536)*'OLD Data - P&amp;L'!$C$22)</f>
        <v>0</v>
      </c>
      <c r="W609" s="1034">
        <f>((W535+W536)*'OLD Data - P&amp;L'!$C$22)</f>
        <v>-0.2</v>
      </c>
      <c r="X609" s="1034">
        <f>((X535+X536)*'OLD Data - P&amp;L'!$C$22)</f>
        <v>-0.1</v>
      </c>
      <c r="Y609" s="1034">
        <f>((Y535+Y536)*'OLD Data - P&amp;L'!$C$22)</f>
        <v>0</v>
      </c>
      <c r="Z609" s="1034">
        <f>((Z535+Z536)*'OLD Data - P&amp;L'!$C$22)</f>
        <v>0</v>
      </c>
      <c r="AA609" s="1034">
        <f>((AA535+AA536)*'OLD Data - P&amp;L'!$C$22)</f>
        <v>0</v>
      </c>
      <c r="AB609" s="1034">
        <f>((AB535+AB536)*'OLD Data - P&amp;L'!$C$22)</f>
        <v>-0.3</v>
      </c>
      <c r="AC609" s="1034">
        <f>((AC535+AC536)*'OLD Data - P&amp;L'!$C$22)</f>
        <v>0</v>
      </c>
      <c r="AD609" s="1034">
        <f>((AD535+AD536)*'OLD Data - P&amp;L'!$C$22)</f>
        <v>0</v>
      </c>
      <c r="AE609" s="1034">
        <f>((AE535+AE536)*'OLD Data - P&amp;L'!$C$22)</f>
        <v>0</v>
      </c>
      <c r="AF609" s="1034">
        <f>((AF535+AF536)*'OLD Data - P&amp;L'!$C$22)</f>
        <v>0</v>
      </c>
      <c r="AG609" s="888">
        <f t="shared" si="210"/>
        <v>631.5</v>
      </c>
    </row>
    <row r="610" hidden="1" outlineLevel="1">
      <c r="A610" s="142" t="s">
        <v>1135</v>
      </c>
      <c r="B610" s="710">
        <f>((B535+B536)*'OLD Data - P&amp;L'!$C$23)</f>
        <v>162.44</v>
      </c>
      <c r="C610" s="710">
        <f>((C535+C536)*'OLD Data - P&amp;L'!$C$23)</f>
        <v>231.57</v>
      </c>
      <c r="D610" s="710">
        <f>((D535+D536)*'OLD Data - P&amp;L'!$C$23)</f>
        <v>307.83</v>
      </c>
      <c r="E610" s="710">
        <f>((E535+E536)*'OLD Data - P&amp;L'!$C$23)</f>
        <v>302.87</v>
      </c>
      <c r="F610" s="710">
        <f>((F535+F536)*'OLD Data - P&amp;L'!$C$23)</f>
        <v>194.68</v>
      </c>
      <c r="G610" s="710">
        <f>((G535+G536)*'OLD Data - P&amp;L'!$C$23)</f>
        <v>145.7</v>
      </c>
      <c r="H610" s="710">
        <f>((H535+H536)*'OLD Data - P&amp;L'!$C$23)</f>
        <v>138.88</v>
      </c>
      <c r="I610" s="710">
        <f>((I535+I536)*'OLD Data - P&amp;L'!$C$23)</f>
        <v>122.14</v>
      </c>
      <c r="J610" s="710">
        <f>((J535+J536)*'OLD Data - P&amp;L'!$C$23)</f>
        <v>96.72</v>
      </c>
      <c r="K610" s="710">
        <f>((K535+K536)*'OLD Data - P&amp;L'!$C$23)</f>
        <v>142.6</v>
      </c>
      <c r="L610" s="710">
        <f>((L535+L536)*'OLD Data - P&amp;L'!$C$23)</f>
        <v>57.04</v>
      </c>
      <c r="M610" s="710">
        <f>((M535+M536)*'OLD Data - P&amp;L'!$C$23)</f>
        <v>28.52</v>
      </c>
      <c r="N610" s="710">
        <f>((N535+N536)*'OLD Data - P&amp;L'!$C$23)</f>
        <v>25.42</v>
      </c>
      <c r="O610" s="710">
        <f>((O535+O536)*'OLD Data - P&amp;L'!$C$23)</f>
        <v>5.58</v>
      </c>
      <c r="P610" s="710">
        <f>((P535+P536)*'OLD Data - P&amp;L'!$C$23)</f>
        <v>0</v>
      </c>
      <c r="Q610" s="710">
        <f>((Q535+Q536)*'OLD Data - P&amp;L'!$C$23)</f>
        <v>0</v>
      </c>
      <c r="R610" s="710">
        <f>((R535+R536)*'OLD Data - P&amp;L'!$C$23)</f>
        <v>0</v>
      </c>
      <c r="S610" s="710">
        <f>((S535+S536)*'OLD Data - P&amp;L'!$C$23)</f>
        <v>-0.93</v>
      </c>
      <c r="T610" s="710">
        <f>((T535+T536)*'OLD Data - P&amp;L'!$C$23)</f>
        <v>-0.93</v>
      </c>
      <c r="U610" s="710">
        <f>((U535+U536)*'OLD Data - P&amp;L'!$C$23)</f>
        <v>-0.62</v>
      </c>
      <c r="V610" s="710">
        <f>((V535+V536)*'OLD Data - P&amp;L'!$C$23)</f>
        <v>0</v>
      </c>
      <c r="W610" s="710">
        <f>((W535+W536)*'OLD Data - P&amp;L'!$C$23)</f>
        <v>-0.62</v>
      </c>
      <c r="X610" s="710">
        <f>((X535+X536)*'OLD Data - P&amp;L'!$C$23)</f>
        <v>-0.31</v>
      </c>
      <c r="Y610" s="710">
        <f>((Y535+Y536)*'OLD Data - P&amp;L'!$C$23)</f>
        <v>0</v>
      </c>
      <c r="Z610" s="710">
        <f>((Z535+Z536)*'OLD Data - P&amp;L'!$C$23)</f>
        <v>0</v>
      </c>
      <c r="AA610" s="710">
        <f>((AA535+AA536)*'OLD Data - P&amp;L'!$C$23)</f>
        <v>0</v>
      </c>
      <c r="AB610" s="710">
        <f>((AB535+AB536)*'OLD Data - P&amp;L'!$C$23)</f>
        <v>-0.93</v>
      </c>
      <c r="AC610" s="710">
        <f>((AC535+AC536)*'OLD Data - P&amp;L'!$C$23)</f>
        <v>0</v>
      </c>
      <c r="AD610" s="710">
        <f>((AD535+AD536)*'OLD Data - P&amp;L'!$C$23)</f>
        <v>0</v>
      </c>
      <c r="AE610" s="710">
        <f>((AE535+AE536)*'OLD Data - P&amp;L'!$C$23)</f>
        <v>0</v>
      </c>
      <c r="AF610" s="710">
        <f>((AF535+AF536)*'OLD Data - P&amp;L'!$C$23)</f>
        <v>0</v>
      </c>
      <c r="AG610" s="888">
        <f t="shared" si="210"/>
        <v>1957.65</v>
      </c>
    </row>
    <row r="611" hidden="1" outlineLevel="1">
      <c r="A611" s="142" t="s">
        <v>1148</v>
      </c>
      <c r="B611" s="710">
        <f>((B535+B536)*'OLD Data - P&amp;L'!$C$24)</f>
        <v>0</v>
      </c>
      <c r="C611" s="710">
        <f>((C535+C536)*'OLD Data - P&amp;L'!$C$24)</f>
        <v>0</v>
      </c>
      <c r="D611" s="710">
        <f>((D535+D536)*'OLD Data - P&amp;L'!$C$24)</f>
        <v>0</v>
      </c>
      <c r="E611" s="710">
        <f>((E535+E536)*'OLD Data - P&amp;L'!$C$24)</f>
        <v>0</v>
      </c>
      <c r="F611" s="710">
        <f>((F535+F536)*'OLD Data - P&amp;L'!$C$24)</f>
        <v>0</v>
      </c>
      <c r="G611" s="710">
        <f>((G535+G536)*'OLD Data - P&amp;L'!$C$24)</f>
        <v>0</v>
      </c>
      <c r="H611" s="710">
        <f>((H535+H536)*'OLD Data - P&amp;L'!$C$24)</f>
        <v>0</v>
      </c>
      <c r="I611" s="710">
        <f>((I535+I536)*'OLD Data - P&amp;L'!$C$24)</f>
        <v>0</v>
      </c>
      <c r="J611" s="710">
        <f>((J535+J536)*'OLD Data - P&amp;L'!$C$24)</f>
        <v>0</v>
      </c>
      <c r="K611" s="710">
        <f>((K535+K536)*'OLD Data - P&amp;L'!$C$24)</f>
        <v>0</v>
      </c>
      <c r="L611" s="710">
        <f>((L535+L536)*'OLD Data - P&amp;L'!$C$24)</f>
        <v>0</v>
      </c>
      <c r="M611" s="710">
        <f>((M535+M536)*'OLD Data - P&amp;L'!$C$24)</f>
        <v>0</v>
      </c>
      <c r="N611" s="710">
        <f>((N535+N536)*'OLD Data - P&amp;L'!$C$24)</f>
        <v>0</v>
      </c>
      <c r="O611" s="710">
        <f>((O535+O536)*'OLD Data - P&amp;L'!$C$24)</f>
        <v>0</v>
      </c>
      <c r="P611" s="710">
        <f>((P535+P536)*'OLD Data - P&amp;L'!$C$24)</f>
        <v>0</v>
      </c>
      <c r="Q611" s="710">
        <f>((Q535+Q536)*'OLD Data - P&amp;L'!$C$24)</f>
        <v>0</v>
      </c>
      <c r="R611" s="710">
        <f>((R535+R536)*'OLD Data - P&amp;L'!$C$24)</f>
        <v>0</v>
      </c>
      <c r="S611" s="710">
        <f>((S535+S536)*'OLD Data - P&amp;L'!$C$24)</f>
        <v>0</v>
      </c>
      <c r="T611" s="710">
        <f>((T535+T536)*'OLD Data - P&amp;L'!$C$24)</f>
        <v>0</v>
      </c>
      <c r="U611" s="710">
        <f>((U535+U536)*'OLD Data - P&amp;L'!$C$24)</f>
        <v>0</v>
      </c>
      <c r="V611" s="710">
        <f>((V535+V536)*'OLD Data - P&amp;L'!$C$24)</f>
        <v>0</v>
      </c>
      <c r="W611" s="710">
        <f>((W535+W536)*'OLD Data - P&amp;L'!$C$24)</f>
        <v>0</v>
      </c>
      <c r="X611" s="710">
        <f>((X535+X536)*'OLD Data - P&amp;L'!$C$24)</f>
        <v>0</v>
      </c>
      <c r="Y611" s="710">
        <f>((Y535+Y536)*'OLD Data - P&amp;L'!$C$24)</f>
        <v>0</v>
      </c>
      <c r="Z611" s="710">
        <f>((Z535+Z536)*'OLD Data - P&amp;L'!$C$24)</f>
        <v>0</v>
      </c>
      <c r="AA611" s="710">
        <f>((AA535+AA536)*'OLD Data - P&amp;L'!$C$24)</f>
        <v>0</v>
      </c>
      <c r="AB611" s="710">
        <f>((AB535+AB536)*'OLD Data - P&amp;L'!$C$24)</f>
        <v>0</v>
      </c>
      <c r="AC611" s="710">
        <f>((AC535+AC536)*'OLD Data - P&amp;L'!$C$24)</f>
        <v>0</v>
      </c>
      <c r="AD611" s="710">
        <f>((AD535+AD536)*'OLD Data - P&amp;L'!$C$24)</f>
        <v>0</v>
      </c>
      <c r="AE611" s="710">
        <f>((AE535+AE536)*'OLD Data - P&amp;L'!$C$24)</f>
        <v>0</v>
      </c>
      <c r="AF611" s="710">
        <f>((AF535+AF536)*'OLD Data - P&amp;L'!$C$24)</f>
        <v>0</v>
      </c>
      <c r="AG611" s="888">
        <f t="shared" si="210"/>
        <v>0</v>
      </c>
    </row>
    <row r="612" hidden="1" outlineLevel="1">
      <c r="A612" s="142" t="s">
        <v>1155</v>
      </c>
      <c r="B612" s="710">
        <f>((B535+B536)*'OLD Data - P&amp;L'!$C$25)</f>
        <v>183.4</v>
      </c>
      <c r="C612" s="710">
        <f>((C535+C536)*'OLD Data - P&amp;L'!$C$25)</f>
        <v>261.45</v>
      </c>
      <c r="D612" s="710">
        <f>((D535+D536)*'OLD Data - P&amp;L'!$C$25)</f>
        <v>347.55</v>
      </c>
      <c r="E612" s="710">
        <f>((E535+E536)*'OLD Data - P&amp;L'!$C$25)</f>
        <v>341.95</v>
      </c>
      <c r="F612" s="710">
        <f>((F535+F536)*'OLD Data - P&amp;L'!$C$25)</f>
        <v>219.8</v>
      </c>
      <c r="G612" s="710">
        <f>((G535+G536)*'OLD Data - P&amp;L'!$C$25)</f>
        <v>164.5</v>
      </c>
      <c r="H612" s="710">
        <f>((H535+H536)*'OLD Data - P&amp;L'!$C$25)</f>
        <v>156.8</v>
      </c>
      <c r="I612" s="710">
        <f>((I535+I536)*'OLD Data - P&amp;L'!$C$25)</f>
        <v>137.9</v>
      </c>
      <c r="J612" s="710">
        <f>((J535+J536)*'OLD Data - P&amp;L'!$C$25)</f>
        <v>109.2</v>
      </c>
      <c r="K612" s="710">
        <f>((K535+K536)*'OLD Data - P&amp;L'!$C$25)</f>
        <v>161</v>
      </c>
      <c r="L612" s="710">
        <f>((L535+L536)*'OLD Data - P&amp;L'!$C$25)</f>
        <v>64.4</v>
      </c>
      <c r="M612" s="710">
        <f>((M535+M536)*'OLD Data - P&amp;L'!$C$25)</f>
        <v>32.2</v>
      </c>
      <c r="N612" s="710">
        <f>((N535+N536)*'OLD Data - P&amp;L'!$C$25)</f>
        <v>28.7</v>
      </c>
      <c r="O612" s="710">
        <f>((O535+O536)*'OLD Data - P&amp;L'!$C$25)</f>
        <v>6.3</v>
      </c>
      <c r="P612" s="710">
        <f>((P535+P536)*'OLD Data - P&amp;L'!$C$25)</f>
        <v>0</v>
      </c>
      <c r="Q612" s="710">
        <f>((Q535+Q536)*'OLD Data - P&amp;L'!$C$25)</f>
        <v>0</v>
      </c>
      <c r="R612" s="710">
        <f>((R535+R536)*'OLD Data - P&amp;L'!$C$25)</f>
        <v>0</v>
      </c>
      <c r="S612" s="710">
        <f>((S535+S536)*'OLD Data - P&amp;L'!$C$25)</f>
        <v>-1.05</v>
      </c>
      <c r="T612" s="710">
        <f>((T535+T536)*'OLD Data - P&amp;L'!$C$25)</f>
        <v>-1.05</v>
      </c>
      <c r="U612" s="710">
        <f>((U535+U536)*'OLD Data - P&amp;L'!$C$25)</f>
        <v>-0.7</v>
      </c>
      <c r="V612" s="710">
        <f>((V535+V536)*'OLD Data - P&amp;L'!$C$25)</f>
        <v>0</v>
      </c>
      <c r="W612" s="710">
        <f>((W535+W536)*'OLD Data - P&amp;L'!$C$25)</f>
        <v>-0.7</v>
      </c>
      <c r="X612" s="710">
        <f>((X535+X536)*'OLD Data - P&amp;L'!$C$25)</f>
        <v>-0.35</v>
      </c>
      <c r="Y612" s="710">
        <f>((Y535+Y536)*'OLD Data - P&amp;L'!$C$25)</f>
        <v>0</v>
      </c>
      <c r="Z612" s="710">
        <f>((Z535+Z536)*'OLD Data - P&amp;L'!$C$25)</f>
        <v>0</v>
      </c>
      <c r="AA612" s="710">
        <f>((AA535+AA536)*'OLD Data - P&amp;L'!$C$25)</f>
        <v>0</v>
      </c>
      <c r="AB612" s="710">
        <f>((AB535+AB536)*'OLD Data - P&amp;L'!$C$25)</f>
        <v>-1.05</v>
      </c>
      <c r="AC612" s="710">
        <f>((AC535+AC536)*'OLD Data - P&amp;L'!$C$25)</f>
        <v>0</v>
      </c>
      <c r="AD612" s="710">
        <f>((AD535+AD536)*'OLD Data - P&amp;L'!$C$25)</f>
        <v>0</v>
      </c>
      <c r="AE612" s="710">
        <f>((AE535+AE536)*'OLD Data - P&amp;L'!$C$25)</f>
        <v>0</v>
      </c>
      <c r="AF612" s="710">
        <f>((AF535+AF536)*'OLD Data - P&amp;L'!$C$25)</f>
        <v>0</v>
      </c>
      <c r="AG612" s="888">
        <f t="shared" si="210"/>
        <v>2210.25</v>
      </c>
    </row>
    <row r="613" hidden="1" outlineLevel="1">
      <c r="A613" s="142" t="s">
        <v>1167</v>
      </c>
      <c r="B613" s="710">
        <f>((B535+B536)*'OLD Data - P&amp;L'!$C$26)</f>
        <v>0</v>
      </c>
      <c r="C613" s="710">
        <f>((C535+C536)*'OLD Data - P&amp;L'!$C$26)</f>
        <v>0</v>
      </c>
      <c r="D613" s="710">
        <f>((D535+D536)*'OLD Data - P&amp;L'!$C$26)</f>
        <v>0</v>
      </c>
      <c r="E613" s="710">
        <f>((E535+E536)*'OLD Data - P&amp;L'!$C$26)</f>
        <v>0</v>
      </c>
      <c r="F613" s="710">
        <f>((F535+F536)*'OLD Data - P&amp;L'!$C$26)</f>
        <v>0</v>
      </c>
      <c r="G613" s="710">
        <f>((G535+G536)*'OLD Data - P&amp;L'!$C$26)</f>
        <v>0</v>
      </c>
      <c r="H613" s="710">
        <f>((H535+H536)*'OLD Data - P&amp;L'!$C$26)</f>
        <v>0</v>
      </c>
      <c r="I613" s="710">
        <f>((I535+I536)*'OLD Data - P&amp;L'!$C$26)</f>
        <v>0</v>
      </c>
      <c r="J613" s="710">
        <f>((J535+J536)*'OLD Data - P&amp;L'!$C$26)</f>
        <v>0</v>
      </c>
      <c r="K613" s="710">
        <f>((K535+K536)*'OLD Data - P&amp;L'!$C$26)</f>
        <v>0</v>
      </c>
      <c r="L613" s="710">
        <f>((L535+L536)*'OLD Data - P&amp;L'!$C$26)</f>
        <v>0</v>
      </c>
      <c r="M613" s="710">
        <f>((M535+M536)*'OLD Data - P&amp;L'!$C$26)</f>
        <v>0</v>
      </c>
      <c r="N613" s="710">
        <f>((N535+N536)*'OLD Data - P&amp;L'!$C$26)</f>
        <v>0</v>
      </c>
      <c r="O613" s="710">
        <f>((O535+O536)*'OLD Data - P&amp;L'!$C$26)</f>
        <v>0</v>
      </c>
      <c r="P613" s="710">
        <f>((P535+P536)*'OLD Data - P&amp;L'!$C$26)</f>
        <v>0</v>
      </c>
      <c r="Q613" s="710">
        <f>((Q535+Q536)*'OLD Data - P&amp;L'!$C$26)</f>
        <v>0</v>
      </c>
      <c r="R613" s="710">
        <f>((R535+R536)*'OLD Data - P&amp;L'!$C$26)</f>
        <v>0</v>
      </c>
      <c r="S613" s="710">
        <f>((S535+S536)*'OLD Data - P&amp;L'!$C$26)</f>
        <v>0</v>
      </c>
      <c r="T613" s="710">
        <f>((T535+T536)*'OLD Data - P&amp;L'!$C$26)</f>
        <v>0</v>
      </c>
      <c r="U613" s="710">
        <f>((U535+U536)*'OLD Data - P&amp;L'!$C$26)</f>
        <v>0</v>
      </c>
      <c r="V613" s="710">
        <f>((V535+V536)*'OLD Data - P&amp;L'!$C$26)</f>
        <v>0</v>
      </c>
      <c r="W613" s="710">
        <f>((W535+W536)*'OLD Data - P&amp;L'!$C$26)</f>
        <v>0</v>
      </c>
      <c r="X613" s="710">
        <f>((X535+X536)*'OLD Data - P&amp;L'!$C$26)</f>
        <v>0</v>
      </c>
      <c r="Y613" s="710">
        <f>((Y535+Y536)*'OLD Data - P&amp;L'!$C$26)</f>
        <v>0</v>
      </c>
      <c r="Z613" s="710">
        <f>((Z535+Z536)*'OLD Data - P&amp;L'!$C$26)</f>
        <v>0</v>
      </c>
      <c r="AA613" s="710">
        <f>((AA535+AA536)*'OLD Data - P&amp;L'!$C$26)</f>
        <v>0</v>
      </c>
      <c r="AB613" s="710">
        <f>((AB535+AB536)*'OLD Data - P&amp;L'!$C$26)</f>
        <v>0</v>
      </c>
      <c r="AC613" s="710">
        <f>((AC535+AC536)*'OLD Data - P&amp;L'!$C$26)</f>
        <v>0</v>
      </c>
      <c r="AD613" s="710">
        <f>((AD535+AD536)*'OLD Data - P&amp;L'!$C$26)</f>
        <v>0</v>
      </c>
      <c r="AE613" s="710">
        <f>((AE535+AE536)*'OLD Data - P&amp;L'!$C$26)</f>
        <v>0</v>
      </c>
      <c r="AF613" s="710">
        <f>((AF535+AF536)*'OLD Data - P&amp;L'!$C$26)</f>
        <v>0</v>
      </c>
      <c r="AG613" s="888">
        <f t="shared" si="210"/>
        <v>0</v>
      </c>
    </row>
    <row r="614" hidden="1" outlineLevel="1">
      <c r="A614" s="142" t="s">
        <v>1174</v>
      </c>
      <c r="B614" s="710">
        <f>((B535+B536)*'OLD Data - P&amp;L'!$C$27)</f>
        <v>864.6</v>
      </c>
      <c r="C614" s="710">
        <f>((C535+C536)*'OLD Data - P&amp;L'!$C$27)</f>
        <v>1232.55</v>
      </c>
      <c r="D614" s="710">
        <f>((D535+D536)*'OLD Data - P&amp;L'!$C$27)</f>
        <v>1638.45</v>
      </c>
      <c r="E614" s="710">
        <f>((E535+E536)*'OLD Data - P&amp;L'!$C$27)</f>
        <v>1612.05</v>
      </c>
      <c r="F614" s="710">
        <f>((F535+F536)*'OLD Data - P&amp;L'!$C$27)</f>
        <v>1036.2</v>
      </c>
      <c r="G614" s="710">
        <f>((G535+G536)*'OLD Data - P&amp;L'!$C$27)</f>
        <v>775.5</v>
      </c>
      <c r="H614" s="710">
        <f>((H535+H536)*'OLD Data - P&amp;L'!$C$27)</f>
        <v>739.2</v>
      </c>
      <c r="I614" s="710">
        <f>((I535+I536)*'OLD Data - P&amp;L'!$C$27)</f>
        <v>650.1</v>
      </c>
      <c r="J614" s="710">
        <f>((J535+J536)*'OLD Data - P&amp;L'!$C$27)</f>
        <v>514.8</v>
      </c>
      <c r="K614" s="710">
        <f>((K535+K536)*'OLD Data - P&amp;L'!$C$27)</f>
        <v>759</v>
      </c>
      <c r="L614" s="710">
        <f>((L535+L536)*'OLD Data - P&amp;L'!$C$27)</f>
        <v>303.6</v>
      </c>
      <c r="M614" s="710">
        <f>((M535+M536)*'OLD Data - P&amp;L'!$C$27)</f>
        <v>151.8</v>
      </c>
      <c r="N614" s="710">
        <f>((N535+N536)*'OLD Data - P&amp;L'!$C$27)</f>
        <v>135.3</v>
      </c>
      <c r="O614" s="710">
        <f>((O535+O536)*'OLD Data - P&amp;L'!$C$27)</f>
        <v>29.7</v>
      </c>
      <c r="P614" s="710">
        <f>((P535+P536)*'OLD Data - P&amp;L'!$C$27)</f>
        <v>0</v>
      </c>
      <c r="Q614" s="710">
        <f>((Q535+Q536)*'OLD Data - P&amp;L'!$C$27)</f>
        <v>0</v>
      </c>
      <c r="R614" s="710">
        <f>((R535+R536)*'OLD Data - P&amp;L'!$C$27)</f>
        <v>0</v>
      </c>
      <c r="S614" s="710">
        <f>((S535+S536)*'OLD Data - P&amp;L'!$C$27)</f>
        <v>-4.95</v>
      </c>
      <c r="T614" s="710">
        <f>((T535+T536)*'OLD Data - P&amp;L'!$C$27)</f>
        <v>-4.95</v>
      </c>
      <c r="U614" s="710">
        <f>((U535+U536)*'OLD Data - P&amp;L'!$C$27)</f>
        <v>-3.3</v>
      </c>
      <c r="V614" s="710">
        <f>((V535+V536)*'OLD Data - P&amp;L'!$C$27)</f>
        <v>0</v>
      </c>
      <c r="W614" s="710">
        <f>((W535+W536)*'OLD Data - P&amp;L'!$C$27)</f>
        <v>-3.3</v>
      </c>
      <c r="X614" s="710">
        <f>((X535+X536)*'OLD Data - P&amp;L'!$C$27)</f>
        <v>-1.65</v>
      </c>
      <c r="Y614" s="710">
        <f>((Y535+Y536)*'OLD Data - P&amp;L'!$C$27)</f>
        <v>0</v>
      </c>
      <c r="Z614" s="710">
        <f>((Z535+Z536)*'OLD Data - P&amp;L'!$C$27)</f>
        <v>0</v>
      </c>
      <c r="AA614" s="710">
        <f>((AA535+AA536)*'OLD Data - P&amp;L'!$C$27)</f>
        <v>0</v>
      </c>
      <c r="AB614" s="710">
        <f>((AB535+AB536)*'OLD Data - P&amp;L'!$C$27)</f>
        <v>-4.95</v>
      </c>
      <c r="AC614" s="710">
        <f>((AC535+AC536)*'OLD Data - P&amp;L'!$C$27)</f>
        <v>0</v>
      </c>
      <c r="AD614" s="710">
        <f>((AD535+AD536)*'OLD Data - P&amp;L'!$C$27)</f>
        <v>0</v>
      </c>
      <c r="AE614" s="710">
        <f>((AE535+AE536)*'OLD Data - P&amp;L'!$C$27)</f>
        <v>0</v>
      </c>
      <c r="AF614" s="710">
        <f>((AF535+AF536)*'OLD Data - P&amp;L'!$C$27)</f>
        <v>0</v>
      </c>
      <c r="AG614" s="888">
        <f t="shared" si="210"/>
        <v>10419.75</v>
      </c>
    </row>
    <row r="615" collapsed="1">
      <c r="A615" s="142" t="s">
        <v>1184</v>
      </c>
      <c r="B615" s="710">
        <f t="shared" ref="B615:AF615" si="216">sum(B616:B621)</f>
        <v>302.77</v>
      </c>
      <c r="C615" s="710">
        <f t="shared" si="216"/>
        <v>383.6</v>
      </c>
      <c r="D615" s="710">
        <f t="shared" si="216"/>
        <v>526.08</v>
      </c>
      <c r="E615" s="710">
        <f t="shared" si="216"/>
        <v>475.39</v>
      </c>
      <c r="F615" s="710">
        <f t="shared" si="216"/>
        <v>387.71</v>
      </c>
      <c r="G615" s="710">
        <f t="shared" si="216"/>
        <v>430.18</v>
      </c>
      <c r="H615" s="710">
        <f t="shared" si="216"/>
        <v>667.19</v>
      </c>
      <c r="I615" s="710">
        <f t="shared" si="216"/>
        <v>850.77</v>
      </c>
      <c r="J615" s="710">
        <f t="shared" si="216"/>
        <v>842.55</v>
      </c>
      <c r="K615" s="710">
        <f t="shared" si="216"/>
        <v>1301.5</v>
      </c>
      <c r="L615" s="710">
        <f t="shared" si="216"/>
        <v>874.06</v>
      </c>
      <c r="M615" s="710">
        <f t="shared" si="216"/>
        <v>511.01</v>
      </c>
      <c r="N615" s="710">
        <f t="shared" si="216"/>
        <v>491.83</v>
      </c>
      <c r="O615" s="710">
        <f t="shared" si="216"/>
        <v>413.74</v>
      </c>
      <c r="P615" s="710">
        <f t="shared" si="216"/>
        <v>360.31</v>
      </c>
      <c r="Q615" s="710">
        <f t="shared" si="216"/>
        <v>295.92</v>
      </c>
      <c r="R615" s="710">
        <f t="shared" si="216"/>
        <v>202.76</v>
      </c>
      <c r="S615" s="710">
        <f t="shared" si="216"/>
        <v>189.06</v>
      </c>
      <c r="T615" s="710">
        <f t="shared" si="216"/>
        <v>191.8</v>
      </c>
      <c r="U615" s="710">
        <f t="shared" si="216"/>
        <v>153.44</v>
      </c>
      <c r="V615" s="710">
        <f t="shared" si="216"/>
        <v>123.3</v>
      </c>
      <c r="W615" s="710">
        <f t="shared" si="216"/>
        <v>134.26</v>
      </c>
      <c r="X615" s="710">
        <f t="shared" si="216"/>
        <v>106.86</v>
      </c>
      <c r="Y615" s="710">
        <f t="shared" si="216"/>
        <v>101.38</v>
      </c>
      <c r="Z615" s="710">
        <f t="shared" si="216"/>
        <v>235.64</v>
      </c>
      <c r="AA615" s="710">
        <f t="shared" si="216"/>
        <v>278.11</v>
      </c>
      <c r="AB615" s="710">
        <f t="shared" si="216"/>
        <v>182.21</v>
      </c>
      <c r="AC615" s="710">
        <f t="shared" si="216"/>
        <v>0</v>
      </c>
      <c r="AD615" s="710">
        <f t="shared" si="216"/>
        <v>0</v>
      </c>
      <c r="AE615" s="710">
        <f t="shared" si="216"/>
        <v>0</v>
      </c>
      <c r="AF615" s="710">
        <f t="shared" si="216"/>
        <v>0</v>
      </c>
      <c r="AG615" s="888">
        <f t="shared" si="210"/>
        <v>11013.43</v>
      </c>
    </row>
    <row r="616" hidden="1" outlineLevel="1">
      <c r="A616" s="1057" t="s">
        <v>1186</v>
      </c>
      <c r="B616" s="710">
        <f>((B544+B552+B560)*'OLD Data - P&amp;L'!$D$22)</f>
        <v>0</v>
      </c>
      <c r="C616" s="710">
        <f>((C544+C552+C560)*'OLD Data - P&amp;L'!$D$22)</f>
        <v>0</v>
      </c>
      <c r="D616" s="710">
        <f>((D544+D552+D560)*'OLD Data - P&amp;L'!$D$22)</f>
        <v>0</v>
      </c>
      <c r="E616" s="710">
        <f>((E544+E552+E560)*'OLD Data - P&amp;L'!$D$22)</f>
        <v>0</v>
      </c>
      <c r="F616" s="710">
        <f>((F544+F552+F560)*'OLD Data - P&amp;L'!$D$22)</f>
        <v>0</v>
      </c>
      <c r="G616" s="710">
        <f>((G544+G552+G560)*'OLD Data - P&amp;L'!$D$22)</f>
        <v>0</v>
      </c>
      <c r="H616" s="710">
        <f>((H544+H552+H560)*'OLD Data - P&amp;L'!$D$22)</f>
        <v>0</v>
      </c>
      <c r="I616" s="710">
        <f>((I544+I552+I560)*'OLD Data - P&amp;L'!$D$22)</f>
        <v>0</v>
      </c>
      <c r="J616" s="710">
        <f>((J544+J552+J560)*'OLD Data - P&amp;L'!$D$22)</f>
        <v>0</v>
      </c>
      <c r="K616" s="710">
        <f>((K544+K552+K560)*'OLD Data - P&amp;L'!$D$22)</f>
        <v>0</v>
      </c>
      <c r="L616" s="710">
        <f>((L544+L552+L560)*'OLD Data - P&amp;L'!$D$22)</f>
        <v>0</v>
      </c>
      <c r="M616" s="710">
        <f>((M544+M552+M560)*'OLD Data - P&amp;L'!$D$22)</f>
        <v>0</v>
      </c>
      <c r="N616" s="710">
        <f>((N544+N552+N560)*'OLD Data - P&amp;L'!$D$22)</f>
        <v>0</v>
      </c>
      <c r="O616" s="710">
        <f>((O544+O552+O560)*'OLD Data - P&amp;L'!$D$22)</f>
        <v>0</v>
      </c>
      <c r="P616" s="710">
        <f>((P544+P552+P560)*'OLD Data - P&amp;L'!$D$22)</f>
        <v>0</v>
      </c>
      <c r="Q616" s="710">
        <f>((Q544+Q552+Q560)*'OLD Data - P&amp;L'!$D$22)</f>
        <v>0</v>
      </c>
      <c r="R616" s="710">
        <f>((R544+R552+R560)*'OLD Data - P&amp;L'!$D$22)</f>
        <v>0</v>
      </c>
      <c r="S616" s="710">
        <f>((S544+S552+S560)*'OLD Data - P&amp;L'!$D$22)</f>
        <v>0</v>
      </c>
      <c r="T616" s="710">
        <f>((T544+T552+T560)*'OLD Data - P&amp;L'!$D$22)</f>
        <v>0</v>
      </c>
      <c r="U616" s="710">
        <f>((U544+U552+U560)*'OLD Data - P&amp;L'!$D$22)</f>
        <v>0</v>
      </c>
      <c r="V616" s="710">
        <f>((V544+V552+V560)*'OLD Data - P&amp;L'!$D$22)</f>
        <v>0</v>
      </c>
      <c r="W616" s="710">
        <f>((W544+W552+W560)*'OLD Data - P&amp;L'!$D$22)</f>
        <v>0</v>
      </c>
      <c r="X616" s="710">
        <f>((X544+X552+X560)*'OLD Data - P&amp;L'!$D$22)</f>
        <v>0</v>
      </c>
      <c r="Y616" s="710">
        <f>((Y544+Y552+Y560)*'OLD Data - P&amp;L'!$D$22)</f>
        <v>0</v>
      </c>
      <c r="Z616" s="710">
        <f>((Z544+Z552+Z560)*'OLD Data - P&amp;L'!$D$22)</f>
        <v>0</v>
      </c>
      <c r="AA616" s="710">
        <f>((AA544+AA552+AA560)*'OLD Data - P&amp;L'!$D$22)</f>
        <v>0</v>
      </c>
      <c r="AB616" s="710">
        <f>((AB544+AB552+AB560)*'OLD Data - P&amp;L'!$D$22)</f>
        <v>0</v>
      </c>
      <c r="AC616" s="710">
        <f>((AC544+AC552+AC560)*'OLD Data - P&amp;L'!$D$22)</f>
        <v>0</v>
      </c>
      <c r="AD616" s="710">
        <f>((AD544+AD552+AD560)*'OLD Data - P&amp;L'!$D$22)</f>
        <v>0</v>
      </c>
      <c r="AE616" s="710">
        <f>((AE544+AE552+AE560)*'OLD Data - P&amp;L'!$D$22)</f>
        <v>0</v>
      </c>
      <c r="AF616" s="710">
        <f>((AF544+AF552+AF560)*'OLD Data - P&amp;L'!$D$22)</f>
        <v>0</v>
      </c>
      <c r="AG616" s="888">
        <f t="shared" si="210"/>
        <v>0</v>
      </c>
    </row>
    <row r="617" hidden="1" outlineLevel="1">
      <c r="A617" s="1057" t="s">
        <v>1191</v>
      </c>
      <c r="B617" s="710">
        <f>((B544+B552+B560)*'OLD Data - P&amp;L'!$D$23)</f>
        <v>68.51</v>
      </c>
      <c r="C617" s="710">
        <f>((C544+C552+C560)*'OLD Data - P&amp;L'!$D$23)</f>
        <v>86.8</v>
      </c>
      <c r="D617" s="710">
        <f>((D544+D552+D560)*'OLD Data - P&amp;L'!$D$23)</f>
        <v>119.04</v>
      </c>
      <c r="E617" s="710">
        <f>((E544+E552+E560)*'OLD Data - P&amp;L'!$D$23)</f>
        <v>107.57</v>
      </c>
      <c r="F617" s="710">
        <f>((F544+F552+F560)*'OLD Data - P&amp;L'!$D$23)</f>
        <v>87.73</v>
      </c>
      <c r="G617" s="710">
        <f>((G544+G552+G560)*'OLD Data - P&amp;L'!$D$23)</f>
        <v>97.34</v>
      </c>
      <c r="H617" s="710">
        <f>((H544+H552+H560)*'OLD Data - P&amp;L'!$D$23)</f>
        <v>150.97</v>
      </c>
      <c r="I617" s="710">
        <f>((I544+I552+I560)*'OLD Data - P&amp;L'!$D$23)</f>
        <v>192.51</v>
      </c>
      <c r="J617" s="710">
        <f>((J544+J552+J560)*'OLD Data - P&amp;L'!$D$23)</f>
        <v>190.65</v>
      </c>
      <c r="K617" s="710">
        <f>((K544+K552+K560)*'OLD Data - P&amp;L'!$D$23)</f>
        <v>294.5</v>
      </c>
      <c r="L617" s="710">
        <f>((L544+L552+L560)*'OLD Data - P&amp;L'!$D$23)</f>
        <v>197.78</v>
      </c>
      <c r="M617" s="710">
        <f>((M544+M552+M560)*'OLD Data - P&amp;L'!$D$23)</f>
        <v>115.63</v>
      </c>
      <c r="N617" s="710">
        <f>((N544+N552+N560)*'OLD Data - P&amp;L'!$D$23)</f>
        <v>111.29</v>
      </c>
      <c r="O617" s="710">
        <f>((O544+O552+O560)*'OLD Data - P&amp;L'!$D$23)</f>
        <v>93.62</v>
      </c>
      <c r="P617" s="710">
        <f>((P544+P552+P560)*'OLD Data - P&amp;L'!$D$23)</f>
        <v>81.53</v>
      </c>
      <c r="Q617" s="710">
        <f>((Q544+Q552+Q560)*'OLD Data - P&amp;L'!$D$23)</f>
        <v>66.96</v>
      </c>
      <c r="R617" s="710">
        <f>((R544+R552+R560)*'OLD Data - P&amp;L'!$D$23)</f>
        <v>45.88</v>
      </c>
      <c r="S617" s="710">
        <f>((S544+S552+S560)*'OLD Data - P&amp;L'!$D$23)</f>
        <v>42.78</v>
      </c>
      <c r="T617" s="710">
        <f>((T544+T552+T560)*'OLD Data - P&amp;L'!$D$23)</f>
        <v>43.4</v>
      </c>
      <c r="U617" s="710">
        <f>((U544+U552+U560)*'OLD Data - P&amp;L'!$D$23)</f>
        <v>34.72</v>
      </c>
      <c r="V617" s="710">
        <f>((V544+V552+V560)*'OLD Data - P&amp;L'!$D$23)</f>
        <v>27.9</v>
      </c>
      <c r="W617" s="710">
        <f>((W544+W552+W560)*'OLD Data - P&amp;L'!$D$23)</f>
        <v>30.38</v>
      </c>
      <c r="X617" s="710">
        <f>((X544+X552+X560)*'OLD Data - P&amp;L'!$D$23)</f>
        <v>24.18</v>
      </c>
      <c r="Y617" s="710">
        <f>((Y544+Y552+Y560)*'OLD Data - P&amp;L'!$D$23)</f>
        <v>22.94</v>
      </c>
      <c r="Z617" s="710">
        <f>((Z544+Z552+Z560)*'OLD Data - P&amp;L'!$D$23)</f>
        <v>53.32</v>
      </c>
      <c r="AA617" s="710">
        <f>((AA544+AA552+AA560)*'OLD Data - P&amp;L'!$D$23)</f>
        <v>62.93</v>
      </c>
      <c r="AB617" s="710">
        <f>((AB544+AB552+AB560)*'OLD Data - P&amp;L'!$D$23)</f>
        <v>41.23</v>
      </c>
      <c r="AC617" s="710">
        <f>((AC544+AC552+AC560)*'OLD Data - P&amp;L'!$D$23)</f>
        <v>0</v>
      </c>
      <c r="AD617" s="710">
        <f>((AD544+AD552+AD560)*'OLD Data - P&amp;L'!$D$23)</f>
        <v>0</v>
      </c>
      <c r="AE617" s="710">
        <f>((AE544+AE552+AE560)*'OLD Data - P&amp;L'!$D$23)</f>
        <v>0</v>
      </c>
      <c r="AF617" s="710">
        <f>((AF544+AF552+AF560)*'OLD Data - P&amp;L'!$D$23)</f>
        <v>0</v>
      </c>
      <c r="AG617" s="888">
        <f t="shared" si="210"/>
        <v>2492.09</v>
      </c>
    </row>
    <row r="618" hidden="1" outlineLevel="1">
      <c r="A618" s="1057" t="s">
        <v>1193</v>
      </c>
      <c r="B618" s="710">
        <f>((B544+B552+B560)*'OLD Data - P&amp;L'!$D$24)</f>
        <v>0</v>
      </c>
      <c r="C618" s="710">
        <f>((C544+C552+C560)*'OLD Data - P&amp;L'!$D$24)</f>
        <v>0</v>
      </c>
      <c r="D618" s="710">
        <f>((D544+D552+D560)*'OLD Data - P&amp;L'!$D$24)</f>
        <v>0</v>
      </c>
      <c r="E618" s="710">
        <f>((E544+E552+E560)*'OLD Data - P&amp;L'!$D$24)</f>
        <v>0</v>
      </c>
      <c r="F618" s="710">
        <f>((F544+F552+F560)*'OLD Data - P&amp;L'!$D$24)</f>
        <v>0</v>
      </c>
      <c r="G618" s="710">
        <f>((G544+G552+G560)*'OLD Data - P&amp;L'!$D$24)</f>
        <v>0</v>
      </c>
      <c r="H618" s="710">
        <f>((H544+H552+H560)*'OLD Data - P&amp;L'!$D$24)</f>
        <v>0</v>
      </c>
      <c r="I618" s="710">
        <f>((I544+I552+I560)*'OLD Data - P&amp;L'!$D$24)</f>
        <v>0</v>
      </c>
      <c r="J618" s="710">
        <f>((J544+J552+J560)*'OLD Data - P&amp;L'!$D$24)</f>
        <v>0</v>
      </c>
      <c r="K618" s="710">
        <f>((K544+K552+K560)*'OLD Data - P&amp;L'!$D$24)</f>
        <v>0</v>
      </c>
      <c r="L618" s="710">
        <f>((L544+L552+L560)*'OLD Data - P&amp;L'!$D$24)</f>
        <v>0</v>
      </c>
      <c r="M618" s="710">
        <f>((M544+M552+M560)*'OLD Data - P&amp;L'!$D$24)</f>
        <v>0</v>
      </c>
      <c r="N618" s="710">
        <f>((N544+N552+N560)*'OLD Data - P&amp;L'!$D$24)</f>
        <v>0</v>
      </c>
      <c r="O618" s="710">
        <f>((O544+O552+O560)*'OLD Data - P&amp;L'!$D$24)</f>
        <v>0</v>
      </c>
      <c r="P618" s="710">
        <f>((P544+P552+P560)*'OLD Data - P&amp;L'!$D$24)</f>
        <v>0</v>
      </c>
      <c r="Q618" s="710">
        <f>((Q544+Q552+Q560)*'OLD Data - P&amp;L'!$D$24)</f>
        <v>0</v>
      </c>
      <c r="R618" s="710">
        <f>((R544+R552+R560)*'OLD Data - P&amp;L'!$D$24)</f>
        <v>0</v>
      </c>
      <c r="S618" s="710">
        <f>((S544+S552+S560)*'OLD Data - P&amp;L'!$D$24)</f>
        <v>0</v>
      </c>
      <c r="T618" s="710">
        <f>((T544+T552+T560)*'OLD Data - P&amp;L'!$D$24)</f>
        <v>0</v>
      </c>
      <c r="U618" s="710">
        <f>((U544+U552+U560)*'OLD Data - P&amp;L'!$D$24)</f>
        <v>0</v>
      </c>
      <c r="V618" s="710">
        <f>((V544+V552+V560)*'OLD Data - P&amp;L'!$D$24)</f>
        <v>0</v>
      </c>
      <c r="W618" s="710">
        <f>((W544+W552+W560)*'OLD Data - P&amp;L'!$D$24)</f>
        <v>0</v>
      </c>
      <c r="X618" s="710">
        <f>((X544+X552+X560)*'OLD Data - P&amp;L'!$D$24)</f>
        <v>0</v>
      </c>
      <c r="Y618" s="710">
        <f>((Y544+Y552+Y560)*'OLD Data - P&amp;L'!$D$24)</f>
        <v>0</v>
      </c>
      <c r="Z618" s="710">
        <f>((Z544+Z552+Z560)*'OLD Data - P&amp;L'!$D$24)</f>
        <v>0</v>
      </c>
      <c r="AA618" s="710">
        <f>((AA544+AA552+AA560)*'OLD Data - P&amp;L'!$D$24)</f>
        <v>0</v>
      </c>
      <c r="AB618" s="710">
        <f>((AB544+AB552+AB560)*'OLD Data - P&amp;L'!$D$24)</f>
        <v>0</v>
      </c>
      <c r="AC618" s="710">
        <f>((AC544+AC552+AC560)*'OLD Data - P&amp;L'!$D$24)</f>
        <v>0</v>
      </c>
      <c r="AD618" s="710">
        <f>((AD544+AD552+AD560)*'OLD Data - P&amp;L'!$D$24)</f>
        <v>0</v>
      </c>
      <c r="AE618" s="710">
        <f>((AE544+AE552+AE560)*'OLD Data - P&amp;L'!$D$24)</f>
        <v>0</v>
      </c>
      <c r="AF618" s="710">
        <f>((AF544+AF552+AF560)*'OLD Data - P&amp;L'!$D$24)</f>
        <v>0</v>
      </c>
      <c r="AG618" s="888">
        <f t="shared" si="210"/>
        <v>0</v>
      </c>
    </row>
    <row r="619" hidden="1" outlineLevel="1">
      <c r="A619" s="1057" t="s">
        <v>1199</v>
      </c>
      <c r="B619" s="710">
        <f>((B544+B552+B560)*'OLD Data - P&amp;L'!$D$25)</f>
        <v>77.35</v>
      </c>
      <c r="C619" s="710">
        <f>((C544+C552+C560)*'OLD Data - P&amp;L'!$D$25)</f>
        <v>98</v>
      </c>
      <c r="D619" s="710">
        <f>((D544+D552+D560)*'OLD Data - P&amp;L'!$D$25)</f>
        <v>134.4</v>
      </c>
      <c r="E619" s="710">
        <f>((E544+E552+E560)*'OLD Data - P&amp;L'!$D$25)</f>
        <v>121.45</v>
      </c>
      <c r="F619" s="710">
        <f>((F544+F552+F560)*'OLD Data - P&amp;L'!$D$25)</f>
        <v>99.05</v>
      </c>
      <c r="G619" s="710">
        <f>((G544+G552+G560)*'OLD Data - P&amp;L'!$D$25)</f>
        <v>109.9</v>
      </c>
      <c r="H619" s="710">
        <f>((H544+H552+H560)*'OLD Data - P&amp;L'!$D$25)</f>
        <v>170.45</v>
      </c>
      <c r="I619" s="710">
        <f>((I544+I552+I560)*'OLD Data - P&amp;L'!$D$25)</f>
        <v>217.35</v>
      </c>
      <c r="J619" s="710">
        <f>((J544+J552+J560)*'OLD Data - P&amp;L'!$D$25)</f>
        <v>215.25</v>
      </c>
      <c r="K619" s="710">
        <f>((K544+K552+K560)*'OLD Data - P&amp;L'!$D$25)</f>
        <v>332.5</v>
      </c>
      <c r="L619" s="710">
        <f>((L544+L552+L560)*'OLD Data - P&amp;L'!$D$25)</f>
        <v>223.3</v>
      </c>
      <c r="M619" s="710">
        <f>((M544+M552+M560)*'OLD Data - P&amp;L'!$D$25)</f>
        <v>130.55</v>
      </c>
      <c r="N619" s="710">
        <f>((N544+N552+N560)*'OLD Data - P&amp;L'!$D$25)</f>
        <v>125.65</v>
      </c>
      <c r="O619" s="710">
        <f>((O544+O552+O560)*'OLD Data - P&amp;L'!$D$25)</f>
        <v>105.7</v>
      </c>
      <c r="P619" s="710">
        <f>((P544+P552+P560)*'OLD Data - P&amp;L'!$D$25)</f>
        <v>92.05</v>
      </c>
      <c r="Q619" s="710">
        <f>((Q544+Q552+Q560)*'OLD Data - P&amp;L'!$D$25)</f>
        <v>75.6</v>
      </c>
      <c r="R619" s="710">
        <f>((R544+R552+R560)*'OLD Data - P&amp;L'!$D$25)</f>
        <v>51.8</v>
      </c>
      <c r="S619" s="710">
        <f>((S544+S552+S560)*'OLD Data - P&amp;L'!$D$25)</f>
        <v>48.3</v>
      </c>
      <c r="T619" s="710">
        <f>((T544+T552+T560)*'OLD Data - P&amp;L'!$D$25)</f>
        <v>49</v>
      </c>
      <c r="U619" s="710">
        <f>((U544+U552+U560)*'OLD Data - P&amp;L'!$D$25)</f>
        <v>39.2</v>
      </c>
      <c r="V619" s="710">
        <f>((V544+V552+V560)*'OLD Data - P&amp;L'!$D$25)</f>
        <v>31.5</v>
      </c>
      <c r="W619" s="710">
        <f>((W544+W552+W560)*'OLD Data - P&amp;L'!$D$25)</f>
        <v>34.3</v>
      </c>
      <c r="X619" s="710">
        <f>((X544+X552+X560)*'OLD Data - P&amp;L'!$D$25)</f>
        <v>27.3</v>
      </c>
      <c r="Y619" s="710">
        <f>((Y544+Y552+Y560)*'OLD Data - P&amp;L'!$D$25)</f>
        <v>25.9</v>
      </c>
      <c r="Z619" s="710">
        <f>((Z544+Z552+Z560)*'OLD Data - P&amp;L'!$D$25)</f>
        <v>60.2</v>
      </c>
      <c r="AA619" s="710">
        <f>((AA544+AA552+AA560)*'OLD Data - P&amp;L'!$D$25)</f>
        <v>71.05</v>
      </c>
      <c r="AB619" s="710">
        <f>((AB544+AB552+AB560)*'OLD Data - P&amp;L'!$D$25)</f>
        <v>46.55</v>
      </c>
      <c r="AC619" s="710">
        <f>((AC544+AC552+AC560)*'OLD Data - P&amp;L'!$D$25)</f>
        <v>0</v>
      </c>
      <c r="AD619" s="710">
        <f>((AD544+AD552+AD560)*'OLD Data - P&amp;L'!$D$25)</f>
        <v>0</v>
      </c>
      <c r="AE619" s="710">
        <f>((AE544+AE552+AE560)*'OLD Data - P&amp;L'!$D$25)</f>
        <v>0</v>
      </c>
      <c r="AF619" s="710">
        <f>((AF544+AF552+AF560)*'OLD Data - P&amp;L'!$D$25)</f>
        <v>0</v>
      </c>
      <c r="AG619" s="888">
        <f t="shared" si="210"/>
        <v>2813.65</v>
      </c>
    </row>
    <row r="620" hidden="1" outlineLevel="1">
      <c r="A620" s="1057" t="s">
        <v>1200</v>
      </c>
      <c r="B620" s="710">
        <f>((B544+B552+B560)*'OLD Data - P&amp;L'!$D$26)</f>
        <v>0</v>
      </c>
      <c r="C620" s="710">
        <f>((C544+C552+C560)*'OLD Data - P&amp;L'!$D$26)</f>
        <v>0</v>
      </c>
      <c r="D620" s="710">
        <f>((D544+D552+D560)*'OLD Data - P&amp;L'!$D$26)</f>
        <v>0</v>
      </c>
      <c r="E620" s="710">
        <f>((E544+E552+E560)*'OLD Data - P&amp;L'!$D$26)</f>
        <v>0</v>
      </c>
      <c r="F620" s="710">
        <f>((F544+F552+F560)*'OLD Data - P&amp;L'!$D$26)</f>
        <v>0</v>
      </c>
      <c r="G620" s="710">
        <f>((G544+G552+G560)*'OLD Data - P&amp;L'!$D$26)</f>
        <v>0</v>
      </c>
      <c r="H620" s="710">
        <f>((H544+H552+H560)*'OLD Data - P&amp;L'!$D$26)</f>
        <v>0</v>
      </c>
      <c r="I620" s="710">
        <f>((I544+I552+I560)*'OLD Data - P&amp;L'!$D$26)</f>
        <v>0</v>
      </c>
      <c r="J620" s="710">
        <f>((J544+J552+J560)*'OLD Data - P&amp;L'!$D$26)</f>
        <v>0</v>
      </c>
      <c r="K620" s="710">
        <f>((K544+K552+K560)*'OLD Data - P&amp;L'!$D$26)</f>
        <v>0</v>
      </c>
      <c r="L620" s="710">
        <f>((L544+L552+L560)*'OLD Data - P&amp;L'!$D$26)</f>
        <v>0</v>
      </c>
      <c r="M620" s="710">
        <f>((M544+M552+M560)*'OLD Data - P&amp;L'!$D$26)</f>
        <v>0</v>
      </c>
      <c r="N620" s="710">
        <f>((N544+N552+N560)*'OLD Data - P&amp;L'!$D$26)</f>
        <v>0</v>
      </c>
      <c r="O620" s="710">
        <f>((O544+O552+O560)*'OLD Data - P&amp;L'!$D$26)</f>
        <v>0</v>
      </c>
      <c r="P620" s="710">
        <f>((P544+P552+P560)*'OLD Data - P&amp;L'!$D$26)</f>
        <v>0</v>
      </c>
      <c r="Q620" s="710">
        <f>((Q544+Q552+Q560)*'OLD Data - P&amp;L'!$D$26)</f>
        <v>0</v>
      </c>
      <c r="R620" s="710">
        <f>((R544+R552+R560)*'OLD Data - P&amp;L'!$D$26)</f>
        <v>0</v>
      </c>
      <c r="S620" s="710">
        <f>((S544+S552+S560)*'OLD Data - P&amp;L'!$D$26)</f>
        <v>0</v>
      </c>
      <c r="T620" s="710">
        <f>((T544+T552+T560)*'OLD Data - P&amp;L'!$D$26)</f>
        <v>0</v>
      </c>
      <c r="U620" s="710">
        <f>((U544+U552+U560)*'OLD Data - P&amp;L'!$D$26)</f>
        <v>0</v>
      </c>
      <c r="V620" s="710">
        <f>((V544+V552+V560)*'OLD Data - P&amp;L'!$D$26)</f>
        <v>0</v>
      </c>
      <c r="W620" s="710">
        <f>((W544+W552+W560)*'OLD Data - P&amp;L'!$D$26)</f>
        <v>0</v>
      </c>
      <c r="X620" s="710">
        <f>((X544+X552+X560)*'OLD Data - P&amp;L'!$D$26)</f>
        <v>0</v>
      </c>
      <c r="Y620" s="710">
        <f>((Y544+Y552+Y560)*'OLD Data - P&amp;L'!$D$26)</f>
        <v>0</v>
      </c>
      <c r="Z620" s="710">
        <f>((Z544+Z552+Z560)*'OLD Data - P&amp;L'!$D$26)</f>
        <v>0</v>
      </c>
      <c r="AA620" s="710">
        <f>((AA544+AA552+AA560)*'OLD Data - P&amp;L'!$D$26)</f>
        <v>0</v>
      </c>
      <c r="AB620" s="710">
        <f>((AB544+AB552+AB560)*'OLD Data - P&amp;L'!$D$26)</f>
        <v>0</v>
      </c>
      <c r="AC620" s="710">
        <f>((AC544+AC552+AC560)*'OLD Data - P&amp;L'!$D$26)</f>
        <v>0</v>
      </c>
      <c r="AD620" s="710">
        <f>((AD544+AD552+AD560)*'OLD Data - P&amp;L'!$D$26)</f>
        <v>0</v>
      </c>
      <c r="AE620" s="710">
        <f>((AE544+AE552+AE560)*'OLD Data - P&amp;L'!$D$26)</f>
        <v>0</v>
      </c>
      <c r="AF620" s="710">
        <f>((AF544+AF552+AF560)*'OLD Data - P&amp;L'!$D$26)</f>
        <v>0</v>
      </c>
      <c r="AG620" s="888">
        <f t="shared" si="210"/>
        <v>0</v>
      </c>
    </row>
    <row r="621" hidden="1" outlineLevel="1">
      <c r="A621" s="1096" t="s">
        <v>1201</v>
      </c>
      <c r="B621" s="1294">
        <f>((B544+B552+B560)*'OLD Data - P&amp;L'!$D$27)</f>
        <v>156.91</v>
      </c>
      <c r="C621" s="1294">
        <f>((C544+C552+C560)*'OLD Data - P&amp;L'!$D$27)</f>
        <v>198.8</v>
      </c>
      <c r="D621" s="1294">
        <f>((D544+D552+D560)*'OLD Data - P&amp;L'!$D$27)</f>
        <v>272.64</v>
      </c>
      <c r="E621" s="1294">
        <f>((E544+E552+E560)*'OLD Data - P&amp;L'!$D$27)</f>
        <v>246.37</v>
      </c>
      <c r="F621" s="1294">
        <f>((F544+F552+F560)*'OLD Data - P&amp;L'!$D$27)</f>
        <v>200.93</v>
      </c>
      <c r="G621" s="1294">
        <f>((G544+G552+G560)*'OLD Data - P&amp;L'!$D$27)</f>
        <v>222.94</v>
      </c>
      <c r="H621" s="1294">
        <f>((H544+H552+H560)*'OLD Data - P&amp;L'!$D$27)</f>
        <v>345.77</v>
      </c>
      <c r="I621" s="1294">
        <f>((I544+I552+I560)*'OLD Data - P&amp;L'!$D$27)</f>
        <v>440.91</v>
      </c>
      <c r="J621" s="1294">
        <f>((J544+J552+J560)*'OLD Data - P&amp;L'!$D$27)</f>
        <v>436.65</v>
      </c>
      <c r="K621" s="1294">
        <f>((K544+K552+K560)*'OLD Data - P&amp;L'!$D$27)</f>
        <v>674.5</v>
      </c>
      <c r="L621" s="1294">
        <f>((L544+L552+L560)*'OLD Data - P&amp;L'!$D$27)</f>
        <v>452.98</v>
      </c>
      <c r="M621" s="1294">
        <f>((M544+M552+M560)*'OLD Data - P&amp;L'!$D$27)</f>
        <v>264.83</v>
      </c>
      <c r="N621" s="1294">
        <f>((N544+N552+N560)*'OLD Data - P&amp;L'!$D$27)</f>
        <v>254.89</v>
      </c>
      <c r="O621" s="1294">
        <f>((O544+O552+O560)*'OLD Data - P&amp;L'!$D$27)</f>
        <v>214.42</v>
      </c>
      <c r="P621" s="1294">
        <f>((P544+P552+P560)*'OLD Data - P&amp;L'!$D$27)</f>
        <v>186.73</v>
      </c>
      <c r="Q621" s="1294">
        <f>((Q544+Q552+Q560)*'OLD Data - P&amp;L'!$D$27)</f>
        <v>153.36</v>
      </c>
      <c r="R621" s="1294">
        <f>((R544+R552+R560)*'OLD Data - P&amp;L'!$D$27)</f>
        <v>105.08</v>
      </c>
      <c r="S621" s="1294">
        <f>((S544+S552+S560)*'OLD Data - P&amp;L'!$D$27)</f>
        <v>97.98</v>
      </c>
      <c r="T621" s="1294">
        <f>((T544+T552+T560)*'OLD Data - P&amp;L'!$D$27)</f>
        <v>99.4</v>
      </c>
      <c r="U621" s="1294">
        <f>((U544+U552+U560)*'OLD Data - P&amp;L'!$D$27)</f>
        <v>79.52</v>
      </c>
      <c r="V621" s="1294">
        <f>((V544+V552+V560)*'OLD Data - P&amp;L'!$D$27)</f>
        <v>63.9</v>
      </c>
      <c r="W621" s="1294">
        <f>((W544+W552+W560)*'OLD Data - P&amp;L'!$D$27)</f>
        <v>69.58</v>
      </c>
      <c r="X621" s="1294">
        <f>((X544+X552+X560)*'OLD Data - P&amp;L'!$D$27)</f>
        <v>55.38</v>
      </c>
      <c r="Y621" s="1294">
        <f>((Y544+Y552+Y560)*'OLD Data - P&amp;L'!$D$27)</f>
        <v>52.54</v>
      </c>
      <c r="Z621" s="1294">
        <f>((Z544+Z552+Z560)*'OLD Data - P&amp;L'!$D$27)</f>
        <v>122.12</v>
      </c>
      <c r="AA621" s="1294">
        <f>((AA544+AA552+AA560)*'OLD Data - P&amp;L'!$D$27)</f>
        <v>144.13</v>
      </c>
      <c r="AB621" s="1294">
        <f>((AB544+AB552+AB560)*'OLD Data - P&amp;L'!$D$27)</f>
        <v>94.43</v>
      </c>
      <c r="AC621" s="1294">
        <f>((AC544+AC552+AC560)*'OLD Data - P&amp;L'!$D$27)</f>
        <v>0</v>
      </c>
      <c r="AD621" s="1294">
        <f>((AD544+AD552+AD560)*'OLD Data - P&amp;L'!$D$27)</f>
        <v>0</v>
      </c>
      <c r="AE621" s="1294">
        <f>((AE544+AE552+AE560)*'OLD Data - P&amp;L'!$D$27)</f>
        <v>0</v>
      </c>
      <c r="AF621" s="1294">
        <f>((AF544+AF552+AF560)*'OLD Data - P&amp;L'!$D$27)</f>
        <v>0</v>
      </c>
      <c r="AG621" s="888">
        <f t="shared" si="210"/>
        <v>5707.69</v>
      </c>
    </row>
    <row r="622" collapsed="1">
      <c r="A622" s="1040" t="s">
        <v>1206</v>
      </c>
      <c r="B622" s="491"/>
      <c r="C622" s="49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c r="AA622" s="491"/>
      <c r="AB622" s="491"/>
      <c r="AC622" s="491"/>
      <c r="AD622" s="491"/>
      <c r="AE622" s="1098"/>
      <c r="AF622" s="1098"/>
      <c r="AG622" s="888"/>
    </row>
    <row r="623" hidden="1" outlineLevel="1">
      <c r="A623" s="1016" t="s">
        <v>956</v>
      </c>
      <c r="B623" s="710">
        <f>B496*'OLD Data - P&amp;L'!$C$3</f>
        <v>0</v>
      </c>
      <c r="C623" s="710">
        <f>C496*'OLD Data - P&amp;L'!$C$3</f>
        <v>0</v>
      </c>
      <c r="D623" s="710">
        <f>D496*'OLD Data - P&amp;L'!$C$3</f>
        <v>0</v>
      </c>
      <c r="E623" s="710">
        <f>E496*'OLD Data - P&amp;L'!$C$3</f>
        <v>0</v>
      </c>
      <c r="F623" s="710">
        <f>F496*'OLD Data - P&amp;L'!$C$3</f>
        <v>0</v>
      </c>
      <c r="G623" s="710">
        <f>G496*'OLD Data - P&amp;L'!$C$3</f>
        <v>0</v>
      </c>
      <c r="H623" s="710">
        <f>H496*'OLD Data - P&amp;L'!$C$3</f>
        <v>0</v>
      </c>
      <c r="I623" s="710">
        <f>I496*'OLD Data - P&amp;L'!$C$3</f>
        <v>0</v>
      </c>
      <c r="J623" s="710">
        <f>J496*'OLD Data - P&amp;L'!$C$3</f>
        <v>0</v>
      </c>
      <c r="K623" s="710">
        <f>K496*'OLD Data - P&amp;L'!$C$3</f>
        <v>0</v>
      </c>
      <c r="L623" s="710">
        <f>L496*'OLD Data - P&amp;L'!$C$3</f>
        <v>0</v>
      </c>
      <c r="M623" s="710">
        <f>M496*'OLD Data - P&amp;L'!$C$3</f>
        <v>0</v>
      </c>
      <c r="N623" s="710">
        <f>N496*'OLD Data - P&amp;L'!$C$3</f>
        <v>0</v>
      </c>
      <c r="O623" s="710">
        <f>O496*'OLD Data - P&amp;L'!$C$3</f>
        <v>0</v>
      </c>
      <c r="P623" s="710">
        <f>P496*'OLD Data - P&amp;L'!$C$3</f>
        <v>0</v>
      </c>
      <c r="Q623" s="710">
        <f>Q496*'OLD Data - P&amp;L'!$C$3</f>
        <v>0</v>
      </c>
      <c r="R623" s="710">
        <f>R496*'OLD Data - P&amp;L'!$C$3</f>
        <v>0</v>
      </c>
      <c r="S623" s="710">
        <f>S496*'OLD Data - P&amp;L'!$C$3</f>
        <v>0</v>
      </c>
      <c r="T623" s="710">
        <f>T496*'OLD Data - P&amp;L'!$C$3</f>
        <v>0</v>
      </c>
      <c r="U623" s="710">
        <f>U496*'OLD Data - P&amp;L'!$C$3</f>
        <v>0</v>
      </c>
      <c r="V623" s="710">
        <f>V496*'OLD Data - P&amp;L'!$C$3</f>
        <v>0</v>
      </c>
      <c r="W623" s="710">
        <f>W496*'OLD Data - P&amp;L'!$C$3</f>
        <v>0</v>
      </c>
      <c r="X623" s="710">
        <f>X496*'OLD Data - P&amp;L'!$C$3</f>
        <v>0</v>
      </c>
      <c r="Y623" s="710">
        <f>Y496*'OLD Data - P&amp;L'!$C$3</f>
        <v>0</v>
      </c>
      <c r="Z623" s="710">
        <f>Z496*'OLD Data - P&amp;L'!$C$3</f>
        <v>0</v>
      </c>
      <c r="AA623" s="710">
        <f>AA496*'OLD Data - P&amp;L'!$C$3</f>
        <v>0</v>
      </c>
      <c r="AB623" s="710">
        <f>AB496*'OLD Data - P&amp;L'!$C$3</f>
        <v>0</v>
      </c>
      <c r="AC623" s="710">
        <f>AC496*'OLD Data - P&amp;L'!$C$3</f>
        <v>0</v>
      </c>
      <c r="AD623" s="710">
        <f>AD496*'OLD Data - P&amp;L'!$C$3</f>
        <v>0</v>
      </c>
      <c r="AE623" s="710">
        <f>AE496*'OLD Data - P&amp;L'!$C$3</f>
        <v>0</v>
      </c>
      <c r="AF623" s="710">
        <f>AF496*'OLD Data - P&amp;L'!$C$3</f>
        <v>0</v>
      </c>
      <c r="AG623" s="888">
        <f t="shared" ref="AG623:AG665" si="217">SUM(B623:AF623)</f>
        <v>0</v>
      </c>
    </row>
    <row r="624" hidden="1" outlineLevel="1">
      <c r="A624" s="1017" t="s">
        <v>964</v>
      </c>
      <c r="B624" s="710">
        <f>B623*'OLD Data - P&amp;L'!$L$5</f>
        <v>0</v>
      </c>
      <c r="C624" s="710">
        <f>C623*'OLD Data - P&amp;L'!$L$5</f>
        <v>0</v>
      </c>
      <c r="D624" s="710">
        <f>D623*'OLD Data - P&amp;L'!$L$5</f>
        <v>0</v>
      </c>
      <c r="E624" s="710">
        <f>E623*'OLD Data - P&amp;L'!$L$5</f>
        <v>0</v>
      </c>
      <c r="F624" s="710">
        <f>F623*'OLD Data - P&amp;L'!$L$5</f>
        <v>0</v>
      </c>
      <c r="G624" s="710">
        <f>G623*'OLD Data - P&amp;L'!$L$5</f>
        <v>0</v>
      </c>
      <c r="H624" s="710">
        <f>H623*'OLD Data - P&amp;L'!$L$5</f>
        <v>0</v>
      </c>
      <c r="I624" s="710">
        <f>I623*'OLD Data - P&amp;L'!$L$5</f>
        <v>0</v>
      </c>
      <c r="J624" s="710">
        <f>J623*'OLD Data - P&amp;L'!$L$5</f>
        <v>0</v>
      </c>
      <c r="K624" s="710">
        <f>K623*'OLD Data - P&amp;L'!$L$5</f>
        <v>0</v>
      </c>
      <c r="L624" s="710">
        <f>L623*'OLD Data - P&amp;L'!$L$5</f>
        <v>0</v>
      </c>
      <c r="M624" s="710">
        <f>M623*'OLD Data - P&amp;L'!$L$5</f>
        <v>0</v>
      </c>
      <c r="N624" s="710">
        <f>N623*'OLD Data - P&amp;L'!$L$5</f>
        <v>0</v>
      </c>
      <c r="O624" s="710">
        <f>O623*'OLD Data - P&amp;L'!$L$5</f>
        <v>0</v>
      </c>
      <c r="P624" s="710">
        <f>P623*'OLD Data - P&amp;L'!$L$5</f>
        <v>0</v>
      </c>
      <c r="Q624" s="710">
        <f>Q623*'OLD Data - P&amp;L'!$L$5</f>
        <v>0</v>
      </c>
      <c r="R624" s="710">
        <f>R623*'OLD Data - P&amp;L'!$L$5</f>
        <v>0</v>
      </c>
      <c r="S624" s="710">
        <f>S623*'OLD Data - P&amp;L'!$L$5</f>
        <v>0</v>
      </c>
      <c r="T624" s="710">
        <f>T623*'OLD Data - P&amp;L'!$L$5</f>
        <v>0</v>
      </c>
      <c r="U624" s="710">
        <f>U623*'OLD Data - P&amp;L'!$L$5</f>
        <v>0</v>
      </c>
      <c r="V624" s="710">
        <f>V623*'OLD Data - P&amp;L'!$L$5</f>
        <v>0</v>
      </c>
      <c r="W624" s="710">
        <f>W623*'OLD Data - P&amp;L'!$L$5</f>
        <v>0</v>
      </c>
      <c r="X624" s="710">
        <f>X623*'OLD Data - P&amp;L'!$L$5</f>
        <v>0</v>
      </c>
      <c r="Y624" s="710">
        <f>Y623*'OLD Data - P&amp;L'!$L$5</f>
        <v>0</v>
      </c>
      <c r="Z624" s="710">
        <f>Z623*'OLD Data - P&amp;L'!$L$5</f>
        <v>0</v>
      </c>
      <c r="AA624" s="710">
        <f>AA623*'OLD Data - P&amp;L'!$L$5</f>
        <v>0</v>
      </c>
      <c r="AB624" s="710">
        <f>AB623*'OLD Data - P&amp;L'!$L$5</f>
        <v>0</v>
      </c>
      <c r="AC624" s="710">
        <f>AC623*'OLD Data - P&amp;L'!$L$5</f>
        <v>0</v>
      </c>
      <c r="AD624" s="710">
        <f>AD623*'OLD Data - P&amp;L'!$L$5</f>
        <v>0</v>
      </c>
      <c r="AE624" s="710">
        <f>AE623*'OLD Data - P&amp;L'!$L$5</f>
        <v>0</v>
      </c>
      <c r="AF624" s="710">
        <f>AF623*'OLD Data - P&amp;L'!$L$5</f>
        <v>0</v>
      </c>
      <c r="AG624" s="888">
        <f t="shared" si="217"/>
        <v>0</v>
      </c>
    </row>
    <row r="625" hidden="1" outlineLevel="1">
      <c r="A625" s="1016" t="s">
        <v>972</v>
      </c>
      <c r="B625" s="710">
        <f>B497*'OLD Data - P&amp;L'!$C$4</f>
        <v>0</v>
      </c>
      <c r="C625" s="710">
        <f>C497*'OLD Data - P&amp;L'!$C$4</f>
        <v>0</v>
      </c>
      <c r="D625" s="710">
        <f>D497*'OLD Data - P&amp;L'!$C$4</f>
        <v>0</v>
      </c>
      <c r="E625" s="710">
        <f>E497*'OLD Data - P&amp;L'!$C$4</f>
        <v>0</v>
      </c>
      <c r="F625" s="710">
        <f>F497*'OLD Data - P&amp;L'!$C$4</f>
        <v>0</v>
      </c>
      <c r="G625" s="710">
        <f>G497*'OLD Data - P&amp;L'!$C$4</f>
        <v>0</v>
      </c>
      <c r="H625" s="710">
        <f>H497*'OLD Data - P&amp;L'!$C$4</f>
        <v>0</v>
      </c>
      <c r="I625" s="710">
        <f>I497*'OLD Data - P&amp;L'!$C$4</f>
        <v>0</v>
      </c>
      <c r="J625" s="710">
        <f>J497*'OLD Data - P&amp;L'!$C$4</f>
        <v>0</v>
      </c>
      <c r="K625" s="710">
        <f>K497*'OLD Data - P&amp;L'!$C$4</f>
        <v>0</v>
      </c>
      <c r="L625" s="710">
        <f>L497*'OLD Data - P&amp;L'!$C$4</f>
        <v>0</v>
      </c>
      <c r="M625" s="710">
        <f>M497*'OLD Data - P&amp;L'!$C$4</f>
        <v>0</v>
      </c>
      <c r="N625" s="710">
        <f>N497*'OLD Data - P&amp;L'!$C$4</f>
        <v>0</v>
      </c>
      <c r="O625" s="710">
        <f>O497*'OLD Data - P&amp;L'!$C$4</f>
        <v>0</v>
      </c>
      <c r="P625" s="710">
        <f>P497*'OLD Data - P&amp;L'!$C$4</f>
        <v>0</v>
      </c>
      <c r="Q625" s="710">
        <f>Q497*'OLD Data - P&amp;L'!$C$4</f>
        <v>0</v>
      </c>
      <c r="R625" s="710">
        <f>R497*'OLD Data - P&amp;L'!$C$4</f>
        <v>0</v>
      </c>
      <c r="S625" s="710">
        <f>S497*'OLD Data - P&amp;L'!$C$4</f>
        <v>0</v>
      </c>
      <c r="T625" s="710">
        <f>T497*'OLD Data - P&amp;L'!$C$4</f>
        <v>0</v>
      </c>
      <c r="U625" s="710">
        <f>U497*'OLD Data - P&amp;L'!$C$4</f>
        <v>0</v>
      </c>
      <c r="V625" s="710">
        <f>V497*'OLD Data - P&amp;L'!$C$4</f>
        <v>0</v>
      </c>
      <c r="W625" s="710">
        <f>W497*'OLD Data - P&amp;L'!$C$4</f>
        <v>0</v>
      </c>
      <c r="X625" s="710">
        <f>X497*'OLD Data - P&amp;L'!$C$4</f>
        <v>0</v>
      </c>
      <c r="Y625" s="710">
        <f>Y497*'OLD Data - P&amp;L'!$C$4</f>
        <v>0</v>
      </c>
      <c r="Z625" s="710">
        <f>Z497*'OLD Data - P&amp;L'!$C$4</f>
        <v>0</v>
      </c>
      <c r="AA625" s="710">
        <f>AA497*'OLD Data - P&amp;L'!$C$4</f>
        <v>0</v>
      </c>
      <c r="AB625" s="710">
        <f>AB497*'OLD Data - P&amp;L'!$C$4</f>
        <v>0</v>
      </c>
      <c r="AC625" s="710">
        <f>AC497*'OLD Data - P&amp;L'!$C$4</f>
        <v>0</v>
      </c>
      <c r="AD625" s="710">
        <f>AD497*'OLD Data - P&amp;L'!$C$4</f>
        <v>0</v>
      </c>
      <c r="AE625" s="710">
        <f>AE497*'OLD Data - P&amp;L'!$C$4</f>
        <v>0</v>
      </c>
      <c r="AF625" s="710">
        <f>AF497*'OLD Data - P&amp;L'!$C$4</f>
        <v>0</v>
      </c>
      <c r="AG625" s="888">
        <f t="shared" si="217"/>
        <v>0</v>
      </c>
    </row>
    <row r="626" hidden="1" outlineLevel="1">
      <c r="A626" s="1017" t="s">
        <v>977</v>
      </c>
      <c r="B626" s="710">
        <f>B625*'OLD Data - P&amp;L'!$L$5</f>
        <v>0</v>
      </c>
      <c r="C626" s="710">
        <f>C625*'OLD Data - P&amp;L'!$L$5</f>
        <v>0</v>
      </c>
      <c r="D626" s="710">
        <f>D625*'OLD Data - P&amp;L'!$L$5</f>
        <v>0</v>
      </c>
      <c r="E626" s="710">
        <f>E625*'OLD Data - P&amp;L'!$L$5</f>
        <v>0</v>
      </c>
      <c r="F626" s="710">
        <f>F625*'OLD Data - P&amp;L'!$L$5</f>
        <v>0</v>
      </c>
      <c r="G626" s="710">
        <f>G625*'OLD Data - P&amp;L'!$L$5</f>
        <v>0</v>
      </c>
      <c r="H626" s="710">
        <f>H625*'OLD Data - P&amp;L'!$L$5</f>
        <v>0</v>
      </c>
      <c r="I626" s="710">
        <f>I625*'OLD Data - P&amp;L'!$L$5</f>
        <v>0</v>
      </c>
      <c r="J626" s="710">
        <f>J625*'OLD Data - P&amp;L'!$L$5</f>
        <v>0</v>
      </c>
      <c r="K626" s="710">
        <f>K625*'OLD Data - P&amp;L'!$L$5</f>
        <v>0</v>
      </c>
      <c r="L626" s="710">
        <f>L625*'OLD Data - P&amp;L'!$L$5</f>
        <v>0</v>
      </c>
      <c r="M626" s="710">
        <f>M625*'OLD Data - P&amp;L'!$L$5</f>
        <v>0</v>
      </c>
      <c r="N626" s="710">
        <f>N625*'OLD Data - P&amp;L'!$L$5</f>
        <v>0</v>
      </c>
      <c r="O626" s="710">
        <f>O625*'OLD Data - P&amp;L'!$L$5</f>
        <v>0</v>
      </c>
      <c r="P626" s="710">
        <f>P625*'OLD Data - P&amp;L'!$L$5</f>
        <v>0</v>
      </c>
      <c r="Q626" s="710">
        <f>Q625*'OLD Data - P&amp;L'!$L$5</f>
        <v>0</v>
      </c>
      <c r="R626" s="710">
        <f>R625*'OLD Data - P&amp;L'!$L$5</f>
        <v>0</v>
      </c>
      <c r="S626" s="710">
        <f>S625*'OLD Data - P&amp;L'!$L$5</f>
        <v>0</v>
      </c>
      <c r="T626" s="710">
        <f>T625*'OLD Data - P&amp;L'!$L$5</f>
        <v>0</v>
      </c>
      <c r="U626" s="710">
        <f>U625*'OLD Data - P&amp;L'!$L$5</f>
        <v>0</v>
      </c>
      <c r="V626" s="710">
        <f>V625*'OLD Data - P&amp;L'!$L$5</f>
        <v>0</v>
      </c>
      <c r="W626" s="710">
        <f>W625*'OLD Data - P&amp;L'!$L$5</f>
        <v>0</v>
      </c>
      <c r="X626" s="710">
        <f>X625*'OLD Data - P&amp;L'!$L$5</f>
        <v>0</v>
      </c>
      <c r="Y626" s="710">
        <f>Y625*'OLD Data - P&amp;L'!$L$5</f>
        <v>0</v>
      </c>
      <c r="Z626" s="710">
        <f>Z625*'OLD Data - P&amp;L'!$L$5</f>
        <v>0</v>
      </c>
      <c r="AA626" s="710">
        <f>AA625*'OLD Data - P&amp;L'!$L$5</f>
        <v>0</v>
      </c>
      <c r="AB626" s="710">
        <f>AB625*'OLD Data - P&amp;L'!$L$5</f>
        <v>0</v>
      </c>
      <c r="AC626" s="710">
        <f>AC625*'OLD Data - P&amp;L'!$L$5</f>
        <v>0</v>
      </c>
      <c r="AD626" s="710">
        <f>AD625*'OLD Data - P&amp;L'!$L$5</f>
        <v>0</v>
      </c>
      <c r="AE626" s="710">
        <f>AE625*'OLD Data - P&amp;L'!$L$5</f>
        <v>0</v>
      </c>
      <c r="AF626" s="710">
        <f>AF625*'OLD Data - P&amp;L'!$L$5</f>
        <v>0</v>
      </c>
      <c r="AG626" s="888">
        <f t="shared" si="217"/>
        <v>0</v>
      </c>
    </row>
    <row r="627" hidden="1" outlineLevel="1">
      <c r="A627" s="1016" t="s">
        <v>1227</v>
      </c>
      <c r="B627" s="710">
        <f>(B500+B508+B516)*'OLD Data - P&amp;L'!$C$7</f>
        <v>0</v>
      </c>
      <c r="C627" s="710">
        <f>(C500+C508+C516)*'OLD Data - P&amp;L'!$C$7</f>
        <v>0</v>
      </c>
      <c r="D627" s="710">
        <f>(D500+D508+D516)*'OLD Data - P&amp;L'!$C$7</f>
        <v>0</v>
      </c>
      <c r="E627" s="710">
        <f>(E500+E508+E516)*'OLD Data - P&amp;L'!$C$7</f>
        <v>0</v>
      </c>
      <c r="F627" s="710">
        <f>(F500+F508+F516)*'OLD Data - P&amp;L'!$C$7</f>
        <v>0</v>
      </c>
      <c r="G627" s="710">
        <f>(G500+G508+G516)*'OLD Data - P&amp;L'!$C$7</f>
        <v>0</v>
      </c>
      <c r="H627" s="710">
        <f>(H500+H508+H516)*'OLD Data - P&amp;L'!$C$7</f>
        <v>0</v>
      </c>
      <c r="I627" s="710">
        <f>(I500+I508+I516)*'OLD Data - P&amp;L'!$C$7</f>
        <v>0</v>
      </c>
      <c r="J627" s="710">
        <f>(J500+J508+J516)*'OLD Data - P&amp;L'!$C$7</f>
        <v>0</v>
      </c>
      <c r="K627" s="710">
        <f>(K500+K508+K516)*'OLD Data - P&amp;L'!$C$7</f>
        <v>0</v>
      </c>
      <c r="L627" s="710">
        <f>(L500+L508+L516)*'OLD Data - P&amp;L'!$C$7</f>
        <v>0</v>
      </c>
      <c r="M627" s="710">
        <f>(M500+M508+M516)*'OLD Data - P&amp;L'!$C$7</f>
        <v>0</v>
      </c>
      <c r="N627" s="710">
        <f>(N500+N508+N516)*'OLD Data - P&amp;L'!$C$7</f>
        <v>0</v>
      </c>
      <c r="O627" s="710">
        <f>(O500+O508+O516)*'OLD Data - P&amp;L'!$C$7</f>
        <v>0</v>
      </c>
      <c r="P627" s="710">
        <f>(P500+P508+P516)*'OLD Data - P&amp;L'!$C$7</f>
        <v>0</v>
      </c>
      <c r="Q627" s="710">
        <f>(Q500+Q508+Q516)*'OLD Data - P&amp;L'!$C$7</f>
        <v>0</v>
      </c>
      <c r="R627" s="710">
        <f>(R500+R508+R516)*'OLD Data - P&amp;L'!$C$7</f>
        <v>0</v>
      </c>
      <c r="S627" s="710">
        <f>(S500+S508+S516)*'OLD Data - P&amp;L'!$C$7</f>
        <v>0</v>
      </c>
      <c r="T627" s="710">
        <f>(T500+T508+T516)*'OLD Data - P&amp;L'!$C$7</f>
        <v>0</v>
      </c>
      <c r="U627" s="710">
        <f>(U500+U508+U516)*'OLD Data - P&amp;L'!$C$7</f>
        <v>0</v>
      </c>
      <c r="V627" s="710">
        <f>(V500+V508+V516)*'OLD Data - P&amp;L'!$C$7</f>
        <v>0</v>
      </c>
      <c r="W627" s="710">
        <f>(W500+W508+W516)*'OLD Data - P&amp;L'!$C$7</f>
        <v>0</v>
      </c>
      <c r="X627" s="710">
        <f>(X500+X508+X516)*'OLD Data - P&amp;L'!$C$7</f>
        <v>0</v>
      </c>
      <c r="Y627" s="710">
        <f>(Y500+Y508+Y516)*'OLD Data - P&amp;L'!$C$7</f>
        <v>0</v>
      </c>
      <c r="Z627" s="710">
        <f>(Z500+Z508+Z516)*'OLD Data - P&amp;L'!$C$7</f>
        <v>0</v>
      </c>
      <c r="AA627" s="710">
        <f>(AA500+AA508+AA516)*'OLD Data - P&amp;L'!$C$7</f>
        <v>0</v>
      </c>
      <c r="AB627" s="710">
        <f>(AB500+AB508+AB516)*'OLD Data - P&amp;L'!$C$7</f>
        <v>0</v>
      </c>
      <c r="AC627" s="710">
        <f>(AC500+AC508+AC516)*'OLD Data - P&amp;L'!$C$7</f>
        <v>0</v>
      </c>
      <c r="AD627" s="710">
        <f>(AD500+AD508+AD516)*'OLD Data - P&amp;L'!$C$7</f>
        <v>0</v>
      </c>
      <c r="AE627" s="710">
        <f>(AE500+AE508+AE516)*'OLD Data - P&amp;L'!$C$7</f>
        <v>0</v>
      </c>
      <c r="AF627" s="710">
        <f>(AF500+AF508+AF516)*'OLD Data - P&amp;L'!$C$7</f>
        <v>0</v>
      </c>
      <c r="AG627" s="888">
        <f t="shared" si="217"/>
        <v>0</v>
      </c>
    </row>
    <row r="628" hidden="1" outlineLevel="1">
      <c r="A628" s="1017" t="s">
        <v>1228</v>
      </c>
      <c r="B628" s="710">
        <f>B627*'OLD Data - P&amp;L'!$L$5</f>
        <v>0</v>
      </c>
      <c r="C628" s="710">
        <f>C627*'OLD Data - P&amp;L'!$L$5</f>
        <v>0</v>
      </c>
      <c r="D628" s="710">
        <f>D627*'OLD Data - P&amp;L'!$L$5</f>
        <v>0</v>
      </c>
      <c r="E628" s="710">
        <f>E627*'OLD Data - P&amp;L'!$L$5</f>
        <v>0</v>
      </c>
      <c r="F628" s="710">
        <f>F627*'OLD Data - P&amp;L'!$L$5</f>
        <v>0</v>
      </c>
      <c r="G628" s="710">
        <f>G627*'OLD Data - P&amp;L'!$L$5</f>
        <v>0</v>
      </c>
      <c r="H628" s="710">
        <f>H627*'OLD Data - P&amp;L'!$L$5</f>
        <v>0</v>
      </c>
      <c r="I628" s="710">
        <f>I627*'OLD Data - P&amp;L'!$L$5</f>
        <v>0</v>
      </c>
      <c r="J628" s="710">
        <f>J627*'OLD Data - P&amp;L'!$L$5</f>
        <v>0</v>
      </c>
      <c r="K628" s="710">
        <f>K627*'OLD Data - P&amp;L'!$L$5</f>
        <v>0</v>
      </c>
      <c r="L628" s="710">
        <f>L627*'OLD Data - P&amp;L'!$L$5</f>
        <v>0</v>
      </c>
      <c r="M628" s="710">
        <f>M627*'OLD Data - P&amp;L'!$L$5</f>
        <v>0</v>
      </c>
      <c r="N628" s="710">
        <f>N627*'OLD Data - P&amp;L'!$L$5</f>
        <v>0</v>
      </c>
      <c r="O628" s="710">
        <f>O627*'OLD Data - P&amp;L'!$L$5</f>
        <v>0</v>
      </c>
      <c r="P628" s="710">
        <f>P627*'OLD Data - P&amp;L'!$L$5</f>
        <v>0</v>
      </c>
      <c r="Q628" s="710">
        <f>Q627*'OLD Data - P&amp;L'!$L$5</f>
        <v>0</v>
      </c>
      <c r="R628" s="710">
        <f>R627*'OLD Data - P&amp;L'!$L$5</f>
        <v>0</v>
      </c>
      <c r="S628" s="710">
        <f>S627*'OLD Data - P&amp;L'!$L$5</f>
        <v>0</v>
      </c>
      <c r="T628" s="710">
        <f>T627*'OLD Data - P&amp;L'!$L$5</f>
        <v>0</v>
      </c>
      <c r="U628" s="710">
        <f>U627*'OLD Data - P&amp;L'!$L$5</f>
        <v>0</v>
      </c>
      <c r="V628" s="710">
        <f>V627*'OLD Data - P&amp;L'!$L$5</f>
        <v>0</v>
      </c>
      <c r="W628" s="710">
        <f>W627*'OLD Data - P&amp;L'!$L$5</f>
        <v>0</v>
      </c>
      <c r="X628" s="710">
        <f>X627*'OLD Data - P&amp;L'!$L$5</f>
        <v>0</v>
      </c>
      <c r="Y628" s="710">
        <f>Y627*'OLD Data - P&amp;L'!$L$5</f>
        <v>0</v>
      </c>
      <c r="Z628" s="710">
        <f>Z627*'OLD Data - P&amp;L'!$L$5</f>
        <v>0</v>
      </c>
      <c r="AA628" s="710">
        <f>AA627*'OLD Data - P&amp;L'!$L$5</f>
        <v>0</v>
      </c>
      <c r="AB628" s="710">
        <f>AB627*'OLD Data - P&amp;L'!$L$5</f>
        <v>0</v>
      </c>
      <c r="AC628" s="710">
        <f>AC627*'OLD Data - P&amp;L'!$L$5</f>
        <v>0</v>
      </c>
      <c r="AD628" s="710">
        <f>AD627*'OLD Data - P&amp;L'!$L$5</f>
        <v>0</v>
      </c>
      <c r="AE628" s="710">
        <f>AE627*'OLD Data - P&amp;L'!$L$5</f>
        <v>0</v>
      </c>
      <c r="AF628" s="710">
        <f>AF627*'OLD Data - P&amp;L'!$L$5</f>
        <v>0</v>
      </c>
      <c r="AG628" s="888">
        <f t="shared" si="217"/>
        <v>0</v>
      </c>
    </row>
    <row r="629" hidden="1" outlineLevel="1">
      <c r="A629" s="1017" t="s">
        <v>1229</v>
      </c>
      <c r="B629" s="710">
        <f>B627*'OLD Data - P&amp;L'!$L$4</f>
        <v>0</v>
      </c>
      <c r="C629" s="710">
        <f>C627*'OLD Data - P&amp;L'!$L$4</f>
        <v>0</v>
      </c>
      <c r="D629" s="710">
        <f>D627*'OLD Data - P&amp;L'!$L$4</f>
        <v>0</v>
      </c>
      <c r="E629" s="710">
        <f>E627*'OLD Data - P&amp;L'!$L$4</f>
        <v>0</v>
      </c>
      <c r="F629" s="710">
        <f>F627*'OLD Data - P&amp;L'!$L$4</f>
        <v>0</v>
      </c>
      <c r="G629" s="710">
        <f>G627*'OLD Data - P&amp;L'!$L$4</f>
        <v>0</v>
      </c>
      <c r="H629" s="710">
        <f>H627*'OLD Data - P&amp;L'!$L$4</f>
        <v>0</v>
      </c>
      <c r="I629" s="710">
        <f>I627*'OLD Data - P&amp;L'!$L$4</f>
        <v>0</v>
      </c>
      <c r="J629" s="710">
        <f>J627*'OLD Data - P&amp;L'!$L$4</f>
        <v>0</v>
      </c>
      <c r="K629" s="710">
        <f>K627*'OLD Data - P&amp;L'!$L$4</f>
        <v>0</v>
      </c>
      <c r="L629" s="710">
        <f>L627*'OLD Data - P&amp;L'!$L$4</f>
        <v>0</v>
      </c>
      <c r="M629" s="710">
        <f>M627*'OLD Data - P&amp;L'!$L$4</f>
        <v>0</v>
      </c>
      <c r="N629" s="710">
        <f>N627*'OLD Data - P&amp;L'!$L$4</f>
        <v>0</v>
      </c>
      <c r="O629" s="710">
        <f>O627*'OLD Data - P&amp;L'!$L$4</f>
        <v>0</v>
      </c>
      <c r="P629" s="710">
        <f>P627*'OLD Data - P&amp;L'!$L$4</f>
        <v>0</v>
      </c>
      <c r="Q629" s="710">
        <f>Q627*'OLD Data - P&amp;L'!$L$4</f>
        <v>0</v>
      </c>
      <c r="R629" s="710">
        <f>R627*'OLD Data - P&amp;L'!$L$4</f>
        <v>0</v>
      </c>
      <c r="S629" s="710">
        <f>S627*'OLD Data - P&amp;L'!$L$4</f>
        <v>0</v>
      </c>
      <c r="T629" s="710">
        <f>T627*'OLD Data - P&amp;L'!$L$4</f>
        <v>0</v>
      </c>
      <c r="U629" s="710">
        <f>U627*'OLD Data - P&amp;L'!$L$4</f>
        <v>0</v>
      </c>
      <c r="V629" s="710">
        <f>V627*'OLD Data - P&amp;L'!$L$4</f>
        <v>0</v>
      </c>
      <c r="W629" s="710">
        <f>W627*'OLD Data - P&amp;L'!$L$4</f>
        <v>0</v>
      </c>
      <c r="X629" s="710">
        <f>X627*'OLD Data - P&amp;L'!$L$4</f>
        <v>0</v>
      </c>
      <c r="Y629" s="710">
        <f>Y627*'OLD Data - P&amp;L'!$L$4</f>
        <v>0</v>
      </c>
      <c r="Z629" s="710">
        <f>Z627*'OLD Data - P&amp;L'!$L$4</f>
        <v>0</v>
      </c>
      <c r="AA629" s="710">
        <f>AA627*'OLD Data - P&amp;L'!$L$4</f>
        <v>0</v>
      </c>
      <c r="AB629" s="710">
        <f>AB627*'OLD Data - P&amp;L'!$L$4</f>
        <v>0</v>
      </c>
      <c r="AC629" s="710">
        <f>AC627*'OLD Data - P&amp;L'!$L$4</f>
        <v>0</v>
      </c>
      <c r="AD629" s="710">
        <f>AD627*'OLD Data - P&amp;L'!$L$4</f>
        <v>0</v>
      </c>
      <c r="AE629" s="710">
        <f>AE627*'OLD Data - P&amp;L'!$L$4</f>
        <v>0</v>
      </c>
      <c r="AF629" s="710">
        <f>AF627*'OLD Data - P&amp;L'!$L$4</f>
        <v>0</v>
      </c>
      <c r="AG629" s="888">
        <f t="shared" si="217"/>
        <v>0</v>
      </c>
    </row>
    <row r="630" hidden="1" outlineLevel="1">
      <c r="A630" s="1016" t="s">
        <v>985</v>
      </c>
      <c r="B630" s="710">
        <f>(B499+B507+B515)*'OLD Data - P&amp;L'!$C$6</f>
        <v>0</v>
      </c>
      <c r="C630" s="710">
        <f>(C499+C507+C515)*'OLD Data - P&amp;L'!$C$6</f>
        <v>0</v>
      </c>
      <c r="D630" s="710">
        <f>(D499+D507+D515)*'OLD Data - P&amp;L'!$C$6</f>
        <v>0</v>
      </c>
      <c r="E630" s="710">
        <f>(E499+E507+E515)*'OLD Data - P&amp;L'!$C$6</f>
        <v>0</v>
      </c>
      <c r="F630" s="710">
        <f>(F499+F507+F515)*'OLD Data - P&amp;L'!$C$6</f>
        <v>0</v>
      </c>
      <c r="G630" s="710">
        <f>(G499+G507+G515)*'OLD Data - P&amp;L'!$C$6</f>
        <v>0</v>
      </c>
      <c r="H630" s="710">
        <f>(H499+H507+H515)*'OLD Data - P&amp;L'!$C$6</f>
        <v>0</v>
      </c>
      <c r="I630" s="710">
        <f>(I499+I507+I515)*'OLD Data - P&amp;L'!$C$6</f>
        <v>0</v>
      </c>
      <c r="J630" s="710">
        <f>(J499+J507+J515)*'OLD Data - P&amp;L'!$C$6</f>
        <v>0</v>
      </c>
      <c r="K630" s="710">
        <f>(K499+K507+K515)*'OLD Data - P&amp;L'!$C$6</f>
        <v>0</v>
      </c>
      <c r="L630" s="710">
        <f>(L499+L507+L515)*'OLD Data - P&amp;L'!$C$6</f>
        <v>0</v>
      </c>
      <c r="M630" s="710">
        <f>(M499+M507+M515)*'OLD Data - P&amp;L'!$C$6</f>
        <v>0</v>
      </c>
      <c r="N630" s="710">
        <f>(N499+N507+N515)*'OLD Data - P&amp;L'!$C$6</f>
        <v>0</v>
      </c>
      <c r="O630" s="710">
        <f>(O499+O507+O515)*'OLD Data - P&amp;L'!$C$6</f>
        <v>0</v>
      </c>
      <c r="P630" s="710">
        <f>(P499+P507+P515)*'OLD Data - P&amp;L'!$C$6</f>
        <v>0</v>
      </c>
      <c r="Q630" s="710">
        <f>(Q499+Q507+Q515)*'OLD Data - P&amp;L'!$C$6</f>
        <v>0</v>
      </c>
      <c r="R630" s="710">
        <f>(R499+R507+R515)*'OLD Data - P&amp;L'!$C$6</f>
        <v>0</v>
      </c>
      <c r="S630" s="710">
        <f>(S499+S507+S515)*'OLD Data - P&amp;L'!$C$6</f>
        <v>0</v>
      </c>
      <c r="T630" s="710">
        <f>(T499+T507+T515)*'OLD Data - P&amp;L'!$C$6</f>
        <v>0</v>
      </c>
      <c r="U630" s="710">
        <f>(U499+U507+U515)*'OLD Data - P&amp;L'!$C$6</f>
        <v>0</v>
      </c>
      <c r="V630" s="710">
        <f>(V499+V507+V515)*'OLD Data - P&amp;L'!$C$6</f>
        <v>0</v>
      </c>
      <c r="W630" s="710">
        <f>(W499+W507+W515)*'OLD Data - P&amp;L'!$C$6</f>
        <v>0</v>
      </c>
      <c r="X630" s="710">
        <f>(X499+X507+X515)*'OLD Data - P&amp;L'!$C$6</f>
        <v>0</v>
      </c>
      <c r="Y630" s="710">
        <f>(Y499+Y507+Y515)*'OLD Data - P&amp;L'!$C$6</f>
        <v>0</v>
      </c>
      <c r="Z630" s="710">
        <f>(Z499+Z507+Z515)*'OLD Data - P&amp;L'!$C$6</f>
        <v>0</v>
      </c>
      <c r="AA630" s="710">
        <f>(AA499+AA507+AA515)*'OLD Data - P&amp;L'!$C$6</f>
        <v>0</v>
      </c>
      <c r="AB630" s="710">
        <f>(AB499+AB507+AB515)*'OLD Data - P&amp;L'!$C$6</f>
        <v>0</v>
      </c>
      <c r="AC630" s="710">
        <f>(AC499+AC507+AC515)*'OLD Data - P&amp;L'!$C$6</f>
        <v>0</v>
      </c>
      <c r="AD630" s="710">
        <f>(AD499+AD507+AD515)*'OLD Data - P&amp;L'!$C$6</f>
        <v>0</v>
      </c>
      <c r="AE630" s="710">
        <f>(AE499+AE507+AE515)*'OLD Data - P&amp;L'!$C$6</f>
        <v>0</v>
      </c>
      <c r="AF630" s="710">
        <f>(AF499+AF507+AF515)*'OLD Data - P&amp;L'!$C$6</f>
        <v>0</v>
      </c>
      <c r="AG630" s="888">
        <f t="shared" si="217"/>
        <v>0</v>
      </c>
    </row>
    <row r="631" hidden="1" outlineLevel="1">
      <c r="A631" s="1017" t="s">
        <v>994</v>
      </c>
      <c r="B631" s="710">
        <f>B630*'OLD Data - P&amp;L'!$L$5</f>
        <v>0</v>
      </c>
      <c r="C631" s="710">
        <f>C630*'OLD Data - P&amp;L'!$L$5</f>
        <v>0</v>
      </c>
      <c r="D631" s="710">
        <f>D630*'OLD Data - P&amp;L'!$L$5</f>
        <v>0</v>
      </c>
      <c r="E631" s="710">
        <f>E630*'OLD Data - P&amp;L'!$L$5</f>
        <v>0</v>
      </c>
      <c r="F631" s="710">
        <f>F630*'OLD Data - P&amp;L'!$L$5</f>
        <v>0</v>
      </c>
      <c r="G631" s="710">
        <f>G630*'OLD Data - P&amp;L'!$L$5</f>
        <v>0</v>
      </c>
      <c r="H631" s="710">
        <f>H630*'OLD Data - P&amp;L'!$L$5</f>
        <v>0</v>
      </c>
      <c r="I631" s="710">
        <f>I630*'OLD Data - P&amp;L'!$L$5</f>
        <v>0</v>
      </c>
      <c r="J631" s="710">
        <f>J630*'OLD Data - P&amp;L'!$L$5</f>
        <v>0</v>
      </c>
      <c r="K631" s="710">
        <f>K630*'OLD Data - P&amp;L'!$L$5</f>
        <v>0</v>
      </c>
      <c r="L631" s="710">
        <f>L630*'OLD Data - P&amp;L'!$L$5</f>
        <v>0</v>
      </c>
      <c r="M631" s="710">
        <f>M630*'OLD Data - P&amp;L'!$L$5</f>
        <v>0</v>
      </c>
      <c r="N631" s="710">
        <f>N630*'OLD Data - P&amp;L'!$L$5</f>
        <v>0</v>
      </c>
      <c r="O631" s="710">
        <f>O630*'OLD Data - P&amp;L'!$L$5</f>
        <v>0</v>
      </c>
      <c r="P631" s="710">
        <f>P630*'OLD Data - P&amp;L'!$L$5</f>
        <v>0</v>
      </c>
      <c r="Q631" s="710">
        <f>Q630*'OLD Data - P&amp;L'!$L$5</f>
        <v>0</v>
      </c>
      <c r="R631" s="710">
        <f>R630*'OLD Data - P&amp;L'!$L$5</f>
        <v>0</v>
      </c>
      <c r="S631" s="710">
        <f>S630*'OLD Data - P&amp;L'!$L$5</f>
        <v>0</v>
      </c>
      <c r="T631" s="710">
        <f>T630*'OLD Data - P&amp;L'!$L$5</f>
        <v>0</v>
      </c>
      <c r="U631" s="710">
        <f>U630*'OLD Data - P&amp;L'!$L$5</f>
        <v>0</v>
      </c>
      <c r="V631" s="710">
        <f>V630*'OLD Data - P&amp;L'!$L$5</f>
        <v>0</v>
      </c>
      <c r="W631" s="710">
        <f>W630*'OLD Data - P&amp;L'!$L$5</f>
        <v>0</v>
      </c>
      <c r="X631" s="710">
        <f>X630*'OLD Data - P&amp;L'!$L$5</f>
        <v>0</v>
      </c>
      <c r="Y631" s="710">
        <f>Y630*'OLD Data - P&amp;L'!$L$5</f>
        <v>0</v>
      </c>
      <c r="Z631" s="710">
        <f>Z630*'OLD Data - P&amp;L'!$L$5</f>
        <v>0</v>
      </c>
      <c r="AA631" s="710">
        <f>AA630*'OLD Data - P&amp;L'!$L$5</f>
        <v>0</v>
      </c>
      <c r="AB631" s="710">
        <f>AB630*'OLD Data - P&amp;L'!$L$5</f>
        <v>0</v>
      </c>
      <c r="AC631" s="710">
        <f>AC630*'OLD Data - P&amp;L'!$L$5</f>
        <v>0</v>
      </c>
      <c r="AD631" s="710">
        <f>AD630*'OLD Data - P&amp;L'!$L$5</f>
        <v>0</v>
      </c>
      <c r="AE631" s="710">
        <f>AE630*'OLD Data - P&amp;L'!$L$5</f>
        <v>0</v>
      </c>
      <c r="AF631" s="710">
        <f>AF630*'OLD Data - P&amp;L'!$L$5</f>
        <v>0</v>
      </c>
      <c r="AG631" s="888">
        <f t="shared" si="217"/>
        <v>0</v>
      </c>
    </row>
    <row r="632" hidden="1" outlineLevel="1">
      <c r="A632" s="1017" t="s">
        <v>1001</v>
      </c>
      <c r="B632" s="710">
        <f>B630*'OLD Data - P&amp;L'!$L$4</f>
        <v>0</v>
      </c>
      <c r="C632" s="710">
        <f>C630*'OLD Data - P&amp;L'!$L$4</f>
        <v>0</v>
      </c>
      <c r="D632" s="710">
        <f>D630*'OLD Data - P&amp;L'!$L$4</f>
        <v>0</v>
      </c>
      <c r="E632" s="710">
        <f>E630*'OLD Data - P&amp;L'!$L$4</f>
        <v>0</v>
      </c>
      <c r="F632" s="710">
        <f>F630*'OLD Data - P&amp;L'!$L$4</f>
        <v>0</v>
      </c>
      <c r="G632" s="710">
        <f>G630*'OLD Data - P&amp;L'!$L$4</f>
        <v>0</v>
      </c>
      <c r="H632" s="710">
        <f>H630*'OLD Data - P&amp;L'!$L$4</f>
        <v>0</v>
      </c>
      <c r="I632" s="710">
        <f>I630*'OLD Data - P&amp;L'!$L$4</f>
        <v>0</v>
      </c>
      <c r="J632" s="710">
        <f>J630*'OLD Data - P&amp;L'!$L$4</f>
        <v>0</v>
      </c>
      <c r="K632" s="710">
        <f>K630*'OLD Data - P&amp;L'!$L$4</f>
        <v>0</v>
      </c>
      <c r="L632" s="710">
        <f>L630*'OLD Data - P&amp;L'!$L$4</f>
        <v>0</v>
      </c>
      <c r="M632" s="710">
        <f>M630*'OLD Data - P&amp;L'!$L$4</f>
        <v>0</v>
      </c>
      <c r="N632" s="710">
        <f>N630*'OLD Data - P&amp;L'!$L$4</f>
        <v>0</v>
      </c>
      <c r="O632" s="710">
        <f>O630*'OLD Data - P&amp;L'!$L$4</f>
        <v>0</v>
      </c>
      <c r="P632" s="710">
        <f>P630*'OLD Data - P&amp;L'!$L$4</f>
        <v>0</v>
      </c>
      <c r="Q632" s="710">
        <f>Q630*'OLD Data - P&amp;L'!$L$4</f>
        <v>0</v>
      </c>
      <c r="R632" s="710">
        <f>R630*'OLD Data - P&amp;L'!$L$4</f>
        <v>0</v>
      </c>
      <c r="S632" s="710">
        <f>S630*'OLD Data - P&amp;L'!$L$4</f>
        <v>0</v>
      </c>
      <c r="T632" s="710">
        <f>T630*'OLD Data - P&amp;L'!$L$4</f>
        <v>0</v>
      </c>
      <c r="U632" s="710">
        <f>U630*'OLD Data - P&amp;L'!$L$4</f>
        <v>0</v>
      </c>
      <c r="V632" s="710">
        <f>V630*'OLD Data - P&amp;L'!$L$4</f>
        <v>0</v>
      </c>
      <c r="W632" s="710">
        <f>W630*'OLD Data - P&amp;L'!$L$4</f>
        <v>0</v>
      </c>
      <c r="X632" s="710">
        <f>X630*'OLD Data - P&amp;L'!$L$4</f>
        <v>0</v>
      </c>
      <c r="Y632" s="710">
        <f>Y630*'OLD Data - P&amp;L'!$L$4</f>
        <v>0</v>
      </c>
      <c r="Z632" s="710">
        <f>Z630*'OLD Data - P&amp;L'!$L$4</f>
        <v>0</v>
      </c>
      <c r="AA632" s="710">
        <f>AA630*'OLD Data - P&amp;L'!$L$4</f>
        <v>0</v>
      </c>
      <c r="AB632" s="710">
        <f>AB630*'OLD Data - P&amp;L'!$L$4</f>
        <v>0</v>
      </c>
      <c r="AC632" s="710">
        <f>AC630*'OLD Data - P&amp;L'!$L$4</f>
        <v>0</v>
      </c>
      <c r="AD632" s="710">
        <f>AD630*'OLD Data - P&amp;L'!$L$4</f>
        <v>0</v>
      </c>
      <c r="AE632" s="710">
        <f>AE630*'OLD Data - P&amp;L'!$L$4</f>
        <v>0</v>
      </c>
      <c r="AF632" s="710">
        <f>AF630*'OLD Data - P&amp;L'!$L$4</f>
        <v>0</v>
      </c>
      <c r="AG632" s="888">
        <f t="shared" si="217"/>
        <v>0</v>
      </c>
    </row>
    <row r="633" hidden="1" outlineLevel="1">
      <c r="A633" s="1016" t="s">
        <v>1004</v>
      </c>
      <c r="B633" s="710">
        <f>(B501+B509+B517)*'OLD Data - P&amp;L'!$C$8</f>
        <v>0</v>
      </c>
      <c r="C633" s="710">
        <f>(C501+C509+C517)*'OLD Data - P&amp;L'!$C$8</f>
        <v>0</v>
      </c>
      <c r="D633" s="710">
        <f>(D501+D509+D517)*'OLD Data - P&amp;L'!$C$8</f>
        <v>0</v>
      </c>
      <c r="E633" s="710">
        <f>(E501+E509+E517)*'OLD Data - P&amp;L'!$C$8</f>
        <v>0</v>
      </c>
      <c r="F633" s="710">
        <f>(F501+F509+F517)*'OLD Data - P&amp;L'!$C$8</f>
        <v>0</v>
      </c>
      <c r="G633" s="710">
        <f>(G501+G509+G517)*'OLD Data - P&amp;L'!$C$8</f>
        <v>0</v>
      </c>
      <c r="H633" s="710">
        <f>(H501+H509+H517)*'OLD Data - P&amp;L'!$C$8</f>
        <v>0</v>
      </c>
      <c r="I633" s="710">
        <f>(I501+I509+I517)*'OLD Data - P&amp;L'!$C$8</f>
        <v>0</v>
      </c>
      <c r="J633" s="710">
        <f>(J501+J509+J517)*'OLD Data - P&amp;L'!$C$8</f>
        <v>0</v>
      </c>
      <c r="K633" s="710">
        <f>(K501+K509+K517)*'OLD Data - P&amp;L'!$C$8</f>
        <v>0</v>
      </c>
      <c r="L633" s="710">
        <f>(L501+L509+L517)*'OLD Data - P&amp;L'!$C$8</f>
        <v>0</v>
      </c>
      <c r="M633" s="710">
        <f>(M501+M509+M517)*'OLD Data - P&amp;L'!$C$8</f>
        <v>0</v>
      </c>
      <c r="N633" s="710">
        <f>(N501+N509+N517)*'OLD Data - P&amp;L'!$C$8</f>
        <v>0</v>
      </c>
      <c r="O633" s="710">
        <f>(O501+O509+O517)*'OLD Data - P&amp;L'!$C$8</f>
        <v>0</v>
      </c>
      <c r="P633" s="710">
        <f>(P501+P509+P517)*'OLD Data - P&amp;L'!$C$8</f>
        <v>0</v>
      </c>
      <c r="Q633" s="710">
        <f>(Q501+Q509+Q517)*'OLD Data - P&amp;L'!$C$8</f>
        <v>0</v>
      </c>
      <c r="R633" s="710">
        <f>(R501+R509+R517)*'OLD Data - P&amp;L'!$C$8</f>
        <v>0</v>
      </c>
      <c r="S633" s="710">
        <f>(S501+S509+S517)*'OLD Data - P&amp;L'!$C$8</f>
        <v>0</v>
      </c>
      <c r="T633" s="710">
        <f>(T501+T509+T517)*'OLD Data - P&amp;L'!$C$8</f>
        <v>0</v>
      </c>
      <c r="U633" s="710">
        <f>(U501+U509+U517)*'OLD Data - P&amp;L'!$C$8</f>
        <v>0</v>
      </c>
      <c r="V633" s="710">
        <f>(V501+V509+V517)*'OLD Data - P&amp;L'!$C$8</f>
        <v>0</v>
      </c>
      <c r="W633" s="710">
        <f>(W501+W509+W517)*'OLD Data - P&amp;L'!$C$8</f>
        <v>0</v>
      </c>
      <c r="X633" s="710">
        <f>(X501+X509+X517)*'OLD Data - P&amp;L'!$C$8</f>
        <v>0</v>
      </c>
      <c r="Y633" s="710">
        <f>(Y501+Y509+Y517)*'OLD Data - P&amp;L'!$C$8</f>
        <v>0</v>
      </c>
      <c r="Z633" s="710">
        <f>(Z501+Z509+Z517)*'OLD Data - P&amp;L'!$C$8</f>
        <v>0</v>
      </c>
      <c r="AA633" s="710">
        <f>(AA501+AA509+AA517)*'OLD Data - P&amp;L'!$C$8</f>
        <v>0</v>
      </c>
      <c r="AB633" s="710">
        <f>(AB501+AB509+AB517)*'OLD Data - P&amp;L'!$C$8</f>
        <v>0</v>
      </c>
      <c r="AC633" s="710">
        <f>(AC501+AC509+AC517)*'OLD Data - P&amp;L'!$C$8</f>
        <v>0</v>
      </c>
      <c r="AD633" s="710">
        <f>(AD501+AD509+AD517)*'OLD Data - P&amp;L'!$C$8</f>
        <v>0</v>
      </c>
      <c r="AE633" s="710">
        <f>(AE501+AE509+AE517)*'OLD Data - P&amp;L'!$C$8</f>
        <v>0</v>
      </c>
      <c r="AF633" s="710">
        <f>(AF501+AF509+AF517)*'OLD Data - P&amp;L'!$C$8</f>
        <v>0</v>
      </c>
      <c r="AG633" s="888">
        <f t="shared" si="217"/>
        <v>0</v>
      </c>
    </row>
    <row r="634" hidden="1" outlineLevel="1">
      <c r="A634" s="1017" t="s">
        <v>1008</v>
      </c>
      <c r="B634" s="710">
        <f>B633*'OLD Data - P&amp;L'!$L$5</f>
        <v>0</v>
      </c>
      <c r="C634" s="710">
        <f>C633*'OLD Data - P&amp;L'!$L$5</f>
        <v>0</v>
      </c>
      <c r="D634" s="710">
        <f>D633*'OLD Data - P&amp;L'!$L$5</f>
        <v>0</v>
      </c>
      <c r="E634" s="710">
        <f>E633*'OLD Data - P&amp;L'!$L$5</f>
        <v>0</v>
      </c>
      <c r="F634" s="710">
        <f>F633*'OLD Data - P&amp;L'!$L$5</f>
        <v>0</v>
      </c>
      <c r="G634" s="710">
        <f>G633*'OLD Data - P&amp;L'!$L$5</f>
        <v>0</v>
      </c>
      <c r="H634" s="710">
        <f>H633*'OLD Data - P&amp;L'!$L$5</f>
        <v>0</v>
      </c>
      <c r="I634" s="710">
        <f>I633*'OLD Data - P&amp;L'!$L$5</f>
        <v>0</v>
      </c>
      <c r="J634" s="710">
        <f>J633*'OLD Data - P&amp;L'!$L$5</f>
        <v>0</v>
      </c>
      <c r="K634" s="710">
        <f>K633*'OLD Data - P&amp;L'!$L$5</f>
        <v>0</v>
      </c>
      <c r="L634" s="710">
        <f>L633*'OLD Data - P&amp;L'!$L$5</f>
        <v>0</v>
      </c>
      <c r="M634" s="710">
        <f>M633*'OLD Data - P&amp;L'!$L$5</f>
        <v>0</v>
      </c>
      <c r="N634" s="710">
        <f>N633*'OLD Data - P&amp;L'!$L$5</f>
        <v>0</v>
      </c>
      <c r="O634" s="710">
        <f>O633*'OLD Data - P&amp;L'!$L$5</f>
        <v>0</v>
      </c>
      <c r="P634" s="710">
        <f>P633*'OLD Data - P&amp;L'!$L$5</f>
        <v>0</v>
      </c>
      <c r="Q634" s="710">
        <f>Q633*'OLD Data - P&amp;L'!$L$5</f>
        <v>0</v>
      </c>
      <c r="R634" s="710">
        <f>R633*'OLD Data - P&amp;L'!$L$5</f>
        <v>0</v>
      </c>
      <c r="S634" s="710">
        <f>S633*'OLD Data - P&amp;L'!$L$5</f>
        <v>0</v>
      </c>
      <c r="T634" s="710">
        <f>T633*'OLD Data - P&amp;L'!$L$5</f>
        <v>0</v>
      </c>
      <c r="U634" s="710">
        <f>U633*'OLD Data - P&amp;L'!$L$5</f>
        <v>0</v>
      </c>
      <c r="V634" s="710">
        <f>V633*'OLD Data - P&amp;L'!$L$5</f>
        <v>0</v>
      </c>
      <c r="W634" s="710">
        <f>W633*'OLD Data - P&amp;L'!$L$5</f>
        <v>0</v>
      </c>
      <c r="X634" s="710">
        <f>X633*'OLD Data - P&amp;L'!$L$5</f>
        <v>0</v>
      </c>
      <c r="Y634" s="710">
        <f>Y633*'OLD Data - P&amp;L'!$L$5</f>
        <v>0</v>
      </c>
      <c r="Z634" s="710">
        <f>Z633*'OLD Data - P&amp;L'!$L$5</f>
        <v>0</v>
      </c>
      <c r="AA634" s="710">
        <f>AA633*'OLD Data - P&amp;L'!$L$5</f>
        <v>0</v>
      </c>
      <c r="AB634" s="710">
        <f>AB633*'OLD Data - P&amp;L'!$L$5</f>
        <v>0</v>
      </c>
      <c r="AC634" s="710">
        <f>AC633*'OLD Data - P&amp;L'!$L$5</f>
        <v>0</v>
      </c>
      <c r="AD634" s="710">
        <f>AD633*'OLD Data - P&amp;L'!$L$5</f>
        <v>0</v>
      </c>
      <c r="AE634" s="710">
        <f>AE633*'OLD Data - P&amp;L'!$L$5</f>
        <v>0</v>
      </c>
      <c r="AF634" s="710">
        <f>AF633*'OLD Data - P&amp;L'!$L$5</f>
        <v>0</v>
      </c>
      <c r="AG634" s="888">
        <f t="shared" si="217"/>
        <v>0</v>
      </c>
    </row>
    <row r="635" hidden="1" outlineLevel="1">
      <c r="A635" s="1017" t="s">
        <v>1013</v>
      </c>
      <c r="B635" s="710">
        <f>B633*'OLD Data - P&amp;L'!$L$4</f>
        <v>0</v>
      </c>
      <c r="C635" s="710">
        <f>C633*'OLD Data - P&amp;L'!$L$4</f>
        <v>0</v>
      </c>
      <c r="D635" s="710">
        <f>D633*'OLD Data - P&amp;L'!$L$4</f>
        <v>0</v>
      </c>
      <c r="E635" s="710">
        <f>E633*'OLD Data - P&amp;L'!$L$4</f>
        <v>0</v>
      </c>
      <c r="F635" s="710">
        <f>F633*'OLD Data - P&amp;L'!$L$4</f>
        <v>0</v>
      </c>
      <c r="G635" s="710">
        <f>G633*'OLD Data - P&amp;L'!$L$4</f>
        <v>0</v>
      </c>
      <c r="H635" s="710">
        <f>H633*'OLD Data - P&amp;L'!$L$4</f>
        <v>0</v>
      </c>
      <c r="I635" s="710">
        <f>I633*'OLD Data - P&amp;L'!$L$4</f>
        <v>0</v>
      </c>
      <c r="J635" s="710">
        <f>J633*'OLD Data - P&amp;L'!$L$4</f>
        <v>0</v>
      </c>
      <c r="K635" s="710">
        <f>K633*'OLD Data - P&amp;L'!$L$4</f>
        <v>0</v>
      </c>
      <c r="L635" s="710">
        <f>L633*'OLD Data - P&amp;L'!$L$4</f>
        <v>0</v>
      </c>
      <c r="M635" s="710">
        <f>M633*'OLD Data - P&amp;L'!$L$4</f>
        <v>0</v>
      </c>
      <c r="N635" s="710">
        <f>N633*'OLD Data - P&amp;L'!$L$4</f>
        <v>0</v>
      </c>
      <c r="O635" s="710">
        <f>O633*'OLD Data - P&amp;L'!$L$4</f>
        <v>0</v>
      </c>
      <c r="P635" s="710">
        <f>P633*'OLD Data - P&amp;L'!$L$4</f>
        <v>0</v>
      </c>
      <c r="Q635" s="710">
        <f>Q633*'OLD Data - P&amp;L'!$L$4</f>
        <v>0</v>
      </c>
      <c r="R635" s="710">
        <f>R633*'OLD Data - P&amp;L'!$L$4</f>
        <v>0</v>
      </c>
      <c r="S635" s="710">
        <f>S633*'OLD Data - P&amp;L'!$L$4</f>
        <v>0</v>
      </c>
      <c r="T635" s="710">
        <f>T633*'OLD Data - P&amp;L'!$L$4</f>
        <v>0</v>
      </c>
      <c r="U635" s="710">
        <f>U633*'OLD Data - P&amp;L'!$L$4</f>
        <v>0</v>
      </c>
      <c r="V635" s="710">
        <f>V633*'OLD Data - P&amp;L'!$L$4</f>
        <v>0</v>
      </c>
      <c r="W635" s="710">
        <f>W633*'OLD Data - P&amp;L'!$L$4</f>
        <v>0</v>
      </c>
      <c r="X635" s="710">
        <f>X633*'OLD Data - P&amp;L'!$L$4</f>
        <v>0</v>
      </c>
      <c r="Y635" s="710">
        <f>Y633*'OLD Data - P&amp;L'!$L$4</f>
        <v>0</v>
      </c>
      <c r="Z635" s="710">
        <f>Z633*'OLD Data - P&amp;L'!$L$4</f>
        <v>0</v>
      </c>
      <c r="AA635" s="710">
        <f>AA633*'OLD Data - P&amp;L'!$L$4</f>
        <v>0</v>
      </c>
      <c r="AB635" s="710">
        <f>AB633*'OLD Data - P&amp;L'!$L$4</f>
        <v>0</v>
      </c>
      <c r="AC635" s="710">
        <f>AC633*'OLD Data - P&amp;L'!$L$4</f>
        <v>0</v>
      </c>
      <c r="AD635" s="710">
        <f>AD633*'OLD Data - P&amp;L'!$L$4</f>
        <v>0</v>
      </c>
      <c r="AE635" s="710">
        <f>AE633*'OLD Data - P&amp;L'!$L$4</f>
        <v>0</v>
      </c>
      <c r="AF635" s="710">
        <f>AF633*'OLD Data - P&amp;L'!$L$4</f>
        <v>0</v>
      </c>
      <c r="AG635" s="888">
        <f t="shared" si="217"/>
        <v>0</v>
      </c>
    </row>
    <row r="636" hidden="1" outlineLevel="1">
      <c r="A636" s="1016" t="s">
        <v>1018</v>
      </c>
      <c r="B636" s="710">
        <f>(B502+B510+B518)*'OLD Data - P&amp;L'!$C$9</f>
        <v>0</v>
      </c>
      <c r="C636" s="710">
        <f>(C502+C510+C518)*'OLD Data - P&amp;L'!$C$9</f>
        <v>0</v>
      </c>
      <c r="D636" s="710">
        <f>(D502+D510+D518)*'OLD Data - P&amp;L'!$C$9</f>
        <v>0</v>
      </c>
      <c r="E636" s="710">
        <f>(E502+E510+E518)*'OLD Data - P&amp;L'!$C$9</f>
        <v>0</v>
      </c>
      <c r="F636" s="710">
        <f>(F502+F510+F518)*'OLD Data - P&amp;L'!$C$9</f>
        <v>0</v>
      </c>
      <c r="G636" s="710">
        <f>(G502+G510+G518)*'OLD Data - P&amp;L'!$C$9</f>
        <v>0</v>
      </c>
      <c r="H636" s="710">
        <f>(H502+H510+H518)*'OLD Data - P&amp;L'!$C$9</f>
        <v>0</v>
      </c>
      <c r="I636" s="710">
        <f>(I502+I510+I518)*'OLD Data - P&amp;L'!$C$9</f>
        <v>0</v>
      </c>
      <c r="J636" s="710">
        <f>(J502+J510+J518)*'OLD Data - P&amp;L'!$C$9</f>
        <v>0</v>
      </c>
      <c r="K636" s="710">
        <f>(K502+K510+K518)*'OLD Data - P&amp;L'!$C$9</f>
        <v>0</v>
      </c>
      <c r="L636" s="710">
        <f>(L502+L510+L518)*'OLD Data - P&amp;L'!$C$9</f>
        <v>0</v>
      </c>
      <c r="M636" s="710">
        <f>(M502+M510+M518)*'OLD Data - P&amp;L'!$C$9</f>
        <v>0</v>
      </c>
      <c r="N636" s="710">
        <f>(N502+N510+N518)*'OLD Data - P&amp;L'!$C$9</f>
        <v>0</v>
      </c>
      <c r="O636" s="710">
        <f>(O502+O510+O518)*'OLD Data - P&amp;L'!$C$9</f>
        <v>0</v>
      </c>
      <c r="P636" s="710">
        <f>(P502+P510+P518)*'OLD Data - P&amp;L'!$C$9</f>
        <v>0</v>
      </c>
      <c r="Q636" s="710">
        <f>(Q502+Q510+Q518)*'OLD Data - P&amp;L'!$C$9</f>
        <v>0</v>
      </c>
      <c r="R636" s="710">
        <f>(R502+R510+R518)*'OLD Data - P&amp;L'!$C$9</f>
        <v>0</v>
      </c>
      <c r="S636" s="710">
        <f>(S502+S510+S518)*'OLD Data - P&amp;L'!$C$9</f>
        <v>0</v>
      </c>
      <c r="T636" s="710">
        <f>(T502+T510+T518)*'OLD Data - P&amp;L'!$C$9</f>
        <v>0</v>
      </c>
      <c r="U636" s="710">
        <f>(U502+U510+U518)*'OLD Data - P&amp;L'!$C$9</f>
        <v>0</v>
      </c>
      <c r="V636" s="710">
        <f>(V502+V510+V518)*'OLD Data - P&amp;L'!$C$9</f>
        <v>0</v>
      </c>
      <c r="W636" s="710">
        <f>(W502+W510+W518)*'OLD Data - P&amp;L'!$C$9</f>
        <v>0</v>
      </c>
      <c r="X636" s="710">
        <f>(X502+X510+X518)*'OLD Data - P&amp;L'!$C$9</f>
        <v>0</v>
      </c>
      <c r="Y636" s="710">
        <f>(Y502+Y510+Y518)*'OLD Data - P&amp;L'!$C$9</f>
        <v>0</v>
      </c>
      <c r="Z636" s="710">
        <f>(Z502+Z510+Z518)*'OLD Data - P&amp;L'!$C$9</f>
        <v>0</v>
      </c>
      <c r="AA636" s="710">
        <f>(AA502+AA510+AA518)*'OLD Data - P&amp;L'!$C$9</f>
        <v>0</v>
      </c>
      <c r="AB636" s="710">
        <f>(AB502+AB510+AB518)*'OLD Data - P&amp;L'!$C$9</f>
        <v>0</v>
      </c>
      <c r="AC636" s="710">
        <f>(AC502+AC510+AC518)*'OLD Data - P&amp;L'!$C$9</f>
        <v>0</v>
      </c>
      <c r="AD636" s="710">
        <f>(AD502+AD510+AD518)*'OLD Data - P&amp;L'!$C$9</f>
        <v>0</v>
      </c>
      <c r="AE636" s="710">
        <f>(AE502+AE510+AE518)*'OLD Data - P&amp;L'!$C$9</f>
        <v>0</v>
      </c>
      <c r="AF636" s="710">
        <f>(AF502+AF510+AF518)*'OLD Data - P&amp;L'!$C$9</f>
        <v>0</v>
      </c>
      <c r="AG636" s="888">
        <f t="shared" si="217"/>
        <v>0</v>
      </c>
    </row>
    <row r="637" hidden="1" outlineLevel="1">
      <c r="A637" s="1017" t="s">
        <v>1025</v>
      </c>
      <c r="B637" s="710">
        <f>B636*'OLD Data - P&amp;L'!$L$5</f>
        <v>0</v>
      </c>
      <c r="C637" s="710">
        <f>C636*'OLD Data - P&amp;L'!$L$5</f>
        <v>0</v>
      </c>
      <c r="D637" s="710">
        <f>D636*'OLD Data - P&amp;L'!$L$5</f>
        <v>0</v>
      </c>
      <c r="E637" s="710">
        <f>E636*'OLD Data - P&amp;L'!$L$5</f>
        <v>0</v>
      </c>
      <c r="F637" s="710">
        <f>F636*'OLD Data - P&amp;L'!$L$5</f>
        <v>0</v>
      </c>
      <c r="G637" s="710">
        <f>G636*'OLD Data - P&amp;L'!$L$5</f>
        <v>0</v>
      </c>
      <c r="H637" s="710">
        <f>H636*'OLD Data - P&amp;L'!$L$5</f>
        <v>0</v>
      </c>
      <c r="I637" s="710">
        <f>I636*'OLD Data - P&amp;L'!$L$5</f>
        <v>0</v>
      </c>
      <c r="J637" s="710">
        <f>J636*'OLD Data - P&amp;L'!$L$5</f>
        <v>0</v>
      </c>
      <c r="K637" s="710">
        <f>K636*'OLD Data - P&amp;L'!$L$5</f>
        <v>0</v>
      </c>
      <c r="L637" s="710">
        <f>L636*'OLD Data - P&amp;L'!$L$5</f>
        <v>0</v>
      </c>
      <c r="M637" s="710">
        <f>M636*'OLD Data - P&amp;L'!$L$5</f>
        <v>0</v>
      </c>
      <c r="N637" s="710">
        <f>N636*'OLD Data - P&amp;L'!$L$5</f>
        <v>0</v>
      </c>
      <c r="O637" s="710">
        <f>O636*'OLD Data - P&amp;L'!$L$5</f>
        <v>0</v>
      </c>
      <c r="P637" s="710">
        <f>P636*'OLD Data - P&amp;L'!$L$5</f>
        <v>0</v>
      </c>
      <c r="Q637" s="710">
        <f>Q636*'OLD Data - P&amp;L'!$L$5</f>
        <v>0</v>
      </c>
      <c r="R637" s="710">
        <f>R636*'OLD Data - P&amp;L'!$L$5</f>
        <v>0</v>
      </c>
      <c r="S637" s="710">
        <f>S636*'OLD Data - P&amp;L'!$L$5</f>
        <v>0</v>
      </c>
      <c r="T637" s="710">
        <f>T636*'OLD Data - P&amp;L'!$L$5</f>
        <v>0</v>
      </c>
      <c r="U637" s="710">
        <f>U636*'OLD Data - P&amp;L'!$L$5</f>
        <v>0</v>
      </c>
      <c r="V637" s="710">
        <f>V636*'OLD Data - P&amp;L'!$L$5</f>
        <v>0</v>
      </c>
      <c r="W637" s="710">
        <f>W636*'OLD Data - P&amp;L'!$L$5</f>
        <v>0</v>
      </c>
      <c r="X637" s="710">
        <f>X636*'OLD Data - P&amp;L'!$L$5</f>
        <v>0</v>
      </c>
      <c r="Y637" s="710">
        <f>Y636*'OLD Data - P&amp;L'!$L$5</f>
        <v>0</v>
      </c>
      <c r="Z637" s="710">
        <f>Z636*'OLD Data - P&amp;L'!$L$5</f>
        <v>0</v>
      </c>
      <c r="AA637" s="710">
        <f>AA636*'OLD Data - P&amp;L'!$L$5</f>
        <v>0</v>
      </c>
      <c r="AB637" s="710">
        <f>AB636*'OLD Data - P&amp;L'!$L$5</f>
        <v>0</v>
      </c>
      <c r="AC637" s="710">
        <f>AC636*'OLD Data - P&amp;L'!$L$5</f>
        <v>0</v>
      </c>
      <c r="AD637" s="710">
        <f>AD636*'OLD Data - P&amp;L'!$L$5</f>
        <v>0</v>
      </c>
      <c r="AE637" s="710">
        <f>AE636*'OLD Data - P&amp;L'!$L$5</f>
        <v>0</v>
      </c>
      <c r="AF637" s="710">
        <f>AF636*'OLD Data - P&amp;L'!$L$5</f>
        <v>0</v>
      </c>
      <c r="AG637" s="888">
        <f t="shared" si="217"/>
        <v>0</v>
      </c>
    </row>
    <row r="638" hidden="1" outlineLevel="1">
      <c r="A638" s="1017" t="s">
        <v>1029</v>
      </c>
      <c r="B638" s="710">
        <f>B636*'OLD Data - P&amp;L'!$L$4</f>
        <v>0</v>
      </c>
      <c r="C638" s="710">
        <f>C636*'OLD Data - P&amp;L'!$L$4</f>
        <v>0</v>
      </c>
      <c r="D638" s="710">
        <f>D636*'OLD Data - P&amp;L'!$L$4</f>
        <v>0</v>
      </c>
      <c r="E638" s="710">
        <f>E636*'OLD Data - P&amp;L'!$L$4</f>
        <v>0</v>
      </c>
      <c r="F638" s="710">
        <f>F636*'OLD Data - P&amp;L'!$L$4</f>
        <v>0</v>
      </c>
      <c r="G638" s="710">
        <f>G636*'OLD Data - P&amp;L'!$L$4</f>
        <v>0</v>
      </c>
      <c r="H638" s="710">
        <f>H636*'OLD Data - P&amp;L'!$L$4</f>
        <v>0</v>
      </c>
      <c r="I638" s="710">
        <f>I636*'OLD Data - P&amp;L'!$L$4</f>
        <v>0</v>
      </c>
      <c r="J638" s="710">
        <f>J636*'OLD Data - P&amp;L'!$L$4</f>
        <v>0</v>
      </c>
      <c r="K638" s="710">
        <f>K636*'OLD Data - P&amp;L'!$L$4</f>
        <v>0</v>
      </c>
      <c r="L638" s="710">
        <f>L636*'OLD Data - P&amp;L'!$L$4</f>
        <v>0</v>
      </c>
      <c r="M638" s="710">
        <f>M636*'OLD Data - P&amp;L'!$L$4</f>
        <v>0</v>
      </c>
      <c r="N638" s="710">
        <f>N636*'OLD Data - P&amp;L'!$L$4</f>
        <v>0</v>
      </c>
      <c r="O638" s="710">
        <f>O636*'OLD Data - P&amp;L'!$L$4</f>
        <v>0</v>
      </c>
      <c r="P638" s="710">
        <f>P636*'OLD Data - P&amp;L'!$L$4</f>
        <v>0</v>
      </c>
      <c r="Q638" s="710">
        <f>Q636*'OLD Data - P&amp;L'!$L$4</f>
        <v>0</v>
      </c>
      <c r="R638" s="710">
        <f>R636*'OLD Data - P&amp;L'!$L$4</f>
        <v>0</v>
      </c>
      <c r="S638" s="710">
        <f>S636*'OLD Data - P&amp;L'!$L$4</f>
        <v>0</v>
      </c>
      <c r="T638" s="710">
        <f>T636*'OLD Data - P&amp;L'!$L$4</f>
        <v>0</v>
      </c>
      <c r="U638" s="710">
        <f>U636*'OLD Data - P&amp;L'!$L$4</f>
        <v>0</v>
      </c>
      <c r="V638" s="710">
        <f>V636*'OLD Data - P&amp;L'!$L$4</f>
        <v>0</v>
      </c>
      <c r="W638" s="710">
        <f>W636*'OLD Data - P&amp;L'!$L$4</f>
        <v>0</v>
      </c>
      <c r="X638" s="710">
        <f>X636*'OLD Data - P&amp;L'!$L$4</f>
        <v>0</v>
      </c>
      <c r="Y638" s="710">
        <f>Y636*'OLD Data - P&amp;L'!$L$4</f>
        <v>0</v>
      </c>
      <c r="Z638" s="710">
        <f>Z636*'OLD Data - P&amp;L'!$L$4</f>
        <v>0</v>
      </c>
      <c r="AA638" s="710">
        <f>AA636*'OLD Data - P&amp;L'!$L$4</f>
        <v>0</v>
      </c>
      <c r="AB638" s="710">
        <f>AB636*'OLD Data - P&amp;L'!$L$4</f>
        <v>0</v>
      </c>
      <c r="AC638" s="710">
        <f>AC636*'OLD Data - P&amp;L'!$L$4</f>
        <v>0</v>
      </c>
      <c r="AD638" s="710">
        <f>AD636*'OLD Data - P&amp;L'!$L$4</f>
        <v>0</v>
      </c>
      <c r="AE638" s="710">
        <f>AE636*'OLD Data - P&amp;L'!$L$4</f>
        <v>0</v>
      </c>
      <c r="AF638" s="710">
        <f>AF636*'OLD Data - P&amp;L'!$L$4</f>
        <v>0</v>
      </c>
      <c r="AG638" s="888">
        <f t="shared" si="217"/>
        <v>0</v>
      </c>
    </row>
    <row r="639" hidden="1" outlineLevel="1">
      <c r="A639" s="1016" t="s">
        <v>1034</v>
      </c>
      <c r="B639" s="710">
        <f>(B503+B511+B519)*'OLD Data - P&amp;L'!$C$5</f>
        <v>0</v>
      </c>
      <c r="C639" s="710">
        <f>(C503+C511+C519)*'OLD Data - P&amp;L'!$C$5</f>
        <v>0</v>
      </c>
      <c r="D639" s="710">
        <f>(D503+D511+D519)*'OLD Data - P&amp;L'!$C$5</f>
        <v>0</v>
      </c>
      <c r="E639" s="710">
        <f>(E503+E511+E519)*'OLD Data - P&amp;L'!$C$5</f>
        <v>0</v>
      </c>
      <c r="F639" s="710">
        <f>(F503+F511+F519)*'OLD Data - P&amp;L'!$C$5</f>
        <v>0</v>
      </c>
      <c r="G639" s="710">
        <f>(G503+G511+G519)*'OLD Data - P&amp;L'!$C$5</f>
        <v>0</v>
      </c>
      <c r="H639" s="710">
        <f>(H503+H511+H519)*'OLD Data - P&amp;L'!$C$5</f>
        <v>0</v>
      </c>
      <c r="I639" s="710">
        <f>(I503+I511+I519)*'OLD Data - P&amp;L'!$C$5</f>
        <v>0</v>
      </c>
      <c r="J639" s="710">
        <f>(J503+J511+J519)*'OLD Data - P&amp;L'!$C$5</f>
        <v>0</v>
      </c>
      <c r="K639" s="710">
        <f>(K503+K511+K519)*'OLD Data - P&amp;L'!$C$5</f>
        <v>0</v>
      </c>
      <c r="L639" s="710">
        <f>(L503+L511+L519)*'OLD Data - P&amp;L'!$C$5</f>
        <v>0</v>
      </c>
      <c r="M639" s="710">
        <f>(M503+M511+M519)*'OLD Data - P&amp;L'!$C$5</f>
        <v>0</v>
      </c>
      <c r="N639" s="710">
        <f>(N503+N511+N519)*'OLD Data - P&amp;L'!$C$5</f>
        <v>0</v>
      </c>
      <c r="O639" s="710">
        <f>(O503+O511+O519)*'OLD Data - P&amp;L'!$C$5</f>
        <v>0</v>
      </c>
      <c r="P639" s="710">
        <f>(P503+P511+P519)*'OLD Data - P&amp;L'!$C$5</f>
        <v>0</v>
      </c>
      <c r="Q639" s="710">
        <f>(Q503+Q511+Q519)*'OLD Data - P&amp;L'!$C$5</f>
        <v>0</v>
      </c>
      <c r="R639" s="710">
        <f>(R503+R511+R519)*'OLD Data - P&amp;L'!$C$5</f>
        <v>0</v>
      </c>
      <c r="S639" s="710">
        <f>(S503+S511+S519)*'OLD Data - P&amp;L'!$C$5</f>
        <v>0</v>
      </c>
      <c r="T639" s="710">
        <f>(T503+T511+T519)*'OLD Data - P&amp;L'!$C$5</f>
        <v>0</v>
      </c>
      <c r="U639" s="710">
        <f>(U503+U511+U519)*'OLD Data - P&amp;L'!$C$5</f>
        <v>0</v>
      </c>
      <c r="V639" s="710">
        <f>(V503+V511+V519)*'OLD Data - P&amp;L'!$C$5</f>
        <v>0</v>
      </c>
      <c r="W639" s="710">
        <f>(W503+W511+W519)*'OLD Data - P&amp;L'!$C$5</f>
        <v>0</v>
      </c>
      <c r="X639" s="710">
        <f>(X503+X511+X519)*'OLD Data - P&amp;L'!$C$5</f>
        <v>0</v>
      </c>
      <c r="Y639" s="710">
        <f>(Y503+Y511+Y519)*'OLD Data - P&amp;L'!$C$5</f>
        <v>0</v>
      </c>
      <c r="Z639" s="710">
        <f>(Z503+Z511+Z519)*'OLD Data - P&amp;L'!$C$5</f>
        <v>0</v>
      </c>
      <c r="AA639" s="710">
        <f>(AA503+AA511+AA519)*'OLD Data - P&amp;L'!$C$5</f>
        <v>0</v>
      </c>
      <c r="AB639" s="710">
        <f>(AB503+AB511+AB519)*'OLD Data - P&amp;L'!$C$5</f>
        <v>0</v>
      </c>
      <c r="AC639" s="710">
        <f>(AC503+AC511+AC519)*'OLD Data - P&amp;L'!$C$5</f>
        <v>0</v>
      </c>
      <c r="AD639" s="710">
        <f>(AD503+AD511+AD519)*'OLD Data - P&amp;L'!$C$5</f>
        <v>0</v>
      </c>
      <c r="AE639" s="710">
        <f>(AE503+AE511+AE519)*'OLD Data - P&amp;L'!$C$5</f>
        <v>0</v>
      </c>
      <c r="AF639" s="710">
        <f>(AF503+AF511+AF519)*'OLD Data - P&amp;L'!$C$5</f>
        <v>0</v>
      </c>
      <c r="AG639" s="888">
        <f t="shared" si="217"/>
        <v>0</v>
      </c>
    </row>
    <row r="640" hidden="1" outlineLevel="1">
      <c r="A640" s="1017" t="s">
        <v>1222</v>
      </c>
      <c r="B640" s="710">
        <f>B639*'OLD Data - P&amp;L'!$L$8</f>
        <v>0</v>
      </c>
      <c r="C640" s="710">
        <f>C639*'OLD Data - P&amp;L'!$L$8</f>
        <v>0</v>
      </c>
      <c r="D640" s="710">
        <f>D639*'OLD Data - P&amp;L'!$L$8</f>
        <v>0</v>
      </c>
      <c r="E640" s="710">
        <f>E639*'OLD Data - P&amp;L'!$L$8</f>
        <v>0</v>
      </c>
      <c r="F640" s="710">
        <f>F639*'OLD Data - P&amp;L'!$L$8</f>
        <v>0</v>
      </c>
      <c r="G640" s="710">
        <f>G639*'OLD Data - P&amp;L'!$L$8</f>
        <v>0</v>
      </c>
      <c r="H640" s="710">
        <f>H639*'OLD Data - P&amp;L'!$L$8</f>
        <v>0</v>
      </c>
      <c r="I640" s="710">
        <f>I639*'OLD Data - P&amp;L'!$L$8</f>
        <v>0</v>
      </c>
      <c r="J640" s="710">
        <f>J639*'OLD Data - P&amp;L'!$L$8</f>
        <v>0</v>
      </c>
      <c r="K640" s="710">
        <f>K639*'OLD Data - P&amp;L'!$L$8</f>
        <v>0</v>
      </c>
      <c r="L640" s="710">
        <f>L639*'OLD Data - P&amp;L'!$L$8</f>
        <v>0</v>
      </c>
      <c r="M640" s="710">
        <f>M639*'OLD Data - P&amp;L'!$L$8</f>
        <v>0</v>
      </c>
      <c r="N640" s="710">
        <f>N639*'OLD Data - P&amp;L'!$L$8</f>
        <v>0</v>
      </c>
      <c r="O640" s="710">
        <f>O639*'OLD Data - P&amp;L'!$L$8</f>
        <v>0</v>
      </c>
      <c r="P640" s="710">
        <f>P639*'OLD Data - P&amp;L'!$L$8</f>
        <v>0</v>
      </c>
      <c r="Q640" s="710">
        <f>Q639*'OLD Data - P&amp;L'!$L$8</f>
        <v>0</v>
      </c>
      <c r="R640" s="710">
        <f>R639*'OLD Data - P&amp;L'!$L$8</f>
        <v>0</v>
      </c>
      <c r="S640" s="710">
        <f>S639*'OLD Data - P&amp;L'!$L$8</f>
        <v>0</v>
      </c>
      <c r="T640" s="710">
        <f>T639*'OLD Data - P&amp;L'!$L$8</f>
        <v>0</v>
      </c>
      <c r="U640" s="710">
        <f>U639*'OLD Data - P&amp;L'!$L$8</f>
        <v>0</v>
      </c>
      <c r="V640" s="710">
        <f>V639*'OLD Data - P&amp;L'!$L$8</f>
        <v>0</v>
      </c>
      <c r="W640" s="710">
        <f>W639*'OLD Data - P&amp;L'!$L$8</f>
        <v>0</v>
      </c>
      <c r="X640" s="710">
        <f>X639*'OLD Data - P&amp;L'!$L$8</f>
        <v>0</v>
      </c>
      <c r="Y640" s="710">
        <f>Y639*'OLD Data - P&amp;L'!$L$8</f>
        <v>0</v>
      </c>
      <c r="Z640" s="710">
        <f>Z639*'OLD Data - P&amp;L'!$L$8</f>
        <v>0</v>
      </c>
      <c r="AA640" s="710">
        <f>AA639*'OLD Data - P&amp;L'!$L$8</f>
        <v>0</v>
      </c>
      <c r="AB640" s="710">
        <f>AB639*'OLD Data - P&amp;L'!$L$8</f>
        <v>0</v>
      </c>
      <c r="AC640" s="710">
        <f>AC639*'OLD Data - P&amp;L'!$L$8</f>
        <v>0</v>
      </c>
      <c r="AD640" s="710">
        <f>AD639*'OLD Data - P&amp;L'!$L$8</f>
        <v>0</v>
      </c>
      <c r="AE640" s="710">
        <f>AE639*'OLD Data - P&amp;L'!$L$8</f>
        <v>0</v>
      </c>
      <c r="AF640" s="710">
        <f>AF639*'OLD Data - P&amp;L'!$L$8</f>
        <v>0</v>
      </c>
      <c r="AG640" s="888">
        <f t="shared" si="217"/>
        <v>0</v>
      </c>
    </row>
    <row r="641" hidden="1" outlineLevel="1">
      <c r="A641" s="1017" t="s">
        <v>1045</v>
      </c>
      <c r="B641" s="710">
        <f>B639*'OLD Data - P&amp;L'!$L$9</f>
        <v>0</v>
      </c>
      <c r="C641" s="710">
        <f>C639*'OLD Data - P&amp;L'!$L$9</f>
        <v>0</v>
      </c>
      <c r="D641" s="710">
        <f>D639*'OLD Data - P&amp;L'!$L$9</f>
        <v>0</v>
      </c>
      <c r="E641" s="710">
        <f>E639*'OLD Data - P&amp;L'!$L$9</f>
        <v>0</v>
      </c>
      <c r="F641" s="710">
        <f>F639*'OLD Data - P&amp;L'!$L$9</f>
        <v>0</v>
      </c>
      <c r="G641" s="710">
        <f>G639*'OLD Data - P&amp;L'!$L$9</f>
        <v>0</v>
      </c>
      <c r="H641" s="710">
        <f>H639*'OLD Data - P&amp;L'!$L$9</f>
        <v>0</v>
      </c>
      <c r="I641" s="710">
        <f>I639*'OLD Data - P&amp;L'!$L$9</f>
        <v>0</v>
      </c>
      <c r="J641" s="710">
        <f>J639*'OLD Data - P&amp;L'!$L$9</f>
        <v>0</v>
      </c>
      <c r="K641" s="710">
        <f>K639*'OLD Data - P&amp;L'!$L$9</f>
        <v>0</v>
      </c>
      <c r="L641" s="710">
        <f>L639*'OLD Data - P&amp;L'!$L$9</f>
        <v>0</v>
      </c>
      <c r="M641" s="710">
        <f>M639*'OLD Data - P&amp;L'!$L$9</f>
        <v>0</v>
      </c>
      <c r="N641" s="710">
        <f>N639*'OLD Data - P&amp;L'!$L$9</f>
        <v>0</v>
      </c>
      <c r="O641" s="710">
        <f>O639*'OLD Data - P&amp;L'!$L$9</f>
        <v>0</v>
      </c>
      <c r="P641" s="710">
        <f>P639*'OLD Data - P&amp;L'!$L$9</f>
        <v>0</v>
      </c>
      <c r="Q641" s="710">
        <f>Q639*'OLD Data - P&amp;L'!$L$9</f>
        <v>0</v>
      </c>
      <c r="R641" s="710">
        <f>R639*'OLD Data - P&amp;L'!$L$9</f>
        <v>0</v>
      </c>
      <c r="S641" s="710">
        <f>S639*'OLD Data - P&amp;L'!$L$9</f>
        <v>0</v>
      </c>
      <c r="T641" s="710">
        <f>T639*'OLD Data - P&amp;L'!$L$9</f>
        <v>0</v>
      </c>
      <c r="U641" s="710">
        <f>U639*'OLD Data - P&amp;L'!$L$9</f>
        <v>0</v>
      </c>
      <c r="V641" s="710">
        <f>V639*'OLD Data - P&amp;L'!$L$9</f>
        <v>0</v>
      </c>
      <c r="W641" s="710">
        <f>W639*'OLD Data - P&amp;L'!$L$9</f>
        <v>0</v>
      </c>
      <c r="X641" s="710">
        <f>X639*'OLD Data - P&amp;L'!$L$9</f>
        <v>0</v>
      </c>
      <c r="Y641" s="710">
        <f>Y639*'OLD Data - P&amp;L'!$L$9</f>
        <v>0</v>
      </c>
      <c r="Z641" s="710">
        <f>Z639*'OLD Data - P&amp;L'!$L$9</f>
        <v>0</v>
      </c>
      <c r="AA641" s="710">
        <f>AA639*'OLD Data - P&amp;L'!$L$9</f>
        <v>0</v>
      </c>
      <c r="AB641" s="710">
        <f>AB639*'OLD Data - P&amp;L'!$L$9</f>
        <v>0</v>
      </c>
      <c r="AC641" s="710">
        <f>AC639*'OLD Data - P&amp;L'!$L$9</f>
        <v>0</v>
      </c>
      <c r="AD641" s="710">
        <f>AD639*'OLD Data - P&amp;L'!$L$9</f>
        <v>0</v>
      </c>
      <c r="AE641" s="710">
        <f>AE639*'OLD Data - P&amp;L'!$L$9</f>
        <v>0</v>
      </c>
      <c r="AF641" s="710">
        <f>AF639*'OLD Data - P&amp;L'!$L$9</f>
        <v>0</v>
      </c>
      <c r="AG641" s="888">
        <f t="shared" si="217"/>
        <v>0</v>
      </c>
    </row>
    <row r="642" hidden="1" outlineLevel="1">
      <c r="A642" s="1016" t="s">
        <v>1052</v>
      </c>
      <c r="B642" s="710">
        <f>(B504+B512+B520)*'OLD Data - P&amp;L'!$C$10</f>
        <v>0</v>
      </c>
      <c r="C642" s="710">
        <f>(C504+C512+C520)*'OLD Data - P&amp;L'!$C$10</f>
        <v>0</v>
      </c>
      <c r="D642" s="710">
        <f>(D504+D512+D520)*'OLD Data - P&amp;L'!$C$10</f>
        <v>0</v>
      </c>
      <c r="E642" s="710">
        <f>(E504+E512+E520)*'OLD Data - P&amp;L'!$C$10</f>
        <v>0</v>
      </c>
      <c r="F642" s="710">
        <f>(F504+F512+F520)*'OLD Data - P&amp;L'!$C$10</f>
        <v>0</v>
      </c>
      <c r="G642" s="710">
        <f>(G504+G512+G520)*'OLD Data - P&amp;L'!$C$10</f>
        <v>0</v>
      </c>
      <c r="H642" s="710">
        <f>(H504+H512+H520)*'OLD Data - P&amp;L'!$C$10</f>
        <v>0</v>
      </c>
      <c r="I642" s="710">
        <f>(I504+I512+I520)*'OLD Data - P&amp;L'!$C$10</f>
        <v>0</v>
      </c>
      <c r="J642" s="710">
        <f>(J504+J512+J520)*'OLD Data - P&amp;L'!$C$10</f>
        <v>0</v>
      </c>
      <c r="K642" s="710">
        <f>(K504+K512+K520)*'OLD Data - P&amp;L'!$C$10</f>
        <v>0</v>
      </c>
      <c r="L642" s="710">
        <f>(L504+L512+L520)*'OLD Data - P&amp;L'!$C$10</f>
        <v>0</v>
      </c>
      <c r="M642" s="710">
        <f>(M504+M512+M520)*'OLD Data - P&amp;L'!$C$10</f>
        <v>0</v>
      </c>
      <c r="N642" s="710">
        <f>(N504+N512+N520)*'OLD Data - P&amp;L'!$C$10</f>
        <v>0</v>
      </c>
      <c r="O642" s="710">
        <f>(O504+O512+O520)*'OLD Data - P&amp;L'!$C$10</f>
        <v>0</v>
      </c>
      <c r="P642" s="710">
        <f>(P504+P512+P520)*'OLD Data - P&amp;L'!$C$10</f>
        <v>0</v>
      </c>
      <c r="Q642" s="710">
        <f>(Q504+Q512+Q520)*'OLD Data - P&amp;L'!$C$10</f>
        <v>0</v>
      </c>
      <c r="R642" s="710">
        <f>(R504+R512+R520)*'OLD Data - P&amp;L'!$C$10</f>
        <v>0</v>
      </c>
      <c r="S642" s="710">
        <f>(S504+S512+S520)*'OLD Data - P&amp;L'!$C$10</f>
        <v>0</v>
      </c>
      <c r="T642" s="710">
        <f>(T504+T512+T520)*'OLD Data - P&amp;L'!$C$10</f>
        <v>0</v>
      </c>
      <c r="U642" s="710">
        <f>(U504+U512+U520)*'OLD Data - P&amp;L'!$C$10</f>
        <v>0</v>
      </c>
      <c r="V642" s="710">
        <f>(V504+V512+V520)*'OLD Data - P&amp;L'!$C$10</f>
        <v>0</v>
      </c>
      <c r="W642" s="710">
        <f>(W504+W512+W520)*'OLD Data - P&amp;L'!$C$10</f>
        <v>0</v>
      </c>
      <c r="X642" s="710">
        <f>(X504+X512+X520)*'OLD Data - P&amp;L'!$C$10</f>
        <v>0</v>
      </c>
      <c r="Y642" s="710">
        <f>(Y504+Y512+Y520)*'OLD Data - P&amp;L'!$C$10</f>
        <v>0</v>
      </c>
      <c r="Z642" s="710">
        <f>(Z504+Z512+Z520)*'OLD Data - P&amp;L'!$C$10</f>
        <v>0</v>
      </c>
      <c r="AA642" s="710">
        <f>(AA504+AA512+AA520)*'OLD Data - P&amp;L'!$C$10</f>
        <v>0</v>
      </c>
      <c r="AB642" s="710">
        <f>(AB504+AB512+AB520)*'OLD Data - P&amp;L'!$C$10</f>
        <v>0</v>
      </c>
      <c r="AC642" s="710">
        <f>(AC504+AC512+AC520)*'OLD Data - P&amp;L'!$C$10</f>
        <v>0</v>
      </c>
      <c r="AD642" s="710">
        <f>(AD504+AD512+AD520)*'OLD Data - P&amp;L'!$C$10</f>
        <v>0</v>
      </c>
      <c r="AE642" s="710">
        <f>(AE504+AE512+AE520)*'OLD Data - P&amp;L'!$C$10</f>
        <v>0</v>
      </c>
      <c r="AF642" s="710">
        <f>(AF504+AF512+AF520)*'OLD Data - P&amp;L'!$C$10</f>
        <v>0</v>
      </c>
      <c r="AG642" s="888">
        <f t="shared" si="217"/>
        <v>0</v>
      </c>
    </row>
    <row r="643" hidden="1" outlineLevel="1">
      <c r="A643" s="1017" t="s">
        <v>1056</v>
      </c>
      <c r="B643" s="710">
        <f>(B623+B625+B627+B630+B633+B636+B639)*'OLD Data - P&amp;L'!$L$6</f>
        <v>0</v>
      </c>
      <c r="C643" s="710">
        <f>(C623+C625+C627+C630+C633+C636+C639)*'OLD Data - P&amp;L'!$L$6</f>
        <v>0</v>
      </c>
      <c r="D643" s="710">
        <f>(D623+D625+D627+D630+D633+D636+D639)*'OLD Data - P&amp;L'!$L$6</f>
        <v>0</v>
      </c>
      <c r="E643" s="710">
        <f>(E623+E625+E627+E630+E633+E636+E639)*'OLD Data - P&amp;L'!$L$6</f>
        <v>0</v>
      </c>
      <c r="F643" s="710">
        <f>(F623+F625+F627+F630+F633+F636+F639)*'OLD Data - P&amp;L'!$L$6</f>
        <v>0</v>
      </c>
      <c r="G643" s="710">
        <f>(G623+G625+G627+G630+G633+G636+G639)*'OLD Data - P&amp;L'!$L$6</f>
        <v>0</v>
      </c>
      <c r="H643" s="710">
        <f>(H623+H625+H627+H630+H633+H636+H639)*'OLD Data - P&amp;L'!$L$6</f>
        <v>0</v>
      </c>
      <c r="I643" s="710">
        <f>(I623+I625+I627+I630+I633+I636+I639)*'OLD Data - P&amp;L'!$L$6</f>
        <v>0</v>
      </c>
      <c r="J643" s="710">
        <f>(J623+J625+J627+J630+J633+J636+J639)*'OLD Data - P&amp;L'!$L$6</f>
        <v>0</v>
      </c>
      <c r="K643" s="710">
        <f>(K623+K625+K627+K630+K633+K636+K639)*'OLD Data - P&amp;L'!$L$6</f>
        <v>0</v>
      </c>
      <c r="L643" s="710">
        <f>(L623+L625+L627+L630+L633+L636+L639)*'OLD Data - P&amp;L'!$L$6</f>
        <v>0</v>
      </c>
      <c r="M643" s="710">
        <f>(M623+M625+M627+M630+M633+M636+M639)*'OLD Data - P&amp;L'!$L$6</f>
        <v>0</v>
      </c>
      <c r="N643" s="710">
        <f>(N623+N625+N627+N630+N633+N636+N639)*'OLD Data - P&amp;L'!$L$6</f>
        <v>0</v>
      </c>
      <c r="O643" s="710">
        <f>(O623+O625+O627+O630+O633+O636+O639)*'OLD Data - P&amp;L'!$L$6</f>
        <v>0</v>
      </c>
      <c r="P643" s="710">
        <f>(P623+P625+P627+P630+P633+P636+P639)*'OLD Data - P&amp;L'!$L$6</f>
        <v>0</v>
      </c>
      <c r="Q643" s="710">
        <f>(Q623+Q625+Q627+Q630+Q633+Q636+Q639)*'OLD Data - P&amp;L'!$L$6</f>
        <v>0</v>
      </c>
      <c r="R643" s="710">
        <f>(R623+R625+R627+R630+R633+R636+R639)*'OLD Data - P&amp;L'!$L$6</f>
        <v>0</v>
      </c>
      <c r="S643" s="710">
        <f>(S623+S625+S627+S630+S633+S636+S639)*'OLD Data - P&amp;L'!$L$6</f>
        <v>0</v>
      </c>
      <c r="T643" s="710">
        <f>(T623+T625+T627+T630+T633+T636+T639)*'OLD Data - P&amp;L'!$L$6</f>
        <v>0</v>
      </c>
      <c r="U643" s="710">
        <f>(U623+U625+U627+U630+U633+U636+U639)*'OLD Data - P&amp;L'!$L$6</f>
        <v>0</v>
      </c>
      <c r="V643" s="710">
        <f>(V623+V625+V627+V630+V633+V636+V639)*'OLD Data - P&amp;L'!$L$6</f>
        <v>0</v>
      </c>
      <c r="W643" s="710">
        <f>(W623+W625+W627+W630+W633+W636+W639)*'OLD Data - P&amp;L'!$L$6</f>
        <v>0</v>
      </c>
      <c r="X643" s="710">
        <f>(X623+X625+X627+X630+X633+X636+X639)*'OLD Data - P&amp;L'!$L$6</f>
        <v>0</v>
      </c>
      <c r="Y643" s="710">
        <f>(Y623+Y625+Y627+Y630+Y633+Y636+Y639)*'OLD Data - P&amp;L'!$L$6</f>
        <v>0</v>
      </c>
      <c r="Z643" s="710">
        <f>(Z623+Z625+Z627+Z630+Z633+Z636+Z639)*'OLD Data - P&amp;L'!$L$6</f>
        <v>0</v>
      </c>
      <c r="AA643" s="710">
        <f>(AA623+AA625+AA627+AA630+AA633+AA636+AA639)*'OLD Data - P&amp;L'!$L$6</f>
        <v>0</v>
      </c>
      <c r="AB643" s="710">
        <f>(AB623+AB625+AB627+AB630+AB633+AB636+AB639)*'OLD Data - P&amp;L'!$L$6</f>
        <v>0</v>
      </c>
      <c r="AC643" s="710">
        <f>(AC623+AC625+AC627+AC630+AC633+AC636+AC639)*'OLD Data - P&amp;L'!$L$6</f>
        <v>0</v>
      </c>
      <c r="AD643" s="710">
        <f>(AD623+AD625+AD627+AD630+AD633+AD636+AD639)*'OLD Data - P&amp;L'!$L$6</f>
        <v>0</v>
      </c>
      <c r="AE643" s="710">
        <f>(AE623+AE625+AE627+AE630+AE633+AE636+AE639)*'OLD Data - P&amp;L'!$L$6</f>
        <v>0</v>
      </c>
      <c r="AF643" s="710">
        <f>(AF623+AF625+AF627+AF630+AF633+AF636+AF639)*'OLD Data - P&amp;L'!$L$6</f>
        <v>0</v>
      </c>
      <c r="AG643" s="888">
        <f t="shared" si="217"/>
        <v>0</v>
      </c>
    </row>
    <row r="644" hidden="1" outlineLevel="1">
      <c r="A644" s="1017" t="s">
        <v>1072</v>
      </c>
      <c r="B644" s="710">
        <f>((B490+B491)*'OLD Data - P&amp;L'!$C$32)+((B492+B493)*'OLD Data - P&amp;L'!$C$33)+((B494+B495)*'OLD Data - P&amp;L'!$C$34)</f>
        <v>0</v>
      </c>
      <c r="C644" s="710">
        <f>((C490+C491)*'OLD Data - P&amp;L'!$C$32)+((C492+C493)*'OLD Data - P&amp;L'!$C$33)+((C494+C495)*'OLD Data - P&amp;L'!$C$34)</f>
        <v>0</v>
      </c>
      <c r="D644" s="710">
        <f>((D490+D491)*'OLD Data - P&amp;L'!$C$32)+((D492+D493)*'OLD Data - P&amp;L'!$C$33)+((D494+D495)*'OLD Data - P&amp;L'!$C$34)</f>
        <v>0</v>
      </c>
      <c r="E644" s="710">
        <f>((E490+E491)*'OLD Data - P&amp;L'!$C$32)+((E492+E493)*'OLD Data - P&amp;L'!$C$33)+((E494+E495)*'OLD Data - P&amp;L'!$C$34)</f>
        <v>0</v>
      </c>
      <c r="F644" s="710">
        <f>((F490+F491)*'OLD Data - P&amp;L'!$C$32)+((F492+F493)*'OLD Data - P&amp;L'!$C$33)+((F494+F495)*'OLD Data - P&amp;L'!$C$34)</f>
        <v>0</v>
      </c>
      <c r="G644" s="710">
        <f>((G490+G491)*'OLD Data - P&amp;L'!$C$32)+((G492+G493)*'OLD Data - P&amp;L'!$C$33)+((G494+G495)*'OLD Data - P&amp;L'!$C$34)</f>
        <v>0</v>
      </c>
      <c r="H644" s="710">
        <f>((H490+H491)*'OLD Data - P&amp;L'!$C$32)+((H492+H493)*'OLD Data - P&amp;L'!$C$33)+((H494+H495)*'OLD Data - P&amp;L'!$C$34)</f>
        <v>0</v>
      </c>
      <c r="I644" s="710">
        <f>((I490+I491)*'OLD Data - P&amp;L'!$C$32)+((I492+I493)*'OLD Data - P&amp;L'!$C$33)+((I494+I495)*'OLD Data - P&amp;L'!$C$34)</f>
        <v>0</v>
      </c>
      <c r="J644" s="710">
        <f>((J490+J491)*'OLD Data - P&amp;L'!$C$32)+((J492+J493)*'OLD Data - P&amp;L'!$C$33)+((J494+J495)*'OLD Data - P&amp;L'!$C$34)</f>
        <v>0</v>
      </c>
      <c r="K644" s="710">
        <f>((K490+K491)*'OLD Data - P&amp;L'!$C$32)+((K492+K493)*'OLD Data - P&amp;L'!$C$33)+((K494+K495)*'OLD Data - P&amp;L'!$C$34)</f>
        <v>0</v>
      </c>
      <c r="L644" s="710">
        <f>((L490+L491)*'OLD Data - P&amp;L'!$C$32)+((L492+L493)*'OLD Data - P&amp;L'!$C$33)+((L494+L495)*'OLD Data - P&amp;L'!$C$34)</f>
        <v>0</v>
      </c>
      <c r="M644" s="710">
        <f>((M490+M491)*'OLD Data - P&amp;L'!$C$32)+((M492+M493)*'OLD Data - P&amp;L'!$C$33)+((M494+M495)*'OLD Data - P&amp;L'!$C$34)</f>
        <v>0</v>
      </c>
      <c r="N644" s="710">
        <f>((N490+N491)*'OLD Data - P&amp;L'!$C$32)+((N492+N493)*'OLD Data - P&amp;L'!$C$33)+((N494+N495)*'OLD Data - P&amp;L'!$C$34)</f>
        <v>0</v>
      </c>
      <c r="O644" s="710">
        <f>((O490+O491)*'OLD Data - P&amp;L'!$C$32)+((O492+O493)*'OLD Data - P&amp;L'!$C$33)+((O494+O495)*'OLD Data - P&amp;L'!$C$34)</f>
        <v>0</v>
      </c>
      <c r="P644" s="710">
        <f>((P490+P491)*'OLD Data - P&amp;L'!$C$32)+((P492+P493)*'OLD Data - P&amp;L'!$C$33)+((P494+P495)*'OLD Data - P&amp;L'!$C$34)</f>
        <v>0</v>
      </c>
      <c r="Q644" s="710">
        <f>((Q490+Q491)*'OLD Data - P&amp;L'!$C$32)+((Q492+Q493)*'OLD Data - P&amp;L'!$C$33)+((Q494+Q495)*'OLD Data - P&amp;L'!$C$34)</f>
        <v>0</v>
      </c>
      <c r="R644" s="710">
        <f>((R490+R491)*'OLD Data - P&amp;L'!$C$32)+((R492+R493)*'OLD Data - P&amp;L'!$C$33)+((R494+R495)*'OLD Data - P&amp;L'!$C$34)</f>
        <v>0</v>
      </c>
      <c r="S644" s="710">
        <f>((S490+S491)*'OLD Data - P&amp;L'!$C$32)+((S492+S493)*'OLD Data - P&amp;L'!$C$33)+((S494+S495)*'OLD Data - P&amp;L'!$C$34)</f>
        <v>0</v>
      </c>
      <c r="T644" s="710">
        <f>((T490+T491)*'OLD Data - P&amp;L'!$C$32)+((T492+T493)*'OLD Data - P&amp;L'!$C$33)+((T494+T495)*'OLD Data - P&amp;L'!$C$34)</f>
        <v>0</v>
      </c>
      <c r="U644" s="710">
        <f>((U490+U491)*'OLD Data - P&amp;L'!$C$32)+((U492+U493)*'OLD Data - P&amp;L'!$C$33)+((U494+U495)*'OLD Data - P&amp;L'!$C$34)</f>
        <v>0</v>
      </c>
      <c r="V644" s="710">
        <f>((V490+V491)*'OLD Data - P&amp;L'!$C$32)+((V492+V493)*'OLD Data - P&amp;L'!$C$33)+((V494+V495)*'OLD Data - P&amp;L'!$C$34)</f>
        <v>0</v>
      </c>
      <c r="W644" s="710">
        <f>((W490+W491)*'OLD Data - P&amp;L'!$C$32)+((W492+W493)*'OLD Data - P&amp;L'!$C$33)+((W494+W495)*'OLD Data - P&amp;L'!$C$34)</f>
        <v>0</v>
      </c>
      <c r="X644" s="710">
        <f>((X490+X491)*'OLD Data - P&amp;L'!$C$32)+((X492+X493)*'OLD Data - P&amp;L'!$C$33)+((X494+X495)*'OLD Data - P&amp;L'!$C$34)</f>
        <v>0</v>
      </c>
      <c r="Y644" s="710">
        <f>((Y490+Y491)*'OLD Data - P&amp;L'!$C$32)+((Y492+Y493)*'OLD Data - P&amp;L'!$C$33)+((Y494+Y495)*'OLD Data - P&amp;L'!$C$34)</f>
        <v>0</v>
      </c>
      <c r="Z644" s="710">
        <f>((Z490+Z491)*'OLD Data - P&amp;L'!$C$32)+((Z492+Z493)*'OLD Data - P&amp;L'!$C$33)+((Z494+Z495)*'OLD Data - P&amp;L'!$C$34)</f>
        <v>0</v>
      </c>
      <c r="AA644" s="710">
        <f>((AA490+AA491)*'OLD Data - P&amp;L'!$C$32)+((AA492+AA493)*'OLD Data - P&amp;L'!$C$33)+((AA494+AA495)*'OLD Data - P&amp;L'!$C$34)</f>
        <v>0</v>
      </c>
      <c r="AB644" s="710">
        <f>((AB490+AB491)*'OLD Data - P&amp;L'!$C$32)+((AB492+AB493)*'OLD Data - P&amp;L'!$C$33)+((AB494+AB495)*'OLD Data - P&amp;L'!$C$34)</f>
        <v>0</v>
      </c>
      <c r="AC644" s="710">
        <f>((AC490+AC491)*'OLD Data - P&amp;L'!$C$32)+((AC492+AC493)*'OLD Data - P&amp;L'!$C$33)+((AC494+AC495)*'OLD Data - P&amp;L'!$C$34)</f>
        <v>0</v>
      </c>
      <c r="AD644" s="710">
        <f>((AD490+AD491)*'OLD Data - P&amp;L'!$C$32)+((AD492+AD493)*'OLD Data - P&amp;L'!$C$33)+((AD494+AD495)*'OLD Data - P&amp;L'!$C$34)</f>
        <v>0</v>
      </c>
      <c r="AE644" s="710">
        <f>((AE490+AE491)*'OLD Data - P&amp;L'!$C$32)+((AE492+AE493)*'OLD Data - P&amp;L'!$C$33)+((AE494+AE495)*'OLD Data - P&amp;L'!$C$34)</f>
        <v>0</v>
      </c>
      <c r="AF644" s="710">
        <f>((AF490+AF491)*'OLD Data - P&amp;L'!$C$32)+((AF492+AF493)*'OLD Data - P&amp;L'!$C$33)+((AF494+AF495)*'OLD Data - P&amp;L'!$C$34)</f>
        <v>0</v>
      </c>
      <c r="AG644" s="888">
        <f t="shared" si="217"/>
        <v>0</v>
      </c>
    </row>
    <row r="645" hidden="1" outlineLevel="1">
      <c r="A645" s="1017" t="s">
        <v>1075</v>
      </c>
      <c r="B645" s="710">
        <f>((B490+B491)*'OLD Data - P&amp;L'!$C$17)+((B492+B493)*'OLD Data - P&amp;L'!$C$18)+((B494+B495)*'OLD Data - P&amp;L'!$C$19)</f>
        <v>0</v>
      </c>
      <c r="C645" s="710">
        <f>((C490+C491)*'OLD Data - P&amp;L'!$C$17)+((C492+C493)*'OLD Data - P&amp;L'!$C$18)+((C494+C495)*'OLD Data - P&amp;L'!$C$19)</f>
        <v>0</v>
      </c>
      <c r="D645" s="710">
        <f>((D490+D491)*'OLD Data - P&amp;L'!$C$17)+((D492+D493)*'OLD Data - P&amp;L'!$C$18)+((D494+D495)*'OLD Data - P&amp;L'!$C$19)</f>
        <v>0</v>
      </c>
      <c r="E645" s="710">
        <f>((E490+E491)*'OLD Data - P&amp;L'!$C$17)+((E492+E493)*'OLD Data - P&amp;L'!$C$18)+((E494+E495)*'OLD Data - P&amp;L'!$C$19)</f>
        <v>0</v>
      </c>
      <c r="F645" s="710">
        <f>((F490+F491)*'OLD Data - P&amp;L'!$C$17)+((F492+F493)*'OLD Data - P&amp;L'!$C$18)+((F494+F495)*'OLD Data - P&amp;L'!$C$19)</f>
        <v>0</v>
      </c>
      <c r="G645" s="710">
        <f>((G490+G491)*'OLD Data - P&amp;L'!$C$17)+((G492+G493)*'OLD Data - P&amp;L'!$C$18)+((G494+G495)*'OLD Data - P&amp;L'!$C$19)</f>
        <v>0</v>
      </c>
      <c r="H645" s="710">
        <f>((H490+H491)*'OLD Data - P&amp;L'!$C$17)+((H492+H493)*'OLD Data - P&amp;L'!$C$18)+((H494+H495)*'OLD Data - P&amp;L'!$C$19)</f>
        <v>0</v>
      </c>
      <c r="I645" s="710">
        <f>((I490+I491)*'OLD Data - P&amp;L'!$C$17)+((I492+I493)*'OLD Data - P&amp;L'!$C$18)+((I494+I495)*'OLD Data - P&amp;L'!$C$19)</f>
        <v>0</v>
      </c>
      <c r="J645" s="710">
        <f>((J490+J491)*'OLD Data - P&amp;L'!$C$17)+((J492+J493)*'OLD Data - P&amp;L'!$C$18)+((J494+J495)*'OLD Data - P&amp;L'!$C$19)</f>
        <v>0</v>
      </c>
      <c r="K645" s="710">
        <f>((K490+K491)*'OLD Data - P&amp;L'!$C$17)+((K492+K493)*'OLD Data - P&amp;L'!$C$18)+((K494+K495)*'OLD Data - P&amp;L'!$C$19)</f>
        <v>0</v>
      </c>
      <c r="L645" s="710">
        <f>((L490+L491)*'OLD Data - P&amp;L'!$C$17)+((L492+L493)*'OLD Data - P&amp;L'!$C$18)+((L494+L495)*'OLD Data - P&amp;L'!$C$19)</f>
        <v>0</v>
      </c>
      <c r="M645" s="710">
        <f>((M490+M491)*'OLD Data - P&amp;L'!$C$17)+((M492+M493)*'OLD Data - P&amp;L'!$C$18)+((M494+M495)*'OLD Data - P&amp;L'!$C$19)</f>
        <v>0</v>
      </c>
      <c r="N645" s="710">
        <f>((N490+N491)*'OLD Data - P&amp;L'!$C$17)+((N492+N493)*'OLD Data - P&amp;L'!$C$18)+((N494+N495)*'OLD Data - P&amp;L'!$C$19)</f>
        <v>0</v>
      </c>
      <c r="O645" s="710">
        <f>((O490+O491)*'OLD Data - P&amp;L'!$C$17)+((O492+O493)*'OLD Data - P&amp;L'!$C$18)+((O494+O495)*'OLD Data - P&amp;L'!$C$19)</f>
        <v>0</v>
      </c>
      <c r="P645" s="710">
        <f>((P490+P491)*'OLD Data - P&amp;L'!$C$17)+((P492+P493)*'OLD Data - P&amp;L'!$C$18)+((P494+P495)*'OLD Data - P&amp;L'!$C$19)</f>
        <v>0</v>
      </c>
      <c r="Q645" s="710">
        <f>((Q490+Q491)*'OLD Data - P&amp;L'!$C$17)+((Q492+Q493)*'OLD Data - P&amp;L'!$C$18)+((Q494+Q495)*'OLD Data - P&amp;L'!$C$19)</f>
        <v>0</v>
      </c>
      <c r="R645" s="710">
        <f>((R490+R491)*'OLD Data - P&amp;L'!$C$17)+((R492+R493)*'OLD Data - P&amp;L'!$C$18)+((R494+R495)*'OLD Data - P&amp;L'!$C$19)</f>
        <v>0</v>
      </c>
      <c r="S645" s="710">
        <f>((S490+S491)*'OLD Data - P&amp;L'!$C$17)+((S492+S493)*'OLD Data - P&amp;L'!$C$18)+((S494+S495)*'OLD Data - P&amp;L'!$C$19)</f>
        <v>0</v>
      </c>
      <c r="T645" s="710">
        <f>((T490+T491)*'OLD Data - P&amp;L'!$C$17)+((T492+T493)*'OLD Data - P&amp;L'!$C$18)+((T494+T495)*'OLD Data - P&amp;L'!$C$19)</f>
        <v>0</v>
      </c>
      <c r="U645" s="710">
        <f>((U490+U491)*'OLD Data - P&amp;L'!$C$17)+((U492+U493)*'OLD Data - P&amp;L'!$C$18)+((U494+U495)*'OLD Data - P&amp;L'!$C$19)</f>
        <v>0</v>
      </c>
      <c r="V645" s="710">
        <f>((V490+V491)*'OLD Data - P&amp;L'!$C$17)+((V492+V493)*'OLD Data - P&amp;L'!$C$18)+((V494+V495)*'OLD Data - P&amp;L'!$C$19)</f>
        <v>0</v>
      </c>
      <c r="W645" s="710">
        <f>((W490+W491)*'OLD Data - P&amp;L'!$C$17)+((W492+W493)*'OLD Data - P&amp;L'!$C$18)+((W494+W495)*'OLD Data - P&amp;L'!$C$19)</f>
        <v>0</v>
      </c>
      <c r="X645" s="710">
        <f>((X490+X491)*'OLD Data - P&amp;L'!$C$17)+((X492+X493)*'OLD Data - P&amp;L'!$C$18)+((X494+X495)*'OLD Data - P&amp;L'!$C$19)</f>
        <v>0</v>
      </c>
      <c r="Y645" s="710">
        <f>((Y490+Y491)*'OLD Data - P&amp;L'!$C$17)+((Y492+Y493)*'OLD Data - P&amp;L'!$C$18)+((Y494+Y495)*'OLD Data - P&amp;L'!$C$19)</f>
        <v>0</v>
      </c>
      <c r="Z645" s="710">
        <f>((Z490+Z491)*'OLD Data - P&amp;L'!$C$17)+((Z492+Z493)*'OLD Data - P&amp;L'!$C$18)+((Z494+Z495)*'OLD Data - P&amp;L'!$C$19)</f>
        <v>0</v>
      </c>
      <c r="AA645" s="710">
        <f>((AA490+AA491)*'OLD Data - P&amp;L'!$C$17)+((AA492+AA493)*'OLD Data - P&amp;L'!$C$18)+((AA494+AA495)*'OLD Data - P&amp;L'!$C$19)</f>
        <v>0</v>
      </c>
      <c r="AB645" s="710">
        <f>((AB490+AB491)*'OLD Data - P&amp;L'!$C$17)+((AB492+AB493)*'OLD Data - P&amp;L'!$C$18)+((AB494+AB495)*'OLD Data - P&amp;L'!$C$19)</f>
        <v>0</v>
      </c>
      <c r="AC645" s="710">
        <f>((AC490+AC491)*'OLD Data - P&amp;L'!$C$17)+((AC492+AC493)*'OLD Data - P&amp;L'!$C$18)+((AC494+AC495)*'OLD Data - P&amp;L'!$C$19)</f>
        <v>0</v>
      </c>
      <c r="AD645" s="710">
        <f>((AD490+AD491)*'OLD Data - P&amp;L'!$C$17)+((AD492+AD493)*'OLD Data - P&amp;L'!$C$18)+((AD494+AD495)*'OLD Data - P&amp;L'!$C$19)</f>
        <v>0</v>
      </c>
      <c r="AE645" s="710">
        <f>((AE490+AE491)*'OLD Data - P&amp;L'!$C$17)+((AE492+AE493)*'OLD Data - P&amp;L'!$C$18)+((AE494+AE495)*'OLD Data - P&amp;L'!$C$19)</f>
        <v>0</v>
      </c>
      <c r="AF645" s="710">
        <f>((AF490+AF491)*'OLD Data - P&amp;L'!$C$17)+((AF492+AF493)*'OLD Data - P&amp;L'!$C$18)+((AF494+AF495)*'OLD Data - P&amp;L'!$C$19)</f>
        <v>0</v>
      </c>
      <c r="AG645" s="888">
        <f t="shared" si="217"/>
        <v>0</v>
      </c>
    </row>
    <row r="646" hidden="1" outlineLevel="1">
      <c r="A646" s="1017" t="s">
        <v>1078</v>
      </c>
      <c r="B646" s="710">
        <f>(B505*'OLD Data - P&amp;L'!$D$32)+(B513*'OLD Data - P&amp;L'!$D$33)+(B521*'OLD Data - P&amp;L'!$D$34)</f>
        <v>0</v>
      </c>
      <c r="C646" s="710">
        <f>(C505*'OLD Data - P&amp;L'!$D$32)+(C513*'OLD Data - P&amp;L'!$D$33)+(C521*'OLD Data - P&amp;L'!$D$34)</f>
        <v>0</v>
      </c>
      <c r="D646" s="710">
        <f>(D505*'OLD Data - P&amp;L'!$D$32)+(D513*'OLD Data - P&amp;L'!$D$33)+(D521*'OLD Data - P&amp;L'!$D$34)</f>
        <v>0</v>
      </c>
      <c r="E646" s="710">
        <f>(E505*'OLD Data - P&amp;L'!$D$32)+(E513*'OLD Data - P&amp;L'!$D$33)+(E521*'OLD Data - P&amp;L'!$D$34)</f>
        <v>0</v>
      </c>
      <c r="F646" s="710">
        <f>(F505*'OLD Data - P&amp;L'!$D$32)+(F513*'OLD Data - P&amp;L'!$D$33)+(F521*'OLD Data - P&amp;L'!$D$34)</f>
        <v>0</v>
      </c>
      <c r="G646" s="710">
        <f>(G505*'OLD Data - P&amp;L'!$D$32)+(G513*'OLD Data - P&amp;L'!$D$33)+(G521*'OLD Data - P&amp;L'!$D$34)</f>
        <v>0</v>
      </c>
      <c r="H646" s="710">
        <f>(H505*'OLD Data - P&amp;L'!$D$32)+(H513*'OLD Data - P&amp;L'!$D$33)+(H521*'OLD Data - P&amp;L'!$D$34)</f>
        <v>0</v>
      </c>
      <c r="I646" s="710">
        <f>(I505*'OLD Data - P&amp;L'!$D$32)+(I513*'OLD Data - P&amp;L'!$D$33)+(I521*'OLD Data - P&amp;L'!$D$34)</f>
        <v>0</v>
      </c>
      <c r="J646" s="710">
        <f>(J505*'OLD Data - P&amp;L'!$D$32)+(J513*'OLD Data - P&amp;L'!$D$33)+(J521*'OLD Data - P&amp;L'!$D$34)</f>
        <v>0</v>
      </c>
      <c r="K646" s="710">
        <f>(K505*'OLD Data - P&amp;L'!$D$32)+(K513*'OLD Data - P&amp;L'!$D$33)+(K521*'OLD Data - P&amp;L'!$D$34)</f>
        <v>0</v>
      </c>
      <c r="L646" s="710">
        <f>(L505*'OLD Data - P&amp;L'!$D$32)+(L513*'OLD Data - P&amp;L'!$D$33)+(L521*'OLD Data - P&amp;L'!$D$34)</f>
        <v>0</v>
      </c>
      <c r="M646" s="710">
        <f>(M505*'OLD Data - P&amp;L'!$D$32)+(M513*'OLD Data - P&amp;L'!$D$33)+(M521*'OLD Data - P&amp;L'!$D$34)</f>
        <v>0</v>
      </c>
      <c r="N646" s="710">
        <f>(N505*'OLD Data - P&amp;L'!$D$32)+(N513*'OLD Data - P&amp;L'!$D$33)+(N521*'OLD Data - P&amp;L'!$D$34)</f>
        <v>0</v>
      </c>
      <c r="O646" s="710">
        <f>(O505*'OLD Data - P&amp;L'!$D$32)+(O513*'OLD Data - P&amp;L'!$D$33)+(O521*'OLD Data - P&amp;L'!$D$34)</f>
        <v>0</v>
      </c>
      <c r="P646" s="710">
        <f>(P505*'OLD Data - P&amp;L'!$D$32)+(P513*'OLD Data - P&amp;L'!$D$33)+(P521*'OLD Data - P&amp;L'!$D$34)</f>
        <v>0</v>
      </c>
      <c r="Q646" s="710">
        <f>(Q505*'OLD Data - P&amp;L'!$D$32)+(Q513*'OLD Data - P&amp;L'!$D$33)+(Q521*'OLD Data - P&amp;L'!$D$34)</f>
        <v>0</v>
      </c>
      <c r="R646" s="710">
        <f>(R505*'OLD Data - P&amp;L'!$D$32)+(R513*'OLD Data - P&amp;L'!$D$33)+(R521*'OLD Data - P&amp;L'!$D$34)</f>
        <v>0</v>
      </c>
      <c r="S646" s="710">
        <f>(S505*'OLD Data - P&amp;L'!$D$32)+(S513*'OLD Data - P&amp;L'!$D$33)+(S521*'OLD Data - P&amp;L'!$D$34)</f>
        <v>0</v>
      </c>
      <c r="T646" s="710">
        <f>(T505*'OLD Data - P&amp;L'!$D$32)+(T513*'OLD Data - P&amp;L'!$D$33)+(T521*'OLD Data - P&amp;L'!$D$34)</f>
        <v>0</v>
      </c>
      <c r="U646" s="710">
        <f>(U505*'OLD Data - P&amp;L'!$D$32)+(U513*'OLD Data - P&amp;L'!$D$33)+(U521*'OLD Data - P&amp;L'!$D$34)</f>
        <v>0</v>
      </c>
      <c r="V646" s="710">
        <f>(V505*'OLD Data - P&amp;L'!$D$32)+(V513*'OLD Data - P&amp;L'!$D$33)+(V521*'OLD Data - P&amp;L'!$D$34)</f>
        <v>0</v>
      </c>
      <c r="W646" s="710">
        <f>(W505*'OLD Data - P&amp;L'!$D$32)+(W513*'OLD Data - P&amp;L'!$D$33)+(W521*'OLD Data - P&amp;L'!$D$34)</f>
        <v>0</v>
      </c>
      <c r="X646" s="710">
        <f>(X505*'OLD Data - P&amp;L'!$D$32)+(X513*'OLD Data - P&amp;L'!$D$33)+(X521*'OLD Data - P&amp;L'!$D$34)</f>
        <v>0</v>
      </c>
      <c r="Y646" s="710">
        <f>(Y505*'OLD Data - P&amp;L'!$D$32)+(Y513*'OLD Data - P&amp;L'!$D$33)+(Y521*'OLD Data - P&amp;L'!$D$34)</f>
        <v>0</v>
      </c>
      <c r="Z646" s="710">
        <f>(Z505*'OLD Data - P&amp;L'!$D$32)+(Z513*'OLD Data - P&amp;L'!$D$33)+(Z521*'OLD Data - P&amp;L'!$D$34)</f>
        <v>0</v>
      </c>
      <c r="AA646" s="710">
        <f>(AA505*'OLD Data - P&amp;L'!$D$32)+(AA513*'OLD Data - P&amp;L'!$D$33)+(AA521*'OLD Data - P&amp;L'!$D$34)</f>
        <v>0</v>
      </c>
      <c r="AB646" s="710">
        <f>(AB505*'OLD Data - P&amp;L'!$D$32)+(AB513*'OLD Data - P&amp;L'!$D$33)+(AB521*'OLD Data - P&amp;L'!$D$34)</f>
        <v>0</v>
      </c>
      <c r="AC646" s="710">
        <f>(AC505*'OLD Data - P&amp;L'!$D$32)+(AC513*'OLD Data - P&amp;L'!$D$33)+(AC521*'OLD Data - P&amp;L'!$D$34)</f>
        <v>0</v>
      </c>
      <c r="AD646" s="710">
        <f>(AD505*'OLD Data - P&amp;L'!$D$32)+(AD513*'OLD Data - P&amp;L'!$D$33)+(AD521*'OLD Data - P&amp;L'!$D$34)</f>
        <v>0</v>
      </c>
      <c r="AE646" s="710">
        <f>(AE505*'OLD Data - P&amp;L'!$D$32)+(AE513*'OLD Data - P&amp;L'!$D$33)+(AE521*'OLD Data - P&amp;L'!$D$34)</f>
        <v>0</v>
      </c>
      <c r="AF646" s="710">
        <f>(AF505*'OLD Data - P&amp;L'!$D$32)+(AF513*'OLD Data - P&amp;L'!$D$33)+(AF521*'OLD Data - P&amp;L'!$D$34)</f>
        <v>0</v>
      </c>
      <c r="AG646" s="888">
        <f t="shared" si="217"/>
        <v>0</v>
      </c>
    </row>
    <row r="647" hidden="1" outlineLevel="1">
      <c r="A647" s="1017" t="s">
        <v>1083</v>
      </c>
      <c r="B647" s="710">
        <f>(B505*'OLD Data - P&amp;L'!$D$17)+(B513*'OLD Data - P&amp;L'!$D$18)+(B521*'OLD Data - P&amp;L'!$D$19)</f>
        <v>0</v>
      </c>
      <c r="C647" s="710">
        <f>(C505*'OLD Data - P&amp;L'!$D$17)+(C513*'OLD Data - P&amp;L'!$D$18)+(C521*'OLD Data - P&amp;L'!$D$19)</f>
        <v>0</v>
      </c>
      <c r="D647" s="710">
        <f>(D505*'OLD Data - P&amp;L'!$D$17)+(D513*'OLD Data - P&amp;L'!$D$18)+(D521*'OLD Data - P&amp;L'!$D$19)</f>
        <v>0</v>
      </c>
      <c r="E647" s="710">
        <f>(E505*'OLD Data - P&amp;L'!$D$17)+(E513*'OLD Data - P&amp;L'!$D$18)+(E521*'OLD Data - P&amp;L'!$D$19)</f>
        <v>0</v>
      </c>
      <c r="F647" s="710">
        <f>(F505*'OLD Data - P&amp;L'!$D$17)+(F513*'OLD Data - P&amp;L'!$D$18)+(F521*'OLD Data - P&amp;L'!$D$19)</f>
        <v>0</v>
      </c>
      <c r="G647" s="710">
        <f>(G505*'OLD Data - P&amp;L'!$D$17)+(G513*'OLD Data - P&amp;L'!$D$18)+(G521*'OLD Data - P&amp;L'!$D$19)</f>
        <v>0</v>
      </c>
      <c r="H647" s="710">
        <f>(H505*'OLD Data - P&amp;L'!$D$17)+(H513*'OLD Data - P&amp;L'!$D$18)+(H521*'OLD Data - P&amp;L'!$D$19)</f>
        <v>0</v>
      </c>
      <c r="I647" s="710">
        <f>(I505*'OLD Data - P&amp;L'!$D$17)+(I513*'OLD Data - P&amp;L'!$D$18)+(I521*'OLD Data - P&amp;L'!$D$19)</f>
        <v>0</v>
      </c>
      <c r="J647" s="710">
        <f>(J505*'OLD Data - P&amp;L'!$D$17)+(J513*'OLD Data - P&amp;L'!$D$18)+(J521*'OLD Data - P&amp;L'!$D$19)</f>
        <v>0</v>
      </c>
      <c r="K647" s="710">
        <f>(K505*'OLD Data - P&amp;L'!$D$17)+(K513*'OLD Data - P&amp;L'!$D$18)+(K521*'OLD Data - P&amp;L'!$D$19)</f>
        <v>0</v>
      </c>
      <c r="L647" s="710">
        <f>(L505*'OLD Data - P&amp;L'!$D$17)+(L513*'OLD Data - P&amp;L'!$D$18)+(L521*'OLD Data - P&amp;L'!$D$19)</f>
        <v>0</v>
      </c>
      <c r="M647" s="710">
        <f>(M505*'OLD Data - P&amp;L'!$D$17)+(M513*'OLD Data - P&amp;L'!$D$18)+(M521*'OLD Data - P&amp;L'!$D$19)</f>
        <v>0</v>
      </c>
      <c r="N647" s="710">
        <f>(N505*'OLD Data - P&amp;L'!$D$17)+(N513*'OLD Data - P&amp;L'!$D$18)+(N521*'OLD Data - P&amp;L'!$D$19)</f>
        <v>0</v>
      </c>
      <c r="O647" s="710">
        <f>(O505*'OLD Data - P&amp;L'!$D$17)+(O513*'OLD Data - P&amp;L'!$D$18)+(O521*'OLD Data - P&amp;L'!$D$19)</f>
        <v>0</v>
      </c>
      <c r="P647" s="710">
        <f>(P505*'OLD Data - P&amp;L'!$D$17)+(P513*'OLD Data - P&amp;L'!$D$18)+(P521*'OLD Data - P&amp;L'!$D$19)</f>
        <v>0</v>
      </c>
      <c r="Q647" s="710">
        <f>(Q505*'OLD Data - P&amp;L'!$D$17)+(Q513*'OLD Data - P&amp;L'!$D$18)+(Q521*'OLD Data - P&amp;L'!$D$19)</f>
        <v>0</v>
      </c>
      <c r="R647" s="710">
        <f>(R505*'OLD Data - P&amp;L'!$D$17)+(R513*'OLD Data - P&amp;L'!$D$18)+(R521*'OLD Data - P&amp;L'!$D$19)</f>
        <v>0</v>
      </c>
      <c r="S647" s="710">
        <f>(S505*'OLD Data - P&amp;L'!$D$17)+(S513*'OLD Data - P&amp;L'!$D$18)+(S521*'OLD Data - P&amp;L'!$D$19)</f>
        <v>0</v>
      </c>
      <c r="T647" s="710">
        <f>(T505*'OLD Data - P&amp;L'!$D$17)+(T513*'OLD Data - P&amp;L'!$D$18)+(T521*'OLD Data - P&amp;L'!$D$19)</f>
        <v>0</v>
      </c>
      <c r="U647" s="710">
        <f>(U505*'OLD Data - P&amp;L'!$D$17)+(U513*'OLD Data - P&amp;L'!$D$18)+(U521*'OLD Data - P&amp;L'!$D$19)</f>
        <v>0</v>
      </c>
      <c r="V647" s="710">
        <f>(V505*'OLD Data - P&amp;L'!$D$17)+(V513*'OLD Data - P&amp;L'!$D$18)+(V521*'OLD Data - P&amp;L'!$D$19)</f>
        <v>0</v>
      </c>
      <c r="W647" s="710">
        <f>(W505*'OLD Data - P&amp;L'!$D$17)+(W513*'OLD Data - P&amp;L'!$D$18)+(W521*'OLD Data - P&amp;L'!$D$19)</f>
        <v>0</v>
      </c>
      <c r="X647" s="710">
        <f>(X505*'OLD Data - P&amp;L'!$D$17)+(X513*'OLD Data - P&amp;L'!$D$18)+(X521*'OLD Data - P&amp;L'!$D$19)</f>
        <v>0</v>
      </c>
      <c r="Y647" s="710">
        <f>(Y505*'OLD Data - P&amp;L'!$D$17)+(Y513*'OLD Data - P&amp;L'!$D$18)+(Y521*'OLD Data - P&amp;L'!$D$19)</f>
        <v>0</v>
      </c>
      <c r="Z647" s="710">
        <f>(Z505*'OLD Data - P&amp;L'!$D$17)+(Z513*'OLD Data - P&amp;L'!$D$18)+(Z521*'OLD Data - P&amp;L'!$D$19)</f>
        <v>0</v>
      </c>
      <c r="AA647" s="710">
        <f>(AA505*'OLD Data - P&amp;L'!$D$17)+(AA513*'OLD Data - P&amp;L'!$D$18)+(AA521*'OLD Data - P&amp;L'!$D$19)</f>
        <v>0</v>
      </c>
      <c r="AB647" s="710">
        <f>(AB505*'OLD Data - P&amp;L'!$D$17)+(AB513*'OLD Data - P&amp;L'!$D$18)+(AB521*'OLD Data - P&amp;L'!$D$19)</f>
        <v>0</v>
      </c>
      <c r="AC647" s="710">
        <f>(AC505*'OLD Data - P&amp;L'!$D$17)+(AC513*'OLD Data - P&amp;L'!$D$18)+(AC521*'OLD Data - P&amp;L'!$D$19)</f>
        <v>0</v>
      </c>
      <c r="AD647" s="710">
        <f>(AD505*'OLD Data - P&amp;L'!$D$17)+(AD513*'OLD Data - P&amp;L'!$D$18)+(AD521*'OLD Data - P&amp;L'!$D$19)</f>
        <v>0</v>
      </c>
      <c r="AE647" s="710">
        <f>(AE505*'OLD Data - P&amp;L'!$D$17)+(AE513*'OLD Data - P&amp;L'!$D$18)+(AE521*'OLD Data - P&amp;L'!$D$19)</f>
        <v>0</v>
      </c>
      <c r="AF647" s="710">
        <f>(AF505*'OLD Data - P&amp;L'!$D$17)+(AF513*'OLD Data - P&amp;L'!$D$18)+(AF521*'OLD Data - P&amp;L'!$D$19)</f>
        <v>0</v>
      </c>
      <c r="AG647" s="888">
        <f t="shared" si="217"/>
        <v>0</v>
      </c>
    </row>
    <row r="648" hidden="1" outlineLevel="1">
      <c r="A648" s="1057" t="s">
        <v>1116</v>
      </c>
      <c r="B648" s="491"/>
      <c r="C648" s="49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c r="AA648" s="491"/>
      <c r="AB648" s="491"/>
      <c r="AC648" s="491"/>
      <c r="AD648" s="491"/>
      <c r="AE648" s="491"/>
      <c r="AF648" s="491"/>
      <c r="AG648" s="888">
        <f t="shared" si="217"/>
        <v>0</v>
      </c>
    </row>
    <row r="649" hidden="1" outlineLevel="1">
      <c r="A649" s="1057" t="s">
        <v>1130</v>
      </c>
      <c r="B649" s="710">
        <f>(B496+B497)*'OLD Data - P&amp;L'!$C$22</f>
        <v>0</v>
      </c>
      <c r="C649" s="710">
        <f>(C496+C497)*'OLD Data - P&amp;L'!$C$22</f>
        <v>0</v>
      </c>
      <c r="D649" s="710">
        <f>(D496+D497)*'OLD Data - P&amp;L'!$C$22</f>
        <v>0</v>
      </c>
      <c r="E649" s="710">
        <f>(E496+E497)*'OLD Data - P&amp;L'!$C$22</f>
        <v>0</v>
      </c>
      <c r="F649" s="710">
        <f>(F496+F497)*'OLD Data - P&amp;L'!$C$22</f>
        <v>0</v>
      </c>
      <c r="G649" s="710">
        <f>(G496+G497)*'OLD Data - P&amp;L'!$C$22</f>
        <v>0</v>
      </c>
      <c r="H649" s="710">
        <f>(H496+H497)*'OLD Data - P&amp;L'!$C$22</f>
        <v>0</v>
      </c>
      <c r="I649" s="710">
        <f>(I496+I497)*'OLD Data - P&amp;L'!$C$22</f>
        <v>0</v>
      </c>
      <c r="J649" s="710">
        <f>(J496+J497)*'OLD Data - P&amp;L'!$C$22</f>
        <v>0</v>
      </c>
      <c r="K649" s="710">
        <f>(K496+K497)*'OLD Data - P&amp;L'!$C$22</f>
        <v>0</v>
      </c>
      <c r="L649" s="710">
        <f>(L496+L497)*'OLD Data - P&amp;L'!$C$22</f>
        <v>0</v>
      </c>
      <c r="M649" s="710">
        <f>(M496+M497)*'OLD Data - P&amp;L'!$C$22</f>
        <v>0</v>
      </c>
      <c r="N649" s="710">
        <f>(N496+N497)*'OLD Data - P&amp;L'!$C$22</f>
        <v>0</v>
      </c>
      <c r="O649" s="710">
        <f>(O496+O497)*'OLD Data - P&amp;L'!$C$22</f>
        <v>0</v>
      </c>
      <c r="P649" s="710">
        <f>(P496+P497)*'OLD Data - P&amp;L'!$C$22</f>
        <v>0</v>
      </c>
      <c r="Q649" s="710">
        <f>(Q496+Q497)*'OLD Data - P&amp;L'!$C$22</f>
        <v>0</v>
      </c>
      <c r="R649" s="710">
        <f>(R496+R497)*'OLD Data - P&amp;L'!$C$22</f>
        <v>0</v>
      </c>
      <c r="S649" s="710">
        <f>(S496+S497)*'OLD Data - P&amp;L'!$C$22</f>
        <v>0</v>
      </c>
      <c r="T649" s="710">
        <f>(T496+T497)*'OLD Data - P&amp;L'!$C$22</f>
        <v>0</v>
      </c>
      <c r="U649" s="710">
        <f>(U496+U497)*'OLD Data - P&amp;L'!$C$22</f>
        <v>0</v>
      </c>
      <c r="V649" s="710">
        <f>(V496+V497)*'OLD Data - P&amp;L'!$C$22</f>
        <v>0</v>
      </c>
      <c r="W649" s="710">
        <f>(W496+W497)*'OLD Data - P&amp;L'!$C$22</f>
        <v>0</v>
      </c>
      <c r="X649" s="710">
        <f>(X496+X497)*'OLD Data - P&amp;L'!$C$22</f>
        <v>0</v>
      </c>
      <c r="Y649" s="710">
        <f>(Y496+Y497)*'OLD Data - P&amp;L'!$C$22</f>
        <v>0</v>
      </c>
      <c r="Z649" s="710">
        <f>(Z496+Z497)*'OLD Data - P&amp;L'!$C$22</f>
        <v>0</v>
      </c>
      <c r="AA649" s="710">
        <f>(AA496+AA497)*'OLD Data - P&amp;L'!$C$22</f>
        <v>0</v>
      </c>
      <c r="AB649" s="710">
        <f>(AB496+AB497)*'OLD Data - P&amp;L'!$C$22</f>
        <v>0</v>
      </c>
      <c r="AC649" s="710">
        <f>(AC496+AC497)*'OLD Data - P&amp;L'!$C$22</f>
        <v>0</v>
      </c>
      <c r="AD649" s="710">
        <f>(AD496+AD497)*'OLD Data - P&amp;L'!$C$22</f>
        <v>0</v>
      </c>
      <c r="AE649" s="710">
        <f>(AE496+AE497)*'OLD Data - P&amp;L'!$C$22</f>
        <v>0</v>
      </c>
      <c r="AF649" s="710">
        <f>(AF496+AF497)*'OLD Data - P&amp;L'!$C$22</f>
        <v>0</v>
      </c>
      <c r="AG649" s="888">
        <f t="shared" si="217"/>
        <v>0</v>
      </c>
    </row>
    <row r="650" hidden="1" outlineLevel="1">
      <c r="A650" s="1057" t="s">
        <v>1135</v>
      </c>
      <c r="B650" s="710">
        <f>(B496+B497)*'OLD Data - P&amp;L'!$C$23</f>
        <v>0</v>
      </c>
      <c r="C650" s="710">
        <f>(C496+C497)*'OLD Data - P&amp;L'!$C$23</f>
        <v>0</v>
      </c>
      <c r="D650" s="710">
        <f>(D496+D497)*'OLD Data - P&amp;L'!$C$23</f>
        <v>0</v>
      </c>
      <c r="E650" s="710">
        <f>(E496+E497)*'OLD Data - P&amp;L'!$C$23</f>
        <v>0</v>
      </c>
      <c r="F650" s="710">
        <f>(F496+F497)*'OLD Data - P&amp;L'!$C$23</f>
        <v>0</v>
      </c>
      <c r="G650" s="710">
        <f>(G496+G497)*'OLD Data - P&amp;L'!$C$23</f>
        <v>0</v>
      </c>
      <c r="H650" s="710">
        <f>(H496+H497)*'OLD Data - P&amp;L'!$C$23</f>
        <v>0</v>
      </c>
      <c r="I650" s="710">
        <f>(I496+I497)*'OLD Data - P&amp;L'!$C$23</f>
        <v>0</v>
      </c>
      <c r="J650" s="710">
        <f>(J496+J497)*'OLD Data - P&amp;L'!$C$23</f>
        <v>0</v>
      </c>
      <c r="K650" s="710">
        <f>(K496+K497)*'OLD Data - P&amp;L'!$C$23</f>
        <v>0</v>
      </c>
      <c r="L650" s="710">
        <f>(L496+L497)*'OLD Data - P&amp;L'!$C$23</f>
        <v>0</v>
      </c>
      <c r="M650" s="710">
        <f>(M496+M497)*'OLD Data - P&amp;L'!$C$23</f>
        <v>0</v>
      </c>
      <c r="N650" s="710">
        <f>(N496+N497)*'OLD Data - P&amp;L'!$C$23</f>
        <v>0</v>
      </c>
      <c r="O650" s="710">
        <f>(O496+O497)*'OLD Data - P&amp;L'!$C$23</f>
        <v>0</v>
      </c>
      <c r="P650" s="710">
        <f>(P496+P497)*'OLD Data - P&amp;L'!$C$23</f>
        <v>0</v>
      </c>
      <c r="Q650" s="710">
        <f>(Q496+Q497)*'OLD Data - P&amp;L'!$C$23</f>
        <v>0</v>
      </c>
      <c r="R650" s="710">
        <f>(R496+R497)*'OLD Data - P&amp;L'!$C$23</f>
        <v>0</v>
      </c>
      <c r="S650" s="710">
        <f>(S496+S497)*'OLD Data - P&amp;L'!$C$23</f>
        <v>0</v>
      </c>
      <c r="T650" s="710">
        <f>(T496+T497)*'OLD Data - P&amp;L'!$C$23</f>
        <v>0</v>
      </c>
      <c r="U650" s="710">
        <f>(U496+U497)*'OLD Data - P&amp;L'!$C$23</f>
        <v>0</v>
      </c>
      <c r="V650" s="710">
        <f>(V496+V497)*'OLD Data - P&amp;L'!$C$23</f>
        <v>0</v>
      </c>
      <c r="W650" s="710">
        <f>(W496+W497)*'OLD Data - P&amp;L'!$C$23</f>
        <v>0</v>
      </c>
      <c r="X650" s="710">
        <f>(X496+X497)*'OLD Data - P&amp;L'!$C$23</f>
        <v>0</v>
      </c>
      <c r="Y650" s="710">
        <f>(Y496+Y497)*'OLD Data - P&amp;L'!$C$23</f>
        <v>0</v>
      </c>
      <c r="Z650" s="710">
        <f>(Z496+Z497)*'OLD Data - P&amp;L'!$C$23</f>
        <v>0</v>
      </c>
      <c r="AA650" s="710">
        <f>(AA496+AA497)*'OLD Data - P&amp;L'!$C$23</f>
        <v>0</v>
      </c>
      <c r="AB650" s="710">
        <f>(AB496+AB497)*'OLD Data - P&amp;L'!$C$23</f>
        <v>0</v>
      </c>
      <c r="AC650" s="710">
        <f>(AC496+AC497)*'OLD Data - P&amp;L'!$C$23</f>
        <v>0</v>
      </c>
      <c r="AD650" s="710">
        <f>(AD496+AD497)*'OLD Data - P&amp;L'!$C$23</f>
        <v>0</v>
      </c>
      <c r="AE650" s="710">
        <f>(AE496+AE497)*'OLD Data - P&amp;L'!$C$23</f>
        <v>0</v>
      </c>
      <c r="AF650" s="710">
        <f>(AF496+AF497)*'OLD Data - P&amp;L'!$C$23</f>
        <v>0</v>
      </c>
      <c r="AG650" s="888">
        <f t="shared" si="217"/>
        <v>0</v>
      </c>
    </row>
    <row r="651" hidden="1" outlineLevel="1">
      <c r="A651" s="1057" t="s">
        <v>1148</v>
      </c>
      <c r="B651" s="710">
        <f>(B496+B497)*'OLD Data - P&amp;L'!$C$24</f>
        <v>0</v>
      </c>
      <c r="C651" s="710">
        <f>(C496+C497)*'OLD Data - P&amp;L'!$C$24</f>
        <v>0</v>
      </c>
      <c r="D651" s="710">
        <f>(D496+D497)*'OLD Data - P&amp;L'!$C$24</f>
        <v>0</v>
      </c>
      <c r="E651" s="710">
        <f>(E496+E497)*'OLD Data - P&amp;L'!$C$24</f>
        <v>0</v>
      </c>
      <c r="F651" s="710">
        <f>(F496+F497)*'OLD Data - P&amp;L'!$C$24</f>
        <v>0</v>
      </c>
      <c r="G651" s="710">
        <f>(G496+G497)*'OLD Data - P&amp;L'!$C$24</f>
        <v>0</v>
      </c>
      <c r="H651" s="710">
        <f>(H496+H497)*'OLD Data - P&amp;L'!$C$24</f>
        <v>0</v>
      </c>
      <c r="I651" s="710">
        <f>(I496+I497)*'OLD Data - P&amp;L'!$C$24</f>
        <v>0</v>
      </c>
      <c r="J651" s="710">
        <f>(J496+J497)*'OLD Data - P&amp;L'!$C$24</f>
        <v>0</v>
      </c>
      <c r="K651" s="710">
        <f>(K496+K497)*'OLD Data - P&amp;L'!$C$24</f>
        <v>0</v>
      </c>
      <c r="L651" s="710">
        <f>(L496+L497)*'OLD Data - P&amp;L'!$C$24</f>
        <v>0</v>
      </c>
      <c r="M651" s="710">
        <f>(M496+M497)*'OLD Data - P&amp;L'!$C$24</f>
        <v>0</v>
      </c>
      <c r="N651" s="710">
        <f>(N496+N497)*'OLD Data - P&amp;L'!$C$24</f>
        <v>0</v>
      </c>
      <c r="O651" s="710">
        <f>(O496+O497)*'OLD Data - P&amp;L'!$C$24</f>
        <v>0</v>
      </c>
      <c r="P651" s="710">
        <f>(P496+P497)*'OLD Data - P&amp;L'!$C$24</f>
        <v>0</v>
      </c>
      <c r="Q651" s="710">
        <f>(Q496+Q497)*'OLD Data - P&amp;L'!$C$24</f>
        <v>0</v>
      </c>
      <c r="R651" s="710">
        <f>(R496+R497)*'OLD Data - P&amp;L'!$C$24</f>
        <v>0</v>
      </c>
      <c r="S651" s="710">
        <f>(S496+S497)*'OLD Data - P&amp;L'!$C$24</f>
        <v>0</v>
      </c>
      <c r="T651" s="710">
        <f>(T496+T497)*'OLD Data - P&amp;L'!$C$24</f>
        <v>0</v>
      </c>
      <c r="U651" s="710">
        <f>(U496+U497)*'OLD Data - P&amp;L'!$C$24</f>
        <v>0</v>
      </c>
      <c r="V651" s="710">
        <f>(V496+V497)*'OLD Data - P&amp;L'!$C$24</f>
        <v>0</v>
      </c>
      <c r="W651" s="710">
        <f>(W496+W497)*'OLD Data - P&amp;L'!$C$24</f>
        <v>0</v>
      </c>
      <c r="X651" s="710">
        <f>(X496+X497)*'OLD Data - P&amp;L'!$C$24</f>
        <v>0</v>
      </c>
      <c r="Y651" s="710">
        <f>(Y496+Y497)*'OLD Data - P&amp;L'!$C$24</f>
        <v>0</v>
      </c>
      <c r="Z651" s="710">
        <f>(Z496+Z497)*'OLD Data - P&amp;L'!$C$24</f>
        <v>0</v>
      </c>
      <c r="AA651" s="710">
        <f>(AA496+AA497)*'OLD Data - P&amp;L'!$C$24</f>
        <v>0</v>
      </c>
      <c r="AB651" s="710">
        <f>(AB496+AB497)*'OLD Data - P&amp;L'!$C$24</f>
        <v>0</v>
      </c>
      <c r="AC651" s="710">
        <f>(AC496+AC497)*'OLD Data - P&amp;L'!$C$24</f>
        <v>0</v>
      </c>
      <c r="AD651" s="710">
        <f>(AD496+AD497)*'OLD Data - P&amp;L'!$C$24</f>
        <v>0</v>
      </c>
      <c r="AE651" s="710">
        <f>(AE496+AE497)*'OLD Data - P&amp;L'!$C$24</f>
        <v>0</v>
      </c>
      <c r="AF651" s="710">
        <f>(AF496+AF497)*'OLD Data - P&amp;L'!$C$24</f>
        <v>0</v>
      </c>
      <c r="AG651" s="888">
        <f t="shared" si="217"/>
        <v>0</v>
      </c>
    </row>
    <row r="652" hidden="1" outlineLevel="1">
      <c r="A652" s="1057" t="s">
        <v>1155</v>
      </c>
      <c r="B652" s="710">
        <f>(B496+B497)*'OLD Data - P&amp;L'!$C$25</f>
        <v>0</v>
      </c>
      <c r="C652" s="710">
        <f>(C496+C497)*'OLD Data - P&amp;L'!$C$25</f>
        <v>0</v>
      </c>
      <c r="D652" s="710">
        <f>(D496+D497)*'OLD Data - P&amp;L'!$C$25</f>
        <v>0</v>
      </c>
      <c r="E652" s="710">
        <f>(E496+E497)*'OLD Data - P&amp;L'!$C$25</f>
        <v>0</v>
      </c>
      <c r="F652" s="710">
        <f>(F496+F497)*'OLD Data - P&amp;L'!$C$25</f>
        <v>0</v>
      </c>
      <c r="G652" s="710">
        <f>(G496+G497)*'OLD Data - P&amp;L'!$C$25</f>
        <v>0</v>
      </c>
      <c r="H652" s="710">
        <f>(H496+H497)*'OLD Data - P&amp;L'!$C$25</f>
        <v>0</v>
      </c>
      <c r="I652" s="710">
        <f>(I496+I497)*'OLD Data - P&amp;L'!$C$25</f>
        <v>0</v>
      </c>
      <c r="J652" s="710">
        <f>(J496+J497)*'OLD Data - P&amp;L'!$C$25</f>
        <v>0</v>
      </c>
      <c r="K652" s="710">
        <f>(K496+K497)*'OLD Data - P&amp;L'!$C$25</f>
        <v>0</v>
      </c>
      <c r="L652" s="710">
        <f>(L496+L497)*'OLD Data - P&amp;L'!$C$25</f>
        <v>0</v>
      </c>
      <c r="M652" s="710">
        <f>(M496+M497)*'OLD Data - P&amp;L'!$C$25</f>
        <v>0</v>
      </c>
      <c r="N652" s="710">
        <f>(N496+N497)*'OLD Data - P&amp;L'!$C$25</f>
        <v>0</v>
      </c>
      <c r="O652" s="710">
        <f>(O496+O497)*'OLD Data - P&amp;L'!$C$25</f>
        <v>0</v>
      </c>
      <c r="P652" s="710">
        <f>(P496+P497)*'OLD Data - P&amp;L'!$C$25</f>
        <v>0</v>
      </c>
      <c r="Q652" s="710">
        <f>(Q496+Q497)*'OLD Data - P&amp;L'!$C$25</f>
        <v>0</v>
      </c>
      <c r="R652" s="710">
        <f>(R496+R497)*'OLD Data - P&amp;L'!$C$25</f>
        <v>0</v>
      </c>
      <c r="S652" s="710">
        <f>(S496+S497)*'OLD Data - P&amp;L'!$C$25</f>
        <v>0</v>
      </c>
      <c r="T652" s="710">
        <f>(T496+T497)*'OLD Data - P&amp;L'!$C$25</f>
        <v>0</v>
      </c>
      <c r="U652" s="710">
        <f>(U496+U497)*'OLD Data - P&amp;L'!$C$25</f>
        <v>0</v>
      </c>
      <c r="V652" s="710">
        <f>(V496+V497)*'OLD Data - P&amp;L'!$C$25</f>
        <v>0</v>
      </c>
      <c r="W652" s="710">
        <f>(W496+W497)*'OLD Data - P&amp;L'!$C$25</f>
        <v>0</v>
      </c>
      <c r="X652" s="710">
        <f>(X496+X497)*'OLD Data - P&amp;L'!$C$25</f>
        <v>0</v>
      </c>
      <c r="Y652" s="710">
        <f>(Y496+Y497)*'OLD Data - P&amp;L'!$C$25</f>
        <v>0</v>
      </c>
      <c r="Z652" s="710">
        <f>(Z496+Z497)*'OLD Data - P&amp;L'!$C$25</f>
        <v>0</v>
      </c>
      <c r="AA652" s="710">
        <f>(AA496+AA497)*'OLD Data - P&amp;L'!$C$25</f>
        <v>0</v>
      </c>
      <c r="AB652" s="710">
        <f>(AB496+AB497)*'OLD Data - P&amp;L'!$C$25</f>
        <v>0</v>
      </c>
      <c r="AC652" s="710">
        <f>(AC496+AC497)*'OLD Data - P&amp;L'!$C$25</f>
        <v>0</v>
      </c>
      <c r="AD652" s="710">
        <f>(AD496+AD497)*'OLD Data - P&amp;L'!$C$25</f>
        <v>0</v>
      </c>
      <c r="AE652" s="710">
        <f>(AE496+AE497)*'OLD Data - P&amp;L'!$C$25</f>
        <v>0</v>
      </c>
      <c r="AF652" s="710">
        <f>(AF496+AF497)*'OLD Data - P&amp;L'!$C$25</f>
        <v>0</v>
      </c>
      <c r="AG652" s="888">
        <f t="shared" si="217"/>
        <v>0</v>
      </c>
    </row>
    <row r="653" hidden="1" outlineLevel="1">
      <c r="A653" s="1057" t="s">
        <v>1167</v>
      </c>
      <c r="B653" s="710">
        <f>(B496+B497)*'OLD Data - P&amp;L'!$C$26</f>
        <v>0</v>
      </c>
      <c r="C653" s="710">
        <f>(C496+C497)*'OLD Data - P&amp;L'!$C$26</f>
        <v>0</v>
      </c>
      <c r="D653" s="710">
        <f>(D496+D497)*'OLD Data - P&amp;L'!$C$26</f>
        <v>0</v>
      </c>
      <c r="E653" s="710">
        <f>(E496+E497)*'OLD Data - P&amp;L'!$C$26</f>
        <v>0</v>
      </c>
      <c r="F653" s="710">
        <f>(F496+F497)*'OLD Data - P&amp;L'!$C$26</f>
        <v>0</v>
      </c>
      <c r="G653" s="710">
        <f>(G496+G497)*'OLD Data - P&amp;L'!$C$26</f>
        <v>0</v>
      </c>
      <c r="H653" s="710">
        <f>(H496+H497)*'OLD Data - P&amp;L'!$C$26</f>
        <v>0</v>
      </c>
      <c r="I653" s="710">
        <f>(I496+I497)*'OLD Data - P&amp;L'!$C$26</f>
        <v>0</v>
      </c>
      <c r="J653" s="710">
        <f>(J496+J497)*'OLD Data - P&amp;L'!$C$26</f>
        <v>0</v>
      </c>
      <c r="K653" s="710">
        <f>(K496+K497)*'OLD Data - P&amp;L'!$C$26</f>
        <v>0</v>
      </c>
      <c r="L653" s="710">
        <f>(L496+L497)*'OLD Data - P&amp;L'!$C$26</f>
        <v>0</v>
      </c>
      <c r="M653" s="710">
        <f>(M496+M497)*'OLD Data - P&amp;L'!$C$26</f>
        <v>0</v>
      </c>
      <c r="N653" s="710">
        <f>(N496+N497)*'OLD Data - P&amp;L'!$C$26</f>
        <v>0</v>
      </c>
      <c r="O653" s="710">
        <f>(O496+O497)*'OLD Data - P&amp;L'!$C$26</f>
        <v>0</v>
      </c>
      <c r="P653" s="710">
        <f>(P496+P497)*'OLD Data - P&amp;L'!$C$26</f>
        <v>0</v>
      </c>
      <c r="Q653" s="710">
        <f>(Q496+Q497)*'OLD Data - P&amp;L'!$C$26</f>
        <v>0</v>
      </c>
      <c r="R653" s="710">
        <f>(R496+R497)*'OLD Data - P&amp;L'!$C$26</f>
        <v>0</v>
      </c>
      <c r="S653" s="710">
        <f>(S496+S497)*'OLD Data - P&amp;L'!$C$26</f>
        <v>0</v>
      </c>
      <c r="T653" s="710">
        <f>(T496+T497)*'OLD Data - P&amp;L'!$C$26</f>
        <v>0</v>
      </c>
      <c r="U653" s="710">
        <f>(U496+U497)*'OLD Data - P&amp;L'!$C$26</f>
        <v>0</v>
      </c>
      <c r="V653" s="710">
        <f>(V496+V497)*'OLD Data - P&amp;L'!$C$26</f>
        <v>0</v>
      </c>
      <c r="W653" s="710">
        <f>(W496+W497)*'OLD Data - P&amp;L'!$C$26</f>
        <v>0</v>
      </c>
      <c r="X653" s="710">
        <f>(X496+X497)*'OLD Data - P&amp;L'!$C$26</f>
        <v>0</v>
      </c>
      <c r="Y653" s="710">
        <f>(Y496+Y497)*'OLD Data - P&amp;L'!$C$26</f>
        <v>0</v>
      </c>
      <c r="Z653" s="710">
        <f>(Z496+Z497)*'OLD Data - P&amp;L'!$C$26</f>
        <v>0</v>
      </c>
      <c r="AA653" s="710">
        <f>(AA496+AA497)*'OLD Data - P&amp;L'!$C$26</f>
        <v>0</v>
      </c>
      <c r="AB653" s="710">
        <f>(AB496+AB497)*'OLD Data - P&amp;L'!$C$26</f>
        <v>0</v>
      </c>
      <c r="AC653" s="710">
        <f>(AC496+AC497)*'OLD Data - P&amp;L'!$C$26</f>
        <v>0</v>
      </c>
      <c r="AD653" s="710">
        <f>(AD496+AD497)*'OLD Data - P&amp;L'!$C$26</f>
        <v>0</v>
      </c>
      <c r="AE653" s="710">
        <f>(AE496+AE497)*'OLD Data - P&amp;L'!$C$26</f>
        <v>0</v>
      </c>
      <c r="AF653" s="710">
        <f>(AF496+AF497)*'OLD Data - P&amp;L'!$C$26</f>
        <v>0</v>
      </c>
      <c r="AG653" s="888">
        <f t="shared" si="217"/>
        <v>0</v>
      </c>
    </row>
    <row r="654" hidden="1" outlineLevel="1">
      <c r="A654" s="1057" t="s">
        <v>1174</v>
      </c>
      <c r="B654" s="710">
        <f>(B496+B497)*'OLD Data - P&amp;L'!$C$27</f>
        <v>0</v>
      </c>
      <c r="C654" s="710">
        <f>(C496+C497)*'OLD Data - P&amp;L'!$C$27</f>
        <v>0</v>
      </c>
      <c r="D654" s="710">
        <f>(D496+D497)*'OLD Data - P&amp;L'!$C$27</f>
        <v>0</v>
      </c>
      <c r="E654" s="710">
        <f>(E496+E497)*'OLD Data - P&amp;L'!$C$27</f>
        <v>0</v>
      </c>
      <c r="F654" s="710">
        <f>(F496+F497)*'OLD Data - P&amp;L'!$C$27</f>
        <v>0</v>
      </c>
      <c r="G654" s="710">
        <f>(G496+G497)*'OLD Data - P&amp;L'!$C$27</f>
        <v>0</v>
      </c>
      <c r="H654" s="710">
        <f>(H496+H497)*'OLD Data - P&amp;L'!$C$27</f>
        <v>0</v>
      </c>
      <c r="I654" s="710">
        <f>(I496+I497)*'OLD Data - P&amp;L'!$C$27</f>
        <v>0</v>
      </c>
      <c r="J654" s="710">
        <f>(J496+J497)*'OLD Data - P&amp;L'!$C$27</f>
        <v>0</v>
      </c>
      <c r="K654" s="710">
        <f>(K496+K497)*'OLD Data - P&amp;L'!$C$27</f>
        <v>0</v>
      </c>
      <c r="L654" s="710">
        <f>(L496+L497)*'OLD Data - P&amp;L'!$C$27</f>
        <v>0</v>
      </c>
      <c r="M654" s="710">
        <f>(M496+M497)*'OLD Data - P&amp;L'!$C$27</f>
        <v>0</v>
      </c>
      <c r="N654" s="710">
        <f>(N496+N497)*'OLD Data - P&amp;L'!$C$27</f>
        <v>0</v>
      </c>
      <c r="O654" s="710">
        <f>(O496+O497)*'OLD Data - P&amp;L'!$C$27</f>
        <v>0</v>
      </c>
      <c r="P654" s="710">
        <f>(P496+P497)*'OLD Data - P&amp;L'!$C$27</f>
        <v>0</v>
      </c>
      <c r="Q654" s="710">
        <f>(Q496+Q497)*'OLD Data - P&amp;L'!$C$27</f>
        <v>0</v>
      </c>
      <c r="R654" s="710">
        <f>(R496+R497)*'OLD Data - P&amp;L'!$C$27</f>
        <v>0</v>
      </c>
      <c r="S654" s="710">
        <f>(S496+S497)*'OLD Data - P&amp;L'!$C$27</f>
        <v>0</v>
      </c>
      <c r="T654" s="710">
        <f>(T496+T497)*'OLD Data - P&amp;L'!$C$27</f>
        <v>0</v>
      </c>
      <c r="U654" s="710">
        <f>(U496+U497)*'OLD Data - P&amp;L'!$C$27</f>
        <v>0</v>
      </c>
      <c r="V654" s="710">
        <f>(V496+V497)*'OLD Data - P&amp;L'!$C$27</f>
        <v>0</v>
      </c>
      <c r="W654" s="710">
        <f>(W496+W497)*'OLD Data - P&amp;L'!$C$27</f>
        <v>0</v>
      </c>
      <c r="X654" s="710">
        <f>(X496+X497)*'OLD Data - P&amp;L'!$C$27</f>
        <v>0</v>
      </c>
      <c r="Y654" s="710">
        <f>(Y496+Y497)*'OLD Data - P&amp;L'!$C$27</f>
        <v>0</v>
      </c>
      <c r="Z654" s="710">
        <f>(Z496+Z497)*'OLD Data - P&amp;L'!$C$27</f>
        <v>0</v>
      </c>
      <c r="AA654" s="710">
        <f>(AA496+AA497)*'OLD Data - P&amp;L'!$C$27</f>
        <v>0</v>
      </c>
      <c r="AB654" s="710">
        <f>(AB496+AB497)*'OLD Data - P&amp;L'!$C$27</f>
        <v>0</v>
      </c>
      <c r="AC654" s="710">
        <f>(AC496+AC497)*'OLD Data - P&amp;L'!$C$27</f>
        <v>0</v>
      </c>
      <c r="AD654" s="710">
        <f>(AD496+AD497)*'OLD Data - P&amp;L'!$C$27</f>
        <v>0</v>
      </c>
      <c r="AE654" s="710">
        <f>(AE496+AE497)*'OLD Data - P&amp;L'!$C$27</f>
        <v>0</v>
      </c>
      <c r="AF654" s="710">
        <f>(AF496+AF497)*'OLD Data - P&amp;L'!$C$27</f>
        <v>0</v>
      </c>
      <c r="AG654" s="888">
        <f t="shared" si="217"/>
        <v>0</v>
      </c>
    </row>
    <row r="655" hidden="1" outlineLevel="1">
      <c r="A655" s="1057" t="s">
        <v>1186</v>
      </c>
      <c r="B655" s="710">
        <f>(B505+B513+B521)*'OLD Data - P&amp;L'!$D$22</f>
        <v>0</v>
      </c>
      <c r="C655" s="710">
        <f>(C505+C513+C521)*'OLD Data - P&amp;L'!$D$22</f>
        <v>0</v>
      </c>
      <c r="D655" s="710">
        <f>(D505+D513+D521)*'OLD Data - P&amp;L'!$D$22</f>
        <v>0</v>
      </c>
      <c r="E655" s="710">
        <f>(E505+E513+E521)*'OLD Data - P&amp;L'!$D$22</f>
        <v>0</v>
      </c>
      <c r="F655" s="710">
        <f>(F505+F513+F521)*'OLD Data - P&amp;L'!$D$22</f>
        <v>0</v>
      </c>
      <c r="G655" s="710">
        <f>(G505+G513+G521)*'OLD Data - P&amp;L'!$D$22</f>
        <v>0</v>
      </c>
      <c r="H655" s="710">
        <f>(H505+H513+H521)*'OLD Data - P&amp;L'!$D$22</f>
        <v>0</v>
      </c>
      <c r="I655" s="710">
        <f>(I505+I513+I521)*'OLD Data - P&amp;L'!$D$22</f>
        <v>0</v>
      </c>
      <c r="J655" s="710">
        <f>(J505+J513+J521)*'OLD Data - P&amp;L'!$D$22</f>
        <v>0</v>
      </c>
      <c r="K655" s="710">
        <f>(K505+K513+K521)*'OLD Data - P&amp;L'!$D$22</f>
        <v>0</v>
      </c>
      <c r="L655" s="710">
        <f>(L505+L513+L521)*'OLD Data - P&amp;L'!$D$22</f>
        <v>0</v>
      </c>
      <c r="M655" s="710">
        <f>(M505+M513+M521)*'OLD Data - P&amp;L'!$D$22</f>
        <v>0</v>
      </c>
      <c r="N655" s="710">
        <f>(N505+N513+N521)*'OLD Data - P&amp;L'!$D$22</f>
        <v>0</v>
      </c>
      <c r="O655" s="710">
        <f>(O505+O513+O521)*'OLD Data - P&amp;L'!$D$22</f>
        <v>0</v>
      </c>
      <c r="P655" s="710">
        <f>(P505+P513+P521)*'OLD Data - P&amp;L'!$D$22</f>
        <v>0</v>
      </c>
      <c r="Q655" s="710">
        <f>(Q505+Q513+Q521)*'OLD Data - P&amp;L'!$D$22</f>
        <v>0</v>
      </c>
      <c r="R655" s="710">
        <f>(R505+R513+R521)*'OLD Data - P&amp;L'!$D$22</f>
        <v>0</v>
      </c>
      <c r="S655" s="710">
        <f>(S505+S513+S521)*'OLD Data - P&amp;L'!$D$22</f>
        <v>0</v>
      </c>
      <c r="T655" s="710">
        <f>(T505+T513+T521)*'OLD Data - P&amp;L'!$D$22</f>
        <v>0</v>
      </c>
      <c r="U655" s="710">
        <f>(U505+U513+U521)*'OLD Data - P&amp;L'!$D$22</f>
        <v>0</v>
      </c>
      <c r="V655" s="710">
        <f>(V505+V513+V521)*'OLD Data - P&amp;L'!$D$22</f>
        <v>0</v>
      </c>
      <c r="W655" s="710">
        <f>(W505+W513+W521)*'OLD Data - P&amp;L'!$D$22</f>
        <v>0</v>
      </c>
      <c r="X655" s="710">
        <f>(X505+X513+X521)*'OLD Data - P&amp;L'!$D$22</f>
        <v>0</v>
      </c>
      <c r="Y655" s="710">
        <f>(Y505+Y513+Y521)*'OLD Data - P&amp;L'!$D$22</f>
        <v>0</v>
      </c>
      <c r="Z655" s="710">
        <f>(Z505+Z513+Z521)*'OLD Data - P&amp;L'!$D$22</f>
        <v>0</v>
      </c>
      <c r="AA655" s="710">
        <f>(AA505+AA513+AA521)*'OLD Data - P&amp;L'!$D$22</f>
        <v>0</v>
      </c>
      <c r="AB655" s="710">
        <f>(AB505+AB513+AB521)*'OLD Data - P&amp;L'!$D$22</f>
        <v>0</v>
      </c>
      <c r="AC655" s="710">
        <f>(AC505+AC513+AC521)*'OLD Data - P&amp;L'!$D$22</f>
        <v>0</v>
      </c>
      <c r="AD655" s="710">
        <f>(AD505+AD513+AD521)*'OLD Data - P&amp;L'!$D$22</f>
        <v>0</v>
      </c>
      <c r="AE655" s="710">
        <f>(AE505+AE513+AE521)*'OLD Data - P&amp;L'!$D$22</f>
        <v>0</v>
      </c>
      <c r="AF655" s="710">
        <f>(AF505+AF513+AF521)*'OLD Data - P&amp;L'!$D$22</f>
        <v>0</v>
      </c>
      <c r="AG655" s="888">
        <f t="shared" si="217"/>
        <v>0</v>
      </c>
    </row>
    <row r="656" hidden="1" outlineLevel="1">
      <c r="A656" s="1057" t="s">
        <v>1191</v>
      </c>
      <c r="B656" s="710">
        <f>(B505+B513+B521)*'OLD Data - P&amp;L'!$D$23</f>
        <v>0</v>
      </c>
      <c r="C656" s="710">
        <f>(C505+C513+C521)*'OLD Data - P&amp;L'!$D$23</f>
        <v>0</v>
      </c>
      <c r="D656" s="710">
        <f>(D505+D513+D521)*'OLD Data - P&amp;L'!$D$23</f>
        <v>0</v>
      </c>
      <c r="E656" s="710">
        <f>(E505+E513+E521)*'OLD Data - P&amp;L'!$D$23</f>
        <v>0</v>
      </c>
      <c r="F656" s="710">
        <f>(F505+F513+F521)*'OLD Data - P&amp;L'!$D$23</f>
        <v>0</v>
      </c>
      <c r="G656" s="710">
        <f>(G505+G513+G521)*'OLD Data - P&amp;L'!$D$23</f>
        <v>0</v>
      </c>
      <c r="H656" s="710">
        <f>(H505+H513+H521)*'OLD Data - P&amp;L'!$D$23</f>
        <v>0</v>
      </c>
      <c r="I656" s="710">
        <f>(I505+I513+I521)*'OLD Data - P&amp;L'!$D$23</f>
        <v>0</v>
      </c>
      <c r="J656" s="710">
        <f>(J505+J513+J521)*'OLD Data - P&amp;L'!$D$23</f>
        <v>0</v>
      </c>
      <c r="K656" s="710">
        <f>(K505+K513+K521)*'OLD Data - P&amp;L'!$D$23</f>
        <v>0</v>
      </c>
      <c r="L656" s="710">
        <f>(L505+L513+L521)*'OLD Data - P&amp;L'!$D$23</f>
        <v>0</v>
      </c>
      <c r="M656" s="710">
        <f>(M505+M513+M521)*'OLD Data - P&amp;L'!$D$23</f>
        <v>0</v>
      </c>
      <c r="N656" s="710">
        <f>(N505+N513+N521)*'OLD Data - P&amp;L'!$D$23</f>
        <v>0</v>
      </c>
      <c r="O656" s="710">
        <f>(O505+O513+O521)*'OLD Data - P&amp;L'!$D$23</f>
        <v>0</v>
      </c>
      <c r="P656" s="710">
        <f>(P505+P513+P521)*'OLD Data - P&amp;L'!$D$23</f>
        <v>0</v>
      </c>
      <c r="Q656" s="710">
        <f>(Q505+Q513+Q521)*'OLD Data - P&amp;L'!$D$23</f>
        <v>0</v>
      </c>
      <c r="R656" s="710">
        <f>(R505+R513+R521)*'OLD Data - P&amp;L'!$D$23</f>
        <v>0</v>
      </c>
      <c r="S656" s="710">
        <f>(S505+S513+S521)*'OLD Data - P&amp;L'!$D$23</f>
        <v>0</v>
      </c>
      <c r="T656" s="710">
        <f>(T505+T513+T521)*'OLD Data - P&amp;L'!$D$23</f>
        <v>0</v>
      </c>
      <c r="U656" s="710">
        <f>(U505+U513+U521)*'OLD Data - P&amp;L'!$D$23</f>
        <v>0</v>
      </c>
      <c r="V656" s="710">
        <f>(V505+V513+V521)*'OLD Data - P&amp;L'!$D$23</f>
        <v>0</v>
      </c>
      <c r="W656" s="710">
        <f>(W505+W513+W521)*'OLD Data - P&amp;L'!$D$23</f>
        <v>0</v>
      </c>
      <c r="X656" s="710">
        <f>(X505+X513+X521)*'OLD Data - P&amp;L'!$D$23</f>
        <v>0</v>
      </c>
      <c r="Y656" s="710">
        <f>(Y505+Y513+Y521)*'OLD Data - P&amp;L'!$D$23</f>
        <v>0</v>
      </c>
      <c r="Z656" s="710">
        <f>(Z505+Z513+Z521)*'OLD Data - P&amp;L'!$D$23</f>
        <v>0</v>
      </c>
      <c r="AA656" s="710">
        <f>(AA505+AA513+AA521)*'OLD Data - P&amp;L'!$D$23</f>
        <v>0</v>
      </c>
      <c r="AB656" s="710">
        <f>(AB505+AB513+AB521)*'OLD Data - P&amp;L'!$D$23</f>
        <v>0</v>
      </c>
      <c r="AC656" s="710">
        <f>(AC505+AC513+AC521)*'OLD Data - P&amp;L'!$D$23</f>
        <v>0</v>
      </c>
      <c r="AD656" s="710">
        <f>(AD505+AD513+AD521)*'OLD Data - P&amp;L'!$D$23</f>
        <v>0</v>
      </c>
      <c r="AE656" s="710">
        <f>(AE505+AE513+AE521)*'OLD Data - P&amp;L'!$D$23</f>
        <v>0</v>
      </c>
      <c r="AF656" s="710">
        <f>(AF505+AF513+AF521)*'OLD Data - P&amp;L'!$D$23</f>
        <v>0</v>
      </c>
      <c r="AG656" s="888">
        <f t="shared" si="217"/>
        <v>0</v>
      </c>
    </row>
    <row r="657" hidden="1" outlineLevel="1">
      <c r="A657" s="1057" t="s">
        <v>1193</v>
      </c>
      <c r="B657" s="710">
        <f>(B505+B513+B521)*'OLD Data - P&amp;L'!$D$24</f>
        <v>0</v>
      </c>
      <c r="C657" s="710">
        <f>(C505+C513+C521)*'OLD Data - P&amp;L'!$D$24</f>
        <v>0</v>
      </c>
      <c r="D657" s="710">
        <f>(D505+D513+D521)*'OLD Data - P&amp;L'!$D$24</f>
        <v>0</v>
      </c>
      <c r="E657" s="710">
        <f>(E505+E513+E521)*'OLD Data - P&amp;L'!$D$24</f>
        <v>0</v>
      </c>
      <c r="F657" s="710">
        <f>(F505+F513+F521)*'OLD Data - P&amp;L'!$D$24</f>
        <v>0</v>
      </c>
      <c r="G657" s="710">
        <f>(G505+G513+G521)*'OLD Data - P&amp;L'!$D$24</f>
        <v>0</v>
      </c>
      <c r="H657" s="710">
        <f>(H505+H513+H521)*'OLD Data - P&amp;L'!$D$24</f>
        <v>0</v>
      </c>
      <c r="I657" s="710">
        <f>(I505+I513+I521)*'OLD Data - P&amp;L'!$D$24</f>
        <v>0</v>
      </c>
      <c r="J657" s="710">
        <f>(J505+J513+J521)*'OLD Data - P&amp;L'!$D$24</f>
        <v>0</v>
      </c>
      <c r="K657" s="710">
        <f>(K505+K513+K521)*'OLD Data - P&amp;L'!$D$24</f>
        <v>0</v>
      </c>
      <c r="L657" s="710">
        <f>(L505+L513+L521)*'OLD Data - P&amp;L'!$D$24</f>
        <v>0</v>
      </c>
      <c r="M657" s="710">
        <f>(M505+M513+M521)*'OLD Data - P&amp;L'!$D$24</f>
        <v>0</v>
      </c>
      <c r="N657" s="710">
        <f>(N505+N513+N521)*'OLD Data - P&amp;L'!$D$24</f>
        <v>0</v>
      </c>
      <c r="O657" s="710">
        <f>(O505+O513+O521)*'OLD Data - P&amp;L'!$D$24</f>
        <v>0</v>
      </c>
      <c r="P657" s="710">
        <f>(P505+P513+P521)*'OLD Data - P&amp;L'!$D$24</f>
        <v>0</v>
      </c>
      <c r="Q657" s="710">
        <f>(Q505+Q513+Q521)*'OLD Data - P&amp;L'!$D$24</f>
        <v>0</v>
      </c>
      <c r="R657" s="710">
        <f>(R505+R513+R521)*'OLD Data - P&amp;L'!$D$24</f>
        <v>0</v>
      </c>
      <c r="S657" s="710">
        <f>(S505+S513+S521)*'OLD Data - P&amp;L'!$D$24</f>
        <v>0</v>
      </c>
      <c r="T657" s="710">
        <f>(T505+T513+T521)*'OLD Data - P&amp;L'!$D$24</f>
        <v>0</v>
      </c>
      <c r="U657" s="710">
        <f>(U505+U513+U521)*'OLD Data - P&amp;L'!$D$24</f>
        <v>0</v>
      </c>
      <c r="V657" s="710">
        <f>(V505+V513+V521)*'OLD Data - P&amp;L'!$D$24</f>
        <v>0</v>
      </c>
      <c r="W657" s="710">
        <f>(W505+W513+W521)*'OLD Data - P&amp;L'!$D$24</f>
        <v>0</v>
      </c>
      <c r="X657" s="710">
        <f>(X505+X513+X521)*'OLD Data - P&amp;L'!$D$24</f>
        <v>0</v>
      </c>
      <c r="Y657" s="710">
        <f>(Y505+Y513+Y521)*'OLD Data - P&amp;L'!$D$24</f>
        <v>0</v>
      </c>
      <c r="Z657" s="710">
        <f>(Z505+Z513+Z521)*'OLD Data - P&amp;L'!$D$24</f>
        <v>0</v>
      </c>
      <c r="AA657" s="710">
        <f>(AA505+AA513+AA521)*'OLD Data - P&amp;L'!$D$24</f>
        <v>0</v>
      </c>
      <c r="AB657" s="710">
        <f>(AB505+AB513+AB521)*'OLD Data - P&amp;L'!$D$24</f>
        <v>0</v>
      </c>
      <c r="AC657" s="710">
        <f>(AC505+AC513+AC521)*'OLD Data - P&amp;L'!$D$24</f>
        <v>0</v>
      </c>
      <c r="AD657" s="710">
        <f>(AD505+AD513+AD521)*'OLD Data - P&amp;L'!$D$24</f>
        <v>0</v>
      </c>
      <c r="AE657" s="710">
        <f>(AE505+AE513+AE521)*'OLD Data - P&amp;L'!$D$24</f>
        <v>0</v>
      </c>
      <c r="AF657" s="710">
        <f>(AF505+AF513+AF521)*'OLD Data - P&amp;L'!$D$24</f>
        <v>0</v>
      </c>
      <c r="AG657" s="888">
        <f t="shared" si="217"/>
        <v>0</v>
      </c>
    </row>
    <row r="658" hidden="1" outlineLevel="1">
      <c r="A658" s="1057" t="s">
        <v>1199</v>
      </c>
      <c r="B658" s="710">
        <f>(B505+B513+B521)*'OLD Data - P&amp;L'!$D$25</f>
        <v>0</v>
      </c>
      <c r="C658" s="710">
        <f>(C505+C513+C521)*'OLD Data - P&amp;L'!$D$25</f>
        <v>0</v>
      </c>
      <c r="D658" s="710">
        <f>(D505+D513+D521)*'OLD Data - P&amp;L'!$D$25</f>
        <v>0</v>
      </c>
      <c r="E658" s="710">
        <f>(E505+E513+E521)*'OLD Data - P&amp;L'!$D$25</f>
        <v>0</v>
      </c>
      <c r="F658" s="710">
        <f>(F505+F513+F521)*'OLD Data - P&amp;L'!$D$25</f>
        <v>0</v>
      </c>
      <c r="G658" s="710">
        <f>(G505+G513+G521)*'OLD Data - P&amp;L'!$D$25</f>
        <v>0</v>
      </c>
      <c r="H658" s="710">
        <f>(H505+H513+H521)*'OLD Data - P&amp;L'!$D$25</f>
        <v>0</v>
      </c>
      <c r="I658" s="710">
        <f>(I505+I513+I521)*'OLD Data - P&amp;L'!$D$25</f>
        <v>0</v>
      </c>
      <c r="J658" s="710">
        <f>(J505+J513+J521)*'OLD Data - P&amp;L'!$D$25</f>
        <v>0</v>
      </c>
      <c r="K658" s="710">
        <f>(K505+K513+K521)*'OLD Data - P&amp;L'!$D$25</f>
        <v>0</v>
      </c>
      <c r="L658" s="710">
        <f>(L505+L513+L521)*'OLD Data - P&amp;L'!$D$25</f>
        <v>0</v>
      </c>
      <c r="M658" s="710">
        <f>(M505+M513+M521)*'OLD Data - P&amp;L'!$D$25</f>
        <v>0</v>
      </c>
      <c r="N658" s="710">
        <f>(N505+N513+N521)*'OLD Data - P&amp;L'!$D$25</f>
        <v>0</v>
      </c>
      <c r="O658" s="710">
        <f>(O505+O513+O521)*'OLD Data - P&amp;L'!$D$25</f>
        <v>0</v>
      </c>
      <c r="P658" s="710">
        <f>(P505+P513+P521)*'OLD Data - P&amp;L'!$D$25</f>
        <v>0</v>
      </c>
      <c r="Q658" s="710">
        <f>(Q505+Q513+Q521)*'OLD Data - P&amp;L'!$D$25</f>
        <v>0</v>
      </c>
      <c r="R658" s="710">
        <f>(R505+R513+R521)*'OLD Data - P&amp;L'!$D$25</f>
        <v>0</v>
      </c>
      <c r="S658" s="710">
        <f>(S505+S513+S521)*'OLD Data - P&amp;L'!$D$25</f>
        <v>0</v>
      </c>
      <c r="T658" s="710">
        <f>(T505+T513+T521)*'OLD Data - P&amp;L'!$D$25</f>
        <v>0</v>
      </c>
      <c r="U658" s="710">
        <f>(U505+U513+U521)*'OLD Data - P&amp;L'!$D$25</f>
        <v>0</v>
      </c>
      <c r="V658" s="710">
        <f>(V505+V513+V521)*'OLD Data - P&amp;L'!$D$25</f>
        <v>0</v>
      </c>
      <c r="W658" s="710">
        <f>(W505+W513+W521)*'OLD Data - P&amp;L'!$D$25</f>
        <v>0</v>
      </c>
      <c r="X658" s="710">
        <f>(X505+X513+X521)*'OLD Data - P&amp;L'!$D$25</f>
        <v>0</v>
      </c>
      <c r="Y658" s="710">
        <f>(Y505+Y513+Y521)*'OLD Data - P&amp;L'!$D$25</f>
        <v>0</v>
      </c>
      <c r="Z658" s="710">
        <f>(Z505+Z513+Z521)*'OLD Data - P&amp;L'!$D$25</f>
        <v>0</v>
      </c>
      <c r="AA658" s="710">
        <f>(AA505+AA513+AA521)*'OLD Data - P&amp;L'!$D$25</f>
        <v>0</v>
      </c>
      <c r="AB658" s="710">
        <f>(AB505+AB513+AB521)*'OLD Data - P&amp;L'!$D$25</f>
        <v>0</v>
      </c>
      <c r="AC658" s="710">
        <f>(AC505+AC513+AC521)*'OLD Data - P&amp;L'!$D$25</f>
        <v>0</v>
      </c>
      <c r="AD658" s="710">
        <f>(AD505+AD513+AD521)*'OLD Data - P&amp;L'!$D$25</f>
        <v>0</v>
      </c>
      <c r="AE658" s="710">
        <f>(AE505+AE513+AE521)*'OLD Data - P&amp;L'!$D$25</f>
        <v>0</v>
      </c>
      <c r="AF658" s="710">
        <f>(AF505+AF513+AF521)*'OLD Data - P&amp;L'!$D$25</f>
        <v>0</v>
      </c>
      <c r="AG658" s="888">
        <f t="shared" si="217"/>
        <v>0</v>
      </c>
    </row>
    <row r="659" hidden="1" outlineLevel="1">
      <c r="A659" s="1057" t="s">
        <v>1200</v>
      </c>
      <c r="B659" s="710">
        <f>(B505+B513+B521)*'OLD Data - P&amp;L'!$D$26</f>
        <v>0</v>
      </c>
      <c r="C659" s="710">
        <f>(C505+C513+C521)*'OLD Data - P&amp;L'!$D$26</f>
        <v>0</v>
      </c>
      <c r="D659" s="710">
        <f>(D505+D513+D521)*'OLD Data - P&amp;L'!$D$26</f>
        <v>0</v>
      </c>
      <c r="E659" s="710">
        <f>(E505+E513+E521)*'OLD Data - P&amp;L'!$D$26</f>
        <v>0</v>
      </c>
      <c r="F659" s="710">
        <f>(F505+F513+F521)*'OLD Data - P&amp;L'!$D$26</f>
        <v>0</v>
      </c>
      <c r="G659" s="710">
        <f>(G505+G513+G521)*'OLD Data - P&amp;L'!$D$26</f>
        <v>0</v>
      </c>
      <c r="H659" s="710">
        <f>(H505+H513+H521)*'OLD Data - P&amp;L'!$D$26</f>
        <v>0</v>
      </c>
      <c r="I659" s="710">
        <f>(I505+I513+I521)*'OLD Data - P&amp;L'!$D$26</f>
        <v>0</v>
      </c>
      <c r="J659" s="710">
        <f>(J505+J513+J521)*'OLD Data - P&amp;L'!$D$26</f>
        <v>0</v>
      </c>
      <c r="K659" s="710">
        <f>(K505+K513+K521)*'OLD Data - P&amp;L'!$D$26</f>
        <v>0</v>
      </c>
      <c r="L659" s="710">
        <f>(L505+L513+L521)*'OLD Data - P&amp;L'!$D$26</f>
        <v>0</v>
      </c>
      <c r="M659" s="710">
        <f>(M505+M513+M521)*'OLD Data - P&amp;L'!$D$26</f>
        <v>0</v>
      </c>
      <c r="N659" s="710">
        <f>(N505+N513+N521)*'OLD Data - P&amp;L'!$D$26</f>
        <v>0</v>
      </c>
      <c r="O659" s="710">
        <f>(O505+O513+O521)*'OLD Data - P&amp;L'!$D$26</f>
        <v>0</v>
      </c>
      <c r="P659" s="710">
        <f>(P505+P513+P521)*'OLD Data - P&amp;L'!$D$26</f>
        <v>0</v>
      </c>
      <c r="Q659" s="710">
        <f>(Q505+Q513+Q521)*'OLD Data - P&amp;L'!$D$26</f>
        <v>0</v>
      </c>
      <c r="R659" s="710">
        <f>(R505+R513+R521)*'OLD Data - P&amp;L'!$D$26</f>
        <v>0</v>
      </c>
      <c r="S659" s="710">
        <f>(S505+S513+S521)*'OLD Data - P&amp;L'!$D$26</f>
        <v>0</v>
      </c>
      <c r="T659" s="710">
        <f>(T505+T513+T521)*'OLD Data - P&amp;L'!$D$26</f>
        <v>0</v>
      </c>
      <c r="U659" s="710">
        <f>(U505+U513+U521)*'OLD Data - P&amp;L'!$D$26</f>
        <v>0</v>
      </c>
      <c r="V659" s="710">
        <f>(V505+V513+V521)*'OLD Data - P&amp;L'!$D$26</f>
        <v>0</v>
      </c>
      <c r="W659" s="710">
        <f>(W505+W513+W521)*'OLD Data - P&amp;L'!$D$26</f>
        <v>0</v>
      </c>
      <c r="X659" s="710">
        <f>(X505+X513+X521)*'OLD Data - P&amp;L'!$D$26</f>
        <v>0</v>
      </c>
      <c r="Y659" s="710">
        <f>(Y505+Y513+Y521)*'OLD Data - P&amp;L'!$D$26</f>
        <v>0</v>
      </c>
      <c r="Z659" s="710">
        <f>(Z505+Z513+Z521)*'OLD Data - P&amp;L'!$D$26</f>
        <v>0</v>
      </c>
      <c r="AA659" s="710">
        <f>(AA505+AA513+AA521)*'OLD Data - P&amp;L'!$D$26</f>
        <v>0</v>
      </c>
      <c r="AB659" s="710">
        <f>(AB505+AB513+AB521)*'OLD Data - P&amp;L'!$D$26</f>
        <v>0</v>
      </c>
      <c r="AC659" s="710">
        <f>(AC505+AC513+AC521)*'OLD Data - P&amp;L'!$D$26</f>
        <v>0</v>
      </c>
      <c r="AD659" s="710">
        <f>(AD505+AD513+AD521)*'OLD Data - P&amp;L'!$D$26</f>
        <v>0</v>
      </c>
      <c r="AE659" s="710">
        <f>(AE505+AE513+AE521)*'OLD Data - P&amp;L'!$D$26</f>
        <v>0</v>
      </c>
      <c r="AF659" s="710">
        <f>(AF505+AF513+AF521)*'OLD Data - P&amp;L'!$D$26</f>
        <v>0</v>
      </c>
      <c r="AG659" s="888">
        <f t="shared" si="217"/>
        <v>0</v>
      </c>
    </row>
    <row r="660" hidden="1" outlineLevel="1">
      <c r="A660" s="1096" t="s">
        <v>1201</v>
      </c>
      <c r="B660" s="1294">
        <f>(B505+B513+B521)*'OLD Data - P&amp;L'!$D$27</f>
        <v>0</v>
      </c>
      <c r="C660" s="1294">
        <f>(C505+C513+C521)*'OLD Data - P&amp;L'!$D$27</f>
        <v>0</v>
      </c>
      <c r="D660" s="1294">
        <f>(D505+D513+D521)*'OLD Data - P&amp;L'!$D$27</f>
        <v>0</v>
      </c>
      <c r="E660" s="1294">
        <f>(E505+E513+E521)*'OLD Data - P&amp;L'!$D$27</f>
        <v>0</v>
      </c>
      <c r="F660" s="1294">
        <f>(F505+F513+F521)*'OLD Data - P&amp;L'!$D$27</f>
        <v>0</v>
      </c>
      <c r="G660" s="1294">
        <f>(G505+G513+G521)*'OLD Data - P&amp;L'!$D$27</f>
        <v>0</v>
      </c>
      <c r="H660" s="1294">
        <f>(H505+H513+H521)*'OLD Data - P&amp;L'!$D$27</f>
        <v>0</v>
      </c>
      <c r="I660" s="1294">
        <f>(I505+I513+I521)*'OLD Data - P&amp;L'!$D$27</f>
        <v>0</v>
      </c>
      <c r="J660" s="1294">
        <f>(J505+J513+J521)*'OLD Data - P&amp;L'!$D$27</f>
        <v>0</v>
      </c>
      <c r="K660" s="1294">
        <f>(K505+K513+K521)*'OLD Data - P&amp;L'!$D$27</f>
        <v>0</v>
      </c>
      <c r="L660" s="1294">
        <f>(L505+L513+L521)*'OLD Data - P&amp;L'!$D$27</f>
        <v>0</v>
      </c>
      <c r="M660" s="1294">
        <f>(M505+M513+M521)*'OLD Data - P&amp;L'!$D$27</f>
        <v>0</v>
      </c>
      <c r="N660" s="1294">
        <f>(N505+N513+N521)*'OLD Data - P&amp;L'!$D$27</f>
        <v>0</v>
      </c>
      <c r="O660" s="1294">
        <f>(O505+O513+O521)*'OLD Data - P&amp;L'!$D$27</f>
        <v>0</v>
      </c>
      <c r="P660" s="1294">
        <f>(P505+P513+P521)*'OLD Data - P&amp;L'!$D$27</f>
        <v>0</v>
      </c>
      <c r="Q660" s="1294">
        <f>(Q505+Q513+Q521)*'OLD Data - P&amp;L'!$D$27</f>
        <v>0</v>
      </c>
      <c r="R660" s="1294">
        <f>(R505+R513+R521)*'OLD Data - P&amp;L'!$D$27</f>
        <v>0</v>
      </c>
      <c r="S660" s="1294">
        <f>(S505+S513+S521)*'OLD Data - P&amp;L'!$D$27</f>
        <v>0</v>
      </c>
      <c r="T660" s="1294">
        <f>(T505+T513+T521)*'OLD Data - P&amp;L'!$D$27</f>
        <v>0</v>
      </c>
      <c r="U660" s="1294">
        <f>(U505+U513+U521)*'OLD Data - P&amp;L'!$D$27</f>
        <v>0</v>
      </c>
      <c r="V660" s="1294">
        <f>(V505+V513+V521)*'OLD Data - P&amp;L'!$D$27</f>
        <v>0</v>
      </c>
      <c r="W660" s="1294">
        <f>(W505+W513+W521)*'OLD Data - P&amp;L'!$D$27</f>
        <v>0</v>
      </c>
      <c r="X660" s="1294">
        <f>(X505+X513+X521)*'OLD Data - P&amp;L'!$D$27</f>
        <v>0</v>
      </c>
      <c r="Y660" s="1294">
        <f>(Y505+Y513+Y521)*'OLD Data - P&amp;L'!$D$27</f>
        <v>0</v>
      </c>
      <c r="Z660" s="1294">
        <f>(Z505+Z513+Z521)*'OLD Data - P&amp;L'!$D$27</f>
        <v>0</v>
      </c>
      <c r="AA660" s="1294">
        <f>(AA505+AA513+AA521)*'OLD Data - P&amp;L'!$D$27</f>
        <v>0</v>
      </c>
      <c r="AB660" s="1294">
        <f>(AB505+AB513+AB521)*'OLD Data - P&amp;L'!$D$27</f>
        <v>0</v>
      </c>
      <c r="AC660" s="1294">
        <f>(AC505+AC513+AC521)*'OLD Data - P&amp;L'!$D$27</f>
        <v>0</v>
      </c>
      <c r="AD660" s="1294">
        <f>(AD505+AD513+AD521)*'OLD Data - P&amp;L'!$D$27</f>
        <v>0</v>
      </c>
      <c r="AE660" s="1294">
        <f>(AE505+AE513+AE521)*'OLD Data - P&amp;L'!$D$27</f>
        <v>0</v>
      </c>
      <c r="AF660" s="1294">
        <f>(AF505+AF513+AF521)*'OLD Data - P&amp;L'!$D$27</f>
        <v>0</v>
      </c>
      <c r="AG660" s="888">
        <f t="shared" si="217"/>
        <v>0</v>
      </c>
    </row>
    <row r="661">
      <c r="A661" s="868" t="s">
        <v>509</v>
      </c>
      <c r="B661" s="710">
        <f t="shared" ref="B661:AF661" si="218">sum(B623:B660)</f>
        <v>0</v>
      </c>
      <c r="C661" s="710">
        <f t="shared" si="218"/>
        <v>0</v>
      </c>
      <c r="D661" s="710">
        <f t="shared" si="218"/>
        <v>0</v>
      </c>
      <c r="E661" s="710">
        <f t="shared" si="218"/>
        <v>0</v>
      </c>
      <c r="F661" s="710">
        <f t="shared" si="218"/>
        <v>0</v>
      </c>
      <c r="G661" s="710">
        <f t="shared" si="218"/>
        <v>0</v>
      </c>
      <c r="H661" s="710">
        <f t="shared" si="218"/>
        <v>0</v>
      </c>
      <c r="I661" s="710">
        <f t="shared" si="218"/>
        <v>0</v>
      </c>
      <c r="J661" s="710">
        <f t="shared" si="218"/>
        <v>0</v>
      </c>
      <c r="K661" s="710">
        <f t="shared" si="218"/>
        <v>0</v>
      </c>
      <c r="L661" s="710">
        <f t="shared" si="218"/>
        <v>0</v>
      </c>
      <c r="M661" s="710">
        <f t="shared" si="218"/>
        <v>0</v>
      </c>
      <c r="N661" s="710">
        <f t="shared" si="218"/>
        <v>0</v>
      </c>
      <c r="O661" s="710">
        <f t="shared" si="218"/>
        <v>0</v>
      </c>
      <c r="P661" s="710">
        <f t="shared" si="218"/>
        <v>0</v>
      </c>
      <c r="Q661" s="710">
        <f t="shared" si="218"/>
        <v>0</v>
      </c>
      <c r="R661" s="710">
        <f t="shared" si="218"/>
        <v>0</v>
      </c>
      <c r="S661" s="710">
        <f t="shared" si="218"/>
        <v>0</v>
      </c>
      <c r="T661" s="710">
        <f t="shared" si="218"/>
        <v>0</v>
      </c>
      <c r="U661" s="710">
        <f t="shared" si="218"/>
        <v>0</v>
      </c>
      <c r="V661" s="710">
        <f t="shared" si="218"/>
        <v>0</v>
      </c>
      <c r="W661" s="710">
        <f t="shared" si="218"/>
        <v>0</v>
      </c>
      <c r="X661" s="710">
        <f t="shared" si="218"/>
        <v>0</v>
      </c>
      <c r="Y661" s="710">
        <f t="shared" si="218"/>
        <v>0</v>
      </c>
      <c r="Z661" s="710">
        <f t="shared" si="218"/>
        <v>0</v>
      </c>
      <c r="AA661" s="710">
        <f t="shared" si="218"/>
        <v>0</v>
      </c>
      <c r="AB661" s="710">
        <f t="shared" si="218"/>
        <v>0</v>
      </c>
      <c r="AC661" s="710">
        <f t="shared" si="218"/>
        <v>0</v>
      </c>
      <c r="AD661" s="710">
        <f t="shared" si="218"/>
        <v>0</v>
      </c>
      <c r="AE661" s="710">
        <f t="shared" si="218"/>
        <v>0</v>
      </c>
      <c r="AF661" s="710">
        <f t="shared" si="218"/>
        <v>0</v>
      </c>
      <c r="AG661" s="888">
        <f t="shared" si="217"/>
        <v>0</v>
      </c>
    </row>
    <row r="662">
      <c r="A662" s="40"/>
      <c r="B662" s="491"/>
      <c r="C662" s="49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c r="AA662" s="491"/>
      <c r="AB662" s="491"/>
      <c r="AC662" s="491"/>
      <c r="AD662" s="491"/>
      <c r="AE662" s="491"/>
      <c r="AF662" s="491"/>
      <c r="AG662" s="888">
        <f t="shared" si="217"/>
        <v>0</v>
      </c>
    </row>
    <row r="663">
      <c r="A663" s="1396" t="s">
        <v>44</v>
      </c>
      <c r="B663" s="1397">
        <f t="shared" ref="B663:AF663" si="219">SUM(B568:B601)+B661</f>
        <v>125515.2115</v>
      </c>
      <c r="C663" s="1397">
        <f t="shared" si="219"/>
        <v>171943.9268</v>
      </c>
      <c r="D663" s="1397">
        <f t="shared" si="219"/>
        <v>231573.8541</v>
      </c>
      <c r="E663" s="1397">
        <f t="shared" si="219"/>
        <v>243322.4931</v>
      </c>
      <c r="F663" s="1397">
        <f t="shared" si="219"/>
        <v>237785.8075</v>
      </c>
      <c r="G663" s="1397">
        <f t="shared" si="219"/>
        <v>241840.196</v>
      </c>
      <c r="H663" s="1397">
        <f t="shared" si="219"/>
        <v>251451.6731</v>
      </c>
      <c r="I663" s="1397">
        <f t="shared" si="219"/>
        <v>253918.5021</v>
      </c>
      <c r="J663" s="1397">
        <f t="shared" si="219"/>
        <v>245568.1198</v>
      </c>
      <c r="K663" s="1397">
        <f t="shared" si="219"/>
        <v>347457.2732</v>
      </c>
      <c r="L663" s="1397">
        <f t="shared" si="219"/>
        <v>331812.9332</v>
      </c>
      <c r="M663" s="1397">
        <f t="shared" si="219"/>
        <v>302458.9181</v>
      </c>
      <c r="N663" s="1397">
        <f t="shared" si="219"/>
        <v>253243.1771</v>
      </c>
      <c r="O663" s="1397">
        <f t="shared" si="219"/>
        <v>186861.315</v>
      </c>
      <c r="P663" s="1397">
        <f t="shared" si="219"/>
        <v>155985.3801</v>
      </c>
      <c r="Q663" s="1397">
        <f t="shared" si="219"/>
        <v>118214.7731</v>
      </c>
      <c r="R663" s="1397">
        <f t="shared" si="219"/>
        <v>91992.45065</v>
      </c>
      <c r="S663" s="1397">
        <f t="shared" si="219"/>
        <v>96380.52564</v>
      </c>
      <c r="T663" s="1397">
        <f t="shared" si="219"/>
        <v>93715.34174</v>
      </c>
      <c r="U663" s="1397">
        <f t="shared" si="219"/>
        <v>96899.60735</v>
      </c>
      <c r="V663" s="1397">
        <f t="shared" si="219"/>
        <v>77959.38814</v>
      </c>
      <c r="W663" s="1397">
        <f t="shared" si="219"/>
        <v>45829.05581</v>
      </c>
      <c r="X663" s="1397">
        <f t="shared" si="219"/>
        <v>31773.5997</v>
      </c>
      <c r="Y663" s="1397">
        <f t="shared" si="219"/>
        <v>30782.34354</v>
      </c>
      <c r="Z663" s="1397">
        <f t="shared" si="219"/>
        <v>33716.24822</v>
      </c>
      <c r="AA663" s="1397">
        <f t="shared" si="219"/>
        <v>30191.08246</v>
      </c>
      <c r="AB663" s="1397">
        <f t="shared" si="219"/>
        <v>26696.43545</v>
      </c>
      <c r="AC663" s="1397">
        <f t="shared" si="219"/>
        <v>11146.78108</v>
      </c>
      <c r="AD663" s="1397">
        <f t="shared" si="219"/>
        <v>10459.76585</v>
      </c>
      <c r="AE663" s="1397">
        <f t="shared" si="219"/>
        <v>12640.06021</v>
      </c>
      <c r="AF663" s="1397">
        <f t="shared" si="219"/>
        <v>17.36774194</v>
      </c>
      <c r="AG663" s="888">
        <f t="shared" si="217"/>
        <v>4389153.607</v>
      </c>
    </row>
    <row r="664">
      <c r="A664" s="40"/>
      <c r="B664" s="884"/>
      <c r="C664" s="884"/>
      <c r="D664" s="884"/>
      <c r="E664" s="884"/>
      <c r="F664" s="884"/>
      <c r="G664" s="884"/>
      <c r="H664" s="884"/>
      <c r="I664" s="884"/>
      <c r="J664" s="884"/>
      <c r="K664" s="884"/>
      <c r="L664" s="884"/>
      <c r="M664" s="884"/>
      <c r="N664" s="884"/>
      <c r="O664" s="884"/>
      <c r="P664" s="884"/>
      <c r="Q664" s="884"/>
      <c r="R664" s="884"/>
      <c r="S664" s="884"/>
      <c r="T664" s="884"/>
      <c r="U664" s="884"/>
      <c r="V664" s="884"/>
      <c r="W664" s="884"/>
      <c r="X664" s="884"/>
      <c r="Y664" s="884"/>
      <c r="Z664" s="884"/>
      <c r="AA664" s="884"/>
      <c r="AB664" s="884"/>
      <c r="AC664" s="884"/>
      <c r="AD664" s="884"/>
      <c r="AE664" s="884"/>
      <c r="AF664" s="884"/>
      <c r="AG664" s="888">
        <f t="shared" si="217"/>
        <v>0</v>
      </c>
    </row>
    <row r="665">
      <c r="A665" s="869" t="s">
        <v>1371</v>
      </c>
      <c r="B665" s="89">
        <f t="shared" ref="B665:AF665" si="220">B141-B663</f>
        <v>57252.97853</v>
      </c>
      <c r="C665" s="89">
        <f t="shared" si="220"/>
        <v>67796.68321</v>
      </c>
      <c r="D665" s="89">
        <f t="shared" si="220"/>
        <v>77773.72586</v>
      </c>
      <c r="E665" s="89">
        <f t="shared" si="220"/>
        <v>61979.02689</v>
      </c>
      <c r="F665" s="89">
        <f t="shared" si="220"/>
        <v>60328.55248</v>
      </c>
      <c r="G665" s="89">
        <f t="shared" si="220"/>
        <v>75383.634</v>
      </c>
      <c r="H665" s="89">
        <f t="shared" si="220"/>
        <v>71145.23692</v>
      </c>
      <c r="I665" s="89">
        <f t="shared" si="220"/>
        <v>90476.94789</v>
      </c>
      <c r="J665" s="89">
        <f t="shared" si="220"/>
        <v>106085.2902</v>
      </c>
      <c r="K665" s="89">
        <f t="shared" si="220"/>
        <v>188007.6868</v>
      </c>
      <c r="L665" s="89">
        <f t="shared" si="220"/>
        <v>166112.4968</v>
      </c>
      <c r="M665" s="89">
        <f t="shared" si="220"/>
        <v>132061.6619</v>
      </c>
      <c r="N665" s="89">
        <f t="shared" si="220"/>
        <v>117268.4429</v>
      </c>
      <c r="O665" s="89">
        <f t="shared" si="220"/>
        <v>92082.65496</v>
      </c>
      <c r="P665" s="89">
        <f t="shared" si="220"/>
        <v>70566.15986</v>
      </c>
      <c r="Q665" s="89">
        <f t="shared" si="220"/>
        <v>72382.47687</v>
      </c>
      <c r="R665" s="89">
        <f t="shared" si="220"/>
        <v>38009.60935</v>
      </c>
      <c r="S665" s="89">
        <f t="shared" si="220"/>
        <v>53400.81436</v>
      </c>
      <c r="T665" s="89">
        <f t="shared" si="220"/>
        <v>45565.47826</v>
      </c>
      <c r="U665" s="89">
        <f t="shared" si="220"/>
        <v>8370.882651</v>
      </c>
      <c r="V665" s="89">
        <f t="shared" si="220"/>
        <v>-26492.95814</v>
      </c>
      <c r="W665" s="89">
        <f t="shared" si="220"/>
        <v>-1383.055809</v>
      </c>
      <c r="X665" s="89">
        <f t="shared" si="220"/>
        <v>-938.1696991</v>
      </c>
      <c r="Y665" s="89">
        <f t="shared" si="220"/>
        <v>-2768.993538</v>
      </c>
      <c r="Z665" s="89">
        <f t="shared" si="220"/>
        <v>12471.65178</v>
      </c>
      <c r="AA665" s="89">
        <f t="shared" si="220"/>
        <v>6280.047541</v>
      </c>
      <c r="AB665" s="89">
        <f t="shared" si="220"/>
        <v>4099.524549</v>
      </c>
      <c r="AC665" s="89">
        <f t="shared" si="220"/>
        <v>18863.99892</v>
      </c>
      <c r="AD665" s="89">
        <f t="shared" si="220"/>
        <v>23779.53415</v>
      </c>
      <c r="AE665" s="89">
        <f t="shared" si="220"/>
        <v>31281.52979</v>
      </c>
      <c r="AF665" s="89">
        <f t="shared" si="220"/>
        <v>-17.36774194</v>
      </c>
      <c r="AG665" s="888">
        <f t="shared" si="217"/>
        <v>1717226.183</v>
      </c>
    </row>
    <row r="666">
      <c r="A666" s="1402">
        <f>SUM(B665:AE665)</f>
        <v>1717243.55</v>
      </c>
      <c r="B666" s="884"/>
      <c r="C666" s="884"/>
      <c r="D666" s="884"/>
      <c r="E666" s="884"/>
      <c r="F666" s="884"/>
      <c r="G666" s="884"/>
      <c r="H666" s="884"/>
      <c r="I666" s="884"/>
      <c r="J666" s="884"/>
      <c r="K666" s="884"/>
      <c r="L666" s="884"/>
      <c r="M666" s="884"/>
      <c r="N666" s="884"/>
      <c r="O666" s="884"/>
      <c r="P666" s="884"/>
      <c r="Q666" s="884"/>
      <c r="R666" s="884"/>
      <c r="S666" s="884"/>
      <c r="T666" s="884"/>
      <c r="U666" s="884"/>
      <c r="V666" s="884"/>
      <c r="W666" s="884"/>
      <c r="X666" s="884"/>
      <c r="Y666" s="884"/>
      <c r="Z666" s="884"/>
      <c r="AA666" s="884"/>
      <c r="AB666" s="884"/>
      <c r="AC666" s="884"/>
      <c r="AD666" s="884"/>
      <c r="AE666" s="884"/>
      <c r="AF666" s="884"/>
      <c r="AG666" s="1403"/>
    </row>
    <row r="667">
      <c r="A667" s="40"/>
      <c r="B667" s="884"/>
      <c r="C667" s="884"/>
      <c r="D667" s="884"/>
      <c r="E667" s="884"/>
      <c r="F667" s="884"/>
      <c r="G667" s="884"/>
      <c r="H667" s="884"/>
      <c r="I667" s="884"/>
      <c r="J667" s="884"/>
      <c r="K667" s="884"/>
      <c r="L667" s="884"/>
      <c r="M667" s="884"/>
      <c r="N667" s="884"/>
      <c r="O667" s="884"/>
      <c r="P667" s="884"/>
      <c r="Q667" s="884"/>
      <c r="R667" s="884"/>
      <c r="S667" s="884"/>
      <c r="T667" s="884"/>
      <c r="U667" s="884"/>
      <c r="V667" s="884"/>
      <c r="W667" s="884"/>
      <c r="X667" s="884"/>
      <c r="Y667" s="884"/>
      <c r="Z667" s="884"/>
      <c r="AA667" s="884"/>
      <c r="AB667" s="884"/>
      <c r="AC667" s="884"/>
      <c r="AD667" s="884"/>
      <c r="AE667" s="884"/>
      <c r="AF667" s="884"/>
      <c r="AG667" s="1403"/>
    </row>
    <row r="668">
      <c r="A668" s="1404" t="s">
        <v>1374</v>
      </c>
      <c r="B668" s="1405">
        <f t="shared" ref="B668:AF668" si="221">B665/B141</f>
        <v>0.3132546125</v>
      </c>
      <c r="C668" s="1405">
        <f t="shared" si="221"/>
        <v>0.2827918191</v>
      </c>
      <c r="D668" s="1405">
        <f t="shared" si="221"/>
        <v>0.2514121037</v>
      </c>
      <c r="E668" s="1405">
        <f t="shared" si="221"/>
        <v>0.2030092313</v>
      </c>
      <c r="F668" s="1405">
        <f t="shared" si="221"/>
        <v>0.2023671469</v>
      </c>
      <c r="G668" s="1405">
        <f t="shared" si="221"/>
        <v>0.2376354702</v>
      </c>
      <c r="H668" s="1405">
        <f t="shared" si="221"/>
        <v>0.2205391147</v>
      </c>
      <c r="I668" s="1405">
        <f t="shared" si="221"/>
        <v>0.2627123787</v>
      </c>
      <c r="J668" s="1405">
        <f t="shared" si="221"/>
        <v>0.3016757046</v>
      </c>
      <c r="K668" s="1405">
        <f t="shared" si="221"/>
        <v>0.351111092</v>
      </c>
      <c r="L668" s="1405">
        <f t="shared" si="221"/>
        <v>0.3336091849</v>
      </c>
      <c r="M668" s="1405">
        <f t="shared" si="221"/>
        <v>0.3039249875</v>
      </c>
      <c r="N668" s="1405">
        <f t="shared" si="221"/>
        <v>0.3165040895</v>
      </c>
      <c r="O668" s="1405">
        <f t="shared" si="221"/>
        <v>0.3301116527</v>
      </c>
      <c r="P668" s="1405">
        <f t="shared" si="221"/>
        <v>0.3114794976</v>
      </c>
      <c r="Q668" s="1405">
        <f t="shared" si="221"/>
        <v>0.3797666381</v>
      </c>
      <c r="R668" s="1405">
        <f t="shared" si="221"/>
        <v>0.2923769773</v>
      </c>
      <c r="S668" s="1405">
        <f t="shared" si="221"/>
        <v>0.3565251477</v>
      </c>
      <c r="T668" s="1405">
        <f t="shared" si="221"/>
        <v>0.3271482625</v>
      </c>
      <c r="U668" s="1405">
        <f t="shared" si="221"/>
        <v>0.07951784637</v>
      </c>
      <c r="V668" s="1405">
        <f t="shared" si="221"/>
        <v>-0.5147619165</v>
      </c>
      <c r="W668" s="1405">
        <f t="shared" si="221"/>
        <v>-0.03111766658</v>
      </c>
      <c r="X668" s="1405">
        <f t="shared" si="221"/>
        <v>-0.03042505647</v>
      </c>
      <c r="Y668" s="1405">
        <f t="shared" si="221"/>
        <v>-0.09884549825</v>
      </c>
      <c r="Z668" s="1405">
        <f t="shared" si="221"/>
        <v>0.2700198922</v>
      </c>
      <c r="AA668" s="1405">
        <f t="shared" si="221"/>
        <v>0.1721922941</v>
      </c>
      <c r="AB668" s="1405">
        <f t="shared" si="221"/>
        <v>0.1331189074</v>
      </c>
      <c r="AC668" s="1405">
        <f t="shared" si="221"/>
        <v>0.6285740965</v>
      </c>
      <c r="AD668" s="1405">
        <f t="shared" si="221"/>
        <v>0.694509939</v>
      </c>
      <c r="AE668" s="1405">
        <f t="shared" si="221"/>
        <v>0.712213055</v>
      </c>
      <c r="AF668" s="1405" t="str">
        <f t="shared" si="221"/>
        <v>#DIV/0!</v>
      </c>
      <c r="AG668" s="1403"/>
    </row>
    <row r="669">
      <c r="A669" s="203" t="s">
        <v>1375</v>
      </c>
      <c r="B669" s="1407">
        <f t="shared" ref="B669:AF669" si="222">(B141-B598-B599-B600)/B568</f>
        <v>6.219348734</v>
      </c>
      <c r="C669" s="1407">
        <f t="shared" si="222"/>
        <v>5.955541092</v>
      </c>
      <c r="D669" s="1407">
        <f t="shared" si="222"/>
        <v>4.884113114</v>
      </c>
      <c r="E669" s="1407">
        <f t="shared" si="222"/>
        <v>4.03801903</v>
      </c>
      <c r="F669" s="1407">
        <f t="shared" si="222"/>
        <v>4.240419738</v>
      </c>
      <c r="G669" s="1407">
        <f t="shared" si="222"/>
        <v>3.975479788</v>
      </c>
      <c r="H669" s="1407">
        <f t="shared" si="222"/>
        <v>3.535276303</v>
      </c>
      <c r="I669" s="1407">
        <f t="shared" si="222"/>
        <v>3.968283605</v>
      </c>
      <c r="J669" s="1407">
        <f t="shared" si="222"/>
        <v>4.485713293</v>
      </c>
      <c r="K669" s="1407">
        <f t="shared" si="222"/>
        <v>5.923439663</v>
      </c>
      <c r="L669" s="1407">
        <f t="shared" si="222"/>
        <v>5.357021596</v>
      </c>
      <c r="M669" s="1407">
        <f t="shared" si="222"/>
        <v>4.626525939</v>
      </c>
      <c r="N669" s="1407">
        <f t="shared" si="222"/>
        <v>4.484971882</v>
      </c>
      <c r="O669" s="1407">
        <f t="shared" si="222"/>
        <v>4.200691289</v>
      </c>
      <c r="P669" s="1407">
        <f t="shared" si="222"/>
        <v>3.196929337</v>
      </c>
      <c r="Q669" s="1407">
        <f t="shared" si="222"/>
        <v>3.961544844</v>
      </c>
      <c r="R669" s="1407">
        <f t="shared" si="222"/>
        <v>3.011060814</v>
      </c>
      <c r="S669" s="1407">
        <f t="shared" si="222"/>
        <v>3.813387967</v>
      </c>
      <c r="T669" s="1407">
        <f t="shared" si="222"/>
        <v>3.491125951</v>
      </c>
      <c r="U669" s="1407">
        <f t="shared" si="222"/>
        <v>1.897118195</v>
      </c>
      <c r="V669" s="1407">
        <f t="shared" si="222"/>
        <v>1.130399905</v>
      </c>
      <c r="W669" s="1407">
        <f t="shared" si="222"/>
        <v>1.568929782</v>
      </c>
      <c r="X669" s="1407">
        <f t="shared" si="222"/>
        <v>1.564887699</v>
      </c>
      <c r="Y669" s="1407">
        <f t="shared" si="222"/>
        <v>1.468827625</v>
      </c>
      <c r="Z669" s="1407">
        <f t="shared" si="222"/>
        <v>2.799995878</v>
      </c>
      <c r="AA669" s="1407">
        <f t="shared" si="222"/>
        <v>2.122918764</v>
      </c>
      <c r="AB669" s="1407">
        <f t="shared" si="222"/>
        <v>2.699531077</v>
      </c>
      <c r="AC669" s="1407">
        <f t="shared" si="222"/>
        <v>2.726150287</v>
      </c>
      <c r="AD669" s="1407">
        <f t="shared" si="222"/>
        <v>3.299156525</v>
      </c>
      <c r="AE669" s="1407">
        <f t="shared" si="222"/>
        <v>3.49878251</v>
      </c>
      <c r="AF669" s="1407" t="str">
        <f t="shared" si="222"/>
        <v>#DIV/0!</v>
      </c>
      <c r="AG669" s="1403"/>
    </row>
    <row r="670">
      <c r="A670" s="390" t="s">
        <v>400</v>
      </c>
      <c r="B670" s="1407">
        <f>'OLD Summary'!B81</f>
        <v>6.637662935</v>
      </c>
      <c r="C670" s="1407">
        <f>'OLD Summary'!C81</f>
        <v>6.371631773</v>
      </c>
      <c r="D670" s="1407">
        <f>'OLD Summary'!D81</f>
        <v>5.198368664</v>
      </c>
      <c r="E670" s="1407">
        <f>'OLD Summary'!E81</f>
        <v>4.299832269</v>
      </c>
      <c r="F670" s="1407">
        <f>'OLD Summary'!F81</f>
        <v>4.509534526</v>
      </c>
      <c r="G670" s="1407">
        <f>'OLD Summary'!G81</f>
        <v>4.23668164</v>
      </c>
      <c r="H670" s="1407">
        <f>'OLD Summary'!H81</f>
        <v>3.765595286</v>
      </c>
      <c r="I670" s="1407">
        <f>'OLD Summary'!I81</f>
        <v>4.21775967</v>
      </c>
      <c r="J670" s="1407">
        <f>'OLD Summary'!J81</f>
        <v>4.777499554</v>
      </c>
      <c r="K670" s="1407">
        <f>'OLD Summary'!K81</f>
        <v>6.299169265</v>
      </c>
      <c r="L670" s="1407">
        <f>'OLD Summary'!L81</f>
        <v>5.694493352</v>
      </c>
      <c r="M670" s="1407">
        <f>'OLD Summary'!M81</f>
        <v>4.911263625</v>
      </c>
      <c r="N670" s="1407">
        <f>'OLD Summary'!N81</f>
        <v>4.75723928</v>
      </c>
      <c r="O670" s="1407">
        <f>'OLD Summary'!O81</f>
        <v>4.452350721</v>
      </c>
      <c r="P670" s="1407">
        <f>'OLD Summary'!P81</f>
        <v>4.019405326</v>
      </c>
      <c r="Q670" s="1407">
        <f>'OLD Summary'!Q81</f>
        <v>4.195179444</v>
      </c>
      <c r="R670" s="1407">
        <f>'OLD Summary'!R81</f>
        <v>3.198130683</v>
      </c>
      <c r="S670" s="1407">
        <f>'OLD Summary'!S81</f>
        <v>4.042113017</v>
      </c>
      <c r="T670" s="1407">
        <f>'OLD Summary'!T81</f>
        <v>3.697461182</v>
      </c>
      <c r="U670" s="1407">
        <f>'OLD Summary'!U81</f>
        <v>3.015703798</v>
      </c>
      <c r="V670" s="1407">
        <f>'OLD Summary'!V81</f>
        <v>1.763477272</v>
      </c>
      <c r="W670" s="1407">
        <f>'OLD Summary'!W81</f>
        <v>2.568307524</v>
      </c>
      <c r="X670" s="1407">
        <f>'OLD Summary'!X81</f>
        <v>2.938829944</v>
      </c>
      <c r="Y670" s="1407">
        <f>'OLD Summary'!Y81</f>
        <v>2.626648894</v>
      </c>
      <c r="Z670" s="1407">
        <f>'OLD Summary'!Z81</f>
        <v>3.72341942</v>
      </c>
      <c r="AA670" s="1407">
        <f>'OLD Summary'!AA81</f>
        <v>4.094124922</v>
      </c>
      <c r="AB670" s="1407">
        <f>'OLD Summary'!AB81</f>
        <v>3.9989821</v>
      </c>
      <c r="AC670" s="1407">
        <f>'OLD Summary'!AC81</f>
        <v>3.965104638</v>
      </c>
      <c r="AD670" s="1407">
        <f>'OLD Summary'!AD81</f>
        <v>4.341789455</v>
      </c>
      <c r="AE670" s="1407">
        <f>'OLD Summary'!AE81</f>
        <v>5.152943454</v>
      </c>
      <c r="AF670" s="115" t="str">
        <f>#REF!</f>
        <v>#REF!</v>
      </c>
      <c r="AG670" s="1403"/>
    </row>
    <row r="671">
      <c r="A671" s="40"/>
      <c r="B671" s="953"/>
      <c r="C671" s="49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c r="AA671" s="491"/>
      <c r="AB671" s="491"/>
      <c r="AC671" s="491"/>
      <c r="AD671" s="491"/>
      <c r="AE671" s="491"/>
      <c r="AF671" s="491"/>
      <c r="AG671" s="723"/>
    </row>
    <row r="672">
      <c r="A672" s="6"/>
      <c r="B672" s="819"/>
      <c r="C672" s="143"/>
      <c r="D672" s="143"/>
      <c r="E672" s="143"/>
      <c r="F672" s="143"/>
      <c r="G672" s="143"/>
      <c r="H672" s="143"/>
      <c r="I672" s="143"/>
      <c r="J672" s="143"/>
      <c r="K672" s="143"/>
      <c r="L672" s="143"/>
      <c r="M672" s="143"/>
      <c r="N672" s="143"/>
      <c r="O672" s="143"/>
      <c r="P672" s="143"/>
      <c r="Q672" s="143"/>
      <c r="R672" s="143"/>
      <c r="S672" s="143"/>
      <c r="T672" s="143"/>
      <c r="U672" s="6"/>
      <c r="V672" s="6"/>
      <c r="W672" s="6"/>
      <c r="X672" s="6"/>
      <c r="Y672" s="6"/>
      <c r="Z672" s="6"/>
      <c r="AA672" s="6"/>
      <c r="AB672" s="6"/>
      <c r="AC672" s="6"/>
      <c r="AD672" s="6"/>
      <c r="AE672" s="6"/>
      <c r="AF672" s="6"/>
      <c r="AG672" s="723"/>
    </row>
    <row r="673">
      <c r="A673" s="390" t="s">
        <v>48</v>
      </c>
      <c r="B673" s="1410"/>
      <c r="C673" s="1410"/>
      <c r="D673" s="1410"/>
      <c r="E673" s="1410"/>
      <c r="F673" s="1410"/>
      <c r="G673" s="1410"/>
      <c r="H673" s="1410"/>
      <c r="I673" s="1410"/>
      <c r="J673" s="1410"/>
      <c r="K673" s="1410"/>
      <c r="L673" s="1410"/>
      <c r="M673" s="1410"/>
      <c r="N673" s="1410"/>
      <c r="O673" s="1410"/>
      <c r="P673" s="1410"/>
      <c r="Q673" s="1410"/>
      <c r="R673" s="1410"/>
      <c r="S673" s="1410"/>
      <c r="T673" s="1410"/>
      <c r="U673" s="1410"/>
      <c r="V673" s="1410"/>
      <c r="W673" s="1410"/>
      <c r="X673" s="1410"/>
      <c r="Y673" s="1410"/>
      <c r="Z673" s="1410"/>
      <c r="AA673" s="491"/>
      <c r="AB673" s="1410"/>
      <c r="AC673" s="1410"/>
      <c r="AD673" s="1410"/>
      <c r="AE673" s="1410"/>
      <c r="AF673" s="1410"/>
      <c r="AG673" s="723"/>
    </row>
    <row r="674">
      <c r="A674" s="97">
        <f>SUM(B141:AE141)</f>
        <v>6106379.79</v>
      </c>
      <c r="B674" s="1410"/>
      <c r="C674" s="1410"/>
      <c r="D674" s="1410"/>
      <c r="E674" s="1410"/>
      <c r="F674" s="1410"/>
      <c r="G674" s="1410"/>
      <c r="H674" s="1410"/>
      <c r="I674" s="1410"/>
      <c r="J674" s="1410"/>
      <c r="K674" s="1410"/>
      <c r="L674" s="1410"/>
      <c r="M674" s="1410"/>
      <c r="N674" s="1410"/>
      <c r="O674" s="1410"/>
      <c r="P674" s="1410"/>
      <c r="Q674" s="1410"/>
      <c r="R674" s="1410"/>
      <c r="S674" s="1410"/>
      <c r="T674" s="1410"/>
      <c r="U674" s="1410"/>
      <c r="V674" s="1410"/>
      <c r="W674" s="1410"/>
      <c r="X674" s="1410"/>
      <c r="Y674" s="1410"/>
      <c r="Z674" s="1410"/>
      <c r="AA674" s="1410"/>
      <c r="AB674" s="1410"/>
      <c r="AC674" s="1410"/>
      <c r="AD674" s="1410"/>
      <c r="AE674" s="1410"/>
      <c r="AF674" s="1410"/>
      <c r="AG674" s="1411"/>
    </row>
    <row r="675">
      <c r="A675" s="40"/>
      <c r="B675" s="491"/>
      <c r="C675" s="49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c r="AA675" s="491"/>
      <c r="AB675" s="491"/>
      <c r="AC675" s="491"/>
      <c r="AD675" s="491"/>
      <c r="AE675" s="491"/>
      <c r="AF675" s="491"/>
      <c r="AG675" s="723"/>
    </row>
    <row r="676">
      <c r="A676" s="1404" t="s">
        <v>813</v>
      </c>
      <c r="B676" s="491"/>
      <c r="C676" s="49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c r="AA676" s="491"/>
      <c r="AB676" s="491"/>
      <c r="AC676" s="491"/>
      <c r="AD676" s="491"/>
      <c r="AE676" s="491"/>
      <c r="AF676" s="491"/>
      <c r="AG676" s="723"/>
    </row>
    <row r="677">
      <c r="A677" s="97">
        <f>SUM(B663:AE663)</f>
        <v>4389136.24</v>
      </c>
      <c r="B677" s="491"/>
      <c r="C677" s="49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c r="AA677" s="491"/>
      <c r="AB677" s="491"/>
      <c r="AC677" s="491"/>
      <c r="AD677" s="491"/>
      <c r="AE677" s="491"/>
      <c r="AF677" s="491"/>
      <c r="AG677" s="723"/>
    </row>
    <row r="678">
      <c r="A678" s="40"/>
      <c r="B678" s="491"/>
      <c r="C678" s="49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c r="AA678" s="491"/>
      <c r="AB678" s="491"/>
      <c r="AC678" s="491"/>
      <c r="AD678" s="491"/>
      <c r="AE678" s="491"/>
      <c r="AF678" s="491"/>
      <c r="AG678" s="723"/>
    </row>
    <row r="679">
      <c r="A679" s="1404" t="s">
        <v>1220</v>
      </c>
      <c r="B679" s="491"/>
      <c r="C679" s="49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c r="AA679" s="491"/>
      <c r="AB679" s="491"/>
      <c r="AC679" s="491"/>
      <c r="AD679" s="491"/>
      <c r="AE679" s="491"/>
      <c r="AF679" s="491"/>
      <c r="AG679" s="723"/>
    </row>
    <row r="680">
      <c r="A680" s="391">
        <f>A666/A674</f>
        <v>0.2812212161</v>
      </c>
      <c r="B680" s="491"/>
      <c r="C680" s="49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c r="AA680" s="491"/>
      <c r="AB680" s="491"/>
      <c r="AC680" s="491"/>
      <c r="AD680" s="491"/>
      <c r="AE680" s="491"/>
      <c r="AF680" s="491"/>
      <c r="AG680" s="723"/>
    </row>
    <row r="681">
      <c r="A681" s="40"/>
      <c r="B681" s="491"/>
      <c r="C681" s="49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c r="AA681" s="491"/>
      <c r="AB681" s="491"/>
      <c r="AC681" s="491"/>
      <c r="AD681" s="491"/>
      <c r="AE681" s="491"/>
      <c r="AF681" s="491"/>
      <c r="AG681" s="723"/>
    </row>
    <row r="682">
      <c r="A682" s="983"/>
      <c r="AG682" s="1053"/>
    </row>
    <row r="683">
      <c r="A683" s="983"/>
      <c r="AG683" s="1053"/>
    </row>
    <row r="684">
      <c r="A684" s="983"/>
      <c r="AG684" s="1053"/>
    </row>
    <row r="685">
      <c r="A685" s="983"/>
      <c r="AG685" s="1053"/>
    </row>
    <row r="686">
      <c r="A686" s="983"/>
      <c r="AG686" s="1053"/>
    </row>
    <row r="687">
      <c r="A687" s="983"/>
      <c r="AG687" s="1053"/>
    </row>
    <row r="688">
      <c r="A688" s="983"/>
      <c r="AG688" s="1053"/>
    </row>
    <row r="689">
      <c r="A689" s="983"/>
      <c r="AG689" s="1053"/>
    </row>
    <row r="690">
      <c r="A690" s="983"/>
      <c r="AG690" s="1053"/>
    </row>
    <row r="691">
      <c r="A691" s="983"/>
      <c r="AG691" s="1053"/>
    </row>
    <row r="692">
      <c r="A692" s="983"/>
      <c r="AG692" s="1053"/>
    </row>
    <row r="693">
      <c r="A693" s="983"/>
      <c r="AG693" s="1053"/>
    </row>
    <row r="694">
      <c r="A694" s="983"/>
      <c r="AG694" s="1053"/>
    </row>
    <row r="695">
      <c r="A695" s="983"/>
      <c r="AG695" s="1053"/>
    </row>
    <row r="696">
      <c r="A696" s="983"/>
      <c r="AG696" s="1053"/>
    </row>
    <row r="697">
      <c r="A697" s="983"/>
      <c r="AG697" s="1053"/>
    </row>
    <row r="698">
      <c r="A698" s="983"/>
      <c r="AG698" s="1053"/>
    </row>
    <row r="699">
      <c r="A699" s="983"/>
      <c r="AG699" s="1053"/>
    </row>
    <row r="700">
      <c r="A700" s="983"/>
      <c r="AG700" s="1053"/>
    </row>
    <row r="701">
      <c r="A701" s="983"/>
      <c r="AG701" s="1053"/>
    </row>
    <row r="702">
      <c r="A702" s="983"/>
      <c r="AG702" s="1053"/>
    </row>
    <row r="703">
      <c r="A703" s="983"/>
      <c r="AG703" s="1053"/>
    </row>
    <row r="704">
      <c r="A704" s="983"/>
      <c r="AG704" s="1053"/>
    </row>
    <row r="705">
      <c r="A705" s="983"/>
      <c r="AG705" s="1053"/>
    </row>
    <row r="706">
      <c r="A706" s="983"/>
      <c r="AG706" s="1053"/>
    </row>
    <row r="707">
      <c r="A707" s="983"/>
      <c r="AG707" s="1053"/>
    </row>
    <row r="708">
      <c r="A708" s="983"/>
      <c r="AG708" s="1053"/>
    </row>
    <row r="709">
      <c r="A709" s="983"/>
      <c r="AG709" s="1053"/>
    </row>
    <row r="710">
      <c r="A710" s="983"/>
      <c r="AG710" s="1053"/>
    </row>
    <row r="711">
      <c r="A711" s="983"/>
      <c r="AG711" s="1053"/>
    </row>
    <row r="712">
      <c r="A712" s="983"/>
      <c r="AG712" s="1053"/>
    </row>
    <row r="713">
      <c r="A713" s="983"/>
      <c r="AG713" s="1053"/>
    </row>
    <row r="714">
      <c r="A714" s="983"/>
      <c r="AG714" s="1053"/>
    </row>
    <row r="715">
      <c r="A715" s="983"/>
      <c r="AG715" s="1053"/>
    </row>
    <row r="716">
      <c r="A716" s="983"/>
      <c r="AG716" s="1053"/>
    </row>
    <row r="717">
      <c r="A717" s="983"/>
      <c r="AG717" s="1053"/>
    </row>
    <row r="718">
      <c r="A718" s="983"/>
      <c r="AG718" s="1053"/>
    </row>
    <row r="719">
      <c r="A719" s="983"/>
      <c r="AG719" s="1053"/>
    </row>
    <row r="720">
      <c r="A720" s="983"/>
      <c r="AG720" s="1053"/>
    </row>
    <row r="721">
      <c r="A721" s="983"/>
      <c r="AG721" s="1053"/>
    </row>
    <row r="722">
      <c r="A722" s="983"/>
      <c r="AG722" s="1053"/>
    </row>
    <row r="723">
      <c r="A723" s="983"/>
      <c r="AG723" s="1053"/>
    </row>
    <row r="724">
      <c r="A724" s="983"/>
      <c r="AG724" s="1053"/>
    </row>
    <row r="725">
      <c r="A725" s="983"/>
      <c r="AG725" s="1053"/>
    </row>
    <row r="726">
      <c r="A726" s="983"/>
      <c r="AG726" s="1053"/>
    </row>
    <row r="727">
      <c r="A727" s="983"/>
      <c r="AG727" s="1053"/>
    </row>
    <row r="728">
      <c r="A728" s="983"/>
      <c r="AG728" s="1053"/>
    </row>
    <row r="729">
      <c r="A729" s="983"/>
      <c r="AG729" s="1053"/>
    </row>
    <row r="730">
      <c r="A730" s="983"/>
      <c r="AG730" s="1053"/>
    </row>
    <row r="731">
      <c r="A731" s="983"/>
      <c r="AG731" s="1053"/>
    </row>
    <row r="732">
      <c r="A732" s="983"/>
      <c r="AG732" s="1053"/>
    </row>
    <row r="733">
      <c r="A733" s="983"/>
      <c r="AG733" s="1053"/>
    </row>
    <row r="734">
      <c r="A734" s="983"/>
      <c r="AG734" s="1053"/>
    </row>
    <row r="735">
      <c r="A735" s="983"/>
      <c r="AG735" s="1053"/>
    </row>
    <row r="736">
      <c r="A736" s="983"/>
      <c r="AG736" s="1053"/>
    </row>
    <row r="737">
      <c r="A737" s="983"/>
      <c r="AG737" s="1053"/>
    </row>
    <row r="738">
      <c r="A738" s="983"/>
      <c r="AG738" s="1053"/>
    </row>
    <row r="739">
      <c r="A739" s="983"/>
      <c r="AG739" s="1053"/>
    </row>
    <row r="740">
      <c r="A740" s="983"/>
      <c r="AG740" s="1053"/>
    </row>
    <row r="741">
      <c r="A741" s="983"/>
      <c r="AG741" s="1053"/>
    </row>
    <row r="742">
      <c r="A742" s="983"/>
      <c r="AG742" s="1053"/>
    </row>
    <row r="743">
      <c r="A743" s="983"/>
      <c r="AG743" s="1053"/>
    </row>
    <row r="744">
      <c r="A744" s="983"/>
      <c r="AG744" s="1053"/>
    </row>
    <row r="745">
      <c r="A745" s="983"/>
      <c r="AG745" s="1053"/>
    </row>
    <row r="746">
      <c r="A746" s="983"/>
      <c r="AG746" s="1053"/>
    </row>
    <row r="747">
      <c r="A747" s="983"/>
      <c r="AG747" s="1053"/>
    </row>
    <row r="748">
      <c r="A748" s="983"/>
      <c r="AG748" s="1053"/>
    </row>
    <row r="749">
      <c r="A749" s="983"/>
      <c r="AG749" s="1053"/>
    </row>
    <row r="750">
      <c r="A750" s="983"/>
      <c r="AG750" s="1053"/>
    </row>
    <row r="751">
      <c r="A751" s="983"/>
      <c r="AG751" s="1053"/>
    </row>
    <row r="752">
      <c r="A752" s="983"/>
      <c r="AG752" s="1053"/>
    </row>
    <row r="753">
      <c r="A753" s="983"/>
      <c r="AG753" s="1053"/>
    </row>
    <row r="754">
      <c r="A754" s="983"/>
      <c r="AG754" s="1053"/>
    </row>
    <row r="755">
      <c r="A755" s="983"/>
      <c r="AG755" s="1053"/>
    </row>
    <row r="756">
      <c r="A756" s="983"/>
      <c r="AG756" s="1053"/>
    </row>
    <row r="757">
      <c r="A757" s="983"/>
      <c r="AG757" s="1053"/>
    </row>
    <row r="758">
      <c r="A758" s="983"/>
      <c r="AG758" s="1053"/>
    </row>
    <row r="759">
      <c r="A759" s="983"/>
      <c r="AG759" s="1053"/>
    </row>
    <row r="760">
      <c r="A760" s="983"/>
      <c r="AG760" s="1053"/>
    </row>
    <row r="761">
      <c r="A761" s="983"/>
      <c r="AG761" s="1053"/>
    </row>
    <row r="762">
      <c r="A762" s="983"/>
      <c r="AG762" s="1053"/>
    </row>
    <row r="763">
      <c r="A763" s="983"/>
      <c r="AG763" s="1053"/>
    </row>
    <row r="764">
      <c r="A764" s="983"/>
      <c r="AG764" s="1053"/>
    </row>
    <row r="765">
      <c r="A765" s="983"/>
      <c r="AG765" s="1053"/>
    </row>
    <row r="766">
      <c r="A766" s="983"/>
      <c r="AG766" s="1053"/>
    </row>
    <row r="767">
      <c r="A767" s="983"/>
      <c r="AG767" s="1053"/>
    </row>
    <row r="768">
      <c r="A768" s="983"/>
      <c r="AG768" s="1053"/>
    </row>
    <row r="769">
      <c r="A769" s="983"/>
      <c r="AG769" s="1053"/>
    </row>
    <row r="770">
      <c r="A770" s="983"/>
      <c r="AG770" s="1053"/>
    </row>
    <row r="771">
      <c r="A771" s="983"/>
      <c r="AG771" s="1053"/>
    </row>
    <row r="772">
      <c r="A772" s="983"/>
      <c r="AG772" s="1053"/>
    </row>
    <row r="773">
      <c r="A773" s="983"/>
      <c r="AG773" s="1053"/>
    </row>
    <row r="774">
      <c r="A774" s="983"/>
      <c r="AG774" s="1053"/>
    </row>
    <row r="775">
      <c r="A775" s="983"/>
      <c r="AG775" s="1053"/>
    </row>
    <row r="776">
      <c r="A776" s="983"/>
      <c r="AG776" s="1053"/>
    </row>
    <row r="777">
      <c r="A777" s="983"/>
      <c r="AG777" s="1053"/>
    </row>
    <row r="778">
      <c r="A778" s="983"/>
      <c r="AG778" s="1053"/>
    </row>
    <row r="779">
      <c r="A779" s="983"/>
      <c r="AG779" s="1053"/>
    </row>
    <row r="780">
      <c r="A780" s="983"/>
      <c r="AG780" s="1053"/>
    </row>
    <row r="781">
      <c r="A781" s="983"/>
      <c r="AG781" s="1053"/>
    </row>
    <row r="782">
      <c r="A782" s="983"/>
      <c r="AG782" s="1053"/>
    </row>
    <row r="783">
      <c r="A783" s="983"/>
      <c r="AG783" s="1053"/>
    </row>
    <row r="784">
      <c r="A784" s="983"/>
      <c r="AG784" s="1053"/>
    </row>
    <row r="785">
      <c r="A785" s="983"/>
      <c r="AG785" s="1053"/>
    </row>
    <row r="786">
      <c r="A786" s="983"/>
      <c r="AG786" s="1053"/>
    </row>
    <row r="787">
      <c r="A787" s="983"/>
      <c r="AG787" s="1053"/>
    </row>
    <row r="788">
      <c r="A788" s="983"/>
      <c r="AG788" s="1053"/>
    </row>
    <row r="789">
      <c r="A789" s="983"/>
      <c r="AG789" s="1053"/>
    </row>
    <row r="790">
      <c r="A790" s="983"/>
      <c r="AG790" s="1053"/>
    </row>
    <row r="791">
      <c r="A791" s="983"/>
      <c r="AG791" s="1053"/>
    </row>
    <row r="792">
      <c r="A792" s="983"/>
      <c r="AG792" s="1053"/>
    </row>
    <row r="793">
      <c r="A793" s="983"/>
      <c r="AG793" s="1053"/>
    </row>
    <row r="794">
      <c r="A794" s="983"/>
      <c r="AG794" s="1053"/>
    </row>
    <row r="795">
      <c r="A795" s="983"/>
      <c r="AG795" s="1053"/>
    </row>
    <row r="796">
      <c r="A796" s="983"/>
      <c r="AG796" s="1053"/>
    </row>
    <row r="797">
      <c r="A797" s="983"/>
      <c r="AG797" s="1053"/>
    </row>
    <row r="798">
      <c r="A798" s="983"/>
      <c r="AG798" s="1053"/>
    </row>
    <row r="799">
      <c r="A799" s="983"/>
      <c r="AG799" s="1053"/>
    </row>
    <row r="800">
      <c r="A800" s="983"/>
      <c r="AG800" s="1053"/>
    </row>
    <row r="801">
      <c r="A801" s="983"/>
      <c r="AG801" s="1053"/>
    </row>
    <row r="802">
      <c r="A802" s="983"/>
      <c r="AG802" s="1053"/>
    </row>
    <row r="803">
      <c r="A803" s="983"/>
      <c r="AG803" s="1053"/>
    </row>
    <row r="804">
      <c r="A804" s="983"/>
      <c r="AG804" s="1053"/>
    </row>
    <row r="805">
      <c r="A805" s="983"/>
      <c r="AG805" s="1053"/>
    </row>
    <row r="806">
      <c r="A806" s="983"/>
      <c r="AG806" s="1053"/>
    </row>
    <row r="807">
      <c r="A807" s="983"/>
      <c r="AG807" s="1053"/>
    </row>
    <row r="808">
      <c r="A808" s="983"/>
      <c r="AG808" s="1053"/>
    </row>
    <row r="809">
      <c r="A809" s="983"/>
      <c r="AG809" s="1053"/>
    </row>
    <row r="810">
      <c r="A810" s="983"/>
      <c r="AG810" s="1053"/>
    </row>
    <row r="811">
      <c r="A811" s="983"/>
      <c r="AG811" s="1053"/>
    </row>
    <row r="812">
      <c r="A812" s="983"/>
      <c r="AG812" s="1053"/>
    </row>
    <row r="813">
      <c r="A813" s="983"/>
      <c r="AG813" s="1053"/>
    </row>
    <row r="814">
      <c r="A814" s="983"/>
      <c r="AG814" s="1053"/>
    </row>
    <row r="815">
      <c r="A815" s="983"/>
      <c r="AG815" s="1053"/>
    </row>
    <row r="816">
      <c r="A816" s="983"/>
      <c r="AG816" s="1053"/>
    </row>
    <row r="817">
      <c r="A817" s="983"/>
      <c r="AG817" s="1053"/>
    </row>
    <row r="818">
      <c r="A818" s="983"/>
      <c r="AG818" s="1053"/>
    </row>
    <row r="819">
      <c r="A819" s="983"/>
      <c r="AG819" s="1053"/>
    </row>
    <row r="820">
      <c r="A820" s="983"/>
      <c r="AG820" s="1053"/>
    </row>
    <row r="821">
      <c r="A821" s="983"/>
      <c r="AG821" s="1053"/>
    </row>
    <row r="822">
      <c r="A822" s="983"/>
      <c r="AG822" s="1053"/>
    </row>
    <row r="823">
      <c r="A823" s="983"/>
      <c r="AG823" s="1053"/>
    </row>
    <row r="824">
      <c r="A824" s="983"/>
      <c r="AG824" s="1053"/>
    </row>
    <row r="825">
      <c r="A825" s="983"/>
      <c r="AG825" s="1053"/>
    </row>
    <row r="826">
      <c r="A826" s="983"/>
      <c r="AG826" s="1053"/>
    </row>
    <row r="827">
      <c r="A827" s="983"/>
      <c r="AG827" s="1053"/>
    </row>
    <row r="828">
      <c r="A828" s="983"/>
      <c r="AG828" s="1053"/>
    </row>
    <row r="829">
      <c r="A829" s="983"/>
      <c r="AG829" s="1053"/>
    </row>
    <row r="830">
      <c r="A830" s="983"/>
      <c r="AG830" s="1053"/>
    </row>
    <row r="831">
      <c r="A831" s="983"/>
      <c r="AG831" s="1053"/>
    </row>
    <row r="832">
      <c r="A832" s="983"/>
      <c r="AG832" s="1053"/>
    </row>
    <row r="833">
      <c r="A833" s="983"/>
      <c r="AG833" s="1053"/>
    </row>
    <row r="834">
      <c r="A834" s="983"/>
      <c r="AG834" s="1053"/>
    </row>
    <row r="835">
      <c r="A835" s="983"/>
      <c r="AG835" s="1053"/>
    </row>
    <row r="836">
      <c r="A836" s="983"/>
      <c r="AG836" s="1053"/>
    </row>
    <row r="837">
      <c r="A837" s="983"/>
      <c r="AG837" s="1053"/>
    </row>
    <row r="838">
      <c r="A838" s="983"/>
      <c r="AG838" s="1053"/>
    </row>
    <row r="839">
      <c r="A839" s="983"/>
      <c r="AG839" s="1053"/>
    </row>
    <row r="840">
      <c r="A840" s="983"/>
      <c r="AG840" s="1053"/>
    </row>
    <row r="841">
      <c r="A841" s="983"/>
      <c r="AG841" s="1053"/>
    </row>
    <row r="842">
      <c r="A842" s="983"/>
      <c r="AG842" s="1053"/>
    </row>
    <row r="843">
      <c r="A843" s="983"/>
      <c r="AG843" s="1053"/>
    </row>
    <row r="844">
      <c r="A844" s="983"/>
      <c r="AG844" s="1053"/>
    </row>
    <row r="845">
      <c r="A845" s="983"/>
      <c r="AG845" s="1053"/>
    </row>
    <row r="846">
      <c r="A846" s="983"/>
      <c r="AG846" s="1053"/>
    </row>
    <row r="847">
      <c r="A847" s="983"/>
      <c r="AG847" s="1053"/>
    </row>
    <row r="848">
      <c r="A848" s="983"/>
      <c r="AG848" s="1053"/>
    </row>
    <row r="849">
      <c r="A849" s="983"/>
      <c r="AG849" s="1053"/>
    </row>
    <row r="850">
      <c r="A850" s="983"/>
      <c r="AG850" s="1053"/>
    </row>
    <row r="851">
      <c r="A851" s="983"/>
      <c r="AG851" s="1053"/>
    </row>
    <row r="852">
      <c r="A852" s="983"/>
      <c r="AG852" s="1053"/>
    </row>
    <row r="853">
      <c r="A853" s="983"/>
      <c r="AG853" s="1053"/>
    </row>
    <row r="854">
      <c r="A854" s="983"/>
      <c r="AG854" s="1053"/>
    </row>
    <row r="855">
      <c r="A855" s="983"/>
      <c r="AG855" s="1053"/>
    </row>
    <row r="856">
      <c r="A856" s="983"/>
      <c r="AG856" s="1053"/>
    </row>
    <row r="857">
      <c r="A857" s="983"/>
      <c r="AG857" s="1053"/>
    </row>
    <row r="858">
      <c r="A858" s="983"/>
      <c r="AG858" s="1053"/>
    </row>
    <row r="859">
      <c r="A859" s="983"/>
      <c r="AG859" s="1053"/>
    </row>
    <row r="860">
      <c r="A860" s="983"/>
      <c r="AG860" s="1053"/>
    </row>
    <row r="861">
      <c r="A861" s="983"/>
      <c r="AG861" s="1053"/>
    </row>
    <row r="862">
      <c r="A862" s="983"/>
      <c r="AG862" s="1053"/>
    </row>
    <row r="863">
      <c r="A863" s="983"/>
      <c r="AG863" s="1053"/>
    </row>
    <row r="864">
      <c r="A864" s="983"/>
      <c r="AG864" s="1053"/>
    </row>
    <row r="865">
      <c r="A865" s="983"/>
      <c r="AG865" s="1053"/>
    </row>
    <row r="866">
      <c r="A866" s="983"/>
      <c r="AG866" s="1053"/>
    </row>
    <row r="867">
      <c r="A867" s="983"/>
      <c r="AG867" s="1053"/>
    </row>
    <row r="868">
      <c r="A868" s="983"/>
      <c r="AG868" s="1053"/>
    </row>
    <row r="869">
      <c r="A869" s="983"/>
      <c r="AG869" s="1053"/>
    </row>
    <row r="870">
      <c r="A870" s="983"/>
      <c r="AG870" s="1053"/>
    </row>
    <row r="871">
      <c r="A871" s="983"/>
      <c r="AG871" s="1053"/>
    </row>
    <row r="872">
      <c r="A872" s="983"/>
      <c r="AG872" s="1053"/>
    </row>
    <row r="873">
      <c r="A873" s="983"/>
      <c r="AG873" s="1053"/>
    </row>
    <row r="874">
      <c r="A874" s="983"/>
      <c r="AG874" s="1053"/>
    </row>
    <row r="875">
      <c r="A875" s="983"/>
      <c r="AG875" s="1053"/>
    </row>
    <row r="876">
      <c r="A876" s="983"/>
      <c r="AG876" s="1053"/>
    </row>
    <row r="877">
      <c r="A877" s="983"/>
      <c r="AG877" s="1053"/>
    </row>
    <row r="878">
      <c r="A878" s="983"/>
      <c r="AG878" s="1053"/>
    </row>
    <row r="879">
      <c r="A879" s="983"/>
      <c r="AG879" s="1053"/>
    </row>
    <row r="880">
      <c r="A880" s="983"/>
      <c r="AG880" s="1053"/>
    </row>
    <row r="881">
      <c r="A881" s="983"/>
      <c r="AG881" s="1053"/>
    </row>
    <row r="882">
      <c r="A882" s="983"/>
      <c r="AG882" s="1053"/>
    </row>
    <row r="883">
      <c r="A883" s="983"/>
      <c r="AG883" s="1053"/>
    </row>
    <row r="884">
      <c r="A884" s="983"/>
      <c r="AG884" s="1053"/>
    </row>
    <row r="885">
      <c r="A885" s="983"/>
      <c r="AG885" s="1053"/>
    </row>
    <row r="886">
      <c r="A886" s="983"/>
      <c r="AG886" s="1053"/>
    </row>
    <row r="887">
      <c r="A887" s="983"/>
      <c r="AG887" s="1053"/>
    </row>
    <row r="888">
      <c r="A888" s="983"/>
      <c r="AG888" s="1053"/>
    </row>
    <row r="889">
      <c r="A889" s="983"/>
      <c r="AG889" s="1053"/>
    </row>
    <row r="890">
      <c r="A890" s="983"/>
      <c r="AG890" s="1053"/>
    </row>
    <row r="891">
      <c r="A891" s="983"/>
      <c r="AG891" s="1053"/>
    </row>
    <row r="892">
      <c r="A892" s="983"/>
      <c r="AG892" s="1053"/>
    </row>
    <row r="893">
      <c r="A893" s="983"/>
      <c r="AG893" s="1053"/>
    </row>
    <row r="894">
      <c r="A894" s="983"/>
      <c r="AG894" s="1053"/>
    </row>
    <row r="895">
      <c r="A895" s="983"/>
      <c r="AG895" s="1053"/>
    </row>
    <row r="896">
      <c r="A896" s="983"/>
      <c r="AG896" s="1053"/>
    </row>
    <row r="897">
      <c r="A897" s="983"/>
      <c r="AG897" s="1053"/>
    </row>
    <row r="898">
      <c r="A898" s="983"/>
      <c r="AG898" s="1053"/>
    </row>
    <row r="899">
      <c r="A899" s="983"/>
      <c r="AG899" s="1053"/>
    </row>
    <row r="900">
      <c r="A900" s="983"/>
      <c r="AG900" s="1053"/>
    </row>
    <row r="901">
      <c r="A901" s="983"/>
      <c r="AG901" s="1053"/>
    </row>
    <row r="902">
      <c r="A902" s="983"/>
      <c r="AG902" s="1053"/>
    </row>
    <row r="903">
      <c r="A903" s="983"/>
      <c r="AG903" s="1053"/>
    </row>
    <row r="904">
      <c r="A904" s="983"/>
      <c r="AG904" s="1053"/>
    </row>
    <row r="905">
      <c r="A905" s="983"/>
      <c r="AG905" s="1053"/>
    </row>
    <row r="906">
      <c r="A906" s="983"/>
      <c r="AG906" s="1053"/>
    </row>
    <row r="907">
      <c r="A907" s="983"/>
      <c r="AG907" s="1053"/>
    </row>
    <row r="908">
      <c r="A908" s="983"/>
      <c r="AG908" s="1053"/>
    </row>
    <row r="909">
      <c r="A909" s="983"/>
      <c r="AG909" s="1053"/>
    </row>
    <row r="910">
      <c r="A910" s="983"/>
      <c r="AG910" s="1053"/>
    </row>
    <row r="911">
      <c r="A911" s="983"/>
      <c r="AG911" s="1053"/>
    </row>
    <row r="912">
      <c r="A912" s="983"/>
      <c r="AG912" s="1053"/>
    </row>
    <row r="913">
      <c r="A913" s="983"/>
      <c r="AG913" s="1053"/>
    </row>
    <row r="914">
      <c r="A914" s="983"/>
      <c r="AG914" s="1053"/>
    </row>
    <row r="915">
      <c r="A915" s="983"/>
      <c r="AG915" s="1053"/>
    </row>
    <row r="916">
      <c r="A916" s="983"/>
      <c r="AG916" s="1053"/>
    </row>
    <row r="917">
      <c r="A917" s="983"/>
      <c r="AG917" s="1053"/>
    </row>
    <row r="918">
      <c r="A918" s="983"/>
      <c r="AG918" s="1053"/>
    </row>
    <row r="919">
      <c r="A919" s="983"/>
      <c r="AG919" s="1053"/>
    </row>
    <row r="920">
      <c r="A920" s="983"/>
      <c r="AG920" s="1053"/>
    </row>
    <row r="921">
      <c r="A921" s="983"/>
      <c r="AG921" s="1053"/>
    </row>
    <row r="922">
      <c r="A922" s="983"/>
      <c r="AG922" s="1053"/>
    </row>
    <row r="923">
      <c r="A923" s="983"/>
      <c r="AG923" s="1053"/>
    </row>
    <row r="924">
      <c r="A924" s="983"/>
      <c r="AG924" s="1053"/>
    </row>
    <row r="925">
      <c r="A925" s="983"/>
      <c r="AG925" s="1053"/>
    </row>
    <row r="926">
      <c r="A926" s="983"/>
      <c r="AG926" s="1053"/>
    </row>
    <row r="927">
      <c r="A927" s="983"/>
      <c r="AG927" s="1053"/>
    </row>
    <row r="928">
      <c r="A928" s="983"/>
      <c r="AG928" s="1053"/>
    </row>
    <row r="929">
      <c r="A929" s="983"/>
      <c r="AG929" s="1053"/>
    </row>
    <row r="930">
      <c r="A930" s="983"/>
      <c r="AG930" s="1053"/>
    </row>
    <row r="931">
      <c r="A931" s="983"/>
      <c r="AG931" s="1053"/>
    </row>
    <row r="932">
      <c r="A932" s="983"/>
      <c r="AG932" s="1053"/>
    </row>
    <row r="933">
      <c r="A933" s="983"/>
      <c r="AG933" s="1053"/>
    </row>
    <row r="934">
      <c r="A934" s="983"/>
      <c r="AG934" s="1053"/>
    </row>
    <row r="935">
      <c r="A935" s="983"/>
      <c r="AG935" s="1053"/>
    </row>
    <row r="936">
      <c r="A936" s="983"/>
      <c r="AG936" s="1053"/>
    </row>
    <row r="937">
      <c r="A937" s="983"/>
      <c r="AG937" s="1053"/>
    </row>
    <row r="938">
      <c r="A938" s="983"/>
      <c r="AG938" s="1053"/>
    </row>
    <row r="939">
      <c r="A939" s="983"/>
      <c r="AG939" s="1053"/>
    </row>
    <row r="940">
      <c r="A940" s="983"/>
      <c r="AG940" s="1053"/>
    </row>
    <row r="941">
      <c r="A941" s="983"/>
      <c r="AG941" s="1053"/>
    </row>
    <row r="942">
      <c r="A942" s="983"/>
      <c r="AG942" s="1053"/>
    </row>
    <row r="943">
      <c r="A943" s="983"/>
      <c r="AG943" s="1053"/>
    </row>
    <row r="944">
      <c r="A944" s="983"/>
      <c r="AG944" s="1053"/>
    </row>
    <row r="945">
      <c r="A945" s="983"/>
      <c r="AG945" s="1053"/>
    </row>
    <row r="946">
      <c r="A946" s="983"/>
      <c r="AG946" s="1053"/>
    </row>
    <row r="947">
      <c r="A947" s="983"/>
      <c r="AG947" s="1053"/>
    </row>
    <row r="948">
      <c r="A948" s="983"/>
      <c r="AG948" s="1053"/>
    </row>
    <row r="949">
      <c r="A949" s="983"/>
      <c r="AG949" s="1053"/>
    </row>
    <row r="950">
      <c r="A950" s="983"/>
      <c r="AG950" s="1053"/>
    </row>
    <row r="951">
      <c r="A951" s="983"/>
      <c r="AG951" s="1053"/>
    </row>
    <row r="952">
      <c r="A952" s="983"/>
      <c r="AG952" s="1053"/>
    </row>
    <row r="953">
      <c r="A953" s="983"/>
      <c r="AG953" s="1053"/>
    </row>
    <row r="954">
      <c r="A954" s="983"/>
      <c r="AG954" s="1053"/>
    </row>
    <row r="955">
      <c r="A955" s="983"/>
      <c r="AG955" s="1053"/>
    </row>
    <row r="956">
      <c r="A956" s="983"/>
      <c r="AG956" s="1053"/>
    </row>
    <row r="957">
      <c r="A957" s="983"/>
      <c r="AG957" s="1053"/>
    </row>
    <row r="958">
      <c r="A958" s="983"/>
      <c r="AG958" s="1053"/>
    </row>
    <row r="959">
      <c r="A959" s="983"/>
      <c r="AG959" s="1053"/>
    </row>
    <row r="960">
      <c r="A960" s="983"/>
      <c r="AG960" s="1053"/>
    </row>
    <row r="961">
      <c r="A961" s="983"/>
      <c r="AG961" s="1053"/>
    </row>
    <row r="962">
      <c r="A962" s="983"/>
      <c r="AG962" s="1053"/>
    </row>
    <row r="963">
      <c r="A963" s="983"/>
      <c r="AG963" s="1053"/>
    </row>
    <row r="964">
      <c r="A964" s="983"/>
      <c r="AG964" s="1053"/>
    </row>
    <row r="965">
      <c r="A965" s="983"/>
      <c r="AG965" s="1053"/>
    </row>
    <row r="966">
      <c r="A966" s="983"/>
      <c r="AG966" s="1053"/>
    </row>
    <row r="967">
      <c r="A967" s="983"/>
      <c r="AG967" s="1053"/>
    </row>
    <row r="968">
      <c r="A968" s="983"/>
      <c r="AG968" s="1053"/>
    </row>
    <row r="969">
      <c r="A969" s="983"/>
      <c r="AG969" s="1053"/>
    </row>
    <row r="970">
      <c r="A970" s="983"/>
      <c r="AG970" s="1053"/>
    </row>
    <row r="971">
      <c r="A971" s="983"/>
      <c r="AG971" s="1053"/>
    </row>
    <row r="972">
      <c r="A972" s="983"/>
      <c r="AG972" s="1053"/>
    </row>
    <row r="973">
      <c r="A973" s="983"/>
      <c r="AG973" s="1053"/>
    </row>
    <row r="974">
      <c r="A974" s="983"/>
      <c r="AG974" s="1053"/>
    </row>
    <row r="975">
      <c r="A975" s="983"/>
      <c r="AG975" s="1053"/>
    </row>
    <row r="976">
      <c r="A976" s="983"/>
      <c r="AG976" s="1053"/>
    </row>
    <row r="977">
      <c r="A977" s="983"/>
      <c r="AG977" s="1053"/>
    </row>
    <row r="978">
      <c r="A978" s="983"/>
      <c r="AG978" s="1053"/>
    </row>
    <row r="979">
      <c r="A979" s="983"/>
      <c r="AG979" s="1053"/>
    </row>
    <row r="980">
      <c r="A980" s="983"/>
      <c r="AG980" s="1053"/>
    </row>
    <row r="981">
      <c r="A981" s="983"/>
      <c r="AG981" s="1053"/>
    </row>
    <row r="982">
      <c r="A982" s="983"/>
      <c r="AG982" s="1053"/>
    </row>
    <row r="983">
      <c r="A983" s="983"/>
      <c r="AG983" s="1053"/>
    </row>
    <row r="984">
      <c r="A984" s="983"/>
      <c r="AG984" s="1053"/>
    </row>
    <row r="985">
      <c r="A985" s="983"/>
      <c r="AG985" s="1053"/>
    </row>
    <row r="986">
      <c r="A986" s="983"/>
      <c r="AG986" s="1053"/>
    </row>
    <row r="987">
      <c r="A987" s="983"/>
      <c r="AG987" s="1053"/>
    </row>
    <row r="988">
      <c r="A988" s="983"/>
      <c r="AG988" s="1053"/>
    </row>
    <row r="989">
      <c r="A989" s="983"/>
      <c r="AG989" s="1053"/>
    </row>
    <row r="990">
      <c r="A990" s="983"/>
      <c r="AG990" s="1053"/>
    </row>
    <row r="991">
      <c r="A991" s="983"/>
      <c r="AG991" s="1053"/>
    </row>
    <row r="992">
      <c r="A992" s="983"/>
      <c r="AG992" s="1053"/>
    </row>
    <row r="993">
      <c r="A993" s="983"/>
      <c r="AG993" s="1053"/>
    </row>
    <row r="994">
      <c r="A994" s="983"/>
      <c r="AG994" s="1053"/>
    </row>
    <row r="995">
      <c r="A995" s="983"/>
      <c r="AG995" s="1053"/>
    </row>
    <row r="996">
      <c r="A996" s="983"/>
      <c r="AG996" s="1053"/>
    </row>
    <row r="997">
      <c r="A997" s="983"/>
      <c r="AG997" s="1053"/>
    </row>
    <row r="998">
      <c r="A998" s="983"/>
      <c r="AG998" s="1053"/>
    </row>
    <row r="999">
      <c r="A999" s="983"/>
      <c r="AG999" s="1053"/>
    </row>
    <row r="1000">
      <c r="A1000" s="983"/>
      <c r="AG1000" s="1053"/>
    </row>
    <row r="1001">
      <c r="A1001" s="983"/>
      <c r="AG1001" s="1053"/>
    </row>
    <row r="1002">
      <c r="A1002" s="983"/>
      <c r="AG1002" s="1053"/>
    </row>
    <row r="1003">
      <c r="A1003" s="983"/>
      <c r="AG1003" s="1053"/>
    </row>
    <row r="1004">
      <c r="A1004" s="983"/>
      <c r="AG1004" s="1053"/>
    </row>
    <row r="1005">
      <c r="A1005" s="983"/>
      <c r="AG1005" s="1053"/>
    </row>
    <row r="1006">
      <c r="A1006" s="983"/>
      <c r="AG1006" s="1053"/>
    </row>
    <row r="1007">
      <c r="A1007" s="983"/>
      <c r="AG1007" s="1053"/>
    </row>
    <row r="1008">
      <c r="A1008" s="983"/>
      <c r="AG1008" s="1053"/>
    </row>
    <row r="1009">
      <c r="A1009" s="983"/>
      <c r="AG1009" s="1053"/>
    </row>
    <row r="1010">
      <c r="A1010" s="983"/>
      <c r="AG1010" s="1053"/>
    </row>
    <row r="1011">
      <c r="A1011" s="983"/>
      <c r="AG1011" s="1053"/>
    </row>
    <row r="1012">
      <c r="A1012" s="983"/>
      <c r="AG1012" s="1053"/>
    </row>
    <row r="1013">
      <c r="A1013" s="983"/>
      <c r="AG1013" s="1053"/>
    </row>
    <row r="1014">
      <c r="A1014" s="983"/>
      <c r="AG1014" s="1053"/>
    </row>
    <row r="1015">
      <c r="A1015" s="983"/>
      <c r="AG1015" s="1053"/>
    </row>
    <row r="1016">
      <c r="A1016" s="983"/>
      <c r="AG1016" s="1053"/>
    </row>
    <row r="1017">
      <c r="A1017" s="983"/>
      <c r="AG1017" s="1053"/>
    </row>
    <row r="1018">
      <c r="A1018" s="983"/>
      <c r="AG1018" s="1053"/>
    </row>
    <row r="1019">
      <c r="A1019" s="983"/>
      <c r="AG1019" s="1053"/>
    </row>
    <row r="1020">
      <c r="A1020" s="983"/>
      <c r="AG1020" s="1053"/>
    </row>
    <row r="1021">
      <c r="A1021" s="983"/>
      <c r="AG1021" s="1053"/>
    </row>
    <row r="1022">
      <c r="A1022" s="983"/>
      <c r="AG1022" s="1053"/>
    </row>
    <row r="1023">
      <c r="A1023" s="983"/>
      <c r="AG1023" s="1053"/>
    </row>
    <row r="1024">
      <c r="A1024" s="983"/>
      <c r="AG1024" s="1053"/>
    </row>
    <row r="1025">
      <c r="A1025" s="983"/>
      <c r="AG1025" s="1053"/>
    </row>
    <row r="1026">
      <c r="A1026" s="983"/>
      <c r="AG1026" s="1053"/>
    </row>
    <row r="1027">
      <c r="A1027" s="983"/>
      <c r="AG1027" s="1053"/>
    </row>
    <row r="1028">
      <c r="A1028" s="983"/>
      <c r="AG1028" s="1053"/>
    </row>
    <row r="1029">
      <c r="A1029" s="983"/>
      <c r="AG1029" s="1053"/>
    </row>
    <row r="1030">
      <c r="A1030" s="983"/>
      <c r="AG1030" s="1053"/>
    </row>
    <row r="1031">
      <c r="A1031" s="983"/>
      <c r="AG1031" s="1053"/>
    </row>
    <row r="1032">
      <c r="A1032" s="983"/>
      <c r="AG1032" s="1053"/>
    </row>
    <row r="1033">
      <c r="A1033" s="983"/>
      <c r="AG1033" s="1053"/>
    </row>
    <row r="1034">
      <c r="A1034" s="983"/>
      <c r="AG1034" s="1053"/>
    </row>
    <row r="1035">
      <c r="A1035" s="983"/>
      <c r="AG1035" s="1053"/>
    </row>
    <row r="1036">
      <c r="A1036" s="983"/>
      <c r="AG1036" s="1053"/>
    </row>
    <row r="1037">
      <c r="A1037" s="983"/>
      <c r="AG1037" s="1053"/>
    </row>
    <row r="1038">
      <c r="A1038" s="983"/>
      <c r="AG1038" s="1053"/>
    </row>
    <row r="1039">
      <c r="A1039" s="983"/>
      <c r="AG1039" s="1053"/>
    </row>
    <row r="1040">
      <c r="A1040" s="983"/>
      <c r="AG1040" s="1053"/>
    </row>
    <row r="1041">
      <c r="A1041" s="983"/>
      <c r="AG1041" s="1053"/>
    </row>
    <row r="1042">
      <c r="A1042" s="983"/>
      <c r="AG1042" s="1053"/>
    </row>
    <row r="1043">
      <c r="A1043" s="983"/>
      <c r="AG1043" s="1053"/>
    </row>
    <row r="1044">
      <c r="A1044" s="983"/>
      <c r="AG1044" s="1053"/>
    </row>
    <row r="1045">
      <c r="A1045" s="983"/>
      <c r="AG1045" s="1053"/>
    </row>
    <row r="1046">
      <c r="A1046" s="983"/>
      <c r="AG1046" s="1053"/>
    </row>
    <row r="1047">
      <c r="A1047" s="983"/>
      <c r="AG1047" s="1053"/>
    </row>
    <row r="1048">
      <c r="A1048" s="983"/>
      <c r="AG1048" s="1053"/>
    </row>
    <row r="1049">
      <c r="A1049" s="983"/>
      <c r="AG1049" s="1053"/>
    </row>
    <row r="1050">
      <c r="A1050" s="983"/>
      <c r="AG1050" s="1053"/>
    </row>
    <row r="1051">
      <c r="A1051" s="983"/>
      <c r="AG1051" s="1053"/>
    </row>
    <row r="1052">
      <c r="A1052" s="983"/>
      <c r="AG1052" s="1053"/>
    </row>
    <row r="1053">
      <c r="A1053" s="983"/>
      <c r="AG1053" s="1053"/>
    </row>
    <row r="1054">
      <c r="A1054" s="983"/>
      <c r="AG1054" s="1053"/>
    </row>
    <row r="1055">
      <c r="A1055" s="983"/>
      <c r="AG1055" s="1053"/>
    </row>
    <row r="1056">
      <c r="A1056" s="983"/>
      <c r="AG1056" s="1053"/>
    </row>
    <row r="1057">
      <c r="A1057" s="983"/>
      <c r="AG1057" s="1053"/>
    </row>
    <row r="1058">
      <c r="A1058" s="983"/>
      <c r="AG1058" s="1053"/>
    </row>
    <row r="1059">
      <c r="A1059" s="983"/>
      <c r="AG1059" s="1053"/>
    </row>
    <row r="1060">
      <c r="A1060" s="983"/>
      <c r="AG1060" s="1053"/>
    </row>
    <row r="1061">
      <c r="A1061" s="983"/>
      <c r="AG1061" s="1053"/>
    </row>
    <row r="1062">
      <c r="A1062" s="983"/>
      <c r="AG1062" s="1053"/>
    </row>
    <row r="1063">
      <c r="A1063" s="983"/>
      <c r="AG1063" s="1053"/>
    </row>
    <row r="1064">
      <c r="A1064" s="983"/>
      <c r="AG1064" s="1053"/>
    </row>
    <row r="1065">
      <c r="A1065" s="983"/>
      <c r="AG1065" s="1053"/>
    </row>
    <row r="1066">
      <c r="A1066" s="983"/>
      <c r="AG1066" s="1053"/>
    </row>
    <row r="1067">
      <c r="A1067" s="983"/>
      <c r="AG1067" s="1053"/>
    </row>
    <row r="1068">
      <c r="A1068" s="983"/>
      <c r="AG1068" s="1053"/>
    </row>
    <row r="1069">
      <c r="A1069" s="983"/>
      <c r="AG1069" s="1053"/>
    </row>
    <row r="1070">
      <c r="A1070" s="983"/>
      <c r="AG1070" s="1053"/>
    </row>
    <row r="1071">
      <c r="A1071" s="983"/>
      <c r="AG1071" s="1053"/>
    </row>
    <row r="1072">
      <c r="A1072" s="983"/>
      <c r="AG1072" s="1053"/>
    </row>
    <row r="1073">
      <c r="A1073" s="983"/>
      <c r="AG1073" s="1053"/>
    </row>
    <row r="1074">
      <c r="A1074" s="983"/>
      <c r="AG1074" s="1053"/>
    </row>
    <row r="1075">
      <c r="A1075" s="983"/>
      <c r="AG1075" s="1053"/>
    </row>
    <row r="1076">
      <c r="A1076" s="983"/>
      <c r="AG1076" s="1053"/>
    </row>
    <row r="1077">
      <c r="A1077" s="983"/>
      <c r="AG1077" s="1053"/>
    </row>
    <row r="1078">
      <c r="A1078" s="983"/>
      <c r="AG1078" s="1053"/>
    </row>
    <row r="1079">
      <c r="A1079" s="983"/>
      <c r="AG1079" s="1053"/>
    </row>
    <row r="1080">
      <c r="A1080" s="983"/>
      <c r="AG1080" s="1053"/>
    </row>
    <row r="1081">
      <c r="A1081" s="983"/>
      <c r="AG1081" s="1053"/>
    </row>
    <row r="1082">
      <c r="A1082" s="983"/>
      <c r="AG1082" s="1053"/>
    </row>
    <row r="1083">
      <c r="A1083" s="983"/>
      <c r="AG1083" s="1053"/>
    </row>
    <row r="1084">
      <c r="A1084" s="983"/>
      <c r="AG1084" s="1053"/>
    </row>
    <row r="1085">
      <c r="A1085" s="983"/>
      <c r="AG1085" s="1053"/>
    </row>
    <row r="1086">
      <c r="A1086" s="983"/>
      <c r="AG1086" s="1053"/>
    </row>
    <row r="1087">
      <c r="A1087" s="983"/>
      <c r="AG1087" s="1053"/>
    </row>
    <row r="1088">
      <c r="A1088" s="983"/>
      <c r="AG1088" s="1053"/>
    </row>
    <row r="1089">
      <c r="A1089" s="983"/>
      <c r="AG1089" s="1053"/>
    </row>
    <row r="1090">
      <c r="A1090" s="983"/>
      <c r="AG1090" s="1053"/>
    </row>
    <row r="1091">
      <c r="A1091" s="983"/>
      <c r="AG1091" s="1053"/>
    </row>
    <row r="1092">
      <c r="A1092" s="983"/>
      <c r="AG1092" s="1053"/>
    </row>
    <row r="1093">
      <c r="A1093" s="983"/>
      <c r="AG1093" s="1053"/>
    </row>
    <row r="1094">
      <c r="A1094" s="983"/>
      <c r="AG1094" s="1053"/>
    </row>
    <row r="1095">
      <c r="A1095" s="983"/>
      <c r="AG1095" s="1053"/>
    </row>
    <row r="1096">
      <c r="A1096" s="983"/>
      <c r="AG1096" s="1053"/>
    </row>
    <row r="1097">
      <c r="A1097" s="983"/>
      <c r="AG1097" s="1053"/>
    </row>
    <row r="1098">
      <c r="A1098" s="983"/>
      <c r="AG1098" s="1053"/>
    </row>
    <row r="1099">
      <c r="A1099" s="983"/>
      <c r="AG1099" s="1053"/>
    </row>
    <row r="1100">
      <c r="A1100" s="983"/>
      <c r="AG1100" s="1053"/>
    </row>
    <row r="1101">
      <c r="A1101" s="983"/>
      <c r="AG1101" s="1053"/>
    </row>
    <row r="1102">
      <c r="A1102" s="983"/>
      <c r="AG1102" s="1053"/>
    </row>
    <row r="1103">
      <c r="A1103" s="983"/>
      <c r="AG1103" s="1053"/>
    </row>
    <row r="1104">
      <c r="A1104" s="983"/>
      <c r="AG1104" s="1053"/>
    </row>
    <row r="1105">
      <c r="A1105" s="983"/>
      <c r="AG1105" s="1053"/>
    </row>
    <row r="1106">
      <c r="A1106" s="983"/>
      <c r="AG1106" s="1053"/>
    </row>
    <row r="1107">
      <c r="A1107" s="983"/>
      <c r="AG1107" s="1053"/>
    </row>
    <row r="1108">
      <c r="A1108" s="983"/>
      <c r="AG1108" s="1053"/>
    </row>
    <row r="1109">
      <c r="A1109" s="983"/>
      <c r="AG1109" s="1053"/>
    </row>
    <row r="1110">
      <c r="A1110" s="983"/>
      <c r="AG1110" s="1053"/>
    </row>
    <row r="1111">
      <c r="A1111" s="983"/>
      <c r="AG1111" s="1053"/>
    </row>
    <row r="1112">
      <c r="A1112" s="983"/>
      <c r="AG1112" s="1053"/>
    </row>
    <row r="1113">
      <c r="A1113" s="983"/>
      <c r="AG1113" s="1053"/>
    </row>
    <row r="1114">
      <c r="A1114" s="983"/>
      <c r="AG1114" s="1053"/>
    </row>
    <row r="1115">
      <c r="A1115" s="983"/>
      <c r="AG1115" s="1053"/>
    </row>
    <row r="1116">
      <c r="A1116" s="983"/>
      <c r="AG1116" s="1053"/>
    </row>
    <row r="1117">
      <c r="A1117" s="983"/>
      <c r="AG1117" s="1053"/>
    </row>
    <row r="1118">
      <c r="A1118" s="983"/>
      <c r="AG1118" s="1053"/>
    </row>
    <row r="1119">
      <c r="A1119" s="983"/>
      <c r="AG1119" s="1053"/>
    </row>
    <row r="1120">
      <c r="A1120" s="983"/>
      <c r="AG1120" s="1053"/>
    </row>
    <row r="1121">
      <c r="A1121" s="983"/>
      <c r="AG1121" s="1053"/>
    </row>
    <row r="1122">
      <c r="A1122" s="983"/>
      <c r="AG1122" s="1053"/>
    </row>
    <row r="1123">
      <c r="A1123" s="983"/>
      <c r="AG1123" s="1053"/>
    </row>
    <row r="1124">
      <c r="A1124" s="983"/>
      <c r="AG1124" s="1053"/>
    </row>
    <row r="1125">
      <c r="A1125" s="983"/>
      <c r="AG1125" s="1053"/>
    </row>
    <row r="1126">
      <c r="A1126" s="983"/>
      <c r="AG1126" s="1053"/>
    </row>
    <row r="1127">
      <c r="A1127" s="983"/>
      <c r="AG1127" s="1053"/>
    </row>
    <row r="1128">
      <c r="A1128" s="983"/>
      <c r="AG1128" s="1053"/>
    </row>
    <row r="1129">
      <c r="A1129" s="983"/>
      <c r="AG1129" s="1053"/>
    </row>
    <row r="1130">
      <c r="A1130" s="983"/>
      <c r="AG1130" s="1053"/>
    </row>
    <row r="1131">
      <c r="A1131" s="983"/>
      <c r="AG1131" s="1053"/>
    </row>
    <row r="1132">
      <c r="A1132" s="983"/>
      <c r="AG1132" s="1053"/>
    </row>
    <row r="1133">
      <c r="A1133" s="983"/>
      <c r="AG1133" s="1053"/>
    </row>
    <row r="1134">
      <c r="A1134" s="983"/>
      <c r="AG1134" s="1053"/>
    </row>
    <row r="1135">
      <c r="A1135" s="983"/>
      <c r="AG1135" s="1053"/>
    </row>
    <row r="1136">
      <c r="A1136" s="983"/>
      <c r="AG1136" s="1053"/>
    </row>
    <row r="1137">
      <c r="A1137" s="983"/>
      <c r="AG1137" s="1053"/>
    </row>
    <row r="1138">
      <c r="A1138" s="983"/>
      <c r="AG1138" s="1053"/>
    </row>
    <row r="1139">
      <c r="A1139" s="983"/>
      <c r="AG1139" s="1053"/>
    </row>
    <row r="1140">
      <c r="A1140" s="983"/>
      <c r="AG1140" s="1053"/>
    </row>
    <row r="1141">
      <c r="A1141" s="983"/>
      <c r="AG1141" s="1053"/>
    </row>
    <row r="1142">
      <c r="A1142" s="983"/>
      <c r="AG1142" s="1053"/>
    </row>
    <row r="1143">
      <c r="A1143" s="983"/>
      <c r="AG1143" s="1053"/>
    </row>
    <row r="1144">
      <c r="A1144" s="983"/>
      <c r="AG1144" s="1053"/>
    </row>
    <row r="1145">
      <c r="A1145" s="983"/>
      <c r="AG1145" s="1053"/>
    </row>
    <row r="1146">
      <c r="A1146" s="983"/>
      <c r="AG1146" s="1053"/>
    </row>
    <row r="1147">
      <c r="A1147" s="983"/>
      <c r="AG1147" s="1053"/>
    </row>
    <row r="1148">
      <c r="A1148" s="983"/>
      <c r="AG1148" s="1053"/>
    </row>
    <row r="1149">
      <c r="A1149" s="983"/>
      <c r="AG1149" s="1053"/>
    </row>
    <row r="1150">
      <c r="A1150" s="983"/>
      <c r="AG1150" s="1053"/>
    </row>
    <row r="1151">
      <c r="A1151" s="983"/>
      <c r="AG1151" s="1053"/>
    </row>
    <row r="1152">
      <c r="A1152" s="983"/>
      <c r="AG1152" s="1053"/>
    </row>
    <row r="1153">
      <c r="A1153" s="983"/>
      <c r="AG1153" s="1053"/>
    </row>
    <row r="1154">
      <c r="A1154" s="983"/>
      <c r="AG1154" s="1053"/>
    </row>
    <row r="1155">
      <c r="A1155" s="983"/>
      <c r="AG1155" s="1053"/>
    </row>
    <row r="1156">
      <c r="A1156" s="983"/>
      <c r="AG1156" s="1053"/>
    </row>
    <row r="1157">
      <c r="A1157" s="983"/>
      <c r="AG1157" s="1053"/>
    </row>
    <row r="1158">
      <c r="A1158" s="983"/>
      <c r="AG1158" s="1053"/>
    </row>
    <row r="1159">
      <c r="A1159" s="983"/>
      <c r="AG1159" s="1053"/>
    </row>
    <row r="1160">
      <c r="A1160" s="983"/>
      <c r="AG1160" s="1053"/>
    </row>
    <row r="1161">
      <c r="A1161" s="983"/>
      <c r="AG1161" s="1053"/>
    </row>
    <row r="1162">
      <c r="A1162" s="983"/>
      <c r="AG1162" s="1053"/>
    </row>
    <row r="1163">
      <c r="A1163" s="983"/>
      <c r="AG1163" s="1053"/>
    </row>
    <row r="1164">
      <c r="A1164" s="983"/>
      <c r="AG1164" s="1053"/>
    </row>
    <row r="1165">
      <c r="A1165" s="983"/>
      <c r="AG1165" s="1053"/>
    </row>
    <row r="1166">
      <c r="A1166" s="983"/>
      <c r="AG1166" s="1053"/>
    </row>
    <row r="1167">
      <c r="A1167" s="983"/>
      <c r="AG1167" s="1053"/>
    </row>
    <row r="1168">
      <c r="A1168" s="983"/>
      <c r="AG1168" s="1053"/>
    </row>
    <row r="1169">
      <c r="A1169" s="983"/>
      <c r="AG1169" s="1053"/>
    </row>
    <row r="1170">
      <c r="A1170" s="983"/>
      <c r="AG1170" s="1053"/>
    </row>
    <row r="1171">
      <c r="A1171" s="983"/>
      <c r="AG1171" s="1053"/>
    </row>
    <row r="1172">
      <c r="A1172" s="983"/>
      <c r="AG1172" s="1053"/>
    </row>
    <row r="1173">
      <c r="A1173" s="983"/>
      <c r="AG1173" s="1053"/>
    </row>
    <row r="1174">
      <c r="A1174" s="983"/>
      <c r="AG1174" s="1053"/>
    </row>
    <row r="1175">
      <c r="A1175" s="983"/>
      <c r="AG1175" s="1053"/>
    </row>
    <row r="1176">
      <c r="A1176" s="983"/>
      <c r="AG1176" s="1053"/>
    </row>
    <row r="1177">
      <c r="A1177" s="983"/>
      <c r="AG1177" s="1053"/>
    </row>
    <row r="1178">
      <c r="A1178" s="983"/>
      <c r="AG1178" s="1053"/>
    </row>
    <row r="1179">
      <c r="A1179" s="983"/>
      <c r="AG1179" s="1053"/>
    </row>
    <row r="1180">
      <c r="A1180" s="983"/>
      <c r="AG1180" s="1053"/>
    </row>
    <row r="1181">
      <c r="A1181" s="983"/>
      <c r="AG1181" s="1053"/>
    </row>
    <row r="1182">
      <c r="A1182" s="983"/>
      <c r="AG1182" s="1053"/>
    </row>
    <row r="1183">
      <c r="A1183" s="983"/>
      <c r="AG1183" s="1053"/>
    </row>
    <row r="1184">
      <c r="A1184" s="983"/>
      <c r="AG1184" s="1053"/>
    </row>
    <row r="1185">
      <c r="A1185" s="983"/>
      <c r="AG1185" s="1053"/>
    </row>
    <row r="1186">
      <c r="A1186" s="983"/>
      <c r="AG1186" s="1053"/>
    </row>
    <row r="1187">
      <c r="A1187" s="983"/>
      <c r="AG1187" s="1053"/>
    </row>
    <row r="1188">
      <c r="A1188" s="983"/>
      <c r="AG1188" s="1053"/>
    </row>
    <row r="1189">
      <c r="A1189" s="983"/>
      <c r="AG1189" s="1053"/>
    </row>
    <row r="1190">
      <c r="A1190" s="983"/>
      <c r="AG1190" s="1053"/>
    </row>
    <row r="1191">
      <c r="A1191" s="983"/>
      <c r="AG1191" s="1053"/>
    </row>
    <row r="1192">
      <c r="A1192" s="983"/>
      <c r="AG1192" s="1053"/>
    </row>
    <row r="1193">
      <c r="A1193" s="983"/>
      <c r="AG1193" s="1053"/>
    </row>
    <row r="1194">
      <c r="A1194" s="983"/>
      <c r="AG1194" s="1053"/>
    </row>
    <row r="1195">
      <c r="A1195" s="983"/>
      <c r="AG1195" s="1053"/>
    </row>
    <row r="1196">
      <c r="A1196" s="983"/>
      <c r="AG1196" s="1053"/>
    </row>
    <row r="1197">
      <c r="A1197" s="983"/>
      <c r="AG1197" s="1053"/>
    </row>
    <row r="1198">
      <c r="A1198" s="983"/>
      <c r="AG1198" s="1053"/>
    </row>
    <row r="1199">
      <c r="A1199" s="983"/>
      <c r="AG1199" s="1053"/>
    </row>
    <row r="1200">
      <c r="A1200" s="983"/>
      <c r="AG1200" s="1053"/>
    </row>
    <row r="1201">
      <c r="A1201" s="983"/>
      <c r="AG1201" s="1053"/>
    </row>
    <row r="1202">
      <c r="A1202" s="983"/>
      <c r="AG1202" s="1053"/>
    </row>
    <row r="1203">
      <c r="A1203" s="983"/>
      <c r="AG1203" s="1053"/>
    </row>
    <row r="1204">
      <c r="A1204" s="983"/>
      <c r="AG1204" s="1053"/>
    </row>
    <row r="1205">
      <c r="A1205" s="983"/>
      <c r="AG1205" s="1053"/>
    </row>
    <row r="1206">
      <c r="A1206" s="983"/>
      <c r="AG1206" s="1053"/>
    </row>
    <row r="1207">
      <c r="A1207" s="983"/>
      <c r="AG1207" s="1053"/>
    </row>
    <row r="1208">
      <c r="A1208" s="983"/>
      <c r="AG1208" s="1053"/>
    </row>
    <row r="1209">
      <c r="A1209" s="983"/>
      <c r="AG1209" s="1053"/>
    </row>
    <row r="1210">
      <c r="A1210" s="983"/>
      <c r="AG1210" s="1053"/>
    </row>
    <row r="1211">
      <c r="A1211" s="983"/>
      <c r="AG1211" s="1053"/>
    </row>
    <row r="1212">
      <c r="A1212" s="983"/>
      <c r="AG1212" s="1053"/>
    </row>
    <row r="1213">
      <c r="A1213" s="983"/>
      <c r="AG1213" s="1053"/>
    </row>
    <row r="1214">
      <c r="A1214" s="983"/>
      <c r="AG1214" s="1053"/>
    </row>
    <row r="1215">
      <c r="A1215" s="983"/>
      <c r="AG1215" s="1053"/>
    </row>
    <row r="1216">
      <c r="A1216" s="983"/>
      <c r="AG1216" s="1053"/>
    </row>
    <row r="1217">
      <c r="A1217" s="983"/>
      <c r="AG1217" s="1053"/>
    </row>
    <row r="1218">
      <c r="A1218" s="983"/>
      <c r="AG1218" s="1053"/>
    </row>
    <row r="1219">
      <c r="A1219" s="983"/>
      <c r="AG1219" s="1053"/>
    </row>
    <row r="1220">
      <c r="A1220" s="983"/>
      <c r="AG1220" s="1053"/>
    </row>
    <row r="1221">
      <c r="A1221" s="983"/>
      <c r="AG1221" s="1053"/>
    </row>
    <row r="1222">
      <c r="A1222" s="983"/>
      <c r="AG1222" s="1053"/>
    </row>
    <row r="1223">
      <c r="A1223" s="983"/>
      <c r="AG1223" s="1053"/>
    </row>
    <row r="1224">
      <c r="A1224" s="983"/>
      <c r="AG1224" s="1053"/>
    </row>
    <row r="1225">
      <c r="A1225" s="983"/>
      <c r="AG1225" s="1053"/>
    </row>
    <row r="1226">
      <c r="A1226" s="983"/>
      <c r="AG1226" s="1053"/>
    </row>
    <row r="1227">
      <c r="A1227" s="983"/>
      <c r="AG1227" s="1053"/>
    </row>
    <row r="1228">
      <c r="A1228" s="983"/>
      <c r="AG1228" s="1053"/>
    </row>
    <row r="1229">
      <c r="A1229" s="983"/>
      <c r="AG1229" s="1053"/>
    </row>
    <row r="1230">
      <c r="A1230" s="983"/>
      <c r="AG1230" s="1053"/>
    </row>
    <row r="1231">
      <c r="A1231" s="983"/>
      <c r="AG1231" s="1053"/>
    </row>
    <row r="1232">
      <c r="A1232" s="983"/>
      <c r="AG1232" s="1053"/>
    </row>
    <row r="1233">
      <c r="A1233" s="983"/>
      <c r="AG1233" s="1053"/>
    </row>
    <row r="1234">
      <c r="A1234" s="983"/>
      <c r="AG1234" s="1053"/>
    </row>
    <row r="1235">
      <c r="A1235" s="983"/>
      <c r="AG1235" s="1053"/>
    </row>
    <row r="1236">
      <c r="A1236" s="983"/>
      <c r="AG1236" s="1053"/>
    </row>
    <row r="1237">
      <c r="A1237" s="983"/>
      <c r="AG1237" s="1053"/>
    </row>
    <row r="1238">
      <c r="A1238" s="983"/>
      <c r="AG1238" s="1053"/>
    </row>
    <row r="1239">
      <c r="A1239" s="983"/>
      <c r="AG1239" s="1053"/>
    </row>
  </sheetData>
  <conditionalFormatting sqref="B665:AF665">
    <cfRule type="cellIs" dxfId="0" priority="1" operator="lessThan">
      <formula>0</formula>
    </cfRule>
  </conditionalFormatting>
  <conditionalFormatting sqref="B665:AF665">
    <cfRule type="cellIs" dxfId="1" priority="2" operator="greaterThan">
      <formula>0</formula>
    </cfRule>
  </conditionalFormatting>
  <conditionalFormatting sqref="B568:AF568">
    <cfRule type="colorScale" priority="3">
      <colorScale>
        <cfvo type="min"/>
        <cfvo type="max"/>
        <color rgb="FFFFFFFF"/>
        <color rgb="FFE67C73"/>
      </colorScale>
    </cfRule>
  </conditionalFormatting>
  <conditionalFormatting sqref="B63:AF63 B75:AF75 B112:AF112 B115:AF115">
    <cfRule type="cellIs" dxfId="0" priority="4" operator="lessThan">
      <formula>0</formula>
    </cfRule>
  </conditionalFormatting>
  <conditionalFormatting sqref="B63:AF63 B75:AF75 B112:AF112 B115:AF115">
    <cfRule type="cellIs" dxfId="1" priority="5" operator="greaterThan">
      <formula>0</formula>
    </cfRule>
  </conditionalFormatting>
  <conditionalFormatting sqref="B81:AF81 B87:AF87 B112:AF112 B115:AF115">
    <cfRule type="cellIs" dxfId="1" priority="6" operator="greaterThan">
      <formula>0</formula>
    </cfRule>
  </conditionalFormatting>
  <conditionalFormatting sqref="B81:AF81 B87:AF87 B112:AF112 B115:AF115">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668:AF668">
    <cfRule type="colorScale" priority="10">
      <colorScale>
        <cfvo type="min"/>
        <cfvo type="max"/>
        <color rgb="FFFFFFFF"/>
        <color rgb="FF57BB8A"/>
      </colorScale>
    </cfRule>
  </conditionalFormatting>
  <conditionalFormatting sqref="B670:AF670">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F69 R91">
    <cfRule type="cellIs" dxfId="1" priority="14" operator="greaterThan">
      <formula>0</formula>
    </cfRule>
  </conditionalFormatting>
  <conditionalFormatting sqref="B69:AF69 R91">
    <cfRule type="cellIs" dxfId="0" priority="15" operator="lessThan">
      <formula>0</formula>
    </cfRule>
  </conditionalFormatting>
  <conditionalFormatting sqref="A666">
    <cfRule type="cellIs" dxfId="3" priority="16" operator="greaterThan">
      <formula>0</formula>
    </cfRule>
  </conditionalFormatting>
  <conditionalFormatting sqref="A666">
    <cfRule type="cellIs" dxfId="4" priority="17" operator="lessThan">
      <formula>0</formula>
    </cfRule>
  </conditionalFormatting>
  <conditionalFormatting sqref="B601:AF602 AE622:AF622">
    <cfRule type="colorScale" priority="18">
      <colorScale>
        <cfvo type="min"/>
        <cfvo type="max"/>
        <color rgb="FFFFFFFF"/>
        <color rgb="FFE67C73"/>
      </colorScale>
    </cfRule>
  </conditionalFormatting>
  <conditionalFormatting sqref="B603:AF603">
    <cfRule type="colorScale" priority="19">
      <colorScale>
        <cfvo type="min"/>
        <cfvo type="max"/>
        <color rgb="FFFFFFFF"/>
        <color rgb="FFE67C73"/>
      </colorScale>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44" t="s">
        <v>1</v>
      </c>
      <c r="B1" s="845">
        <v>45261.0</v>
      </c>
      <c r="C1" s="845">
        <v>45262.0</v>
      </c>
      <c r="D1" s="845">
        <v>45263.0</v>
      </c>
      <c r="E1" s="845">
        <v>45264.0</v>
      </c>
      <c r="F1" s="845">
        <v>45265.0</v>
      </c>
      <c r="G1" s="845">
        <v>45266.0</v>
      </c>
      <c r="H1" s="845">
        <v>45267.0</v>
      </c>
      <c r="I1" s="845">
        <v>45268.0</v>
      </c>
      <c r="J1" s="845">
        <v>45269.0</v>
      </c>
      <c r="K1" s="845">
        <v>45270.0</v>
      </c>
      <c r="L1" s="845">
        <v>45271.0</v>
      </c>
      <c r="M1" s="845">
        <v>45272.0</v>
      </c>
      <c r="N1" s="845">
        <v>45273.0</v>
      </c>
      <c r="O1" s="845">
        <v>45274.0</v>
      </c>
      <c r="P1" s="845">
        <v>45275.0</v>
      </c>
      <c r="Q1" s="845">
        <v>45276.0</v>
      </c>
      <c r="R1" s="845">
        <v>45277.0</v>
      </c>
      <c r="S1" s="845">
        <v>45278.0</v>
      </c>
      <c r="T1" s="845">
        <v>45279.0</v>
      </c>
      <c r="U1" s="845">
        <v>45280.0</v>
      </c>
      <c r="V1" s="845">
        <v>45281.0</v>
      </c>
      <c r="W1" s="845">
        <v>45282.0</v>
      </c>
      <c r="X1" s="845">
        <v>45283.0</v>
      </c>
      <c r="Y1" s="845">
        <v>45284.0</v>
      </c>
      <c r="Z1" s="845">
        <v>45285.0</v>
      </c>
      <c r="AA1" s="845">
        <v>45286.0</v>
      </c>
      <c r="AB1" s="845">
        <v>45287.0</v>
      </c>
      <c r="AC1" s="845">
        <v>45288.0</v>
      </c>
      <c r="AD1" s="845">
        <v>45289.0</v>
      </c>
      <c r="AE1" s="845">
        <v>45290.0</v>
      </c>
      <c r="AF1" s="845">
        <v>45291.0</v>
      </c>
      <c r="AG1" s="723"/>
    </row>
    <row r="2">
      <c r="A2" s="846" t="s">
        <v>11</v>
      </c>
      <c r="B2" s="848" t="s">
        <v>2</v>
      </c>
      <c r="C2" s="848" t="s">
        <v>3</v>
      </c>
      <c r="D2" s="848" t="s">
        <v>4</v>
      </c>
      <c r="E2" s="848" t="s">
        <v>5</v>
      </c>
      <c r="F2" s="848" t="s">
        <v>6</v>
      </c>
      <c r="G2" s="848" t="s">
        <v>7</v>
      </c>
      <c r="H2" s="848" t="s">
        <v>8</v>
      </c>
      <c r="I2" s="848" t="s">
        <v>2</v>
      </c>
      <c r="J2" s="848" t="s">
        <v>3</v>
      </c>
      <c r="K2" s="848" t="s">
        <v>4</v>
      </c>
      <c r="L2" s="848" t="s">
        <v>5</v>
      </c>
      <c r="M2" s="848" t="s">
        <v>6</v>
      </c>
      <c r="N2" s="848" t="s">
        <v>7</v>
      </c>
      <c r="O2" s="848" t="s">
        <v>8</v>
      </c>
      <c r="P2" s="848" t="s">
        <v>2</v>
      </c>
      <c r="Q2" s="848" t="s">
        <v>3</v>
      </c>
      <c r="R2" s="848" t="s">
        <v>4</v>
      </c>
      <c r="S2" s="848" t="s">
        <v>5</v>
      </c>
      <c r="T2" s="848" t="s">
        <v>6</v>
      </c>
      <c r="U2" s="848" t="s">
        <v>7</v>
      </c>
      <c r="V2" s="848" t="s">
        <v>8</v>
      </c>
      <c r="W2" s="848" t="s">
        <v>2</v>
      </c>
      <c r="X2" s="848" t="s">
        <v>3</v>
      </c>
      <c r="Y2" s="848" t="s">
        <v>4</v>
      </c>
      <c r="Z2" s="848" t="s">
        <v>5</v>
      </c>
      <c r="AA2" s="848" t="s">
        <v>6</v>
      </c>
      <c r="AB2" s="848" t="s">
        <v>7</v>
      </c>
      <c r="AC2" s="848" t="s">
        <v>8</v>
      </c>
      <c r="AD2" s="848" t="s">
        <v>2</v>
      </c>
      <c r="AE2" s="848" t="s">
        <v>3</v>
      </c>
      <c r="AF2" s="848" t="s">
        <v>4</v>
      </c>
      <c r="AG2" s="723"/>
    </row>
    <row r="3">
      <c r="A3" s="23" t="s">
        <v>48</v>
      </c>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c r="AD3" s="491"/>
      <c r="AE3" s="491"/>
      <c r="AF3" s="491"/>
      <c r="AG3" s="961"/>
    </row>
    <row r="4">
      <c r="A4" s="45" t="s">
        <v>874</v>
      </c>
      <c r="B4" s="89">
        <f>'OLD Summary'!B21</f>
        <v>1799.94</v>
      </c>
      <c r="C4" s="89">
        <f>'OLD Summary'!C21</f>
        <v>0</v>
      </c>
      <c r="D4" s="89">
        <f>'OLD Summary'!D21</f>
        <v>899.97</v>
      </c>
      <c r="E4" s="89">
        <f>'OLD Summary'!E21</f>
        <v>299.99</v>
      </c>
      <c r="F4" s="89">
        <f>'OLD Summary'!F21</f>
        <v>299.99</v>
      </c>
      <c r="G4" s="89">
        <f>'OLD Summary'!G21</f>
        <v>0</v>
      </c>
      <c r="H4" s="89">
        <f>'OLD Summary'!H21</f>
        <v>0</v>
      </c>
      <c r="I4" s="89">
        <f>'OLD Summary'!I21</f>
        <v>899.97</v>
      </c>
      <c r="J4" s="89">
        <f>'OLD Summary'!J21</f>
        <v>1079.96</v>
      </c>
      <c r="K4" s="89">
        <f>'OLD Summary'!K21</f>
        <v>1999.96</v>
      </c>
      <c r="L4" s="89">
        <f>'OLD Summary'!L21</f>
        <v>599.98</v>
      </c>
      <c r="M4" s="89">
        <f>'OLD Summary'!M21</f>
        <v>32338.91</v>
      </c>
      <c r="N4" s="89">
        <f>'OLD Summary'!N21</f>
        <v>1999.96</v>
      </c>
      <c r="O4" s="89">
        <f>'OLD Summary'!O21</f>
        <v>0</v>
      </c>
      <c r="P4" s="89">
        <f>'OLD Summary'!P21</f>
        <v>0</v>
      </c>
      <c r="Q4" s="89">
        <f>'OLD Summary'!Q21</f>
        <v>899.97</v>
      </c>
      <c r="R4" s="89">
        <f>'OLD Summary'!R21</f>
        <v>1999.96</v>
      </c>
      <c r="S4" s="89">
        <f>'OLD Summary'!S21</f>
        <v>599.98</v>
      </c>
      <c r="T4" s="89">
        <f>'OLD Summary'!T21</f>
        <v>599.98</v>
      </c>
      <c r="U4" s="89">
        <f>'OLD Summary'!U21</f>
        <v>0</v>
      </c>
      <c r="V4" s="89">
        <f>'OLD Summary'!V21</f>
        <v>0</v>
      </c>
      <c r="W4" s="89">
        <f>'OLD Summary'!W21</f>
        <v>0</v>
      </c>
      <c r="X4" s="89">
        <f>'OLD Summary'!X21</f>
        <v>0</v>
      </c>
      <c r="Y4" s="89">
        <f>'OLD Summary'!Y21</f>
        <v>0</v>
      </c>
      <c r="Z4" s="89">
        <f>'OLD Summary'!Z21</f>
        <v>0</v>
      </c>
      <c r="AA4" s="89">
        <f>'OLD Summary'!AA21</f>
        <v>0</v>
      </c>
      <c r="AB4" s="89">
        <f>'OLD Summary'!AB21</f>
        <v>0</v>
      </c>
      <c r="AC4" s="89">
        <f>'OLD Summary'!AC21</f>
        <v>0</v>
      </c>
      <c r="AD4" s="89">
        <f>'OLD Summary'!AD21</f>
        <v>0</v>
      </c>
      <c r="AE4" s="89">
        <f>'OLD Summary'!AE21</f>
        <v>0</v>
      </c>
      <c r="AF4" s="89">
        <f>'OLD Summary'!AF21</f>
        <v>0</v>
      </c>
      <c r="AG4" s="961">
        <f t="shared" ref="AG4:AG7" si="1">sum(B4:AF4)</f>
        <v>46318.52</v>
      </c>
    </row>
    <row r="5">
      <c r="A5" s="45" t="s">
        <v>877</v>
      </c>
      <c r="B5" s="993" t="str">
        <f>'OLD Summary'!B22</f>
        <v/>
      </c>
      <c r="C5" s="993" t="str">
        <f>'OLD Summary'!C22</f>
        <v/>
      </c>
      <c r="D5" s="993" t="str">
        <f>'OLD Summary'!D22</f>
        <v/>
      </c>
      <c r="E5" s="993" t="str">
        <f>'OLD Summary'!E22</f>
        <v/>
      </c>
      <c r="F5" s="993" t="str">
        <f>'OLD Summary'!F22</f>
        <v/>
      </c>
      <c r="G5" s="993" t="str">
        <f>'OLD Summary'!G22</f>
        <v/>
      </c>
      <c r="H5" s="89">
        <f>'OLD Summary'!H22</f>
        <v>1115</v>
      </c>
      <c r="I5" s="89">
        <f>'OLD Summary'!I22</f>
        <v>3744</v>
      </c>
      <c r="J5" s="89">
        <f>'OLD Summary'!J22</f>
        <v>0</v>
      </c>
      <c r="K5" s="89">
        <f>'OLD Summary'!K22</f>
        <v>199</v>
      </c>
      <c r="L5" s="89">
        <f>'OLD Summary'!L22</f>
        <v>199</v>
      </c>
      <c r="M5" s="89">
        <f>'OLD Summary'!M22</f>
        <v>1115</v>
      </c>
      <c r="N5" s="89">
        <f>'OLD Summary'!N22</f>
        <v>637</v>
      </c>
      <c r="O5" s="89">
        <f>'OLD Summary'!O22</f>
        <v>0</v>
      </c>
      <c r="P5" s="89">
        <f>'OLD Summary'!P22</f>
        <v>0</v>
      </c>
      <c r="Q5" s="89">
        <f>'OLD Summary'!Q22</f>
        <v>0</v>
      </c>
      <c r="R5" s="89">
        <f>'OLD Summary'!R22</f>
        <v>239</v>
      </c>
      <c r="S5" s="89">
        <f>'OLD Summary'!S22</f>
        <v>0</v>
      </c>
      <c r="T5" s="89">
        <f>'OLD Summary'!T22</f>
        <v>0</v>
      </c>
      <c r="U5" s="89">
        <f>'OLD Summary'!U22</f>
        <v>0</v>
      </c>
      <c r="V5" s="89">
        <f>'OLD Summary'!V22</f>
        <v>0</v>
      </c>
      <c r="W5" s="89">
        <f>'OLD Summary'!W22</f>
        <v>0</v>
      </c>
      <c r="X5" s="89">
        <f>'OLD Summary'!X22</f>
        <v>0</v>
      </c>
      <c r="Y5" s="89">
        <f>'OLD Summary'!Y22</f>
        <v>0</v>
      </c>
      <c r="Z5" s="89">
        <f>'OLD Summary'!Z22</f>
        <v>0</v>
      </c>
      <c r="AA5" s="89">
        <f>'OLD Summary'!AA22</f>
        <v>0</v>
      </c>
      <c r="AB5" s="89">
        <f>'OLD Summary'!AB22</f>
        <v>0</v>
      </c>
      <c r="AC5" s="89">
        <f>'OLD Summary'!AC22</f>
        <v>0</v>
      </c>
      <c r="AD5" s="89">
        <f>'OLD Summary'!AD22</f>
        <v>0</v>
      </c>
      <c r="AE5" s="89">
        <f>'OLD Summary'!AE22</f>
        <v>0</v>
      </c>
      <c r="AF5" s="89">
        <f>'OLD Summary'!AF22</f>
        <v>0</v>
      </c>
      <c r="AG5" s="961">
        <f t="shared" si="1"/>
        <v>7248</v>
      </c>
    </row>
    <row r="6">
      <c r="A6" s="45" t="s">
        <v>879</v>
      </c>
      <c r="B6" s="995">
        <f>'OLD Summary'!B27</f>
        <v>21396.7626</v>
      </c>
      <c r="C6" s="995">
        <f>'OLD Summary'!C27</f>
        <v>24580.9626</v>
      </c>
      <c r="D6" s="995">
        <f>'OLD Summary'!D27</f>
        <v>36712.7646</v>
      </c>
      <c r="E6" s="995">
        <f>'OLD Summary'!E27</f>
        <v>31395.1506</v>
      </c>
      <c r="F6" s="995">
        <f>'OLD Summary'!F27</f>
        <v>35439.0846</v>
      </c>
      <c r="G6" s="995">
        <f>'OLD Summary'!G27</f>
        <v>40246.1652</v>
      </c>
      <c r="H6" s="995">
        <f>'OLD Summary'!H27</f>
        <v>38463.0132</v>
      </c>
      <c r="I6" s="995">
        <f>'OLD Summary'!I27</f>
        <v>43812.4692</v>
      </c>
      <c r="J6" s="995">
        <f>'OLD Summary'!J27</f>
        <v>50212.7112</v>
      </c>
      <c r="K6" s="995">
        <f>'OLD Summary'!K27</f>
        <v>95470.8072</v>
      </c>
      <c r="L6" s="995">
        <f>'OLD Summary'!L27</f>
        <v>87116.5278</v>
      </c>
      <c r="M6" s="995">
        <f>'OLD Summary'!M27</f>
        <v>84059.6958</v>
      </c>
      <c r="N6" s="995">
        <f>'OLD Summary'!N27</f>
        <v>55480.4394</v>
      </c>
      <c r="O6" s="995">
        <f>'OLD Summary'!O27</f>
        <v>46160.286</v>
      </c>
      <c r="P6" s="995">
        <f>'OLD Summary'!P27</f>
        <v>58545.7626</v>
      </c>
      <c r="Q6" s="995">
        <f>'OLD Summary'!Q27</f>
        <v>66643.1832</v>
      </c>
      <c r="R6" s="995">
        <f>'OLD Summary'!R27</f>
        <v>39473.466</v>
      </c>
      <c r="S6" s="995">
        <f>'OLD Summary'!S27</f>
        <v>9247.9782</v>
      </c>
      <c r="T6" s="995">
        <f>'OLD Summary'!T27</f>
        <v>7451.028</v>
      </c>
      <c r="U6" s="995">
        <f>'OLD Summary'!U27</f>
        <v>3948.408</v>
      </c>
      <c r="V6" s="995">
        <f>'OLD Summary'!V27</f>
        <v>5572.35</v>
      </c>
      <c r="W6" s="995">
        <f>'OLD Summary'!W27</f>
        <v>2929.464</v>
      </c>
      <c r="X6" s="995">
        <f>'OLD Summary'!X27</f>
        <v>2802.096</v>
      </c>
      <c r="Y6" s="995">
        <f>'OLD Summary'!Y27</f>
        <v>3789.198</v>
      </c>
      <c r="Z6" s="995">
        <f>'OLD Summary'!Z27</f>
        <v>1719.468</v>
      </c>
      <c r="AA6" s="995">
        <f>'OLD Summary'!AA27</f>
        <v>0</v>
      </c>
      <c r="AB6" s="995">
        <f>'OLD Summary'!AB27</f>
        <v>1655.784</v>
      </c>
      <c r="AC6" s="995">
        <f>'OLD Summary'!AC27</f>
        <v>0</v>
      </c>
      <c r="AD6" s="995">
        <f>'OLD Summary'!AD27</f>
        <v>2006.046</v>
      </c>
      <c r="AE6" s="995">
        <f>'OLD Summary'!AE27</f>
        <v>0</v>
      </c>
      <c r="AF6" s="995">
        <f>'OLD Summary'!AF27</f>
        <v>4107.618</v>
      </c>
      <c r="AG6" s="961">
        <f t="shared" si="1"/>
        <v>900438.69</v>
      </c>
    </row>
    <row r="7">
      <c r="A7" s="170" t="s">
        <v>835</v>
      </c>
      <c r="B7" s="995">
        <f t="shared" ref="B7:AF7" si="2">SUM(B4:B6)</f>
        <v>23196.7026</v>
      </c>
      <c r="C7" s="995">
        <f t="shared" si="2"/>
        <v>24580.9626</v>
      </c>
      <c r="D7" s="995">
        <f t="shared" si="2"/>
        <v>37612.7346</v>
      </c>
      <c r="E7" s="995">
        <f t="shared" si="2"/>
        <v>31695.1406</v>
      </c>
      <c r="F7" s="995">
        <f t="shared" si="2"/>
        <v>35739.0746</v>
      </c>
      <c r="G7" s="995">
        <f t="shared" si="2"/>
        <v>40246.1652</v>
      </c>
      <c r="H7" s="995">
        <f t="shared" si="2"/>
        <v>39578.0132</v>
      </c>
      <c r="I7" s="995">
        <f t="shared" si="2"/>
        <v>48456.4392</v>
      </c>
      <c r="J7" s="995">
        <f t="shared" si="2"/>
        <v>51292.6712</v>
      </c>
      <c r="K7" s="995">
        <f t="shared" si="2"/>
        <v>97669.7672</v>
      </c>
      <c r="L7" s="995">
        <f t="shared" si="2"/>
        <v>87915.5078</v>
      </c>
      <c r="M7" s="995">
        <f t="shared" si="2"/>
        <v>117513.6058</v>
      </c>
      <c r="N7" s="995">
        <f t="shared" si="2"/>
        <v>58117.3994</v>
      </c>
      <c r="O7" s="995">
        <f t="shared" si="2"/>
        <v>46160.286</v>
      </c>
      <c r="P7" s="995">
        <f t="shared" si="2"/>
        <v>58545.7626</v>
      </c>
      <c r="Q7" s="995">
        <f t="shared" si="2"/>
        <v>67543.1532</v>
      </c>
      <c r="R7" s="995">
        <f t="shared" si="2"/>
        <v>41712.426</v>
      </c>
      <c r="S7" s="995">
        <f t="shared" si="2"/>
        <v>9847.9582</v>
      </c>
      <c r="T7" s="995">
        <f t="shared" si="2"/>
        <v>8051.008</v>
      </c>
      <c r="U7" s="995">
        <f t="shared" si="2"/>
        <v>3948.408</v>
      </c>
      <c r="V7" s="995">
        <f t="shared" si="2"/>
        <v>5572.35</v>
      </c>
      <c r="W7" s="995">
        <f t="shared" si="2"/>
        <v>2929.464</v>
      </c>
      <c r="X7" s="995">
        <f t="shared" si="2"/>
        <v>2802.096</v>
      </c>
      <c r="Y7" s="995">
        <f t="shared" si="2"/>
        <v>3789.198</v>
      </c>
      <c r="Z7" s="995">
        <f t="shared" si="2"/>
        <v>1719.468</v>
      </c>
      <c r="AA7" s="995">
        <f t="shared" si="2"/>
        <v>0</v>
      </c>
      <c r="AB7" s="995">
        <f t="shared" si="2"/>
        <v>1655.784</v>
      </c>
      <c r="AC7" s="995">
        <f t="shared" si="2"/>
        <v>0</v>
      </c>
      <c r="AD7" s="995">
        <f t="shared" si="2"/>
        <v>2006.046</v>
      </c>
      <c r="AE7" s="995">
        <f t="shared" si="2"/>
        <v>0</v>
      </c>
      <c r="AF7" s="995">
        <f t="shared" si="2"/>
        <v>4107.618</v>
      </c>
      <c r="AG7" s="961">
        <f t="shared" si="1"/>
        <v>954005.21</v>
      </c>
    </row>
    <row r="8">
      <c r="A8" s="40"/>
      <c r="B8" s="491"/>
      <c r="C8" s="491"/>
      <c r="D8" s="491"/>
      <c r="E8" s="491"/>
      <c r="F8" s="491"/>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963"/>
    </row>
    <row r="9">
      <c r="A9" s="917" t="s">
        <v>32</v>
      </c>
      <c r="B9" s="491"/>
      <c r="C9" s="491"/>
      <c r="D9" s="491"/>
      <c r="E9" s="491"/>
      <c r="F9" s="491"/>
      <c r="G9" s="491"/>
      <c r="H9" s="491"/>
      <c r="I9" s="491"/>
      <c r="J9" s="491"/>
      <c r="K9" s="491"/>
      <c r="L9" s="491"/>
      <c r="M9" s="491"/>
      <c r="N9" s="491"/>
      <c r="O9" s="491"/>
      <c r="P9" s="491"/>
      <c r="Q9" s="491"/>
      <c r="R9" s="491"/>
      <c r="S9" s="491"/>
      <c r="T9" s="491"/>
      <c r="U9" s="491"/>
      <c r="V9" s="491"/>
      <c r="W9" s="491"/>
      <c r="X9" s="491"/>
      <c r="Y9" s="491"/>
      <c r="Z9" s="491"/>
      <c r="AA9" s="491"/>
      <c r="AB9" s="491"/>
      <c r="AC9" s="491"/>
      <c r="AD9" s="491"/>
      <c r="AE9" s="491"/>
      <c r="AF9" s="491"/>
      <c r="AG9" s="963"/>
    </row>
    <row r="10">
      <c r="A10" s="964" t="s">
        <v>882</v>
      </c>
      <c r="B10" s="80">
        <f>'OLD Summary'!B47</f>
        <v>4</v>
      </c>
      <c r="C10" s="80">
        <f>'OLD Summary'!C47</f>
        <v>0</v>
      </c>
      <c r="D10" s="80">
        <f>'OLD Summary'!D47</f>
        <v>3</v>
      </c>
      <c r="E10" s="80">
        <f>'OLD Summary'!E47</f>
        <v>1</v>
      </c>
      <c r="F10" s="80">
        <f>'OLD Summary'!F47</f>
        <v>1</v>
      </c>
      <c r="G10" s="80">
        <f>'OLD Summary'!G47</f>
        <v>0</v>
      </c>
      <c r="H10" s="80">
        <f>'OLD Summary'!H47</f>
        <v>0</v>
      </c>
      <c r="I10" s="80">
        <f>'OLD Summary'!I47</f>
        <v>3</v>
      </c>
      <c r="J10" s="80">
        <f>'OLD Summary'!J47</f>
        <v>4</v>
      </c>
      <c r="K10" s="80">
        <f>'OLD Summary'!K47</f>
        <v>4</v>
      </c>
      <c r="L10" s="80">
        <f>'OLD Summary'!L47</f>
        <v>2</v>
      </c>
      <c r="M10" s="80">
        <f>'OLD Summary'!M47</f>
        <v>104</v>
      </c>
      <c r="N10" s="80">
        <f>'OLD Summary'!N47</f>
        <v>4</v>
      </c>
      <c r="O10" s="80">
        <f>'OLD Summary'!O47</f>
        <v>0</v>
      </c>
      <c r="P10" s="80">
        <f>'OLD Summary'!P47</f>
        <v>0</v>
      </c>
      <c r="Q10" s="80">
        <f>'OLD Summary'!Q47</f>
        <v>3</v>
      </c>
      <c r="R10" s="80">
        <f>'OLD Summary'!R47</f>
        <v>4</v>
      </c>
      <c r="S10" s="80">
        <f>'OLD Summary'!S47</f>
        <v>2</v>
      </c>
      <c r="T10" s="80">
        <f>'OLD Summary'!T47</f>
        <v>2</v>
      </c>
      <c r="U10" s="80">
        <f>'OLD Summary'!U47</f>
        <v>0</v>
      </c>
      <c r="V10" s="80">
        <f>'OLD Summary'!V47</f>
        <v>0</v>
      </c>
      <c r="W10" s="80">
        <f>'OLD Summary'!W47</f>
        <v>0</v>
      </c>
      <c r="X10" s="80">
        <f>'OLD Summary'!X47</f>
        <v>0</v>
      </c>
      <c r="Y10" s="80">
        <f>'OLD Summary'!Y47</f>
        <v>0</v>
      </c>
      <c r="Z10" s="80">
        <f>'OLD Summary'!Z47</f>
        <v>0</v>
      </c>
      <c r="AA10" s="80">
        <f>'OLD Summary'!AA47</f>
        <v>0</v>
      </c>
      <c r="AB10" s="80">
        <f>'OLD Summary'!AB47</f>
        <v>0</v>
      </c>
      <c r="AC10" s="80">
        <f>'OLD Summary'!AC47</f>
        <v>0</v>
      </c>
      <c r="AD10" s="80">
        <f>'OLD Summary'!AD47</f>
        <v>0</v>
      </c>
      <c r="AE10" s="80">
        <f>'OLD Summary'!AE47</f>
        <v>0</v>
      </c>
      <c r="AF10" s="80">
        <f>'OLD Summary'!AF47</f>
        <v>0</v>
      </c>
      <c r="AG10" s="961">
        <f t="shared" ref="AG10:AG13" si="3">sum(B10:AF10)</f>
        <v>141</v>
      </c>
    </row>
    <row r="11">
      <c r="A11" s="964" t="s">
        <v>884</v>
      </c>
      <c r="B11" s="997">
        <f>'OLD Summary'!B48</f>
        <v>0</v>
      </c>
      <c r="C11" s="997">
        <f>'OLD Summary'!C48</f>
        <v>0</v>
      </c>
      <c r="D11" s="997">
        <f>'OLD Summary'!D48</f>
        <v>0</v>
      </c>
      <c r="E11" s="997">
        <f>'OLD Summary'!E48</f>
        <v>0</v>
      </c>
      <c r="F11" s="997">
        <f>'OLD Summary'!F48</f>
        <v>0</v>
      </c>
      <c r="G11" s="997">
        <f>'OLD Summary'!G48</f>
        <v>0</v>
      </c>
      <c r="H11" s="80">
        <f>'OLD Summary'!H48</f>
        <v>5</v>
      </c>
      <c r="I11" s="80">
        <f>'OLD Summary'!I48</f>
        <v>16</v>
      </c>
      <c r="J11" s="80">
        <f>'OLD Summary'!J48</f>
        <v>0</v>
      </c>
      <c r="K11" s="80">
        <f>'OLD Summary'!K48</f>
        <v>1</v>
      </c>
      <c r="L11" s="80">
        <f>'OLD Summary'!L48</f>
        <v>1</v>
      </c>
      <c r="M11" s="80">
        <f>'OLD Summary'!M48</f>
        <v>5</v>
      </c>
      <c r="N11" s="80">
        <f>'OLD Summary'!N48</f>
        <v>3</v>
      </c>
      <c r="O11" s="80">
        <f>'OLD Summary'!O48</f>
        <v>0</v>
      </c>
      <c r="P11" s="80">
        <f>'OLD Summary'!P48</f>
        <v>0</v>
      </c>
      <c r="Q11" s="80">
        <f>'OLD Summary'!Q48</f>
        <v>0</v>
      </c>
      <c r="R11" s="80">
        <f>'OLD Summary'!R48</f>
        <v>1</v>
      </c>
      <c r="S11" s="80">
        <f>'OLD Summary'!S48</f>
        <v>0</v>
      </c>
      <c r="T11" s="80">
        <f>'OLD Summary'!T48</f>
        <v>0</v>
      </c>
      <c r="U11" s="80">
        <f>'OLD Summary'!U48</f>
        <v>0</v>
      </c>
      <c r="V11" s="80">
        <f>'OLD Summary'!V48</f>
        <v>0</v>
      </c>
      <c r="W11" s="80">
        <f>'OLD Summary'!W48</f>
        <v>0</v>
      </c>
      <c r="X11" s="80">
        <f>'OLD Summary'!X48</f>
        <v>0</v>
      </c>
      <c r="Y11" s="80">
        <f>'OLD Summary'!Y48</f>
        <v>0</v>
      </c>
      <c r="Z11" s="80">
        <f>'OLD Summary'!Z48</f>
        <v>0</v>
      </c>
      <c r="AA11" s="80">
        <f>'OLD Summary'!AA48</f>
        <v>0</v>
      </c>
      <c r="AB11" s="80">
        <f>'OLD Summary'!AB48</f>
        <v>0</v>
      </c>
      <c r="AC11" s="80">
        <f>'OLD Summary'!AC48</f>
        <v>0</v>
      </c>
      <c r="AD11" s="80">
        <f>'OLD Summary'!AD48</f>
        <v>0</v>
      </c>
      <c r="AE11" s="80">
        <f>'OLD Summary'!AE48</f>
        <v>0</v>
      </c>
      <c r="AF11" s="80">
        <f>'OLD Summary'!AF48</f>
        <v>0</v>
      </c>
      <c r="AG11" s="961">
        <f t="shared" si="3"/>
        <v>32</v>
      </c>
    </row>
    <row r="12">
      <c r="A12" s="964" t="s">
        <v>885</v>
      </c>
      <c r="B12" s="115">
        <f>'OLD Summary'!B53</f>
        <v>84</v>
      </c>
      <c r="C12" s="115">
        <f>'OLD Summary'!C53</f>
        <v>96</v>
      </c>
      <c r="D12" s="115">
        <f>'OLD Summary'!D53</f>
        <v>143</v>
      </c>
      <c r="E12" s="115">
        <f>'OLD Summary'!E53</f>
        <v>123</v>
      </c>
      <c r="F12" s="115">
        <f>'OLD Summary'!F53</f>
        <v>139</v>
      </c>
      <c r="G12" s="115">
        <f>'OLD Summary'!G53</f>
        <v>158</v>
      </c>
      <c r="H12" s="115">
        <f>'OLD Summary'!H53</f>
        <v>151</v>
      </c>
      <c r="I12" s="115">
        <f>'OLD Summary'!I53</f>
        <v>172</v>
      </c>
      <c r="J12" s="115">
        <f>'OLD Summary'!J53</f>
        <v>197</v>
      </c>
      <c r="K12" s="115">
        <f>'OLD Summary'!K53</f>
        <v>375</v>
      </c>
      <c r="L12" s="115">
        <f>'OLD Summary'!L53</f>
        <v>342</v>
      </c>
      <c r="M12" s="115">
        <f>'OLD Summary'!M53</f>
        <v>330</v>
      </c>
      <c r="N12" s="115">
        <f>'OLD Summary'!N53</f>
        <v>204</v>
      </c>
      <c r="O12" s="115">
        <f>'OLD Summary'!O53</f>
        <v>144</v>
      </c>
      <c r="P12" s="115">
        <f>'OLD Summary'!P53</f>
        <v>208</v>
      </c>
      <c r="Q12" s="115">
        <f>'OLD Summary'!Q53</f>
        <v>240</v>
      </c>
      <c r="R12" s="115">
        <f>'OLD Summary'!R53</f>
        <v>145</v>
      </c>
      <c r="S12" s="115">
        <f>'OLD Summary'!S53</f>
        <v>34</v>
      </c>
      <c r="T12" s="115">
        <f>'OLD Summary'!T53</f>
        <v>28</v>
      </c>
      <c r="U12" s="115">
        <f>'OLD Summary'!U53</f>
        <v>15</v>
      </c>
      <c r="V12" s="115">
        <f>'OLD Summary'!V53</f>
        <v>20</v>
      </c>
      <c r="W12" s="115">
        <f>'OLD Summary'!W53</f>
        <v>11</v>
      </c>
      <c r="X12" s="115">
        <f>'OLD Summary'!X53</f>
        <v>9</v>
      </c>
      <c r="Y12" s="115">
        <f>'OLD Summary'!Y53</f>
        <v>14</v>
      </c>
      <c r="Z12" s="115">
        <f>'OLD Summary'!Z53</f>
        <v>6</v>
      </c>
      <c r="AA12" s="115">
        <f>'OLD Summary'!AA53</f>
        <v>0</v>
      </c>
      <c r="AB12" s="115">
        <f>'OLD Summary'!AB53</f>
        <v>2</v>
      </c>
      <c r="AC12" s="115">
        <f>'OLD Summary'!AC53</f>
        <v>0</v>
      </c>
      <c r="AD12" s="115">
        <f>'OLD Summary'!AD53</f>
        <v>4</v>
      </c>
      <c r="AE12" s="115">
        <f>'OLD Summary'!AE53</f>
        <v>0</v>
      </c>
      <c r="AF12" s="115">
        <f>'OLD Summary'!AF53</f>
        <v>12</v>
      </c>
      <c r="AG12" s="961">
        <f t="shared" si="3"/>
        <v>3406</v>
      </c>
    </row>
    <row r="13">
      <c r="A13" s="964" t="s">
        <v>836</v>
      </c>
      <c r="B13" s="115">
        <f t="shared" ref="B13:AF13" si="4">SUM(B10:B12)</f>
        <v>88</v>
      </c>
      <c r="C13" s="115">
        <f t="shared" si="4"/>
        <v>96</v>
      </c>
      <c r="D13" s="115">
        <f t="shared" si="4"/>
        <v>146</v>
      </c>
      <c r="E13" s="115">
        <f t="shared" si="4"/>
        <v>124</v>
      </c>
      <c r="F13" s="115">
        <f t="shared" si="4"/>
        <v>140</v>
      </c>
      <c r="G13" s="115">
        <f t="shared" si="4"/>
        <v>158</v>
      </c>
      <c r="H13" s="115">
        <f t="shared" si="4"/>
        <v>156</v>
      </c>
      <c r="I13" s="115">
        <f t="shared" si="4"/>
        <v>191</v>
      </c>
      <c r="J13" s="115">
        <f t="shared" si="4"/>
        <v>201</v>
      </c>
      <c r="K13" s="115">
        <f t="shared" si="4"/>
        <v>380</v>
      </c>
      <c r="L13" s="115">
        <f t="shared" si="4"/>
        <v>345</v>
      </c>
      <c r="M13" s="115">
        <f t="shared" si="4"/>
        <v>439</v>
      </c>
      <c r="N13" s="115">
        <f t="shared" si="4"/>
        <v>211</v>
      </c>
      <c r="O13" s="115">
        <f t="shared" si="4"/>
        <v>144</v>
      </c>
      <c r="P13" s="115">
        <f t="shared" si="4"/>
        <v>208</v>
      </c>
      <c r="Q13" s="115">
        <f t="shared" si="4"/>
        <v>243</v>
      </c>
      <c r="R13" s="115">
        <f t="shared" si="4"/>
        <v>150</v>
      </c>
      <c r="S13" s="115">
        <f t="shared" si="4"/>
        <v>36</v>
      </c>
      <c r="T13" s="115">
        <f t="shared" si="4"/>
        <v>30</v>
      </c>
      <c r="U13" s="115">
        <f t="shared" si="4"/>
        <v>15</v>
      </c>
      <c r="V13" s="115">
        <f t="shared" si="4"/>
        <v>20</v>
      </c>
      <c r="W13" s="115">
        <f t="shared" si="4"/>
        <v>11</v>
      </c>
      <c r="X13" s="115">
        <f t="shared" si="4"/>
        <v>9</v>
      </c>
      <c r="Y13" s="115">
        <f t="shared" si="4"/>
        <v>14</v>
      </c>
      <c r="Z13" s="115">
        <f t="shared" si="4"/>
        <v>6</v>
      </c>
      <c r="AA13" s="115">
        <f t="shared" si="4"/>
        <v>0</v>
      </c>
      <c r="AB13" s="115">
        <f t="shared" si="4"/>
        <v>2</v>
      </c>
      <c r="AC13" s="115">
        <f t="shared" si="4"/>
        <v>0</v>
      </c>
      <c r="AD13" s="115">
        <f t="shared" si="4"/>
        <v>4</v>
      </c>
      <c r="AE13" s="115">
        <f t="shared" si="4"/>
        <v>0</v>
      </c>
      <c r="AF13" s="115">
        <f t="shared" si="4"/>
        <v>12</v>
      </c>
      <c r="AG13" s="961">
        <f t="shared" si="3"/>
        <v>3579</v>
      </c>
    </row>
    <row r="14">
      <c r="A14" s="40"/>
      <c r="B14" s="491"/>
      <c r="C14" s="491"/>
      <c r="D14" s="491"/>
      <c r="E14" s="491"/>
      <c r="F14" s="491"/>
      <c r="G14" s="491"/>
      <c r="H14" s="491"/>
      <c r="I14" s="491"/>
      <c r="J14" s="491"/>
      <c r="K14" s="491"/>
      <c r="L14" s="491"/>
      <c r="M14" s="491"/>
      <c r="N14" s="491"/>
      <c r="O14" s="491"/>
      <c r="P14" s="491"/>
      <c r="Q14" s="491"/>
      <c r="R14" s="491"/>
      <c r="S14" s="491"/>
      <c r="T14" s="491"/>
      <c r="U14" s="491"/>
      <c r="V14" s="491"/>
      <c r="W14" s="491"/>
      <c r="X14" s="491"/>
      <c r="Y14" s="491"/>
      <c r="Z14" s="491"/>
      <c r="AA14" s="491"/>
      <c r="AB14" s="491"/>
      <c r="AC14" s="491"/>
      <c r="AD14" s="491"/>
      <c r="AE14" s="491"/>
      <c r="AF14" s="491"/>
      <c r="AG14" s="963"/>
    </row>
    <row r="15">
      <c r="A15" s="917" t="s">
        <v>891</v>
      </c>
      <c r="B15" s="491"/>
      <c r="C15" s="491"/>
      <c r="D15" s="491"/>
      <c r="E15" s="491"/>
      <c r="F15" s="491"/>
      <c r="G15" s="491"/>
      <c r="H15" s="491"/>
      <c r="I15" s="491"/>
      <c r="J15" s="491"/>
      <c r="K15" s="491"/>
      <c r="L15" s="491"/>
      <c r="M15" s="491"/>
      <c r="N15" s="491"/>
      <c r="O15" s="491"/>
      <c r="P15" s="491"/>
      <c r="Q15" s="491"/>
      <c r="R15" s="491"/>
      <c r="S15" s="491"/>
      <c r="T15" s="491"/>
      <c r="U15" s="491"/>
      <c r="V15" s="491"/>
      <c r="W15" s="491"/>
      <c r="X15" s="491"/>
      <c r="Y15" s="491"/>
      <c r="Z15" s="491"/>
      <c r="AA15" s="491"/>
      <c r="AB15" s="491"/>
      <c r="AC15" s="491"/>
      <c r="AD15" s="491"/>
      <c r="AE15" s="491"/>
      <c r="AF15" s="491"/>
      <c r="AG15" s="963"/>
    </row>
    <row r="16">
      <c r="A16" s="967" t="s">
        <v>892</v>
      </c>
      <c r="B16" s="288">
        <f>'OLD Summary'!B21</f>
        <v>1799.94</v>
      </c>
      <c r="C16" s="288">
        <f>'OLD Summary'!C21</f>
        <v>0</v>
      </c>
      <c r="D16" s="288">
        <f>'OLD Summary'!D21</f>
        <v>899.97</v>
      </c>
      <c r="E16" s="288">
        <f>'OLD Summary'!E21</f>
        <v>299.99</v>
      </c>
      <c r="F16" s="288">
        <f>'OLD Summary'!F21</f>
        <v>299.99</v>
      </c>
      <c r="G16" s="288">
        <f>'OLD Summary'!G21</f>
        <v>0</v>
      </c>
      <c r="H16" s="288">
        <f>'OLD Summary'!H21</f>
        <v>0</v>
      </c>
      <c r="I16" s="288">
        <f>'OLD Summary'!I21</f>
        <v>899.97</v>
      </c>
      <c r="J16" s="288">
        <f>'OLD Summary'!J21</f>
        <v>1079.96</v>
      </c>
      <c r="K16" s="288">
        <f>'OLD Summary'!K21</f>
        <v>1999.96</v>
      </c>
      <c r="L16" s="288">
        <f>'OLD Summary'!L21</f>
        <v>599.98</v>
      </c>
      <c r="M16" s="288">
        <f>'OLD Summary'!M21</f>
        <v>32338.91</v>
      </c>
      <c r="N16" s="288">
        <f>'OLD Summary'!N21</f>
        <v>1999.96</v>
      </c>
      <c r="O16" s="288">
        <f>'OLD Summary'!O21</f>
        <v>0</v>
      </c>
      <c r="P16" s="288">
        <f>'OLD Summary'!P21</f>
        <v>0</v>
      </c>
      <c r="Q16" s="288">
        <f>'OLD Summary'!Q21</f>
        <v>899.97</v>
      </c>
      <c r="R16" s="288">
        <f>'OLD Summary'!R21</f>
        <v>1999.96</v>
      </c>
      <c r="S16" s="288">
        <f>'OLD Summary'!S21</f>
        <v>599.98</v>
      </c>
      <c r="T16" s="288">
        <f>'OLD Summary'!T21</f>
        <v>599.98</v>
      </c>
      <c r="U16" s="288">
        <f>'OLD Summary'!U21</f>
        <v>0</v>
      </c>
      <c r="V16" s="288">
        <f>'OLD Summary'!V21</f>
        <v>0</v>
      </c>
      <c r="W16" s="288">
        <f>'OLD Summary'!W21</f>
        <v>0</v>
      </c>
      <c r="X16" s="288">
        <f>'OLD Summary'!X21</f>
        <v>0</v>
      </c>
      <c r="Y16" s="288">
        <f>'OLD Summary'!Y21</f>
        <v>0</v>
      </c>
      <c r="Z16" s="288">
        <f>'OLD Summary'!Z21</f>
        <v>0</v>
      </c>
      <c r="AA16" s="288">
        <f>'OLD Summary'!AA21</f>
        <v>0</v>
      </c>
      <c r="AB16" s="288">
        <f>'OLD Summary'!AB21</f>
        <v>0</v>
      </c>
      <c r="AC16" s="288">
        <f>'OLD Summary'!AC21</f>
        <v>0</v>
      </c>
      <c r="AD16" s="288">
        <f>'OLD Summary'!AD21</f>
        <v>0</v>
      </c>
      <c r="AE16" s="288">
        <f>'OLD Summary'!AE21</f>
        <v>0</v>
      </c>
      <c r="AF16" s="288">
        <f>'OLD Summary'!AF21</f>
        <v>0</v>
      </c>
      <c r="AG16" s="888">
        <f t="shared" ref="AG16:AG20" si="5">SUM(B16:AF16)</f>
        <v>46318.52</v>
      </c>
    </row>
    <row r="17">
      <c r="A17" s="967" t="s">
        <v>839</v>
      </c>
      <c r="B17" s="288">
        <v>0.0</v>
      </c>
      <c r="C17" s="288">
        <v>0.0</v>
      </c>
      <c r="D17" s="288">
        <v>0.0</v>
      </c>
      <c r="E17" s="288">
        <v>0.0</v>
      </c>
      <c r="F17" s="288">
        <v>0.0</v>
      </c>
      <c r="G17" s="288">
        <v>0.0</v>
      </c>
      <c r="H17" s="288">
        <v>0.0</v>
      </c>
      <c r="I17" s="288">
        <v>0.0</v>
      </c>
      <c r="J17" s="288">
        <v>0.0</v>
      </c>
      <c r="K17" s="288">
        <v>0.0</v>
      </c>
      <c r="L17" s="288">
        <v>0.0</v>
      </c>
      <c r="M17" s="288">
        <v>0.0</v>
      </c>
      <c r="N17" s="288">
        <v>0.0</v>
      </c>
      <c r="O17" s="288">
        <v>0.0</v>
      </c>
      <c r="P17" s="288">
        <v>0.0</v>
      </c>
      <c r="Q17" s="289">
        <v>0.0</v>
      </c>
      <c r="R17" s="288">
        <v>0.0</v>
      </c>
      <c r="S17" s="288">
        <v>0.0</v>
      </c>
      <c r="T17" s="288">
        <v>0.0</v>
      </c>
      <c r="U17" s="289">
        <v>0.0</v>
      </c>
      <c r="V17" s="288">
        <v>0.0</v>
      </c>
      <c r="W17" s="288">
        <v>0.0</v>
      </c>
      <c r="X17" s="288">
        <v>0.0</v>
      </c>
      <c r="Y17" s="288">
        <v>0.0</v>
      </c>
      <c r="Z17" s="288">
        <v>0.0</v>
      </c>
      <c r="AA17" s="288">
        <v>0.0</v>
      </c>
      <c r="AB17" s="288">
        <v>0.0</v>
      </c>
      <c r="AC17" s="288"/>
      <c r="AD17" s="288"/>
      <c r="AE17" s="288"/>
      <c r="AF17" s="288"/>
      <c r="AG17" s="888">
        <f t="shared" si="5"/>
        <v>0</v>
      </c>
    </row>
    <row r="18">
      <c r="A18" s="967" t="s">
        <v>894</v>
      </c>
      <c r="B18" s="288">
        <v>0.0</v>
      </c>
      <c r="C18" s="288">
        <v>0.0</v>
      </c>
      <c r="D18" s="288">
        <v>0.0</v>
      </c>
      <c r="E18" s="288">
        <v>0.0</v>
      </c>
      <c r="F18" s="288">
        <v>0.0</v>
      </c>
      <c r="G18" s="288">
        <v>0.0</v>
      </c>
      <c r="H18" s="288">
        <v>0.0</v>
      </c>
      <c r="I18" s="288">
        <v>0.0</v>
      </c>
      <c r="J18" s="288">
        <v>0.0</v>
      </c>
      <c r="K18" s="288">
        <v>0.0</v>
      </c>
      <c r="L18" s="288">
        <v>0.0</v>
      </c>
      <c r="M18" s="288">
        <v>0.0</v>
      </c>
      <c r="N18" s="288">
        <v>0.0</v>
      </c>
      <c r="O18" s="288">
        <v>0.0</v>
      </c>
      <c r="P18" s="288">
        <v>0.0</v>
      </c>
      <c r="Q18" s="288">
        <v>0.0</v>
      </c>
      <c r="R18" s="288">
        <v>0.0</v>
      </c>
      <c r="S18" s="288">
        <v>0.0</v>
      </c>
      <c r="T18" s="288">
        <v>0.0</v>
      </c>
      <c r="U18" s="288">
        <v>0.0</v>
      </c>
      <c r="V18" s="288">
        <v>0.0</v>
      </c>
      <c r="W18" s="288">
        <v>0.0</v>
      </c>
      <c r="X18" s="288">
        <v>0.0</v>
      </c>
      <c r="Y18" s="288">
        <v>0.0</v>
      </c>
      <c r="Z18" s="288">
        <v>0.0</v>
      </c>
      <c r="AA18" s="288">
        <v>0.0</v>
      </c>
      <c r="AB18" s="288">
        <v>0.0</v>
      </c>
      <c r="AC18" s="288">
        <v>0.0</v>
      </c>
      <c r="AD18" s="288">
        <v>0.0</v>
      </c>
      <c r="AE18" s="288">
        <v>0.0</v>
      </c>
      <c r="AF18" s="288">
        <v>0.0</v>
      </c>
      <c r="AG18" s="888">
        <f t="shared" si="5"/>
        <v>0</v>
      </c>
    </row>
    <row r="19">
      <c r="A19" s="967" t="s">
        <v>896</v>
      </c>
      <c r="B19" s="288">
        <v>0.0</v>
      </c>
      <c r="C19" s="288">
        <v>0.0</v>
      </c>
      <c r="D19" s="288">
        <v>0.0</v>
      </c>
      <c r="E19" s="288">
        <v>0.0</v>
      </c>
      <c r="F19" s="288">
        <v>0.0</v>
      </c>
      <c r="G19" s="288">
        <v>0.0</v>
      </c>
      <c r="H19" s="288">
        <v>0.0</v>
      </c>
      <c r="I19" s="288">
        <v>0.0</v>
      </c>
      <c r="J19" s="288">
        <v>0.0</v>
      </c>
      <c r="K19" s="288">
        <v>0.0</v>
      </c>
      <c r="L19" s="288">
        <v>0.0</v>
      </c>
      <c r="M19" s="288">
        <v>0.0</v>
      </c>
      <c r="N19" s="288">
        <v>0.0</v>
      </c>
      <c r="O19" s="288">
        <v>0.0</v>
      </c>
      <c r="P19" s="288">
        <v>0.0</v>
      </c>
      <c r="Q19" s="288">
        <v>0.0</v>
      </c>
      <c r="R19" s="288">
        <v>0.0</v>
      </c>
      <c r="S19" s="288">
        <v>0.0</v>
      </c>
      <c r="T19" s="288">
        <v>0.0</v>
      </c>
      <c r="U19" s="288">
        <v>0.0</v>
      </c>
      <c r="V19" s="288">
        <v>0.0</v>
      </c>
      <c r="W19" s="288">
        <v>0.0</v>
      </c>
      <c r="X19" s="288">
        <v>0.0</v>
      </c>
      <c r="Y19" s="288">
        <v>0.0</v>
      </c>
      <c r="Z19" s="288">
        <v>0.0</v>
      </c>
      <c r="AA19" s="288">
        <v>0.0</v>
      </c>
      <c r="AB19" s="288">
        <v>0.0</v>
      </c>
      <c r="AC19" s="288">
        <v>0.0</v>
      </c>
      <c r="AD19" s="288">
        <v>0.0</v>
      </c>
      <c r="AE19" s="288">
        <v>0.0</v>
      </c>
      <c r="AF19" s="288">
        <v>0.0</v>
      </c>
      <c r="AG19" s="888">
        <f t="shared" si="5"/>
        <v>0</v>
      </c>
    </row>
    <row r="20">
      <c r="A20" s="971" t="s">
        <v>898</v>
      </c>
      <c r="B20" s="145">
        <f t="shared" ref="B20:AF20" si="6">SUM(B16:B19)</f>
        <v>1799.94</v>
      </c>
      <c r="C20" s="145">
        <f t="shared" si="6"/>
        <v>0</v>
      </c>
      <c r="D20" s="145">
        <f t="shared" si="6"/>
        <v>899.97</v>
      </c>
      <c r="E20" s="145">
        <f t="shared" si="6"/>
        <v>299.99</v>
      </c>
      <c r="F20" s="145">
        <f t="shared" si="6"/>
        <v>299.99</v>
      </c>
      <c r="G20" s="145">
        <f t="shared" si="6"/>
        <v>0</v>
      </c>
      <c r="H20" s="145">
        <f t="shared" si="6"/>
        <v>0</v>
      </c>
      <c r="I20" s="145">
        <f t="shared" si="6"/>
        <v>899.97</v>
      </c>
      <c r="J20" s="145">
        <f t="shared" si="6"/>
        <v>1079.96</v>
      </c>
      <c r="K20" s="145">
        <f t="shared" si="6"/>
        <v>1999.96</v>
      </c>
      <c r="L20" s="145">
        <f t="shared" si="6"/>
        <v>599.98</v>
      </c>
      <c r="M20" s="145">
        <f t="shared" si="6"/>
        <v>32338.91</v>
      </c>
      <c r="N20" s="145">
        <f t="shared" si="6"/>
        <v>1999.96</v>
      </c>
      <c r="O20" s="145">
        <f t="shared" si="6"/>
        <v>0</v>
      </c>
      <c r="P20" s="145">
        <f t="shared" si="6"/>
        <v>0</v>
      </c>
      <c r="Q20" s="145">
        <f t="shared" si="6"/>
        <v>899.97</v>
      </c>
      <c r="R20" s="145">
        <f t="shared" si="6"/>
        <v>1999.96</v>
      </c>
      <c r="S20" s="145">
        <f t="shared" si="6"/>
        <v>599.98</v>
      </c>
      <c r="T20" s="145">
        <f t="shared" si="6"/>
        <v>599.98</v>
      </c>
      <c r="U20" s="145">
        <f t="shared" si="6"/>
        <v>0</v>
      </c>
      <c r="V20" s="145">
        <f t="shared" si="6"/>
        <v>0</v>
      </c>
      <c r="W20" s="145">
        <f t="shared" si="6"/>
        <v>0</v>
      </c>
      <c r="X20" s="145">
        <f t="shared" si="6"/>
        <v>0</v>
      </c>
      <c r="Y20" s="145">
        <f t="shared" si="6"/>
        <v>0</v>
      </c>
      <c r="Z20" s="145">
        <f t="shared" si="6"/>
        <v>0</v>
      </c>
      <c r="AA20" s="145">
        <f t="shared" si="6"/>
        <v>0</v>
      </c>
      <c r="AB20" s="145">
        <f t="shared" si="6"/>
        <v>0</v>
      </c>
      <c r="AC20" s="145">
        <f t="shared" si="6"/>
        <v>0</v>
      </c>
      <c r="AD20" s="145">
        <f t="shared" si="6"/>
        <v>0</v>
      </c>
      <c r="AE20" s="145">
        <f t="shared" si="6"/>
        <v>0</v>
      </c>
      <c r="AF20" s="145">
        <f t="shared" si="6"/>
        <v>0</v>
      </c>
      <c r="AG20" s="888">
        <f t="shared" si="5"/>
        <v>46318.52</v>
      </c>
    </row>
    <row r="21">
      <c r="A21" s="40"/>
      <c r="B21" s="491"/>
      <c r="C21" s="491"/>
      <c r="D21" s="491"/>
      <c r="E21" s="491"/>
      <c r="F21" s="491"/>
      <c r="G21" s="491"/>
      <c r="H21" s="491"/>
      <c r="I21" s="491"/>
      <c r="J21" s="491"/>
      <c r="K21" s="491"/>
      <c r="L21" s="491"/>
      <c r="M21" s="491"/>
      <c r="N21" s="491"/>
      <c r="O21" s="491"/>
      <c r="P21" s="491"/>
      <c r="Q21" s="491"/>
      <c r="R21" s="491"/>
      <c r="S21" s="491"/>
      <c r="T21" s="491"/>
      <c r="U21" s="491"/>
      <c r="V21" s="491"/>
      <c r="W21" s="491"/>
      <c r="X21" s="491"/>
      <c r="Y21" s="491"/>
      <c r="Z21" s="491"/>
      <c r="AA21" s="491"/>
      <c r="AB21" s="491"/>
      <c r="AC21" s="491"/>
      <c r="AD21" s="491"/>
      <c r="AE21" s="491"/>
      <c r="AF21" s="491"/>
      <c r="AG21" s="963"/>
    </row>
    <row r="22">
      <c r="A22" s="917" t="s">
        <v>518</v>
      </c>
      <c r="B22" s="153"/>
      <c r="C22" s="491"/>
      <c r="D22" s="491"/>
      <c r="E22" s="491"/>
      <c r="F22" s="491"/>
      <c r="G22" s="491"/>
      <c r="H22" s="491"/>
      <c r="I22" s="491"/>
      <c r="J22" s="491"/>
      <c r="K22" s="491"/>
      <c r="L22" s="491"/>
      <c r="M22" s="491"/>
      <c r="N22" s="491"/>
      <c r="O22" s="491"/>
      <c r="P22" s="491"/>
      <c r="Q22" s="491"/>
      <c r="R22" s="491"/>
      <c r="S22" s="491"/>
      <c r="T22" s="491"/>
      <c r="U22" s="491"/>
      <c r="V22" s="491"/>
      <c r="W22" s="491"/>
      <c r="X22" s="491"/>
      <c r="Y22" s="491"/>
      <c r="Z22" s="491"/>
      <c r="AA22" s="491"/>
      <c r="AB22" s="491"/>
      <c r="AC22" s="491"/>
      <c r="AD22" s="491"/>
      <c r="AE22" s="491"/>
      <c r="AF22" s="491"/>
      <c r="AG22" s="961"/>
    </row>
    <row r="23">
      <c r="A23" s="932" t="s">
        <v>905</v>
      </c>
      <c r="B23" s="153">
        <f t="shared" ref="B23:AF23" si="7">B75-B40</f>
        <v>0</v>
      </c>
      <c r="C23" s="153">
        <f t="shared" si="7"/>
        <v>0</v>
      </c>
      <c r="D23" s="153">
        <f t="shared" si="7"/>
        <v>0</v>
      </c>
      <c r="E23" s="153">
        <f t="shared" si="7"/>
        <v>0</v>
      </c>
      <c r="F23" s="153">
        <f t="shared" si="7"/>
        <v>0</v>
      </c>
      <c r="G23" s="153">
        <f t="shared" si="7"/>
        <v>0</v>
      </c>
      <c r="H23" s="153">
        <f t="shared" si="7"/>
        <v>1</v>
      </c>
      <c r="I23" s="80">
        <f t="shared" si="7"/>
        <v>1</v>
      </c>
      <c r="J23" s="80">
        <f t="shared" si="7"/>
        <v>0</v>
      </c>
      <c r="K23" s="80">
        <f t="shared" si="7"/>
        <v>1</v>
      </c>
      <c r="L23" s="80">
        <f t="shared" si="7"/>
        <v>0</v>
      </c>
      <c r="M23" s="80">
        <f t="shared" si="7"/>
        <v>2</v>
      </c>
      <c r="N23" s="80">
        <f t="shared" si="7"/>
        <v>3</v>
      </c>
      <c r="O23" s="159">
        <f t="shared" si="7"/>
        <v>0</v>
      </c>
      <c r="P23" s="159">
        <f t="shared" si="7"/>
        <v>0</v>
      </c>
      <c r="Q23" s="159">
        <f t="shared" si="7"/>
        <v>0</v>
      </c>
      <c r="R23" s="80">
        <f t="shared" si="7"/>
        <v>0</v>
      </c>
      <c r="S23" s="80">
        <f t="shared" si="7"/>
        <v>0</v>
      </c>
      <c r="T23" s="80">
        <f t="shared" si="7"/>
        <v>0</v>
      </c>
      <c r="U23" s="80">
        <f t="shared" si="7"/>
        <v>0</v>
      </c>
      <c r="V23" s="80">
        <f t="shared" si="7"/>
        <v>0</v>
      </c>
      <c r="W23" s="80">
        <f t="shared" si="7"/>
        <v>0</v>
      </c>
      <c r="X23" s="80">
        <f t="shared" si="7"/>
        <v>0</v>
      </c>
      <c r="Y23" s="80">
        <f t="shared" si="7"/>
        <v>0</v>
      </c>
      <c r="Z23" s="159">
        <f t="shared" si="7"/>
        <v>0</v>
      </c>
      <c r="AA23" s="80">
        <f t="shared" si="7"/>
        <v>0</v>
      </c>
      <c r="AB23" s="80">
        <f t="shared" si="7"/>
        <v>0</v>
      </c>
      <c r="AC23" s="159">
        <f t="shared" si="7"/>
        <v>0</v>
      </c>
      <c r="AD23" s="159">
        <f t="shared" si="7"/>
        <v>0</v>
      </c>
      <c r="AE23" s="159">
        <f t="shared" si="7"/>
        <v>0</v>
      </c>
      <c r="AF23" s="159">
        <f t="shared" si="7"/>
        <v>0</v>
      </c>
      <c r="AG23" s="961">
        <f t="shared" ref="AG23:AG27" si="9">sum(B23:AF23)</f>
        <v>8</v>
      </c>
    </row>
    <row r="24">
      <c r="A24" s="932" t="s">
        <v>910</v>
      </c>
      <c r="B24" s="153">
        <f t="shared" ref="B24:AF24" si="8">B76-B41</f>
        <v>0</v>
      </c>
      <c r="C24" s="153">
        <f t="shared" si="8"/>
        <v>0</v>
      </c>
      <c r="D24" s="153">
        <f t="shared" si="8"/>
        <v>0</v>
      </c>
      <c r="E24" s="153">
        <f t="shared" si="8"/>
        <v>0</v>
      </c>
      <c r="F24" s="153">
        <f t="shared" si="8"/>
        <v>0</v>
      </c>
      <c r="G24" s="153">
        <f t="shared" si="8"/>
        <v>0</v>
      </c>
      <c r="H24" s="153">
        <f t="shared" si="8"/>
        <v>1</v>
      </c>
      <c r="I24" s="80">
        <f t="shared" si="8"/>
        <v>1</v>
      </c>
      <c r="J24" s="80">
        <f t="shared" si="8"/>
        <v>1</v>
      </c>
      <c r="K24" s="80">
        <f t="shared" si="8"/>
        <v>0</v>
      </c>
      <c r="L24" s="80">
        <f t="shared" si="8"/>
        <v>0</v>
      </c>
      <c r="M24" s="80">
        <f t="shared" si="8"/>
        <v>1</v>
      </c>
      <c r="N24" s="80">
        <f t="shared" si="8"/>
        <v>0</v>
      </c>
      <c r="O24" s="159">
        <f t="shared" si="8"/>
        <v>0</v>
      </c>
      <c r="P24" s="159">
        <f t="shared" si="8"/>
        <v>0</v>
      </c>
      <c r="Q24" s="159">
        <f t="shared" si="8"/>
        <v>0</v>
      </c>
      <c r="R24" s="80">
        <f t="shared" si="8"/>
        <v>0</v>
      </c>
      <c r="S24" s="80">
        <f t="shared" si="8"/>
        <v>0</v>
      </c>
      <c r="T24" s="80">
        <f t="shared" si="8"/>
        <v>0</v>
      </c>
      <c r="U24" s="80">
        <f t="shared" si="8"/>
        <v>0</v>
      </c>
      <c r="V24" s="80">
        <f t="shared" si="8"/>
        <v>0</v>
      </c>
      <c r="W24" s="80">
        <f t="shared" si="8"/>
        <v>0</v>
      </c>
      <c r="X24" s="80">
        <f t="shared" si="8"/>
        <v>0</v>
      </c>
      <c r="Y24" s="80">
        <f t="shared" si="8"/>
        <v>0</v>
      </c>
      <c r="Z24" s="159">
        <f t="shared" si="8"/>
        <v>0</v>
      </c>
      <c r="AA24" s="80">
        <f t="shared" si="8"/>
        <v>0</v>
      </c>
      <c r="AB24" s="80">
        <f t="shared" si="8"/>
        <v>0</v>
      </c>
      <c r="AC24" s="159">
        <f t="shared" si="8"/>
        <v>0</v>
      </c>
      <c r="AD24" s="159">
        <f t="shared" si="8"/>
        <v>0</v>
      </c>
      <c r="AE24" s="159">
        <f t="shared" si="8"/>
        <v>0</v>
      </c>
      <c r="AF24" s="159">
        <f t="shared" si="8"/>
        <v>0</v>
      </c>
      <c r="AG24" s="961">
        <f t="shared" si="9"/>
        <v>4</v>
      </c>
    </row>
    <row r="25">
      <c r="A25" s="932" t="s">
        <v>915</v>
      </c>
      <c r="B25" s="153">
        <f t="shared" ref="B25:AF25" si="10">B77-B42</f>
        <v>3</v>
      </c>
      <c r="C25" s="153">
        <f t="shared" si="10"/>
        <v>0</v>
      </c>
      <c r="D25" s="153">
        <f t="shared" si="10"/>
        <v>2</v>
      </c>
      <c r="E25" s="153">
        <f t="shared" si="10"/>
        <v>1</v>
      </c>
      <c r="F25" s="153">
        <f t="shared" si="10"/>
        <v>1</v>
      </c>
      <c r="G25" s="153">
        <f t="shared" si="10"/>
        <v>0</v>
      </c>
      <c r="H25" s="153">
        <f t="shared" si="10"/>
        <v>0</v>
      </c>
      <c r="I25" s="80">
        <f t="shared" si="10"/>
        <v>2</v>
      </c>
      <c r="J25" s="80">
        <f t="shared" si="10"/>
        <v>2</v>
      </c>
      <c r="K25" s="80">
        <f t="shared" si="10"/>
        <v>2</v>
      </c>
      <c r="L25" s="80">
        <f t="shared" si="10"/>
        <v>4</v>
      </c>
      <c r="M25" s="80">
        <f t="shared" si="10"/>
        <v>64</v>
      </c>
      <c r="N25" s="80">
        <f t="shared" si="10"/>
        <v>14</v>
      </c>
      <c r="O25" s="159">
        <f t="shared" si="10"/>
        <v>0</v>
      </c>
      <c r="P25" s="159">
        <f t="shared" si="10"/>
        <v>0</v>
      </c>
      <c r="Q25" s="159">
        <f t="shared" si="10"/>
        <v>0</v>
      </c>
      <c r="R25" s="80">
        <f t="shared" si="10"/>
        <v>1</v>
      </c>
      <c r="S25" s="80">
        <f t="shared" si="10"/>
        <v>2</v>
      </c>
      <c r="T25" s="80">
        <f t="shared" si="10"/>
        <v>0</v>
      </c>
      <c r="U25" s="80">
        <f t="shared" si="10"/>
        <v>0</v>
      </c>
      <c r="V25" s="80">
        <f t="shared" si="10"/>
        <v>0</v>
      </c>
      <c r="W25" s="80">
        <f t="shared" si="10"/>
        <v>0</v>
      </c>
      <c r="X25" s="80">
        <f t="shared" si="10"/>
        <v>0</v>
      </c>
      <c r="Y25" s="80">
        <f t="shared" si="10"/>
        <v>0</v>
      </c>
      <c r="Z25" s="80">
        <f t="shared" si="10"/>
        <v>0</v>
      </c>
      <c r="AA25" s="80">
        <f t="shared" si="10"/>
        <v>0</v>
      </c>
      <c r="AB25" s="80">
        <f t="shared" si="10"/>
        <v>0</v>
      </c>
      <c r="AC25" s="80">
        <f t="shared" si="10"/>
        <v>0</v>
      </c>
      <c r="AD25" s="80">
        <f t="shared" si="10"/>
        <v>0</v>
      </c>
      <c r="AE25" s="80">
        <f t="shared" si="10"/>
        <v>0</v>
      </c>
      <c r="AF25" s="80">
        <f t="shared" si="10"/>
        <v>0</v>
      </c>
      <c r="AG25" s="961">
        <f t="shared" si="9"/>
        <v>98</v>
      </c>
    </row>
    <row r="26">
      <c r="A26" s="932" t="s">
        <v>920</v>
      </c>
      <c r="B26" s="153">
        <f t="shared" ref="B26:AF26" si="11">B78-B43</f>
        <v>3</v>
      </c>
      <c r="C26" s="153">
        <f t="shared" si="11"/>
        <v>1</v>
      </c>
      <c r="D26" s="153">
        <f t="shared" si="11"/>
        <v>0</v>
      </c>
      <c r="E26" s="153">
        <f t="shared" si="11"/>
        <v>0</v>
      </c>
      <c r="F26" s="153">
        <f t="shared" si="11"/>
        <v>0</v>
      </c>
      <c r="G26" s="153">
        <f t="shared" si="11"/>
        <v>0</v>
      </c>
      <c r="H26" s="153">
        <f t="shared" si="11"/>
        <v>0</v>
      </c>
      <c r="I26" s="80">
        <f t="shared" si="11"/>
        <v>6</v>
      </c>
      <c r="J26" s="80">
        <f t="shared" si="11"/>
        <v>0</v>
      </c>
      <c r="K26" s="80">
        <f t="shared" si="11"/>
        <v>0</v>
      </c>
      <c r="L26" s="80">
        <f t="shared" si="11"/>
        <v>0</v>
      </c>
      <c r="M26" s="80">
        <f t="shared" si="11"/>
        <v>20</v>
      </c>
      <c r="N26" s="80">
        <f t="shared" si="11"/>
        <v>9</v>
      </c>
      <c r="O26" s="159">
        <f t="shared" si="11"/>
        <v>0</v>
      </c>
      <c r="P26" s="159">
        <f t="shared" si="11"/>
        <v>0</v>
      </c>
      <c r="Q26" s="159">
        <f t="shared" si="11"/>
        <v>0</v>
      </c>
      <c r="R26" s="80">
        <f t="shared" si="11"/>
        <v>1</v>
      </c>
      <c r="S26" s="80">
        <f t="shared" si="11"/>
        <v>0</v>
      </c>
      <c r="T26" s="80">
        <f t="shared" si="11"/>
        <v>0</v>
      </c>
      <c r="U26" s="80">
        <f t="shared" si="11"/>
        <v>0</v>
      </c>
      <c r="V26" s="80">
        <f t="shared" si="11"/>
        <v>0</v>
      </c>
      <c r="W26" s="80">
        <f t="shared" si="11"/>
        <v>0</v>
      </c>
      <c r="X26" s="80">
        <f t="shared" si="11"/>
        <v>0</v>
      </c>
      <c r="Y26" s="80">
        <f t="shared" si="11"/>
        <v>0</v>
      </c>
      <c r="Z26" s="80">
        <f t="shared" si="11"/>
        <v>0</v>
      </c>
      <c r="AA26" s="80">
        <f t="shared" si="11"/>
        <v>0</v>
      </c>
      <c r="AB26" s="80">
        <f t="shared" si="11"/>
        <v>0</v>
      </c>
      <c r="AC26" s="80">
        <f t="shared" si="11"/>
        <v>0</v>
      </c>
      <c r="AD26" s="80">
        <f t="shared" si="11"/>
        <v>0</v>
      </c>
      <c r="AE26" s="80">
        <f t="shared" si="11"/>
        <v>0</v>
      </c>
      <c r="AF26" s="80">
        <f t="shared" si="11"/>
        <v>0</v>
      </c>
      <c r="AG26" s="961">
        <f t="shared" si="9"/>
        <v>40</v>
      </c>
    </row>
    <row r="27">
      <c r="A27" s="979" t="s">
        <v>130</v>
      </c>
      <c r="B27" s="161">
        <f t="shared" ref="B27:AF27" si="12">SUM(B23:B26)</f>
        <v>6</v>
      </c>
      <c r="C27" s="161">
        <f t="shared" si="12"/>
        <v>1</v>
      </c>
      <c r="D27" s="161">
        <f t="shared" si="12"/>
        <v>2</v>
      </c>
      <c r="E27" s="161">
        <f t="shared" si="12"/>
        <v>1</v>
      </c>
      <c r="F27" s="161">
        <f t="shared" si="12"/>
        <v>1</v>
      </c>
      <c r="G27" s="161">
        <f t="shared" si="12"/>
        <v>0</v>
      </c>
      <c r="H27" s="161">
        <f t="shared" si="12"/>
        <v>2</v>
      </c>
      <c r="I27" s="161">
        <f t="shared" si="12"/>
        <v>10</v>
      </c>
      <c r="J27" s="161">
        <f t="shared" si="12"/>
        <v>3</v>
      </c>
      <c r="K27" s="161">
        <f t="shared" si="12"/>
        <v>3</v>
      </c>
      <c r="L27" s="161">
        <f t="shared" si="12"/>
        <v>4</v>
      </c>
      <c r="M27" s="161">
        <f t="shared" si="12"/>
        <v>87</v>
      </c>
      <c r="N27" s="161">
        <f t="shared" si="12"/>
        <v>26</v>
      </c>
      <c r="O27" s="161">
        <f t="shared" si="12"/>
        <v>0</v>
      </c>
      <c r="P27" s="161">
        <f t="shared" si="12"/>
        <v>0</v>
      </c>
      <c r="Q27" s="161">
        <f t="shared" si="12"/>
        <v>0</v>
      </c>
      <c r="R27" s="161">
        <f t="shared" si="12"/>
        <v>2</v>
      </c>
      <c r="S27" s="161">
        <f t="shared" si="12"/>
        <v>2</v>
      </c>
      <c r="T27" s="161">
        <f t="shared" si="12"/>
        <v>0</v>
      </c>
      <c r="U27" s="161">
        <f t="shared" si="12"/>
        <v>0</v>
      </c>
      <c r="V27" s="161">
        <f t="shared" si="12"/>
        <v>0</v>
      </c>
      <c r="W27" s="161">
        <f t="shared" si="12"/>
        <v>0</v>
      </c>
      <c r="X27" s="161">
        <f t="shared" si="12"/>
        <v>0</v>
      </c>
      <c r="Y27" s="161">
        <f t="shared" si="12"/>
        <v>0</v>
      </c>
      <c r="Z27" s="161">
        <f t="shared" si="12"/>
        <v>0</v>
      </c>
      <c r="AA27" s="161">
        <f t="shared" si="12"/>
        <v>0</v>
      </c>
      <c r="AB27" s="161">
        <f t="shared" si="12"/>
        <v>0</v>
      </c>
      <c r="AC27" s="161">
        <f t="shared" si="12"/>
        <v>0</v>
      </c>
      <c r="AD27" s="161">
        <f t="shared" si="12"/>
        <v>0</v>
      </c>
      <c r="AE27" s="161">
        <f t="shared" si="12"/>
        <v>0</v>
      </c>
      <c r="AF27" s="161">
        <f t="shared" si="12"/>
        <v>0</v>
      </c>
      <c r="AG27" s="961">
        <f t="shared" si="9"/>
        <v>150</v>
      </c>
    </row>
    <row r="28">
      <c r="A28" s="40"/>
      <c r="B28" s="676"/>
      <c r="C28" s="676"/>
      <c r="D28" s="676"/>
      <c r="E28" s="676"/>
      <c r="F28" s="676"/>
      <c r="G28" s="676"/>
      <c r="H28" s="676"/>
      <c r="I28" s="676"/>
      <c r="J28" s="491"/>
      <c r="K28" s="491"/>
      <c r="L28" s="491"/>
      <c r="M28" s="491"/>
      <c r="N28" s="491"/>
      <c r="O28" s="491"/>
      <c r="P28" s="491"/>
      <c r="Q28" s="491"/>
      <c r="R28" s="491"/>
      <c r="S28" s="491"/>
      <c r="T28" s="491"/>
      <c r="U28" s="491"/>
      <c r="V28" s="491"/>
      <c r="W28" s="491"/>
      <c r="X28" s="491"/>
      <c r="Y28" s="491"/>
      <c r="Z28" s="491"/>
      <c r="AA28" s="491"/>
      <c r="AB28" s="491"/>
      <c r="AC28" s="491"/>
      <c r="AD28" s="491"/>
      <c r="AE28" s="491"/>
      <c r="AF28" s="491"/>
      <c r="AG28" s="980"/>
    </row>
    <row r="29">
      <c r="A29" s="932" t="s">
        <v>98</v>
      </c>
      <c r="B29" s="857"/>
      <c r="C29" s="857"/>
      <c r="D29" s="857"/>
      <c r="E29" s="857"/>
      <c r="F29" s="857"/>
      <c r="G29" s="857"/>
      <c r="H29" s="857"/>
      <c r="I29" s="857"/>
      <c r="J29" s="857"/>
      <c r="K29" s="857"/>
      <c r="L29" s="857"/>
      <c r="M29" s="857"/>
      <c r="N29" s="857"/>
      <c r="O29" s="857"/>
      <c r="P29" s="857"/>
      <c r="Q29" s="857"/>
      <c r="R29" s="857"/>
      <c r="S29" s="857"/>
      <c r="T29" s="857"/>
      <c r="U29" s="857"/>
      <c r="V29" s="857"/>
      <c r="W29" s="857"/>
      <c r="X29" s="857"/>
      <c r="Y29" s="857"/>
      <c r="Z29" s="857"/>
      <c r="AA29" s="857"/>
      <c r="AB29" s="857"/>
      <c r="AC29" s="857"/>
      <c r="AD29" s="857"/>
      <c r="AE29" s="857"/>
      <c r="AF29" s="857"/>
      <c r="AG29" s="961">
        <f t="shared" ref="AG29:AG37" si="13">sum(B29:AF29)</f>
        <v>0</v>
      </c>
    </row>
    <row r="30">
      <c r="A30" s="932" t="s">
        <v>99</v>
      </c>
      <c r="B30" s="857"/>
      <c r="C30" s="857"/>
      <c r="D30" s="857"/>
      <c r="E30" s="857"/>
      <c r="F30" s="857"/>
      <c r="G30" s="857"/>
      <c r="H30" s="857"/>
      <c r="I30" s="857"/>
      <c r="J30" s="857"/>
      <c r="K30" s="857"/>
      <c r="L30" s="857"/>
      <c r="M30" s="857"/>
      <c r="N30" s="857"/>
      <c r="O30" s="857"/>
      <c r="P30" s="857"/>
      <c r="Q30" s="857"/>
      <c r="R30" s="857"/>
      <c r="S30" s="857"/>
      <c r="T30" s="857"/>
      <c r="U30" s="857"/>
      <c r="V30" s="857"/>
      <c r="W30" s="857"/>
      <c r="X30" s="857"/>
      <c r="Y30" s="857"/>
      <c r="Z30" s="857"/>
      <c r="AA30" s="857"/>
      <c r="AB30" s="857"/>
      <c r="AC30" s="857"/>
      <c r="AD30" s="857"/>
      <c r="AE30" s="857"/>
      <c r="AF30" s="857"/>
      <c r="AG30" s="961">
        <f t="shared" si="13"/>
        <v>0</v>
      </c>
    </row>
    <row r="31">
      <c r="A31" s="932" t="s">
        <v>931</v>
      </c>
      <c r="B31" s="857"/>
      <c r="C31" s="857"/>
      <c r="D31" s="857"/>
      <c r="E31" s="857"/>
      <c r="F31" s="857"/>
      <c r="G31" s="857"/>
      <c r="H31" s="857"/>
      <c r="I31" s="857"/>
      <c r="J31" s="857"/>
      <c r="K31" s="857"/>
      <c r="L31" s="857"/>
      <c r="M31" s="857"/>
      <c r="N31" s="857"/>
      <c r="O31" s="857"/>
      <c r="P31" s="857"/>
      <c r="Q31" s="857"/>
      <c r="R31" s="857"/>
      <c r="S31" s="857"/>
      <c r="T31" s="857"/>
      <c r="U31" s="857"/>
      <c r="V31" s="857"/>
      <c r="W31" s="857"/>
      <c r="X31" s="857"/>
      <c r="Y31" s="857"/>
      <c r="Z31" s="857"/>
      <c r="AA31" s="857"/>
      <c r="AB31" s="857"/>
      <c r="AC31" s="857"/>
      <c r="AD31" s="857"/>
      <c r="AE31" s="857"/>
      <c r="AF31" s="857"/>
      <c r="AG31" s="961">
        <f t="shared" si="13"/>
        <v>0</v>
      </c>
    </row>
    <row r="32">
      <c r="A32" s="932" t="s">
        <v>936</v>
      </c>
      <c r="B32" s="857"/>
      <c r="C32" s="857"/>
      <c r="D32" s="857"/>
      <c r="E32" s="857"/>
      <c r="F32" s="857"/>
      <c r="G32" s="857"/>
      <c r="H32" s="857"/>
      <c r="I32" s="857"/>
      <c r="J32" s="857"/>
      <c r="K32" s="857"/>
      <c r="L32" s="857"/>
      <c r="M32" s="857"/>
      <c r="N32" s="857"/>
      <c r="O32" s="857"/>
      <c r="P32" s="857"/>
      <c r="Q32" s="857"/>
      <c r="R32" s="857"/>
      <c r="S32" s="857"/>
      <c r="T32" s="857"/>
      <c r="U32" s="857"/>
      <c r="V32" s="857"/>
      <c r="W32" s="857"/>
      <c r="X32" s="857"/>
      <c r="Y32" s="857"/>
      <c r="Z32" s="857"/>
      <c r="AA32" s="857"/>
      <c r="AB32" s="857"/>
      <c r="AC32" s="857"/>
      <c r="AD32" s="857"/>
      <c r="AE32" s="857"/>
      <c r="AF32" s="857"/>
      <c r="AG32" s="961">
        <f t="shared" si="13"/>
        <v>0</v>
      </c>
    </row>
    <row r="33">
      <c r="A33" s="932" t="s">
        <v>939</v>
      </c>
      <c r="B33" s="857"/>
      <c r="C33" s="857"/>
      <c r="D33" s="857"/>
      <c r="E33" s="857"/>
      <c r="F33" s="857"/>
      <c r="G33" s="857"/>
      <c r="H33" s="857"/>
      <c r="I33" s="857"/>
      <c r="J33" s="857"/>
      <c r="K33" s="857"/>
      <c r="L33" s="857"/>
      <c r="M33" s="857"/>
      <c r="N33" s="857"/>
      <c r="O33" s="857"/>
      <c r="P33" s="857"/>
      <c r="Q33" s="857"/>
      <c r="R33" s="857"/>
      <c r="S33" s="857"/>
      <c r="T33" s="857"/>
      <c r="U33" s="857"/>
      <c r="V33" s="857"/>
      <c r="W33" s="857"/>
      <c r="X33" s="857"/>
      <c r="Y33" s="857"/>
      <c r="Z33" s="857"/>
      <c r="AA33" s="857"/>
      <c r="AB33" s="857"/>
      <c r="AC33" s="857"/>
      <c r="AD33" s="857"/>
      <c r="AE33" s="857"/>
      <c r="AF33" s="857"/>
      <c r="AG33" s="961">
        <f t="shared" si="13"/>
        <v>0</v>
      </c>
    </row>
    <row r="34">
      <c r="A34" s="932" t="s">
        <v>941</v>
      </c>
      <c r="B34" s="857"/>
      <c r="C34" s="857"/>
      <c r="D34" s="857"/>
      <c r="E34" s="857"/>
      <c r="F34" s="857"/>
      <c r="G34" s="857"/>
      <c r="H34" s="857"/>
      <c r="I34" s="857"/>
      <c r="J34" s="857"/>
      <c r="K34" s="857"/>
      <c r="L34" s="857"/>
      <c r="M34" s="857"/>
      <c r="N34" s="857"/>
      <c r="O34" s="857"/>
      <c r="P34" s="857"/>
      <c r="Q34" s="857"/>
      <c r="R34" s="857"/>
      <c r="S34" s="857"/>
      <c r="T34" s="857"/>
      <c r="U34" s="857"/>
      <c r="V34" s="857"/>
      <c r="W34" s="857"/>
      <c r="X34" s="857"/>
      <c r="Y34" s="857"/>
      <c r="Z34" s="857"/>
      <c r="AA34" s="857"/>
      <c r="AB34" s="857"/>
      <c r="AC34" s="857"/>
      <c r="AD34" s="857"/>
      <c r="AE34" s="857"/>
      <c r="AF34" s="857"/>
      <c r="AG34" s="961">
        <f t="shared" si="13"/>
        <v>0</v>
      </c>
    </row>
    <row r="35">
      <c r="A35" s="932" t="s">
        <v>943</v>
      </c>
      <c r="B35" s="857"/>
      <c r="C35" s="857"/>
      <c r="D35" s="857"/>
      <c r="E35" s="857"/>
      <c r="F35" s="857"/>
      <c r="G35" s="857"/>
      <c r="H35" s="857"/>
      <c r="I35" s="857"/>
      <c r="J35" s="857"/>
      <c r="K35" s="857"/>
      <c r="L35" s="857"/>
      <c r="M35" s="857"/>
      <c r="N35" s="857"/>
      <c r="O35" s="857"/>
      <c r="P35" s="857"/>
      <c r="Q35" s="857"/>
      <c r="R35" s="857"/>
      <c r="S35" s="857"/>
      <c r="T35" s="857"/>
      <c r="U35" s="857"/>
      <c r="V35" s="857"/>
      <c r="W35" s="857"/>
      <c r="X35" s="857"/>
      <c r="Y35" s="857"/>
      <c r="Z35" s="857"/>
      <c r="AA35" s="857"/>
      <c r="AB35" s="857"/>
      <c r="AC35" s="857"/>
      <c r="AD35" s="857"/>
      <c r="AE35" s="857"/>
      <c r="AF35" s="857"/>
      <c r="AG35" s="961">
        <f t="shared" si="13"/>
        <v>0</v>
      </c>
    </row>
    <row r="36">
      <c r="A36" s="932" t="s">
        <v>946</v>
      </c>
      <c r="B36" s="857"/>
      <c r="C36" s="857"/>
      <c r="D36" s="857"/>
      <c r="E36" s="857"/>
      <c r="F36" s="857"/>
      <c r="G36" s="857"/>
      <c r="H36" s="857"/>
      <c r="I36" s="857"/>
      <c r="J36" s="857"/>
      <c r="K36" s="857"/>
      <c r="L36" s="857"/>
      <c r="M36" s="857"/>
      <c r="N36" s="857"/>
      <c r="O36" s="857"/>
      <c r="P36" s="857"/>
      <c r="Q36" s="857"/>
      <c r="R36" s="857"/>
      <c r="S36" s="857"/>
      <c r="T36" s="857"/>
      <c r="U36" s="857"/>
      <c r="V36" s="857"/>
      <c r="W36" s="857"/>
      <c r="X36" s="857"/>
      <c r="Y36" s="857"/>
      <c r="Z36" s="857"/>
      <c r="AA36" s="857"/>
      <c r="AB36" s="857"/>
      <c r="AC36" s="857"/>
      <c r="AD36" s="857"/>
      <c r="AE36" s="857"/>
      <c r="AF36" s="857"/>
      <c r="AG36" s="961">
        <f t="shared" si="13"/>
        <v>0</v>
      </c>
    </row>
    <row r="37">
      <c r="A37" s="979" t="s">
        <v>44</v>
      </c>
      <c r="B37" s="161">
        <f t="shared" ref="B37:AF37" si="14">SUM(B29:B36)</f>
        <v>0</v>
      </c>
      <c r="C37" s="161">
        <f t="shared" si="14"/>
        <v>0</v>
      </c>
      <c r="D37" s="161">
        <f t="shared" si="14"/>
        <v>0</v>
      </c>
      <c r="E37" s="161">
        <f t="shared" si="14"/>
        <v>0</v>
      </c>
      <c r="F37" s="161">
        <f t="shared" si="14"/>
        <v>0</v>
      </c>
      <c r="G37" s="161">
        <f t="shared" si="14"/>
        <v>0</v>
      </c>
      <c r="H37" s="161">
        <f t="shared" si="14"/>
        <v>0</v>
      </c>
      <c r="I37" s="161">
        <f t="shared" si="14"/>
        <v>0</v>
      </c>
      <c r="J37" s="161">
        <f t="shared" si="14"/>
        <v>0</v>
      </c>
      <c r="K37" s="161">
        <f t="shared" si="14"/>
        <v>0</v>
      </c>
      <c r="L37" s="161">
        <f t="shared" si="14"/>
        <v>0</v>
      </c>
      <c r="M37" s="161">
        <f t="shared" si="14"/>
        <v>0</v>
      </c>
      <c r="N37" s="161">
        <f t="shared" si="14"/>
        <v>0</v>
      </c>
      <c r="O37" s="161">
        <f t="shared" si="14"/>
        <v>0</v>
      </c>
      <c r="P37" s="161">
        <f t="shared" si="14"/>
        <v>0</v>
      </c>
      <c r="Q37" s="161">
        <f t="shared" si="14"/>
        <v>0</v>
      </c>
      <c r="R37" s="161">
        <f t="shared" si="14"/>
        <v>0</v>
      </c>
      <c r="S37" s="161">
        <f t="shared" si="14"/>
        <v>0</v>
      </c>
      <c r="T37" s="161">
        <f t="shared" si="14"/>
        <v>0</v>
      </c>
      <c r="U37" s="161">
        <f t="shared" si="14"/>
        <v>0</v>
      </c>
      <c r="V37" s="161">
        <f t="shared" si="14"/>
        <v>0</v>
      </c>
      <c r="W37" s="161">
        <f t="shared" si="14"/>
        <v>0</v>
      </c>
      <c r="X37" s="161">
        <f t="shared" si="14"/>
        <v>0</v>
      </c>
      <c r="Y37" s="161">
        <f t="shared" si="14"/>
        <v>0</v>
      </c>
      <c r="Z37" s="161">
        <f t="shared" si="14"/>
        <v>0</v>
      </c>
      <c r="AA37" s="161">
        <f t="shared" si="14"/>
        <v>0</v>
      </c>
      <c r="AB37" s="161">
        <f t="shared" si="14"/>
        <v>0</v>
      </c>
      <c r="AC37" s="161">
        <f t="shared" si="14"/>
        <v>0</v>
      </c>
      <c r="AD37" s="161">
        <f t="shared" si="14"/>
        <v>0</v>
      </c>
      <c r="AE37" s="161">
        <f t="shared" si="14"/>
        <v>0</v>
      </c>
      <c r="AF37" s="161">
        <f t="shared" si="14"/>
        <v>0</v>
      </c>
      <c r="AG37" s="961">
        <f t="shared" si="13"/>
        <v>0</v>
      </c>
    </row>
    <row r="38">
      <c r="A38" s="1003"/>
      <c r="B38" s="153"/>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c r="AA38" s="491"/>
      <c r="AB38" s="491"/>
      <c r="AC38" s="491"/>
      <c r="AD38" s="491"/>
      <c r="AE38" s="491"/>
      <c r="AF38" s="491"/>
      <c r="AG38" s="961"/>
    </row>
    <row r="39">
      <c r="A39" s="917" t="s">
        <v>576</v>
      </c>
      <c r="B39" s="153"/>
      <c r="C39" s="491"/>
      <c r="D39" s="491"/>
      <c r="E39" s="491"/>
      <c r="F39" s="491"/>
      <c r="G39" s="491"/>
      <c r="H39" s="491"/>
      <c r="I39" s="491"/>
      <c r="J39" s="491"/>
      <c r="K39" s="491"/>
      <c r="L39" s="491"/>
      <c r="M39" s="491"/>
      <c r="N39" s="491"/>
      <c r="O39" s="491"/>
      <c r="P39" s="491"/>
      <c r="Q39" s="491"/>
      <c r="R39" s="491"/>
      <c r="S39" s="491"/>
      <c r="T39" s="491"/>
      <c r="U39" s="491"/>
      <c r="V39" s="491"/>
      <c r="W39" s="491"/>
      <c r="X39" s="491"/>
      <c r="Y39" s="491"/>
      <c r="Z39" s="491"/>
      <c r="AA39" s="491"/>
      <c r="AB39" s="491"/>
      <c r="AC39" s="491"/>
      <c r="AD39" s="491"/>
      <c r="AE39" s="491"/>
      <c r="AF39" s="491"/>
      <c r="AG39" s="961"/>
    </row>
    <row r="40">
      <c r="A40" s="932" t="s">
        <v>954</v>
      </c>
      <c r="B40" s="857"/>
      <c r="C40" s="857"/>
      <c r="D40" s="857"/>
      <c r="E40" s="857"/>
      <c r="F40" s="857"/>
      <c r="G40" s="857"/>
      <c r="H40" s="857"/>
      <c r="I40" s="860"/>
      <c r="J40" s="860"/>
      <c r="K40" s="80">
        <v>1.0</v>
      </c>
      <c r="L40" s="860"/>
      <c r="M40" s="80">
        <v>1.0</v>
      </c>
      <c r="N40" s="860"/>
      <c r="O40" s="1005"/>
      <c r="P40" s="1005"/>
      <c r="Q40" s="1005"/>
      <c r="R40" s="860"/>
      <c r="S40" s="42"/>
      <c r="T40" s="42"/>
      <c r="U40" s="42"/>
      <c r="V40" s="42"/>
      <c r="W40" s="42"/>
      <c r="X40" s="42"/>
      <c r="Y40" s="42"/>
      <c r="Z40" s="1006"/>
      <c r="AA40" s="42"/>
      <c r="AB40" s="42"/>
      <c r="AC40" s="1006"/>
      <c r="AD40" s="1006"/>
      <c r="AE40" s="1006"/>
      <c r="AF40" s="1006"/>
      <c r="AG40" s="961">
        <f t="shared" ref="AG40:AG44" si="15">sum(B40:AF40)</f>
        <v>2</v>
      </c>
    </row>
    <row r="41">
      <c r="A41" s="932" t="s">
        <v>957</v>
      </c>
      <c r="B41" s="857"/>
      <c r="C41" s="857"/>
      <c r="D41" s="857"/>
      <c r="E41" s="857"/>
      <c r="F41" s="857"/>
      <c r="G41" s="857"/>
      <c r="H41" s="857"/>
      <c r="I41" s="860"/>
      <c r="J41" s="860"/>
      <c r="K41" s="80">
        <v>0.0</v>
      </c>
      <c r="L41" s="80">
        <v>1.0</v>
      </c>
      <c r="M41" s="80">
        <v>1.0</v>
      </c>
      <c r="N41" s="80">
        <v>2.0</v>
      </c>
      <c r="O41" s="1005"/>
      <c r="P41" s="1005"/>
      <c r="Q41" s="1005"/>
      <c r="R41" s="860"/>
      <c r="S41" s="42"/>
      <c r="T41" s="42"/>
      <c r="U41" s="42"/>
      <c r="V41" s="42"/>
      <c r="W41" s="42"/>
      <c r="X41" s="42"/>
      <c r="Y41" s="42"/>
      <c r="Z41" s="1006"/>
      <c r="AA41" s="42"/>
      <c r="AB41" s="42"/>
      <c r="AC41" s="1006"/>
      <c r="AD41" s="1006"/>
      <c r="AE41" s="1006"/>
      <c r="AF41" s="1006"/>
      <c r="AG41" s="961">
        <f t="shared" si="15"/>
        <v>4</v>
      </c>
    </row>
    <row r="42">
      <c r="A42" s="932" t="s">
        <v>959</v>
      </c>
      <c r="B42" s="857"/>
      <c r="C42" s="857"/>
      <c r="D42" s="857"/>
      <c r="E42" s="857"/>
      <c r="F42" s="857"/>
      <c r="G42" s="857"/>
      <c r="H42" s="153">
        <v>3.0</v>
      </c>
      <c r="I42" s="80">
        <v>8.0</v>
      </c>
      <c r="J42" s="860"/>
      <c r="K42" s="860"/>
      <c r="L42" s="860"/>
      <c r="M42" s="80">
        <v>2.0</v>
      </c>
      <c r="N42" s="80">
        <v>1.0</v>
      </c>
      <c r="O42" s="1005"/>
      <c r="P42" s="1005"/>
      <c r="Q42" s="1005"/>
      <c r="R42" s="80">
        <v>1.0</v>
      </c>
      <c r="S42" s="42"/>
      <c r="T42" s="42"/>
      <c r="U42" s="42"/>
      <c r="V42" s="42"/>
      <c r="W42" s="42"/>
      <c r="X42" s="42"/>
      <c r="Y42" s="42"/>
      <c r="Z42" s="1009"/>
      <c r="AA42" s="42"/>
      <c r="AB42" s="42"/>
      <c r="AC42" s="42"/>
      <c r="AD42" s="42"/>
      <c r="AE42" s="42"/>
      <c r="AF42" s="42"/>
      <c r="AG42" s="961">
        <f t="shared" si="15"/>
        <v>15</v>
      </c>
    </row>
    <row r="43">
      <c r="A43" s="932" t="s">
        <v>962</v>
      </c>
      <c r="B43" s="857"/>
      <c r="C43" s="857"/>
      <c r="D43" s="857"/>
      <c r="E43" s="857"/>
      <c r="F43" s="857"/>
      <c r="G43" s="857"/>
      <c r="H43" s="857"/>
      <c r="I43" s="80">
        <v>1.0</v>
      </c>
      <c r="J43" s="860"/>
      <c r="K43" s="860"/>
      <c r="L43" s="860"/>
      <c r="M43" s="80">
        <v>1.0</v>
      </c>
      <c r="N43" s="860"/>
      <c r="O43" s="1005"/>
      <c r="P43" s="1005"/>
      <c r="Q43" s="1005"/>
      <c r="R43" s="860"/>
      <c r="S43" s="42"/>
      <c r="T43" s="42"/>
      <c r="U43" s="42"/>
      <c r="V43" s="42"/>
      <c r="W43" s="42"/>
      <c r="X43" s="42"/>
      <c r="Y43" s="42"/>
      <c r="Z43" s="1009"/>
      <c r="AA43" s="42"/>
      <c r="AB43" s="42"/>
      <c r="AC43" s="42"/>
      <c r="AD43" s="42"/>
      <c r="AE43" s="42"/>
      <c r="AF43" s="42"/>
      <c r="AG43" s="961">
        <f t="shared" si="15"/>
        <v>2</v>
      </c>
    </row>
    <row r="44">
      <c r="A44" s="979" t="s">
        <v>130</v>
      </c>
      <c r="B44" s="161">
        <f t="shared" ref="B44:AF44" si="16">SUM(B40:B43)</f>
        <v>0</v>
      </c>
      <c r="C44" s="161">
        <f t="shared" si="16"/>
        <v>0</v>
      </c>
      <c r="D44" s="161">
        <f t="shared" si="16"/>
        <v>0</v>
      </c>
      <c r="E44" s="161">
        <f t="shared" si="16"/>
        <v>0</v>
      </c>
      <c r="F44" s="161">
        <f t="shared" si="16"/>
        <v>0</v>
      </c>
      <c r="G44" s="161">
        <f t="shared" si="16"/>
        <v>0</v>
      </c>
      <c r="H44" s="161">
        <f t="shared" si="16"/>
        <v>3</v>
      </c>
      <c r="I44" s="161">
        <f t="shared" si="16"/>
        <v>9</v>
      </c>
      <c r="J44" s="161">
        <f t="shared" si="16"/>
        <v>0</v>
      </c>
      <c r="K44" s="161">
        <f t="shared" si="16"/>
        <v>1</v>
      </c>
      <c r="L44" s="161">
        <f t="shared" si="16"/>
        <v>1</v>
      </c>
      <c r="M44" s="161">
        <f t="shared" si="16"/>
        <v>5</v>
      </c>
      <c r="N44" s="161">
        <f t="shared" si="16"/>
        <v>3</v>
      </c>
      <c r="O44" s="161">
        <f t="shared" si="16"/>
        <v>0</v>
      </c>
      <c r="P44" s="161">
        <f t="shared" si="16"/>
        <v>0</v>
      </c>
      <c r="Q44" s="161">
        <f t="shared" si="16"/>
        <v>0</v>
      </c>
      <c r="R44" s="161">
        <f t="shared" si="16"/>
        <v>1</v>
      </c>
      <c r="S44" s="161">
        <f t="shared" si="16"/>
        <v>0</v>
      </c>
      <c r="T44" s="161">
        <f t="shared" si="16"/>
        <v>0</v>
      </c>
      <c r="U44" s="161">
        <f t="shared" si="16"/>
        <v>0</v>
      </c>
      <c r="V44" s="161">
        <f t="shared" si="16"/>
        <v>0</v>
      </c>
      <c r="W44" s="161">
        <f t="shared" si="16"/>
        <v>0</v>
      </c>
      <c r="X44" s="161">
        <f t="shared" si="16"/>
        <v>0</v>
      </c>
      <c r="Y44" s="161">
        <f t="shared" si="16"/>
        <v>0</v>
      </c>
      <c r="Z44" s="161">
        <f t="shared" si="16"/>
        <v>0</v>
      </c>
      <c r="AA44" s="161">
        <f t="shared" si="16"/>
        <v>0</v>
      </c>
      <c r="AB44" s="161">
        <f t="shared" si="16"/>
        <v>0</v>
      </c>
      <c r="AC44" s="161">
        <f t="shared" si="16"/>
        <v>0</v>
      </c>
      <c r="AD44" s="161">
        <f t="shared" si="16"/>
        <v>0</v>
      </c>
      <c r="AE44" s="161">
        <f t="shared" si="16"/>
        <v>0</v>
      </c>
      <c r="AF44" s="161">
        <f t="shared" si="16"/>
        <v>0</v>
      </c>
      <c r="AG44" s="961">
        <f t="shared" si="15"/>
        <v>23</v>
      </c>
    </row>
    <row r="45">
      <c r="A45" s="40"/>
      <c r="B45" s="676"/>
      <c r="C45" s="676"/>
      <c r="D45" s="676"/>
      <c r="E45" s="676"/>
      <c r="F45" s="676"/>
      <c r="G45" s="676"/>
      <c r="H45" s="676"/>
      <c r="I45" s="676"/>
      <c r="J45" s="491"/>
      <c r="K45" s="491"/>
      <c r="L45" s="491"/>
      <c r="M45" s="491"/>
      <c r="N45" s="491"/>
      <c r="O45" s="491"/>
      <c r="P45" s="491"/>
      <c r="Q45" s="491"/>
      <c r="R45" s="491"/>
      <c r="S45" s="491"/>
      <c r="T45" s="491"/>
      <c r="U45" s="491"/>
      <c r="V45" s="491"/>
      <c r="W45" s="491"/>
      <c r="X45" s="491"/>
      <c r="Y45" s="491"/>
      <c r="Z45" s="491"/>
      <c r="AA45" s="491"/>
      <c r="AB45" s="491"/>
      <c r="AC45" s="491"/>
      <c r="AD45" s="491"/>
      <c r="AE45" s="491"/>
      <c r="AF45" s="491"/>
      <c r="AG45" s="980"/>
    </row>
    <row r="46">
      <c r="A46" s="932" t="s">
        <v>98</v>
      </c>
      <c r="B46" s="857"/>
      <c r="C46" s="857"/>
      <c r="D46" s="857"/>
      <c r="E46" s="857"/>
      <c r="F46" s="857"/>
      <c r="G46" s="857"/>
      <c r="H46" s="857"/>
      <c r="I46" s="857"/>
      <c r="J46" s="857"/>
      <c r="K46" s="857"/>
      <c r="L46" s="857"/>
      <c r="M46" s="860"/>
      <c r="N46" s="860"/>
      <c r="O46" s="860"/>
      <c r="P46" s="860"/>
      <c r="Q46" s="860"/>
      <c r="R46" s="860"/>
      <c r="S46" s="42"/>
      <c r="T46" s="42"/>
      <c r="U46" s="42"/>
      <c r="V46" s="42"/>
      <c r="W46" s="42"/>
      <c r="X46" s="42"/>
      <c r="Y46" s="42"/>
      <c r="Z46" s="1010"/>
      <c r="AA46" s="42"/>
      <c r="AB46" s="42"/>
      <c r="AC46" s="1010"/>
      <c r="AD46" s="1010"/>
      <c r="AE46" s="1010"/>
      <c r="AF46" s="1010"/>
      <c r="AG46" s="961">
        <f t="shared" ref="AG46:AG54" si="17">sum(B46:AF46)</f>
        <v>0</v>
      </c>
    </row>
    <row r="47">
      <c r="A47" s="932" t="s">
        <v>99</v>
      </c>
      <c r="B47" s="857"/>
      <c r="C47" s="857"/>
      <c r="D47" s="857"/>
      <c r="E47" s="857"/>
      <c r="F47" s="857"/>
      <c r="G47" s="857"/>
      <c r="H47" s="857"/>
      <c r="I47" s="857"/>
      <c r="J47" s="857"/>
      <c r="K47" s="857"/>
      <c r="L47" s="857"/>
      <c r="M47" s="860"/>
      <c r="N47" s="860"/>
      <c r="O47" s="860"/>
      <c r="P47" s="860"/>
      <c r="Q47" s="860"/>
      <c r="R47" s="860"/>
      <c r="S47" s="42"/>
      <c r="T47" s="42"/>
      <c r="U47" s="42"/>
      <c r="V47" s="42"/>
      <c r="W47" s="42"/>
      <c r="X47" s="42"/>
      <c r="Y47" s="42"/>
      <c r="Z47" s="1006"/>
      <c r="AA47" s="1012"/>
      <c r="AB47" s="42"/>
      <c r="AC47" s="1012"/>
      <c r="AD47" s="1012"/>
      <c r="AE47" s="1012"/>
      <c r="AF47" s="1012"/>
      <c r="AG47" s="961">
        <f t="shared" si="17"/>
        <v>0</v>
      </c>
    </row>
    <row r="48">
      <c r="A48" s="932" t="s">
        <v>973</v>
      </c>
      <c r="B48" s="857"/>
      <c r="C48" s="857"/>
      <c r="D48" s="857"/>
      <c r="E48" s="857"/>
      <c r="F48" s="857"/>
      <c r="G48" s="857"/>
      <c r="H48" s="857"/>
      <c r="I48" s="857"/>
      <c r="J48" s="857"/>
      <c r="K48" s="857"/>
      <c r="L48" s="857"/>
      <c r="M48" s="857"/>
      <c r="N48" s="857"/>
      <c r="O48" s="857"/>
      <c r="P48" s="857"/>
      <c r="Q48" s="857"/>
      <c r="R48" s="857"/>
      <c r="S48" s="857"/>
      <c r="T48" s="857"/>
      <c r="U48" s="857"/>
      <c r="V48" s="857"/>
      <c r="W48" s="857"/>
      <c r="X48" s="857"/>
      <c r="Y48" s="857"/>
      <c r="Z48" s="1013"/>
      <c r="AA48" s="857"/>
      <c r="AB48" s="857"/>
      <c r="AC48" s="1013"/>
      <c r="AD48" s="1013"/>
      <c r="AE48" s="1013"/>
      <c r="AF48" s="1013"/>
      <c r="AG48" s="961">
        <f t="shared" si="17"/>
        <v>0</v>
      </c>
    </row>
    <row r="49">
      <c r="A49" s="932" t="s">
        <v>975</v>
      </c>
      <c r="B49" s="1004"/>
      <c r="C49" s="1004"/>
      <c r="D49" s="1004"/>
      <c r="E49" s="1004"/>
      <c r="F49" s="1004"/>
      <c r="G49" s="857"/>
      <c r="H49" s="857"/>
      <c r="I49" s="857"/>
      <c r="J49" s="857"/>
      <c r="K49" s="857"/>
      <c r="L49" s="857"/>
      <c r="M49" s="860"/>
      <c r="N49" s="860"/>
      <c r="O49" s="1005"/>
      <c r="P49" s="1005"/>
      <c r="Q49" s="1005"/>
      <c r="R49" s="1005"/>
      <c r="S49" s="42"/>
      <c r="T49" s="42"/>
      <c r="U49" s="42"/>
      <c r="V49" s="857"/>
      <c r="W49" s="857"/>
      <c r="X49" s="857"/>
      <c r="Y49" s="857"/>
      <c r="Z49" s="1013"/>
      <c r="AA49" s="857"/>
      <c r="AB49" s="857"/>
      <c r="AC49" s="1013"/>
      <c r="AD49" s="1013"/>
      <c r="AE49" s="1013"/>
      <c r="AF49" s="1013"/>
      <c r="AG49" s="961">
        <f t="shared" si="17"/>
        <v>0</v>
      </c>
    </row>
    <row r="50">
      <c r="A50" s="932" t="s">
        <v>978</v>
      </c>
      <c r="B50" s="857"/>
      <c r="C50" s="857"/>
      <c r="D50" s="857"/>
      <c r="E50" s="857"/>
      <c r="F50" s="857"/>
      <c r="G50" s="857"/>
      <c r="H50" s="857"/>
      <c r="I50" s="857"/>
      <c r="J50" s="857"/>
      <c r="K50" s="857"/>
      <c r="L50" s="857"/>
      <c r="M50" s="857"/>
      <c r="N50" s="857"/>
      <c r="O50" s="857"/>
      <c r="P50" s="857"/>
      <c r="Q50" s="857"/>
      <c r="R50" s="857"/>
      <c r="S50" s="857"/>
      <c r="T50" s="857"/>
      <c r="U50" s="857"/>
      <c r="V50" s="857"/>
      <c r="W50" s="857"/>
      <c r="X50" s="857"/>
      <c r="Y50" s="857"/>
      <c r="Z50" s="857"/>
      <c r="AA50" s="42"/>
      <c r="AB50" s="857"/>
      <c r="AC50" s="1013"/>
      <c r="AD50" s="1013"/>
      <c r="AE50" s="1013"/>
      <c r="AF50" s="1013"/>
      <c r="AG50" s="961">
        <f t="shared" si="17"/>
        <v>0</v>
      </c>
    </row>
    <row r="51">
      <c r="A51" s="932" t="s">
        <v>981</v>
      </c>
      <c r="B51" s="1004"/>
      <c r="C51" s="1004"/>
      <c r="D51" s="1004"/>
      <c r="E51" s="1004"/>
      <c r="F51" s="1004"/>
      <c r="G51" s="857"/>
      <c r="H51" s="857"/>
      <c r="I51" s="857"/>
      <c r="J51" s="857"/>
      <c r="K51" s="857"/>
      <c r="L51" s="857"/>
      <c r="M51" s="860"/>
      <c r="N51" s="860"/>
      <c r="O51" s="1005"/>
      <c r="P51" s="1005"/>
      <c r="Q51" s="1005"/>
      <c r="R51" s="1005"/>
      <c r="S51" s="42"/>
      <c r="T51" s="42"/>
      <c r="U51" s="42"/>
      <c r="V51" s="857"/>
      <c r="W51" s="857"/>
      <c r="X51" s="857"/>
      <c r="Y51" s="857"/>
      <c r="Z51" s="857"/>
      <c r="AA51" s="42"/>
      <c r="AB51" s="857"/>
      <c r="AC51" s="1013"/>
      <c r="AD51" s="1013"/>
      <c r="AE51" s="1013"/>
      <c r="AF51" s="1013"/>
      <c r="AG51" s="961">
        <f t="shared" si="17"/>
        <v>0</v>
      </c>
    </row>
    <row r="52">
      <c r="A52" s="932" t="s">
        <v>983</v>
      </c>
      <c r="B52" s="857"/>
      <c r="C52" s="857"/>
      <c r="D52" s="857"/>
      <c r="E52" s="857"/>
      <c r="F52" s="857"/>
      <c r="G52" s="857"/>
      <c r="H52" s="857"/>
      <c r="I52" s="857"/>
      <c r="J52" s="857"/>
      <c r="K52" s="857"/>
      <c r="L52" s="857"/>
      <c r="M52" s="857"/>
      <c r="N52" s="857"/>
      <c r="O52" s="857"/>
      <c r="P52" s="857"/>
      <c r="Q52" s="857"/>
      <c r="R52" s="857"/>
      <c r="S52" s="857"/>
      <c r="T52" s="857"/>
      <c r="U52" s="857"/>
      <c r="V52" s="857"/>
      <c r="W52" s="857"/>
      <c r="X52" s="857"/>
      <c r="Y52" s="857"/>
      <c r="Z52" s="857"/>
      <c r="AA52" s="42"/>
      <c r="AB52" s="857"/>
      <c r="AC52" s="1013"/>
      <c r="AD52" s="1013"/>
      <c r="AE52" s="1013"/>
      <c r="AF52" s="1013"/>
      <c r="AG52" s="961">
        <f t="shared" si="17"/>
        <v>0</v>
      </c>
    </row>
    <row r="53">
      <c r="A53" s="932" t="s">
        <v>987</v>
      </c>
      <c r="B53" s="857"/>
      <c r="C53" s="857"/>
      <c r="D53" s="857"/>
      <c r="E53" s="857"/>
      <c r="F53" s="857"/>
      <c r="G53" s="857"/>
      <c r="H53" s="857"/>
      <c r="I53" s="857"/>
      <c r="J53" s="857"/>
      <c r="K53" s="857"/>
      <c r="L53" s="857"/>
      <c r="M53" s="857"/>
      <c r="N53" s="857"/>
      <c r="O53" s="857"/>
      <c r="P53" s="857"/>
      <c r="Q53" s="857"/>
      <c r="R53" s="857"/>
      <c r="S53" s="42"/>
      <c r="T53" s="42"/>
      <c r="U53" s="42"/>
      <c r="V53" s="857"/>
      <c r="W53" s="857"/>
      <c r="X53" s="857"/>
      <c r="Y53" s="857"/>
      <c r="Z53" s="857"/>
      <c r="AA53" s="42"/>
      <c r="AB53" s="857"/>
      <c r="AC53" s="1013"/>
      <c r="AD53" s="1013"/>
      <c r="AE53" s="1013"/>
      <c r="AF53" s="1013"/>
      <c r="AG53" s="961">
        <f t="shared" si="17"/>
        <v>0</v>
      </c>
    </row>
    <row r="54">
      <c r="A54" s="979" t="s">
        <v>44</v>
      </c>
      <c r="B54" s="161">
        <f t="shared" ref="B54:AF54" si="18">SUM(B46:B53)</f>
        <v>0</v>
      </c>
      <c r="C54" s="161">
        <f t="shared" si="18"/>
        <v>0</v>
      </c>
      <c r="D54" s="161">
        <f t="shared" si="18"/>
        <v>0</v>
      </c>
      <c r="E54" s="161">
        <f t="shared" si="18"/>
        <v>0</v>
      </c>
      <c r="F54" s="161">
        <f t="shared" si="18"/>
        <v>0</v>
      </c>
      <c r="G54" s="161">
        <f t="shared" si="18"/>
        <v>0</v>
      </c>
      <c r="H54" s="161">
        <f t="shared" si="18"/>
        <v>0</v>
      </c>
      <c r="I54" s="161">
        <f t="shared" si="18"/>
        <v>0</v>
      </c>
      <c r="J54" s="161">
        <f t="shared" si="18"/>
        <v>0</v>
      </c>
      <c r="K54" s="161">
        <f t="shared" si="18"/>
        <v>0</v>
      </c>
      <c r="L54" s="161">
        <f t="shared" si="18"/>
        <v>0</v>
      </c>
      <c r="M54" s="161">
        <f t="shared" si="18"/>
        <v>0</v>
      </c>
      <c r="N54" s="161">
        <f t="shared" si="18"/>
        <v>0</v>
      </c>
      <c r="O54" s="161">
        <f t="shared" si="18"/>
        <v>0</v>
      </c>
      <c r="P54" s="161">
        <f t="shared" si="18"/>
        <v>0</v>
      </c>
      <c r="Q54" s="161">
        <f t="shared" si="18"/>
        <v>0</v>
      </c>
      <c r="R54" s="161">
        <f t="shared" si="18"/>
        <v>0</v>
      </c>
      <c r="S54" s="161">
        <f t="shared" si="18"/>
        <v>0</v>
      </c>
      <c r="T54" s="161">
        <f t="shared" si="18"/>
        <v>0</v>
      </c>
      <c r="U54" s="161">
        <f t="shared" si="18"/>
        <v>0</v>
      </c>
      <c r="V54" s="161">
        <f t="shared" si="18"/>
        <v>0</v>
      </c>
      <c r="W54" s="161">
        <f t="shared" si="18"/>
        <v>0</v>
      </c>
      <c r="X54" s="161">
        <f t="shared" si="18"/>
        <v>0</v>
      </c>
      <c r="Y54" s="161">
        <f t="shared" si="18"/>
        <v>0</v>
      </c>
      <c r="Z54" s="161">
        <f t="shared" si="18"/>
        <v>0</v>
      </c>
      <c r="AA54" s="161">
        <f t="shared" si="18"/>
        <v>0</v>
      </c>
      <c r="AB54" s="161">
        <f t="shared" si="18"/>
        <v>0</v>
      </c>
      <c r="AC54" s="161">
        <f t="shared" si="18"/>
        <v>0</v>
      </c>
      <c r="AD54" s="161">
        <f t="shared" si="18"/>
        <v>0</v>
      </c>
      <c r="AE54" s="161">
        <f t="shared" si="18"/>
        <v>0</v>
      </c>
      <c r="AF54" s="161">
        <f t="shared" si="18"/>
        <v>0</v>
      </c>
      <c r="AG54" s="961">
        <f t="shared" si="17"/>
        <v>0</v>
      </c>
    </row>
    <row r="55">
      <c r="A55" s="1003"/>
      <c r="B55" s="153"/>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961"/>
    </row>
    <row r="56">
      <c r="A56" s="917" t="s">
        <v>911</v>
      </c>
      <c r="B56" s="153"/>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c r="AA56" s="491"/>
      <c r="AB56" s="491"/>
      <c r="AC56" s="491"/>
      <c r="AD56" s="491"/>
      <c r="AE56" s="491"/>
      <c r="AF56" s="491"/>
      <c r="AG56" s="961"/>
    </row>
    <row r="57">
      <c r="A57" s="932" t="s">
        <v>996</v>
      </c>
      <c r="B57" s="1004"/>
      <c r="C57" s="857"/>
      <c r="D57" s="857"/>
      <c r="E57" s="857"/>
      <c r="F57" s="1004"/>
      <c r="G57" s="857"/>
      <c r="H57" s="857"/>
      <c r="I57" s="860"/>
      <c r="J57" s="860"/>
      <c r="K57" s="860"/>
      <c r="L57" s="860"/>
      <c r="M57" s="860"/>
      <c r="N57" s="860"/>
      <c r="O57" s="1005"/>
      <c r="P57" s="860"/>
      <c r="Q57" s="860"/>
      <c r="R57" s="860"/>
      <c r="S57" s="42"/>
      <c r="T57" s="42"/>
      <c r="U57" s="42"/>
      <c r="V57" s="42"/>
      <c r="W57" s="42"/>
      <c r="X57" s="42"/>
      <c r="Y57" s="42"/>
      <c r="Z57" s="1006"/>
      <c r="AA57" s="42"/>
      <c r="AB57" s="42"/>
      <c r="AC57" s="1006"/>
      <c r="AD57" s="1006"/>
      <c r="AE57" s="1006"/>
      <c r="AF57" s="1006"/>
      <c r="AG57" s="1007">
        <f t="shared" ref="AG57:AG61" si="19">sum(B57:AF57)</f>
        <v>0</v>
      </c>
    </row>
    <row r="58">
      <c r="A58" s="932" t="s">
        <v>998</v>
      </c>
      <c r="B58" s="1004"/>
      <c r="C58" s="857"/>
      <c r="D58" s="857"/>
      <c r="E58" s="857"/>
      <c r="F58" s="1004"/>
      <c r="G58" s="857"/>
      <c r="H58" s="857"/>
      <c r="I58" s="860"/>
      <c r="J58" s="860"/>
      <c r="K58" s="860"/>
      <c r="L58" s="860"/>
      <c r="M58" s="860"/>
      <c r="N58" s="860"/>
      <c r="O58" s="1005"/>
      <c r="P58" s="860"/>
      <c r="Q58" s="860"/>
      <c r="R58" s="860"/>
      <c r="S58" s="42"/>
      <c r="T58" s="42"/>
      <c r="U58" s="42"/>
      <c r="V58" s="42"/>
      <c r="W58" s="42"/>
      <c r="X58" s="42"/>
      <c r="Y58" s="42"/>
      <c r="Z58" s="1006"/>
      <c r="AA58" s="42"/>
      <c r="AB58" s="42"/>
      <c r="AC58" s="1006"/>
      <c r="AD58" s="1006"/>
      <c r="AE58" s="1006"/>
      <c r="AF58" s="1006"/>
      <c r="AG58" s="1007">
        <f t="shared" si="19"/>
        <v>0</v>
      </c>
    </row>
    <row r="59">
      <c r="A59" s="932" t="s">
        <v>1000</v>
      </c>
      <c r="B59" s="153">
        <f>'OLD Summary'!B53</f>
        <v>84</v>
      </c>
      <c r="C59" s="153">
        <f>'OLD Summary'!C53</f>
        <v>96</v>
      </c>
      <c r="D59" s="153">
        <f>'OLD Summary'!D53</f>
        <v>143</v>
      </c>
      <c r="E59" s="153">
        <f>'OLD Summary'!E53</f>
        <v>123</v>
      </c>
      <c r="F59" s="153">
        <f>'OLD Summary'!F53</f>
        <v>139</v>
      </c>
      <c r="G59" s="153">
        <f>'OLD Summary'!G53</f>
        <v>158</v>
      </c>
      <c r="H59" s="153">
        <f>'OLD Summary'!H53</f>
        <v>151</v>
      </c>
      <c r="I59" s="153">
        <f>'OLD Summary'!I53</f>
        <v>172</v>
      </c>
      <c r="J59" s="153">
        <f>'OLD Summary'!J53</f>
        <v>197</v>
      </c>
      <c r="K59" s="153">
        <f>'OLD Summary'!K53</f>
        <v>375</v>
      </c>
      <c r="L59" s="153">
        <f>'OLD Summary'!L53</f>
        <v>342</v>
      </c>
      <c r="M59" s="153">
        <f>'OLD Summary'!M53</f>
        <v>330</v>
      </c>
      <c r="N59" s="153">
        <f>'OLD Summary'!N53</f>
        <v>204</v>
      </c>
      <c r="O59" s="153">
        <f>'OLD Summary'!O53</f>
        <v>144</v>
      </c>
      <c r="P59" s="153">
        <f>'OLD Summary'!P53</f>
        <v>208</v>
      </c>
      <c r="Q59" s="153">
        <f>'OLD Summary'!Q53</f>
        <v>240</v>
      </c>
      <c r="R59" s="153">
        <f>'OLD Summary'!R53</f>
        <v>145</v>
      </c>
      <c r="S59" s="153">
        <f>'OLD Summary'!S53</f>
        <v>34</v>
      </c>
      <c r="T59" s="153">
        <f>'OLD Summary'!T53</f>
        <v>28</v>
      </c>
      <c r="U59" s="153">
        <f>'OLD Summary'!U53</f>
        <v>15</v>
      </c>
      <c r="V59" s="153">
        <f>'OLD Summary'!V53</f>
        <v>20</v>
      </c>
      <c r="W59" s="153">
        <f>'OLD Summary'!W53</f>
        <v>11</v>
      </c>
      <c r="X59" s="153">
        <v>0.0</v>
      </c>
      <c r="Y59" s="153">
        <f>'OLD Summary'!Y53</f>
        <v>14</v>
      </c>
      <c r="Z59" s="153">
        <f>'OLD Summary'!Z53</f>
        <v>6</v>
      </c>
      <c r="AA59" s="153">
        <f>'OLD Summary'!AA53</f>
        <v>0</v>
      </c>
      <c r="AB59" s="153">
        <f>'OLD Summary'!AB53</f>
        <v>2</v>
      </c>
      <c r="AC59" s="153">
        <f>'OLD Summary'!AC53</f>
        <v>0</v>
      </c>
      <c r="AD59" s="153">
        <f>'OLD Summary'!AD53</f>
        <v>4</v>
      </c>
      <c r="AE59" s="153">
        <f>'OLD Summary'!AE53</f>
        <v>0</v>
      </c>
      <c r="AF59" s="153">
        <f>'OLD Summary'!AF53</f>
        <v>12</v>
      </c>
      <c r="AG59" s="961">
        <f t="shared" si="19"/>
        <v>3397</v>
      </c>
    </row>
    <row r="60">
      <c r="A60" s="932" t="s">
        <v>1005</v>
      </c>
      <c r="B60" s="1004"/>
      <c r="C60" s="857"/>
      <c r="D60" s="857"/>
      <c r="E60" s="857"/>
      <c r="F60" s="857"/>
      <c r="G60" s="857"/>
      <c r="H60" s="857"/>
      <c r="I60" s="860"/>
      <c r="J60" s="860"/>
      <c r="K60" s="860"/>
      <c r="L60" s="860"/>
      <c r="M60" s="860"/>
      <c r="N60" s="860"/>
      <c r="O60" s="1005"/>
      <c r="P60" s="860"/>
      <c r="Q60" s="860"/>
      <c r="R60" s="860"/>
      <c r="S60" s="42"/>
      <c r="T60" s="42"/>
      <c r="U60" s="42"/>
      <c r="V60" s="42"/>
      <c r="W60" s="42"/>
      <c r="X60" s="42"/>
      <c r="Y60" s="42"/>
      <c r="Z60" s="1009"/>
      <c r="AA60" s="42"/>
      <c r="AB60" s="42"/>
      <c r="AC60" s="42"/>
      <c r="AD60" s="42"/>
      <c r="AE60" s="42"/>
      <c r="AF60" s="42"/>
      <c r="AG60" s="1007">
        <f t="shared" si="19"/>
        <v>0</v>
      </c>
    </row>
    <row r="61">
      <c r="A61" s="979" t="s">
        <v>130</v>
      </c>
      <c r="B61" s="161">
        <f t="shared" ref="B61:AF61" si="20">SUM(B57:B60)</f>
        <v>84</v>
      </c>
      <c r="C61" s="161">
        <f t="shared" si="20"/>
        <v>96</v>
      </c>
      <c r="D61" s="161">
        <f t="shared" si="20"/>
        <v>143</v>
      </c>
      <c r="E61" s="161">
        <f t="shared" si="20"/>
        <v>123</v>
      </c>
      <c r="F61" s="161">
        <f t="shared" si="20"/>
        <v>139</v>
      </c>
      <c r="G61" s="161">
        <f t="shared" si="20"/>
        <v>158</v>
      </c>
      <c r="H61" s="161">
        <f t="shared" si="20"/>
        <v>151</v>
      </c>
      <c r="I61" s="161">
        <f t="shared" si="20"/>
        <v>172</v>
      </c>
      <c r="J61" s="161">
        <f t="shared" si="20"/>
        <v>197</v>
      </c>
      <c r="K61" s="161">
        <f t="shared" si="20"/>
        <v>375</v>
      </c>
      <c r="L61" s="161">
        <f t="shared" si="20"/>
        <v>342</v>
      </c>
      <c r="M61" s="161">
        <f t="shared" si="20"/>
        <v>330</v>
      </c>
      <c r="N61" s="161">
        <f t="shared" si="20"/>
        <v>204</v>
      </c>
      <c r="O61" s="161">
        <f t="shared" si="20"/>
        <v>144</v>
      </c>
      <c r="P61" s="161">
        <f t="shared" si="20"/>
        <v>208</v>
      </c>
      <c r="Q61" s="161">
        <f t="shared" si="20"/>
        <v>240</v>
      </c>
      <c r="R61" s="161">
        <f t="shared" si="20"/>
        <v>145</v>
      </c>
      <c r="S61" s="161">
        <f t="shared" si="20"/>
        <v>34</v>
      </c>
      <c r="T61" s="161">
        <f t="shared" si="20"/>
        <v>28</v>
      </c>
      <c r="U61" s="161">
        <f t="shared" si="20"/>
        <v>15</v>
      </c>
      <c r="V61" s="161">
        <f t="shared" si="20"/>
        <v>20</v>
      </c>
      <c r="W61" s="161">
        <f t="shared" si="20"/>
        <v>11</v>
      </c>
      <c r="X61" s="161">
        <f t="shared" si="20"/>
        <v>0</v>
      </c>
      <c r="Y61" s="161">
        <f t="shared" si="20"/>
        <v>14</v>
      </c>
      <c r="Z61" s="161">
        <f t="shared" si="20"/>
        <v>6</v>
      </c>
      <c r="AA61" s="161">
        <f t="shared" si="20"/>
        <v>0</v>
      </c>
      <c r="AB61" s="161">
        <f t="shared" si="20"/>
        <v>2</v>
      </c>
      <c r="AC61" s="161">
        <f t="shared" si="20"/>
        <v>0</v>
      </c>
      <c r="AD61" s="161">
        <f t="shared" si="20"/>
        <v>4</v>
      </c>
      <c r="AE61" s="161">
        <f t="shared" si="20"/>
        <v>0</v>
      </c>
      <c r="AF61" s="161">
        <f t="shared" si="20"/>
        <v>12</v>
      </c>
      <c r="AG61" s="961">
        <f t="shared" si="19"/>
        <v>3397</v>
      </c>
    </row>
    <row r="62">
      <c r="A62" s="40"/>
      <c r="B62" s="676"/>
      <c r="C62" s="676"/>
      <c r="D62" s="676"/>
      <c r="E62" s="676"/>
      <c r="F62" s="676"/>
      <c r="G62" s="676"/>
      <c r="H62" s="676"/>
      <c r="I62" s="676"/>
      <c r="J62" s="491"/>
      <c r="K62" s="491"/>
      <c r="L62" s="491"/>
      <c r="M62" s="491"/>
      <c r="N62" s="491"/>
      <c r="O62" s="491"/>
      <c r="P62" s="491"/>
      <c r="Q62" s="491"/>
      <c r="R62" s="491"/>
      <c r="S62" s="491"/>
      <c r="T62" s="491"/>
      <c r="U62" s="491"/>
      <c r="V62" s="491"/>
      <c r="W62" s="491"/>
      <c r="X62" s="491"/>
      <c r="Y62" s="491"/>
      <c r="Z62" s="491"/>
      <c r="AA62" s="491"/>
      <c r="AB62" s="491"/>
      <c r="AC62" s="491"/>
      <c r="AD62" s="491"/>
      <c r="AE62" s="491"/>
      <c r="AF62" s="491"/>
      <c r="AG62" s="980"/>
    </row>
    <row r="63">
      <c r="A63" s="932" t="s">
        <v>98</v>
      </c>
      <c r="B63" s="857"/>
      <c r="C63" s="857"/>
      <c r="D63" s="857"/>
      <c r="E63" s="857"/>
      <c r="F63" s="857"/>
      <c r="G63" s="857"/>
      <c r="H63" s="857"/>
      <c r="I63" s="860"/>
      <c r="J63" s="860"/>
      <c r="K63" s="860"/>
      <c r="L63" s="860"/>
      <c r="M63" s="860"/>
      <c r="N63" s="860"/>
      <c r="O63" s="860"/>
      <c r="P63" s="860"/>
      <c r="Q63" s="860"/>
      <c r="R63" s="860"/>
      <c r="S63" s="42"/>
      <c r="T63" s="42"/>
      <c r="U63" s="42"/>
      <c r="V63" s="42"/>
      <c r="W63" s="42"/>
      <c r="X63" s="42"/>
      <c r="Y63" s="42"/>
      <c r="Z63" s="1010"/>
      <c r="AA63" s="42"/>
      <c r="AB63" s="42"/>
      <c r="AC63" s="1010"/>
      <c r="AD63" s="1010"/>
      <c r="AE63" s="1010"/>
      <c r="AF63" s="1010"/>
      <c r="AG63" s="1007">
        <f t="shared" ref="AG63:AG71" si="21">sum(B63:AF63)</f>
        <v>0</v>
      </c>
    </row>
    <row r="64">
      <c r="A64" s="932" t="s">
        <v>99</v>
      </c>
      <c r="B64" s="857"/>
      <c r="C64" s="857"/>
      <c r="D64" s="857"/>
      <c r="E64" s="857"/>
      <c r="F64" s="857"/>
      <c r="G64" s="857"/>
      <c r="H64" s="857"/>
      <c r="I64" s="860"/>
      <c r="J64" s="860"/>
      <c r="K64" s="860"/>
      <c r="L64" s="860"/>
      <c r="M64" s="860"/>
      <c r="N64" s="857"/>
      <c r="O64" s="860"/>
      <c r="P64" s="857"/>
      <c r="Q64" s="860"/>
      <c r="R64" s="860"/>
      <c r="S64" s="42"/>
      <c r="T64" s="42"/>
      <c r="U64" s="42"/>
      <c r="V64" s="42"/>
      <c r="W64" s="42"/>
      <c r="X64" s="42"/>
      <c r="Y64" s="42"/>
      <c r="Z64" s="1006"/>
      <c r="AA64" s="1012"/>
      <c r="AB64" s="42"/>
      <c r="AC64" s="1012"/>
      <c r="AD64" s="1012"/>
      <c r="AE64" s="1012"/>
      <c r="AF64" s="1012"/>
      <c r="AG64" s="1007">
        <f t="shared" si="21"/>
        <v>0</v>
      </c>
    </row>
    <row r="65">
      <c r="A65" s="932" t="s">
        <v>1014</v>
      </c>
      <c r="B65" s="857"/>
      <c r="C65" s="857"/>
      <c r="D65" s="857"/>
      <c r="E65" s="857"/>
      <c r="F65" s="857"/>
      <c r="G65" s="857"/>
      <c r="H65" s="857"/>
      <c r="I65" s="857"/>
      <c r="J65" s="857"/>
      <c r="K65" s="857"/>
      <c r="L65" s="857"/>
      <c r="M65" s="857"/>
      <c r="N65" s="857"/>
      <c r="O65" s="857"/>
      <c r="P65" s="857"/>
      <c r="Q65" s="857"/>
      <c r="R65" s="857"/>
      <c r="S65" s="857"/>
      <c r="T65" s="857"/>
      <c r="U65" s="857"/>
      <c r="V65" s="857"/>
      <c r="W65" s="857"/>
      <c r="X65" s="857"/>
      <c r="Y65" s="857"/>
      <c r="Z65" s="1013"/>
      <c r="AA65" s="857"/>
      <c r="AB65" s="857"/>
      <c r="AC65" s="1013"/>
      <c r="AD65" s="1013"/>
      <c r="AE65" s="1013"/>
      <c r="AF65" s="1013"/>
      <c r="AG65" s="1007">
        <f t="shared" si="21"/>
        <v>0</v>
      </c>
    </row>
    <row r="66">
      <c r="A66" s="932" t="s">
        <v>1015</v>
      </c>
      <c r="B66" s="1004"/>
      <c r="C66" s="857"/>
      <c r="D66" s="857"/>
      <c r="E66" s="857"/>
      <c r="F66" s="857"/>
      <c r="G66" s="857"/>
      <c r="H66" s="857"/>
      <c r="I66" s="860"/>
      <c r="J66" s="860"/>
      <c r="K66" s="860"/>
      <c r="L66" s="860"/>
      <c r="M66" s="860"/>
      <c r="N66" s="860"/>
      <c r="O66" s="1005"/>
      <c r="P66" s="860"/>
      <c r="Q66" s="860"/>
      <c r="R66" s="860"/>
      <c r="S66" s="42"/>
      <c r="T66" s="42"/>
      <c r="U66" s="857"/>
      <c r="V66" s="857"/>
      <c r="W66" s="857"/>
      <c r="X66" s="857"/>
      <c r="Y66" s="857"/>
      <c r="Z66" s="1013"/>
      <c r="AA66" s="857"/>
      <c r="AB66" s="857"/>
      <c r="AC66" s="1013"/>
      <c r="AD66" s="1013"/>
      <c r="AE66" s="1013"/>
      <c r="AF66" s="1013"/>
      <c r="AG66" s="1007">
        <f t="shared" si="21"/>
        <v>0</v>
      </c>
    </row>
    <row r="67">
      <c r="A67" s="932" t="s">
        <v>1017</v>
      </c>
      <c r="B67" s="857"/>
      <c r="C67" s="857"/>
      <c r="D67" s="857"/>
      <c r="E67" s="857"/>
      <c r="F67" s="857"/>
      <c r="G67" s="857"/>
      <c r="H67" s="857"/>
      <c r="I67" s="857"/>
      <c r="J67" s="857"/>
      <c r="K67" s="857"/>
      <c r="L67" s="857"/>
      <c r="M67" s="857"/>
      <c r="N67" s="857"/>
      <c r="O67" s="857"/>
      <c r="P67" s="857"/>
      <c r="Q67" s="857"/>
      <c r="R67" s="857"/>
      <c r="S67" s="857"/>
      <c r="T67" s="857"/>
      <c r="U67" s="857"/>
      <c r="V67" s="857"/>
      <c r="W67" s="857"/>
      <c r="X67" s="857"/>
      <c r="Y67" s="857"/>
      <c r="Z67" s="857"/>
      <c r="AA67" s="42"/>
      <c r="AB67" s="857"/>
      <c r="AC67" s="1013"/>
      <c r="AD67" s="1013"/>
      <c r="AE67" s="1013"/>
      <c r="AF67" s="1013"/>
      <c r="AG67" s="1007">
        <f t="shared" si="21"/>
        <v>0</v>
      </c>
    </row>
    <row r="68">
      <c r="A68" s="932" t="s">
        <v>1019</v>
      </c>
      <c r="B68" s="1004"/>
      <c r="C68" s="857"/>
      <c r="D68" s="857"/>
      <c r="E68" s="857"/>
      <c r="F68" s="857"/>
      <c r="G68" s="857"/>
      <c r="H68" s="857"/>
      <c r="I68" s="860"/>
      <c r="J68" s="860"/>
      <c r="K68" s="860"/>
      <c r="L68" s="860"/>
      <c r="M68" s="860"/>
      <c r="N68" s="860"/>
      <c r="O68" s="1005"/>
      <c r="P68" s="860"/>
      <c r="Q68" s="860"/>
      <c r="R68" s="860"/>
      <c r="S68" s="42"/>
      <c r="T68" s="42"/>
      <c r="U68" s="857"/>
      <c r="V68" s="857"/>
      <c r="W68" s="857"/>
      <c r="X68" s="857"/>
      <c r="Y68" s="857"/>
      <c r="Z68" s="857"/>
      <c r="AA68" s="42"/>
      <c r="AB68" s="857"/>
      <c r="AC68" s="1013"/>
      <c r="AD68" s="1013"/>
      <c r="AE68" s="1013"/>
      <c r="AF68" s="1013"/>
      <c r="AG68" s="1007">
        <f t="shared" si="21"/>
        <v>0</v>
      </c>
    </row>
    <row r="69">
      <c r="A69" s="932" t="s">
        <v>1020</v>
      </c>
      <c r="B69" s="857"/>
      <c r="C69" s="857"/>
      <c r="D69" s="857"/>
      <c r="E69" s="857"/>
      <c r="F69" s="857"/>
      <c r="G69" s="857"/>
      <c r="H69" s="857"/>
      <c r="I69" s="857"/>
      <c r="J69" s="857"/>
      <c r="K69" s="857"/>
      <c r="L69" s="857"/>
      <c r="M69" s="857"/>
      <c r="N69" s="857"/>
      <c r="O69" s="857"/>
      <c r="P69" s="857"/>
      <c r="Q69" s="857"/>
      <c r="R69" s="857"/>
      <c r="S69" s="857"/>
      <c r="T69" s="857"/>
      <c r="U69" s="857"/>
      <c r="V69" s="857"/>
      <c r="W69" s="857"/>
      <c r="X69" s="857"/>
      <c r="Y69" s="857"/>
      <c r="Z69" s="857"/>
      <c r="AA69" s="42"/>
      <c r="AB69" s="857"/>
      <c r="AC69" s="1013"/>
      <c r="AD69" s="1013"/>
      <c r="AE69" s="1013"/>
      <c r="AF69" s="1013"/>
      <c r="AG69" s="1007">
        <f t="shared" si="21"/>
        <v>0</v>
      </c>
    </row>
    <row r="70">
      <c r="A70" s="932" t="s">
        <v>1022</v>
      </c>
      <c r="B70" s="857"/>
      <c r="C70" s="857"/>
      <c r="D70" s="857"/>
      <c r="E70" s="857"/>
      <c r="F70" s="857"/>
      <c r="G70" s="857"/>
      <c r="H70" s="857"/>
      <c r="I70" s="857"/>
      <c r="J70" s="857"/>
      <c r="K70" s="857"/>
      <c r="L70" s="857"/>
      <c r="M70" s="857"/>
      <c r="N70" s="857"/>
      <c r="O70" s="857"/>
      <c r="P70" s="857"/>
      <c r="Q70" s="857"/>
      <c r="R70" s="857"/>
      <c r="S70" s="42"/>
      <c r="T70" s="42"/>
      <c r="U70" s="857"/>
      <c r="V70" s="857"/>
      <c r="W70" s="857"/>
      <c r="X70" s="857"/>
      <c r="Y70" s="857"/>
      <c r="Z70" s="857"/>
      <c r="AA70" s="42"/>
      <c r="AB70" s="857"/>
      <c r="AC70" s="1013"/>
      <c r="AD70" s="1013"/>
      <c r="AE70" s="1013"/>
      <c r="AF70" s="1013"/>
      <c r="AG70" s="1007">
        <f t="shared" si="21"/>
        <v>0</v>
      </c>
    </row>
    <row r="71">
      <c r="A71" s="979" t="s">
        <v>44</v>
      </c>
      <c r="B71" s="161">
        <f t="shared" ref="B71:AF71" si="22">SUM(B63:B70)</f>
        <v>0</v>
      </c>
      <c r="C71" s="161">
        <f t="shared" si="22"/>
        <v>0</v>
      </c>
      <c r="D71" s="161">
        <f t="shared" si="22"/>
        <v>0</v>
      </c>
      <c r="E71" s="161">
        <f t="shared" si="22"/>
        <v>0</v>
      </c>
      <c r="F71" s="161">
        <f t="shared" si="22"/>
        <v>0</v>
      </c>
      <c r="G71" s="161">
        <f t="shared" si="22"/>
        <v>0</v>
      </c>
      <c r="H71" s="161">
        <f t="shared" si="22"/>
        <v>0</v>
      </c>
      <c r="I71" s="161">
        <f t="shared" si="22"/>
        <v>0</v>
      </c>
      <c r="J71" s="161">
        <f t="shared" si="22"/>
        <v>0</v>
      </c>
      <c r="K71" s="161">
        <f t="shared" si="22"/>
        <v>0</v>
      </c>
      <c r="L71" s="161">
        <f t="shared" si="22"/>
        <v>0</v>
      </c>
      <c r="M71" s="161">
        <f t="shared" si="22"/>
        <v>0</v>
      </c>
      <c r="N71" s="161">
        <f t="shared" si="22"/>
        <v>0</v>
      </c>
      <c r="O71" s="161">
        <f t="shared" si="22"/>
        <v>0</v>
      </c>
      <c r="P71" s="161">
        <f t="shared" si="22"/>
        <v>0</v>
      </c>
      <c r="Q71" s="161">
        <f t="shared" si="22"/>
        <v>0</v>
      </c>
      <c r="R71" s="161">
        <f t="shared" si="22"/>
        <v>0</v>
      </c>
      <c r="S71" s="161">
        <f t="shared" si="22"/>
        <v>0</v>
      </c>
      <c r="T71" s="161">
        <f t="shared" si="22"/>
        <v>0</v>
      </c>
      <c r="U71" s="161">
        <f t="shared" si="22"/>
        <v>0</v>
      </c>
      <c r="V71" s="161">
        <f t="shared" si="22"/>
        <v>0</v>
      </c>
      <c r="W71" s="161">
        <f t="shared" si="22"/>
        <v>0</v>
      </c>
      <c r="X71" s="161">
        <f t="shared" si="22"/>
        <v>0</v>
      </c>
      <c r="Y71" s="161">
        <f t="shared" si="22"/>
        <v>0</v>
      </c>
      <c r="Z71" s="161">
        <f t="shared" si="22"/>
        <v>0</v>
      </c>
      <c r="AA71" s="161">
        <f t="shared" si="22"/>
        <v>0</v>
      </c>
      <c r="AB71" s="161">
        <f t="shared" si="22"/>
        <v>0</v>
      </c>
      <c r="AC71" s="161">
        <f t="shared" si="22"/>
        <v>0</v>
      </c>
      <c r="AD71" s="161">
        <f t="shared" si="22"/>
        <v>0</v>
      </c>
      <c r="AE71" s="161">
        <f t="shared" si="22"/>
        <v>0</v>
      </c>
      <c r="AF71" s="161">
        <f t="shared" si="22"/>
        <v>0</v>
      </c>
      <c r="AG71" s="961">
        <f t="shared" si="21"/>
        <v>0</v>
      </c>
    </row>
    <row r="72">
      <c r="A72" s="1003"/>
      <c r="B72" s="153"/>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c r="AA72" s="491"/>
      <c r="AB72" s="491"/>
      <c r="AC72" s="491"/>
      <c r="AD72" s="491"/>
      <c r="AE72" s="491"/>
      <c r="AF72" s="491"/>
      <c r="AG72" s="961"/>
    </row>
    <row r="73">
      <c r="A73" s="1003"/>
      <c r="B73" s="153"/>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c r="AA73" s="491"/>
      <c r="AB73" s="491"/>
      <c r="AC73" s="491"/>
      <c r="AD73" s="491"/>
      <c r="AE73" s="491"/>
      <c r="AF73" s="491"/>
      <c r="AG73" s="961"/>
    </row>
    <row r="74">
      <c r="A74" s="917" t="s">
        <v>1030</v>
      </c>
      <c r="B74" s="153"/>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c r="AA74" s="491"/>
      <c r="AB74" s="491"/>
      <c r="AC74" s="491"/>
      <c r="AD74" s="491"/>
      <c r="AE74" s="491"/>
      <c r="AF74" s="491"/>
      <c r="AG74" s="961"/>
    </row>
    <row r="75" outlineLevel="1">
      <c r="A75" s="1026" t="s">
        <v>1031</v>
      </c>
      <c r="B75" s="700">
        <v>0.0</v>
      </c>
      <c r="C75" s="153">
        <v>0.0</v>
      </c>
      <c r="D75" s="153">
        <v>0.0</v>
      </c>
      <c r="E75" s="153">
        <v>0.0</v>
      </c>
      <c r="F75" s="700">
        <v>0.0</v>
      </c>
      <c r="G75" s="153">
        <v>0.0</v>
      </c>
      <c r="H75" s="153">
        <v>1.0</v>
      </c>
      <c r="I75" s="80">
        <v>1.0</v>
      </c>
      <c r="J75" s="80">
        <v>0.0</v>
      </c>
      <c r="K75" s="80">
        <v>2.0</v>
      </c>
      <c r="L75" s="80">
        <v>0.0</v>
      </c>
      <c r="M75" s="80">
        <v>3.0</v>
      </c>
      <c r="N75" s="80">
        <v>3.0</v>
      </c>
      <c r="O75" s="159">
        <v>0.0</v>
      </c>
      <c r="P75" s="80">
        <v>0.0</v>
      </c>
      <c r="Q75" s="80">
        <v>0.0</v>
      </c>
      <c r="R75" s="80">
        <v>0.0</v>
      </c>
      <c r="S75" s="140">
        <v>0.0</v>
      </c>
      <c r="T75" s="140">
        <v>0.0</v>
      </c>
      <c r="U75" s="140">
        <v>0.0</v>
      </c>
      <c r="V75" s="140">
        <v>0.0</v>
      </c>
      <c r="W75" s="140">
        <v>0.0</v>
      </c>
      <c r="X75" s="140">
        <v>0.0</v>
      </c>
      <c r="Y75" s="140">
        <v>0.0</v>
      </c>
      <c r="Z75" s="237">
        <v>0.0</v>
      </c>
      <c r="AA75" s="1027">
        <v>0.0</v>
      </c>
      <c r="AB75" s="1027">
        <v>0.0</v>
      </c>
      <c r="AC75" s="976"/>
      <c r="AD75" s="976"/>
      <c r="AE75" s="976"/>
      <c r="AF75" s="976"/>
      <c r="AG75" s="961">
        <f t="shared" ref="AG75:AG79" si="23">sum(B75:AF75)</f>
        <v>10</v>
      </c>
    </row>
    <row r="76" outlineLevel="1">
      <c r="A76" s="1026" t="s">
        <v>1033</v>
      </c>
      <c r="B76" s="700">
        <v>0.0</v>
      </c>
      <c r="C76" s="153">
        <v>0.0</v>
      </c>
      <c r="D76" s="153">
        <v>0.0</v>
      </c>
      <c r="E76" s="153">
        <v>0.0</v>
      </c>
      <c r="F76" s="700">
        <v>0.0</v>
      </c>
      <c r="G76" s="153">
        <v>0.0</v>
      </c>
      <c r="H76" s="153">
        <v>1.0</v>
      </c>
      <c r="I76" s="80">
        <v>1.0</v>
      </c>
      <c r="J76" s="80">
        <v>1.0</v>
      </c>
      <c r="K76" s="80">
        <v>0.0</v>
      </c>
      <c r="L76" s="80">
        <v>1.0</v>
      </c>
      <c r="M76" s="80">
        <v>2.0</v>
      </c>
      <c r="N76" s="80">
        <v>2.0</v>
      </c>
      <c r="O76" s="159">
        <v>0.0</v>
      </c>
      <c r="P76" s="80">
        <v>0.0</v>
      </c>
      <c r="Q76" s="80">
        <v>0.0</v>
      </c>
      <c r="R76" s="80">
        <v>0.0</v>
      </c>
      <c r="S76" s="140">
        <v>0.0</v>
      </c>
      <c r="T76" s="140">
        <v>0.0</v>
      </c>
      <c r="U76" s="140">
        <v>0.0</v>
      </c>
      <c r="V76" s="140">
        <v>0.0</v>
      </c>
      <c r="W76" s="140">
        <v>0.0</v>
      </c>
      <c r="X76" s="140">
        <v>0.0</v>
      </c>
      <c r="Y76" s="140">
        <v>0.0</v>
      </c>
      <c r="Z76" s="237">
        <v>0.0</v>
      </c>
      <c r="AA76" s="1027">
        <v>0.0</v>
      </c>
      <c r="AB76" s="1027">
        <v>0.0</v>
      </c>
      <c r="AC76" s="976"/>
      <c r="AD76" s="976"/>
      <c r="AE76" s="976"/>
      <c r="AF76" s="976"/>
      <c r="AG76" s="961">
        <f t="shared" si="23"/>
        <v>8</v>
      </c>
    </row>
    <row r="77" outlineLevel="1">
      <c r="A77" s="1026" t="s">
        <v>1035</v>
      </c>
      <c r="B77" s="153">
        <v>3.0</v>
      </c>
      <c r="C77" s="153">
        <v>0.0</v>
      </c>
      <c r="D77" s="153">
        <v>2.0</v>
      </c>
      <c r="E77" s="153">
        <v>1.0</v>
      </c>
      <c r="F77" s="153">
        <v>1.0</v>
      </c>
      <c r="G77" s="153">
        <v>0.0</v>
      </c>
      <c r="H77" s="153">
        <v>3.0</v>
      </c>
      <c r="I77" s="80">
        <v>10.0</v>
      </c>
      <c r="J77" s="80">
        <v>2.0</v>
      </c>
      <c r="K77" s="80">
        <v>2.0</v>
      </c>
      <c r="L77" s="80">
        <v>4.0</v>
      </c>
      <c r="M77" s="80">
        <v>66.0</v>
      </c>
      <c r="N77" s="80">
        <v>15.0</v>
      </c>
      <c r="O77" s="159">
        <v>0.0</v>
      </c>
      <c r="P77" s="80">
        <v>0.0</v>
      </c>
      <c r="Q77" s="80">
        <v>0.0</v>
      </c>
      <c r="R77" s="80">
        <v>2.0</v>
      </c>
      <c r="S77" s="140">
        <v>2.0</v>
      </c>
      <c r="T77" s="140">
        <v>0.0</v>
      </c>
      <c r="U77" s="140">
        <v>0.0</v>
      </c>
      <c r="V77" s="140">
        <v>0.0</v>
      </c>
      <c r="W77" s="140">
        <v>0.0</v>
      </c>
      <c r="X77" s="140">
        <v>0.0</v>
      </c>
      <c r="Y77" s="140">
        <v>0.0</v>
      </c>
      <c r="Z77" s="1027">
        <v>0.0</v>
      </c>
      <c r="AA77" s="1027">
        <v>0.0</v>
      </c>
      <c r="AB77" s="1027">
        <v>0.0</v>
      </c>
      <c r="AC77" s="140"/>
      <c r="AD77" s="140"/>
      <c r="AE77" s="140"/>
      <c r="AF77" s="140"/>
      <c r="AG77" s="961">
        <f t="shared" si="23"/>
        <v>113</v>
      </c>
    </row>
    <row r="78" outlineLevel="1">
      <c r="A78" s="1026" t="s">
        <v>1037</v>
      </c>
      <c r="B78" s="700">
        <v>3.0</v>
      </c>
      <c r="C78" s="153">
        <v>1.0</v>
      </c>
      <c r="D78" s="153">
        <v>0.0</v>
      </c>
      <c r="E78" s="153">
        <v>0.0</v>
      </c>
      <c r="F78" s="153">
        <v>0.0</v>
      </c>
      <c r="G78" s="153">
        <v>0.0</v>
      </c>
      <c r="H78" s="153">
        <v>0.0</v>
      </c>
      <c r="I78" s="80">
        <v>7.0</v>
      </c>
      <c r="J78" s="80">
        <v>0.0</v>
      </c>
      <c r="K78" s="80">
        <v>0.0</v>
      </c>
      <c r="L78" s="80">
        <v>0.0</v>
      </c>
      <c r="M78" s="80">
        <v>21.0</v>
      </c>
      <c r="N78" s="80">
        <v>9.0</v>
      </c>
      <c r="O78" s="159">
        <v>0.0</v>
      </c>
      <c r="P78" s="80">
        <v>0.0</v>
      </c>
      <c r="Q78" s="80">
        <v>0.0</v>
      </c>
      <c r="R78" s="80">
        <v>1.0</v>
      </c>
      <c r="S78" s="140">
        <v>0.0</v>
      </c>
      <c r="T78" s="140">
        <v>0.0</v>
      </c>
      <c r="U78" s="140">
        <v>0.0</v>
      </c>
      <c r="V78" s="140">
        <v>0.0</v>
      </c>
      <c r="W78" s="140">
        <v>0.0</v>
      </c>
      <c r="X78" s="140">
        <v>0.0</v>
      </c>
      <c r="Y78" s="140">
        <v>0.0</v>
      </c>
      <c r="Z78" s="1027">
        <v>0.0</v>
      </c>
      <c r="AA78" s="1027">
        <v>0.0</v>
      </c>
      <c r="AB78" s="1027">
        <v>0.0</v>
      </c>
      <c r="AC78" s="140"/>
      <c r="AD78" s="140"/>
      <c r="AE78" s="140"/>
      <c r="AF78" s="140"/>
      <c r="AG78" s="961">
        <f t="shared" si="23"/>
        <v>42</v>
      </c>
    </row>
    <row r="79" outlineLevel="1">
      <c r="A79" s="1028" t="s">
        <v>130</v>
      </c>
      <c r="B79" s="812">
        <f t="shared" ref="B79:AF79" si="24">SUM(B75:B78)</f>
        <v>6</v>
      </c>
      <c r="C79" s="812">
        <f t="shared" si="24"/>
        <v>1</v>
      </c>
      <c r="D79" s="812">
        <f t="shared" si="24"/>
        <v>2</v>
      </c>
      <c r="E79" s="812">
        <f t="shared" si="24"/>
        <v>1</v>
      </c>
      <c r="F79" s="812">
        <f t="shared" si="24"/>
        <v>1</v>
      </c>
      <c r="G79" s="812">
        <f t="shared" si="24"/>
        <v>0</v>
      </c>
      <c r="H79" s="812">
        <f t="shared" si="24"/>
        <v>5</v>
      </c>
      <c r="I79" s="812">
        <f t="shared" si="24"/>
        <v>19</v>
      </c>
      <c r="J79" s="812">
        <f t="shared" si="24"/>
        <v>3</v>
      </c>
      <c r="K79" s="812">
        <f t="shared" si="24"/>
        <v>4</v>
      </c>
      <c r="L79" s="812">
        <f t="shared" si="24"/>
        <v>5</v>
      </c>
      <c r="M79" s="812">
        <f t="shared" si="24"/>
        <v>92</v>
      </c>
      <c r="N79" s="812">
        <f t="shared" si="24"/>
        <v>29</v>
      </c>
      <c r="O79" s="812">
        <f t="shared" si="24"/>
        <v>0</v>
      </c>
      <c r="P79" s="812">
        <f t="shared" si="24"/>
        <v>0</v>
      </c>
      <c r="Q79" s="812">
        <f t="shared" si="24"/>
        <v>0</v>
      </c>
      <c r="R79" s="812">
        <f t="shared" si="24"/>
        <v>3</v>
      </c>
      <c r="S79" s="812">
        <f t="shared" si="24"/>
        <v>2</v>
      </c>
      <c r="T79" s="812">
        <f t="shared" si="24"/>
        <v>0</v>
      </c>
      <c r="U79" s="812">
        <f t="shared" si="24"/>
        <v>0</v>
      </c>
      <c r="V79" s="812">
        <f t="shared" si="24"/>
        <v>0</v>
      </c>
      <c r="W79" s="812">
        <f t="shared" si="24"/>
        <v>0</v>
      </c>
      <c r="X79" s="812">
        <f t="shared" si="24"/>
        <v>0</v>
      </c>
      <c r="Y79" s="812">
        <f t="shared" si="24"/>
        <v>0</v>
      </c>
      <c r="Z79" s="812">
        <f t="shared" si="24"/>
        <v>0</v>
      </c>
      <c r="AA79" s="812">
        <f t="shared" si="24"/>
        <v>0</v>
      </c>
      <c r="AB79" s="812">
        <f t="shared" si="24"/>
        <v>0</v>
      </c>
      <c r="AC79" s="812">
        <f t="shared" si="24"/>
        <v>0</v>
      </c>
      <c r="AD79" s="812">
        <f t="shared" si="24"/>
        <v>0</v>
      </c>
      <c r="AE79" s="812">
        <f t="shared" si="24"/>
        <v>0</v>
      </c>
      <c r="AF79" s="812">
        <f t="shared" si="24"/>
        <v>0</v>
      </c>
      <c r="AG79" s="1029">
        <f t="shared" si="23"/>
        <v>173</v>
      </c>
    </row>
    <row r="80" outlineLevel="1">
      <c r="A80" s="40"/>
      <c r="B80" s="676"/>
      <c r="C80" s="676"/>
      <c r="D80" s="676"/>
      <c r="E80" s="676"/>
      <c r="F80" s="676"/>
      <c r="G80" s="676"/>
      <c r="H80" s="676"/>
      <c r="I80" s="676"/>
      <c r="J80" s="491"/>
      <c r="K80" s="491"/>
      <c r="L80" s="491"/>
      <c r="M80" s="491"/>
      <c r="N80" s="491"/>
      <c r="O80" s="491"/>
      <c r="P80" s="491"/>
      <c r="Q80" s="491"/>
      <c r="R80" s="491"/>
      <c r="S80" s="491"/>
      <c r="T80" s="491"/>
      <c r="U80" s="491"/>
      <c r="V80" s="491"/>
      <c r="W80" s="491"/>
      <c r="X80" s="491"/>
      <c r="Y80" s="491"/>
      <c r="Z80" s="491"/>
      <c r="AA80" s="491"/>
      <c r="AB80" s="491"/>
      <c r="AC80" s="491"/>
      <c r="AD80" s="491"/>
      <c r="AE80" s="491"/>
      <c r="AF80" s="491"/>
      <c r="AG80" s="980"/>
    </row>
    <row r="81" outlineLevel="1">
      <c r="A81" s="1026" t="s">
        <v>98</v>
      </c>
      <c r="B81" s="153">
        <v>0.0</v>
      </c>
      <c r="C81" s="153">
        <v>0.0</v>
      </c>
      <c r="D81" s="153">
        <v>0.0</v>
      </c>
      <c r="E81" s="153">
        <v>0.0</v>
      </c>
      <c r="F81" s="153">
        <v>0.0</v>
      </c>
      <c r="G81" s="153">
        <v>0.0</v>
      </c>
      <c r="H81" s="153">
        <v>0.0</v>
      </c>
      <c r="I81" s="153">
        <v>0.0</v>
      </c>
      <c r="J81" s="153">
        <v>0.0</v>
      </c>
      <c r="K81" s="153">
        <v>0.0</v>
      </c>
      <c r="L81" s="153">
        <v>0.0</v>
      </c>
      <c r="M81" s="153">
        <v>0.0</v>
      </c>
      <c r="N81" s="153">
        <v>0.0</v>
      </c>
      <c r="O81" s="80">
        <v>0.0</v>
      </c>
      <c r="P81" s="80">
        <v>0.0</v>
      </c>
      <c r="Q81" s="80">
        <v>0.0</v>
      </c>
      <c r="R81" s="80">
        <v>0.0</v>
      </c>
      <c r="S81" s="80">
        <v>0.0</v>
      </c>
      <c r="T81" s="80">
        <v>0.0</v>
      </c>
      <c r="U81" s="80">
        <v>0.0</v>
      </c>
      <c r="V81" s="140">
        <v>0.0</v>
      </c>
      <c r="W81" s="140">
        <v>0.0</v>
      </c>
      <c r="X81" s="140">
        <v>0.0</v>
      </c>
      <c r="Y81" s="140">
        <v>0.0</v>
      </c>
      <c r="Z81" s="140">
        <v>0.0</v>
      </c>
      <c r="AA81" s="140">
        <v>0.0</v>
      </c>
      <c r="AB81" s="140">
        <v>0.0</v>
      </c>
      <c r="AC81" s="978"/>
      <c r="AD81" s="978"/>
      <c r="AE81" s="978"/>
      <c r="AF81" s="978"/>
      <c r="AG81" s="961">
        <f t="shared" ref="AG81:AG89" si="25">sum(B81:AF81)</f>
        <v>0</v>
      </c>
    </row>
    <row r="82" outlineLevel="1">
      <c r="A82" s="1026" t="s">
        <v>99</v>
      </c>
      <c r="B82" s="153">
        <v>0.0</v>
      </c>
      <c r="C82" s="153">
        <v>0.0</v>
      </c>
      <c r="D82" s="153">
        <v>0.0</v>
      </c>
      <c r="E82" s="153">
        <v>0.0</v>
      </c>
      <c r="F82" s="153">
        <v>0.0</v>
      </c>
      <c r="G82" s="153">
        <v>0.0</v>
      </c>
      <c r="H82" s="153">
        <v>0.0</v>
      </c>
      <c r="I82" s="153">
        <v>0.0</v>
      </c>
      <c r="J82" s="153">
        <v>0.0</v>
      </c>
      <c r="K82" s="153">
        <v>0.0</v>
      </c>
      <c r="L82" s="153">
        <v>0.0</v>
      </c>
      <c r="M82" s="153">
        <v>0.0</v>
      </c>
      <c r="N82" s="153">
        <v>0.0</v>
      </c>
      <c r="O82" s="80">
        <v>0.0</v>
      </c>
      <c r="P82" s="80">
        <v>0.0</v>
      </c>
      <c r="Q82" s="80">
        <v>0.0</v>
      </c>
      <c r="R82" s="80">
        <v>0.0</v>
      </c>
      <c r="S82" s="80">
        <v>0.0</v>
      </c>
      <c r="T82" s="80">
        <v>0.0</v>
      </c>
      <c r="U82" s="80">
        <v>0.0</v>
      </c>
      <c r="V82" s="140">
        <v>0.0</v>
      </c>
      <c r="W82" s="140">
        <v>0.0</v>
      </c>
      <c r="X82" s="140">
        <v>0.0</v>
      </c>
      <c r="Y82" s="140">
        <v>0.0</v>
      </c>
      <c r="Z82" s="140">
        <v>0.0</v>
      </c>
      <c r="AA82" s="140">
        <v>0.0</v>
      </c>
      <c r="AB82" s="140">
        <v>0.0</v>
      </c>
      <c r="AC82" s="325"/>
      <c r="AD82" s="325"/>
      <c r="AE82" s="325"/>
      <c r="AF82" s="325"/>
      <c r="AG82" s="961">
        <f t="shared" si="25"/>
        <v>0</v>
      </c>
    </row>
    <row r="83" outlineLevel="1">
      <c r="A83" s="1026" t="s">
        <v>1046</v>
      </c>
      <c r="B83" s="153">
        <v>0.0</v>
      </c>
      <c r="C83" s="153">
        <v>0.0</v>
      </c>
      <c r="D83" s="153">
        <v>0.0</v>
      </c>
      <c r="E83" s="153">
        <v>0.0</v>
      </c>
      <c r="F83" s="153">
        <v>0.0</v>
      </c>
      <c r="G83" s="153">
        <v>0.0</v>
      </c>
      <c r="H83" s="153">
        <v>0.0</v>
      </c>
      <c r="I83" s="153">
        <v>0.0</v>
      </c>
      <c r="J83" s="153">
        <v>0.0</v>
      </c>
      <c r="K83" s="153">
        <v>0.0</v>
      </c>
      <c r="L83" s="153">
        <v>0.0</v>
      </c>
      <c r="M83" s="153">
        <v>0.0</v>
      </c>
      <c r="N83" s="153">
        <v>0.0</v>
      </c>
      <c r="O83" s="153">
        <v>0.0</v>
      </c>
      <c r="P83" s="153">
        <v>0.0</v>
      </c>
      <c r="Q83" s="153">
        <v>0.0</v>
      </c>
      <c r="R83" s="153">
        <v>0.0</v>
      </c>
      <c r="S83" s="153">
        <v>0.0</v>
      </c>
      <c r="T83" s="153">
        <v>0.0</v>
      </c>
      <c r="U83" s="153">
        <v>0.0</v>
      </c>
      <c r="V83" s="153">
        <v>0.0</v>
      </c>
      <c r="W83" s="153">
        <v>0.0</v>
      </c>
      <c r="X83" s="153">
        <v>0.0</v>
      </c>
      <c r="Y83" s="153">
        <v>0.0</v>
      </c>
      <c r="Z83" s="153">
        <v>0.0</v>
      </c>
      <c r="AA83" s="153">
        <v>0.0</v>
      </c>
      <c r="AB83" s="153">
        <v>0.0</v>
      </c>
      <c r="AC83" s="982"/>
      <c r="AD83" s="982"/>
      <c r="AE83" s="982"/>
      <c r="AF83" s="982"/>
      <c r="AG83" s="961">
        <f t="shared" si="25"/>
        <v>0</v>
      </c>
    </row>
    <row r="84" outlineLevel="1">
      <c r="A84" s="1026" t="s">
        <v>1048</v>
      </c>
      <c r="B84" s="700">
        <v>0.0</v>
      </c>
      <c r="C84" s="700">
        <v>0.0</v>
      </c>
      <c r="D84" s="700">
        <v>0.0</v>
      </c>
      <c r="E84" s="700">
        <v>0.0</v>
      </c>
      <c r="F84" s="700">
        <v>0.0</v>
      </c>
      <c r="G84" s="153">
        <v>0.0</v>
      </c>
      <c r="H84" s="153">
        <v>0.0</v>
      </c>
      <c r="I84" s="153">
        <v>0.0</v>
      </c>
      <c r="J84" s="153">
        <v>0.0</v>
      </c>
      <c r="K84" s="153">
        <v>0.0</v>
      </c>
      <c r="L84" s="153">
        <v>0.0</v>
      </c>
      <c r="M84" s="153">
        <v>0.0</v>
      </c>
      <c r="N84" s="153">
        <v>0.0</v>
      </c>
      <c r="O84" s="159">
        <v>0.0</v>
      </c>
      <c r="P84" s="159">
        <v>0.0</v>
      </c>
      <c r="Q84" s="159">
        <v>0.0</v>
      </c>
      <c r="R84" s="159">
        <v>0.0</v>
      </c>
      <c r="S84" s="159">
        <v>0.0</v>
      </c>
      <c r="T84" s="159">
        <v>0.0</v>
      </c>
      <c r="U84" s="159">
        <v>0.0</v>
      </c>
      <c r="V84" s="153">
        <v>0.0</v>
      </c>
      <c r="W84" s="153">
        <v>0.0</v>
      </c>
      <c r="X84" s="153">
        <v>0.0</v>
      </c>
      <c r="Y84" s="153">
        <v>0.0</v>
      </c>
      <c r="Z84" s="153">
        <v>0.0</v>
      </c>
      <c r="AA84" s="153">
        <v>0.0</v>
      </c>
      <c r="AB84" s="153">
        <v>0.0</v>
      </c>
      <c r="AC84" s="982"/>
      <c r="AD84" s="982"/>
      <c r="AE84" s="982"/>
      <c r="AF84" s="982"/>
      <c r="AG84" s="961">
        <f t="shared" si="25"/>
        <v>0</v>
      </c>
    </row>
    <row r="85" outlineLevel="1">
      <c r="A85" s="1026" t="s">
        <v>1049</v>
      </c>
      <c r="B85" s="153">
        <v>0.0</v>
      </c>
      <c r="C85" s="153">
        <v>0.0</v>
      </c>
      <c r="D85" s="153">
        <v>0.0</v>
      </c>
      <c r="E85" s="153">
        <v>0.0</v>
      </c>
      <c r="F85" s="153">
        <v>0.0</v>
      </c>
      <c r="G85" s="153">
        <v>0.0</v>
      </c>
      <c r="H85" s="153">
        <v>0.0</v>
      </c>
      <c r="I85" s="153">
        <v>0.0</v>
      </c>
      <c r="J85" s="153">
        <v>0.0</v>
      </c>
      <c r="K85" s="153">
        <v>0.0</v>
      </c>
      <c r="L85" s="153">
        <v>0.0</v>
      </c>
      <c r="M85" s="153">
        <v>0.0</v>
      </c>
      <c r="N85" s="153">
        <v>0.0</v>
      </c>
      <c r="O85" s="153">
        <v>0.0</v>
      </c>
      <c r="P85" s="153">
        <v>0.0</v>
      </c>
      <c r="Q85" s="153">
        <v>0.0</v>
      </c>
      <c r="R85" s="153">
        <v>0.0</v>
      </c>
      <c r="S85" s="153">
        <v>0.0</v>
      </c>
      <c r="T85" s="153">
        <v>0.0</v>
      </c>
      <c r="U85" s="153">
        <v>0.0</v>
      </c>
      <c r="V85" s="153">
        <v>0.0</v>
      </c>
      <c r="W85" s="153">
        <v>0.0</v>
      </c>
      <c r="X85" s="153">
        <v>0.0</v>
      </c>
      <c r="Y85" s="153">
        <v>0.0</v>
      </c>
      <c r="Z85" s="153">
        <v>0.0</v>
      </c>
      <c r="AA85" s="153">
        <v>0.0</v>
      </c>
      <c r="AB85" s="153">
        <v>0.0</v>
      </c>
      <c r="AC85" s="982"/>
      <c r="AD85" s="982"/>
      <c r="AE85" s="982"/>
      <c r="AF85" s="982"/>
      <c r="AG85" s="961">
        <f t="shared" si="25"/>
        <v>0</v>
      </c>
    </row>
    <row r="86" outlineLevel="1">
      <c r="A86" s="1026" t="s">
        <v>1051</v>
      </c>
      <c r="B86" s="700">
        <v>0.0</v>
      </c>
      <c r="C86" s="700">
        <v>0.0</v>
      </c>
      <c r="D86" s="700">
        <v>0.0</v>
      </c>
      <c r="E86" s="700">
        <v>0.0</v>
      </c>
      <c r="F86" s="700">
        <v>0.0</v>
      </c>
      <c r="G86" s="153">
        <v>0.0</v>
      </c>
      <c r="H86" s="153">
        <v>0.0</v>
      </c>
      <c r="I86" s="153">
        <v>0.0</v>
      </c>
      <c r="J86" s="153">
        <v>0.0</v>
      </c>
      <c r="K86" s="153">
        <v>0.0</v>
      </c>
      <c r="L86" s="153">
        <v>0.0</v>
      </c>
      <c r="M86" s="153">
        <v>0.0</v>
      </c>
      <c r="N86" s="153">
        <v>0.0</v>
      </c>
      <c r="O86" s="159">
        <v>0.0</v>
      </c>
      <c r="P86" s="159">
        <v>0.0</v>
      </c>
      <c r="Q86" s="159">
        <v>0.0</v>
      </c>
      <c r="R86" s="159">
        <v>0.0</v>
      </c>
      <c r="S86" s="159">
        <v>0.0</v>
      </c>
      <c r="T86" s="159">
        <v>0.0</v>
      </c>
      <c r="U86" s="159">
        <v>0.0</v>
      </c>
      <c r="V86" s="153">
        <v>0.0</v>
      </c>
      <c r="W86" s="153">
        <v>0.0</v>
      </c>
      <c r="X86" s="153">
        <v>0.0</v>
      </c>
      <c r="Y86" s="153">
        <v>0.0</v>
      </c>
      <c r="Z86" s="153">
        <v>0.0</v>
      </c>
      <c r="AA86" s="153">
        <v>0.0</v>
      </c>
      <c r="AB86" s="153">
        <v>0.0</v>
      </c>
      <c r="AC86" s="982"/>
      <c r="AD86" s="982"/>
      <c r="AE86" s="982"/>
      <c r="AF86" s="982"/>
      <c r="AG86" s="961">
        <f t="shared" si="25"/>
        <v>0</v>
      </c>
    </row>
    <row r="87" outlineLevel="1">
      <c r="A87" s="1026" t="s">
        <v>1053</v>
      </c>
      <c r="B87" s="153">
        <v>0.0</v>
      </c>
      <c r="C87" s="153">
        <v>0.0</v>
      </c>
      <c r="D87" s="153">
        <v>0.0</v>
      </c>
      <c r="E87" s="153">
        <v>0.0</v>
      </c>
      <c r="F87" s="153">
        <v>0.0</v>
      </c>
      <c r="G87" s="153">
        <v>0.0</v>
      </c>
      <c r="H87" s="153">
        <v>0.0</v>
      </c>
      <c r="I87" s="153">
        <v>0.0</v>
      </c>
      <c r="J87" s="153">
        <v>0.0</v>
      </c>
      <c r="K87" s="153">
        <v>0.0</v>
      </c>
      <c r="L87" s="153">
        <v>0.0</v>
      </c>
      <c r="M87" s="153">
        <v>0.0</v>
      </c>
      <c r="N87" s="153">
        <v>0.0</v>
      </c>
      <c r="O87" s="153">
        <v>0.0</v>
      </c>
      <c r="P87" s="153">
        <v>0.0</v>
      </c>
      <c r="Q87" s="153">
        <v>0.0</v>
      </c>
      <c r="R87" s="153">
        <v>0.0</v>
      </c>
      <c r="S87" s="153">
        <v>0.0</v>
      </c>
      <c r="T87" s="153">
        <v>0.0</v>
      </c>
      <c r="U87" s="153">
        <v>0.0</v>
      </c>
      <c r="V87" s="153">
        <v>0.0</v>
      </c>
      <c r="W87" s="153">
        <v>0.0</v>
      </c>
      <c r="X87" s="153">
        <v>0.0</v>
      </c>
      <c r="Y87" s="153">
        <v>0.0</v>
      </c>
      <c r="Z87" s="153">
        <v>0.0</v>
      </c>
      <c r="AA87" s="153">
        <v>0.0</v>
      </c>
      <c r="AB87" s="153">
        <v>0.0</v>
      </c>
      <c r="AC87" s="982"/>
      <c r="AD87" s="982"/>
      <c r="AE87" s="982"/>
      <c r="AF87" s="982"/>
      <c r="AG87" s="961">
        <f t="shared" si="25"/>
        <v>0</v>
      </c>
    </row>
    <row r="88" outlineLevel="1">
      <c r="A88" s="1026" t="s">
        <v>1054</v>
      </c>
      <c r="B88" s="153">
        <v>0.0</v>
      </c>
      <c r="C88" s="153">
        <v>0.0</v>
      </c>
      <c r="D88" s="153">
        <v>0.0</v>
      </c>
      <c r="E88" s="153">
        <v>0.0</v>
      </c>
      <c r="F88" s="153">
        <v>0.0</v>
      </c>
      <c r="G88" s="153">
        <v>0.0</v>
      </c>
      <c r="H88" s="153">
        <v>0.0</v>
      </c>
      <c r="I88" s="153">
        <v>0.0</v>
      </c>
      <c r="J88" s="153">
        <v>0.0</v>
      </c>
      <c r="K88" s="153">
        <v>0.0</v>
      </c>
      <c r="L88" s="153">
        <v>0.0</v>
      </c>
      <c r="M88" s="153">
        <v>0.0</v>
      </c>
      <c r="N88" s="153">
        <v>0.0</v>
      </c>
      <c r="O88" s="153">
        <v>0.0</v>
      </c>
      <c r="P88" s="153">
        <v>0.0</v>
      </c>
      <c r="Q88" s="153">
        <v>0.0</v>
      </c>
      <c r="R88" s="153">
        <v>0.0</v>
      </c>
      <c r="S88" s="153">
        <v>0.0</v>
      </c>
      <c r="T88" s="153">
        <v>0.0</v>
      </c>
      <c r="U88" s="153">
        <v>0.0</v>
      </c>
      <c r="V88" s="153">
        <v>0.0</v>
      </c>
      <c r="W88" s="153">
        <v>0.0</v>
      </c>
      <c r="X88" s="153">
        <v>0.0</v>
      </c>
      <c r="Y88" s="153">
        <v>0.0</v>
      </c>
      <c r="Z88" s="153">
        <v>0.0</v>
      </c>
      <c r="AA88" s="153">
        <v>0.0</v>
      </c>
      <c r="AB88" s="153">
        <v>0.0</v>
      </c>
      <c r="AC88" s="982"/>
      <c r="AD88" s="982"/>
      <c r="AE88" s="982"/>
      <c r="AF88" s="982"/>
      <c r="AG88" s="961">
        <f t="shared" si="25"/>
        <v>0</v>
      </c>
    </row>
    <row r="89" outlineLevel="1">
      <c r="A89" s="1028" t="s">
        <v>44</v>
      </c>
      <c r="B89" s="812">
        <f t="shared" ref="B89:AF89" si="26">SUM(B81:B88)</f>
        <v>0</v>
      </c>
      <c r="C89" s="812">
        <f t="shared" si="26"/>
        <v>0</v>
      </c>
      <c r="D89" s="812">
        <f t="shared" si="26"/>
        <v>0</v>
      </c>
      <c r="E89" s="812">
        <f t="shared" si="26"/>
        <v>0</v>
      </c>
      <c r="F89" s="812">
        <f t="shared" si="26"/>
        <v>0</v>
      </c>
      <c r="G89" s="812">
        <f t="shared" si="26"/>
        <v>0</v>
      </c>
      <c r="H89" s="812">
        <f t="shared" si="26"/>
        <v>0</v>
      </c>
      <c r="I89" s="812">
        <f t="shared" si="26"/>
        <v>0</v>
      </c>
      <c r="J89" s="812">
        <f t="shared" si="26"/>
        <v>0</v>
      </c>
      <c r="K89" s="812">
        <f t="shared" si="26"/>
        <v>0</v>
      </c>
      <c r="L89" s="812">
        <f t="shared" si="26"/>
        <v>0</v>
      </c>
      <c r="M89" s="812">
        <f t="shared" si="26"/>
        <v>0</v>
      </c>
      <c r="N89" s="812">
        <f t="shared" si="26"/>
        <v>0</v>
      </c>
      <c r="O89" s="812">
        <f t="shared" si="26"/>
        <v>0</v>
      </c>
      <c r="P89" s="812">
        <f t="shared" si="26"/>
        <v>0</v>
      </c>
      <c r="Q89" s="812">
        <f t="shared" si="26"/>
        <v>0</v>
      </c>
      <c r="R89" s="812">
        <f t="shared" si="26"/>
        <v>0</v>
      </c>
      <c r="S89" s="812">
        <f t="shared" si="26"/>
        <v>0</v>
      </c>
      <c r="T89" s="812">
        <f t="shared" si="26"/>
        <v>0</v>
      </c>
      <c r="U89" s="812">
        <f t="shared" si="26"/>
        <v>0</v>
      </c>
      <c r="V89" s="812">
        <f t="shared" si="26"/>
        <v>0</v>
      </c>
      <c r="W89" s="812">
        <f t="shared" si="26"/>
        <v>0</v>
      </c>
      <c r="X89" s="812">
        <f t="shared" si="26"/>
        <v>0</v>
      </c>
      <c r="Y89" s="812">
        <f t="shared" si="26"/>
        <v>0</v>
      </c>
      <c r="Z89" s="812">
        <f t="shared" si="26"/>
        <v>0</v>
      </c>
      <c r="AA89" s="812">
        <f t="shared" si="26"/>
        <v>0</v>
      </c>
      <c r="AB89" s="812">
        <f t="shared" si="26"/>
        <v>0</v>
      </c>
      <c r="AC89" s="812">
        <f t="shared" si="26"/>
        <v>0</v>
      </c>
      <c r="AD89" s="812">
        <f t="shared" si="26"/>
        <v>0</v>
      </c>
      <c r="AE89" s="812">
        <f t="shared" si="26"/>
        <v>0</v>
      </c>
      <c r="AF89" s="812">
        <f t="shared" si="26"/>
        <v>0</v>
      </c>
      <c r="AG89" s="1029">
        <f t="shared" si="25"/>
        <v>0</v>
      </c>
    </row>
    <row r="90">
      <c r="A90" s="1003"/>
      <c r="B90" s="153"/>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c r="AA90" s="491"/>
      <c r="AB90" s="491"/>
      <c r="AC90" s="491"/>
      <c r="AD90" s="491"/>
      <c r="AE90" s="491"/>
      <c r="AF90" s="491"/>
      <c r="AG90" s="961"/>
    </row>
    <row r="91">
      <c r="A91" s="1003"/>
      <c r="B91" s="153"/>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c r="AA91" s="491"/>
      <c r="AB91" s="491"/>
      <c r="AC91" s="491"/>
      <c r="AD91" s="491"/>
      <c r="AE91" s="491"/>
      <c r="AF91" s="491"/>
      <c r="AG91" s="961"/>
    </row>
    <row r="92">
      <c r="A92" s="917" t="s">
        <v>1062</v>
      </c>
      <c r="B92" s="153"/>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c r="AA92" s="491"/>
      <c r="AB92" s="491"/>
      <c r="AC92" s="491"/>
      <c r="AD92" s="491"/>
      <c r="AE92" s="491"/>
      <c r="AF92" s="491"/>
      <c r="AG92" s="961"/>
    </row>
    <row r="93">
      <c r="A93" s="932" t="s">
        <v>1064</v>
      </c>
      <c r="B93" s="994">
        <f t="shared" ref="B93:AF93" si="27">(B23+B40)-B110-B138</f>
        <v>0</v>
      </c>
      <c r="C93" s="994">
        <f t="shared" si="27"/>
        <v>0</v>
      </c>
      <c r="D93" s="994">
        <f t="shared" si="27"/>
        <v>0</v>
      </c>
      <c r="E93" s="994">
        <f t="shared" si="27"/>
        <v>0</v>
      </c>
      <c r="F93" s="994">
        <f t="shared" si="27"/>
        <v>0</v>
      </c>
      <c r="G93" s="994">
        <f t="shared" si="27"/>
        <v>-1</v>
      </c>
      <c r="H93" s="994">
        <f t="shared" si="27"/>
        <v>1</v>
      </c>
      <c r="I93" s="994">
        <f t="shared" si="27"/>
        <v>1</v>
      </c>
      <c r="J93" s="994">
        <f t="shared" si="27"/>
        <v>0</v>
      </c>
      <c r="K93" s="994">
        <f t="shared" si="27"/>
        <v>2</v>
      </c>
      <c r="L93" s="994">
        <f t="shared" si="27"/>
        <v>0</v>
      </c>
      <c r="M93" s="994">
        <f t="shared" si="27"/>
        <v>3</v>
      </c>
      <c r="N93" s="994">
        <f t="shared" si="27"/>
        <v>3</v>
      </c>
      <c r="O93" s="996">
        <f t="shared" si="27"/>
        <v>0</v>
      </c>
      <c r="P93" s="996">
        <f t="shared" si="27"/>
        <v>0</v>
      </c>
      <c r="Q93" s="996">
        <f t="shared" si="27"/>
        <v>0</v>
      </c>
      <c r="R93" s="994">
        <f t="shared" si="27"/>
        <v>0</v>
      </c>
      <c r="S93" s="994">
        <f t="shared" si="27"/>
        <v>0</v>
      </c>
      <c r="T93" s="994">
        <f t="shared" si="27"/>
        <v>-1</v>
      </c>
      <c r="U93" s="994">
        <f t="shared" si="27"/>
        <v>0</v>
      </c>
      <c r="V93" s="994">
        <f t="shared" si="27"/>
        <v>0</v>
      </c>
      <c r="W93" s="994">
        <f t="shared" si="27"/>
        <v>0</v>
      </c>
      <c r="X93" s="994">
        <f t="shared" si="27"/>
        <v>0</v>
      </c>
      <c r="Y93" s="994">
        <f t="shared" si="27"/>
        <v>0</v>
      </c>
      <c r="Z93" s="996">
        <f t="shared" si="27"/>
        <v>0</v>
      </c>
      <c r="AA93" s="994">
        <f t="shared" si="27"/>
        <v>0</v>
      </c>
      <c r="AB93" s="994">
        <f t="shared" si="27"/>
        <v>0</v>
      </c>
      <c r="AC93" s="996">
        <f t="shared" si="27"/>
        <v>0</v>
      </c>
      <c r="AD93" s="996">
        <f t="shared" si="27"/>
        <v>0</v>
      </c>
      <c r="AE93" s="996">
        <f t="shared" si="27"/>
        <v>0</v>
      </c>
      <c r="AF93" s="996">
        <f t="shared" si="27"/>
        <v>0</v>
      </c>
      <c r="AG93" s="961">
        <f t="shared" ref="AG93:AG97" si="29">sum(B93:AF93)</f>
        <v>8</v>
      </c>
    </row>
    <row r="94">
      <c r="A94" s="932" t="s">
        <v>1070</v>
      </c>
      <c r="B94" s="994">
        <f t="shared" ref="B94:AF94" si="28">(B24+B41)-B111-B139</f>
        <v>0</v>
      </c>
      <c r="C94" s="994">
        <f t="shared" si="28"/>
        <v>0</v>
      </c>
      <c r="D94" s="994">
        <f t="shared" si="28"/>
        <v>0</v>
      </c>
      <c r="E94" s="994">
        <f t="shared" si="28"/>
        <v>0</v>
      </c>
      <c r="F94" s="994">
        <f t="shared" si="28"/>
        <v>0</v>
      </c>
      <c r="G94" s="994">
        <f t="shared" si="28"/>
        <v>-1</v>
      </c>
      <c r="H94" s="994">
        <f t="shared" si="28"/>
        <v>1</v>
      </c>
      <c r="I94" s="994">
        <f t="shared" si="28"/>
        <v>1</v>
      </c>
      <c r="J94" s="994">
        <f t="shared" si="28"/>
        <v>1</v>
      </c>
      <c r="K94" s="994">
        <f t="shared" si="28"/>
        <v>0</v>
      </c>
      <c r="L94" s="994">
        <f t="shared" si="28"/>
        <v>1</v>
      </c>
      <c r="M94" s="994">
        <f t="shared" si="28"/>
        <v>2</v>
      </c>
      <c r="N94" s="994">
        <f t="shared" si="28"/>
        <v>2</v>
      </c>
      <c r="O94" s="996">
        <f t="shared" si="28"/>
        <v>0</v>
      </c>
      <c r="P94" s="996">
        <f t="shared" si="28"/>
        <v>0</v>
      </c>
      <c r="Q94" s="996">
        <f t="shared" si="28"/>
        <v>0</v>
      </c>
      <c r="R94" s="994">
        <f t="shared" si="28"/>
        <v>0</v>
      </c>
      <c r="S94" s="994">
        <f t="shared" si="28"/>
        <v>0</v>
      </c>
      <c r="T94" s="994">
        <f t="shared" si="28"/>
        <v>0</v>
      </c>
      <c r="U94" s="994">
        <f t="shared" si="28"/>
        <v>0</v>
      </c>
      <c r="V94" s="994">
        <f t="shared" si="28"/>
        <v>0</v>
      </c>
      <c r="W94" s="994">
        <f t="shared" si="28"/>
        <v>0</v>
      </c>
      <c r="X94" s="994">
        <f t="shared" si="28"/>
        <v>0</v>
      </c>
      <c r="Y94" s="994">
        <f t="shared" si="28"/>
        <v>0</v>
      </c>
      <c r="Z94" s="996">
        <f t="shared" si="28"/>
        <v>0</v>
      </c>
      <c r="AA94" s="994">
        <f t="shared" si="28"/>
        <v>0</v>
      </c>
      <c r="AB94" s="994">
        <f t="shared" si="28"/>
        <v>0</v>
      </c>
      <c r="AC94" s="996">
        <f t="shared" si="28"/>
        <v>0</v>
      </c>
      <c r="AD94" s="996">
        <f t="shared" si="28"/>
        <v>0</v>
      </c>
      <c r="AE94" s="996">
        <f t="shared" si="28"/>
        <v>0</v>
      </c>
      <c r="AF94" s="996">
        <f t="shared" si="28"/>
        <v>0</v>
      </c>
      <c r="AG94" s="961">
        <f t="shared" si="29"/>
        <v>7</v>
      </c>
    </row>
    <row r="95">
      <c r="A95" s="932" t="s">
        <v>1073</v>
      </c>
      <c r="B95" s="994">
        <f t="shared" ref="B95:AF95" si="30">(B25+B42)-B112-B140</f>
        <v>3</v>
      </c>
      <c r="C95" s="994">
        <f t="shared" si="30"/>
        <v>0</v>
      </c>
      <c r="D95" s="994">
        <f t="shared" si="30"/>
        <v>2</v>
      </c>
      <c r="E95" s="994">
        <f t="shared" si="30"/>
        <v>1</v>
      </c>
      <c r="F95" s="994">
        <f t="shared" si="30"/>
        <v>1</v>
      </c>
      <c r="G95" s="994">
        <f t="shared" si="30"/>
        <v>-1</v>
      </c>
      <c r="H95" s="994">
        <f t="shared" si="30"/>
        <v>3</v>
      </c>
      <c r="I95" s="994">
        <f t="shared" si="30"/>
        <v>10</v>
      </c>
      <c r="J95" s="994">
        <f t="shared" si="30"/>
        <v>2</v>
      </c>
      <c r="K95" s="994">
        <f t="shared" si="30"/>
        <v>2</v>
      </c>
      <c r="L95" s="994">
        <f t="shared" si="30"/>
        <v>4</v>
      </c>
      <c r="M95" s="994">
        <f t="shared" si="30"/>
        <v>66</v>
      </c>
      <c r="N95" s="994">
        <f t="shared" si="30"/>
        <v>15</v>
      </c>
      <c r="O95" s="996">
        <f t="shared" si="30"/>
        <v>0</v>
      </c>
      <c r="P95" s="996">
        <f t="shared" si="30"/>
        <v>0</v>
      </c>
      <c r="Q95" s="996">
        <f t="shared" si="30"/>
        <v>0</v>
      </c>
      <c r="R95" s="994">
        <f t="shared" si="30"/>
        <v>2</v>
      </c>
      <c r="S95" s="994">
        <f t="shared" si="30"/>
        <v>2</v>
      </c>
      <c r="T95" s="994">
        <f t="shared" si="30"/>
        <v>0</v>
      </c>
      <c r="U95" s="994">
        <f t="shared" si="30"/>
        <v>0</v>
      </c>
      <c r="V95" s="994">
        <f t="shared" si="30"/>
        <v>-1</v>
      </c>
      <c r="W95" s="994">
        <f t="shared" si="30"/>
        <v>0</v>
      </c>
      <c r="X95" s="994">
        <f t="shared" si="30"/>
        <v>0</v>
      </c>
      <c r="Y95" s="994">
        <f t="shared" si="30"/>
        <v>-1</v>
      </c>
      <c r="Z95" s="994">
        <f t="shared" si="30"/>
        <v>0</v>
      </c>
      <c r="AA95" s="994">
        <f t="shared" si="30"/>
        <v>0</v>
      </c>
      <c r="AB95" s="994">
        <f t="shared" si="30"/>
        <v>0</v>
      </c>
      <c r="AC95" s="994">
        <f t="shared" si="30"/>
        <v>0</v>
      </c>
      <c r="AD95" s="994">
        <f t="shared" si="30"/>
        <v>0</v>
      </c>
      <c r="AE95" s="994">
        <f t="shared" si="30"/>
        <v>0</v>
      </c>
      <c r="AF95" s="994">
        <f t="shared" si="30"/>
        <v>0</v>
      </c>
      <c r="AG95" s="961">
        <f t="shared" si="29"/>
        <v>110</v>
      </c>
    </row>
    <row r="96">
      <c r="A96" s="932" t="s">
        <v>1074</v>
      </c>
      <c r="B96" s="994">
        <f t="shared" ref="B96:AF96" si="31">(B26+B43)-B113-B141</f>
        <v>3</v>
      </c>
      <c r="C96" s="994">
        <f t="shared" si="31"/>
        <v>1</v>
      </c>
      <c r="D96" s="994">
        <f t="shared" si="31"/>
        <v>0</v>
      </c>
      <c r="E96" s="994">
        <f t="shared" si="31"/>
        <v>0</v>
      </c>
      <c r="F96" s="994">
        <f t="shared" si="31"/>
        <v>0</v>
      </c>
      <c r="G96" s="994">
        <f t="shared" si="31"/>
        <v>0</v>
      </c>
      <c r="H96" s="994">
        <f t="shared" si="31"/>
        <v>0</v>
      </c>
      <c r="I96" s="994">
        <f t="shared" si="31"/>
        <v>7</v>
      </c>
      <c r="J96" s="994">
        <f t="shared" si="31"/>
        <v>0</v>
      </c>
      <c r="K96" s="994">
        <f t="shared" si="31"/>
        <v>0</v>
      </c>
      <c r="L96" s="994">
        <f t="shared" si="31"/>
        <v>0</v>
      </c>
      <c r="M96" s="994">
        <f t="shared" si="31"/>
        <v>21</v>
      </c>
      <c r="N96" s="994">
        <f t="shared" si="31"/>
        <v>9</v>
      </c>
      <c r="O96" s="996">
        <f t="shared" si="31"/>
        <v>0</v>
      </c>
      <c r="P96" s="996">
        <f t="shared" si="31"/>
        <v>0</v>
      </c>
      <c r="Q96" s="996">
        <f t="shared" si="31"/>
        <v>0</v>
      </c>
      <c r="R96" s="994">
        <f t="shared" si="31"/>
        <v>1</v>
      </c>
      <c r="S96" s="994">
        <f t="shared" si="31"/>
        <v>0</v>
      </c>
      <c r="T96" s="994">
        <f t="shared" si="31"/>
        <v>0</v>
      </c>
      <c r="U96" s="994">
        <f t="shared" si="31"/>
        <v>0</v>
      </c>
      <c r="V96" s="994">
        <f t="shared" si="31"/>
        <v>0</v>
      </c>
      <c r="W96" s="994">
        <f t="shared" si="31"/>
        <v>0</v>
      </c>
      <c r="X96" s="994">
        <f t="shared" si="31"/>
        <v>0</v>
      </c>
      <c r="Y96" s="994">
        <f t="shared" si="31"/>
        <v>0</v>
      </c>
      <c r="Z96" s="994">
        <f t="shared" si="31"/>
        <v>0</v>
      </c>
      <c r="AA96" s="994">
        <f t="shared" si="31"/>
        <v>0</v>
      </c>
      <c r="AB96" s="994">
        <f t="shared" si="31"/>
        <v>0</v>
      </c>
      <c r="AC96" s="994">
        <f t="shared" si="31"/>
        <v>0</v>
      </c>
      <c r="AD96" s="994">
        <f t="shared" si="31"/>
        <v>0</v>
      </c>
      <c r="AE96" s="994">
        <f t="shared" si="31"/>
        <v>0</v>
      </c>
      <c r="AF96" s="994">
        <f t="shared" si="31"/>
        <v>0</v>
      </c>
      <c r="AG96" s="961">
        <f t="shared" si="29"/>
        <v>42</v>
      </c>
    </row>
    <row r="97">
      <c r="A97" s="979" t="s">
        <v>130</v>
      </c>
      <c r="B97" s="161">
        <f t="shared" ref="B97:AF97" si="32">SUM(B93:B96)</f>
        <v>6</v>
      </c>
      <c r="C97" s="161">
        <f t="shared" si="32"/>
        <v>1</v>
      </c>
      <c r="D97" s="161">
        <f t="shared" si="32"/>
        <v>2</v>
      </c>
      <c r="E97" s="161">
        <f t="shared" si="32"/>
        <v>1</v>
      </c>
      <c r="F97" s="161">
        <f t="shared" si="32"/>
        <v>1</v>
      </c>
      <c r="G97" s="161">
        <f t="shared" si="32"/>
        <v>-3</v>
      </c>
      <c r="H97" s="161">
        <f t="shared" si="32"/>
        <v>5</v>
      </c>
      <c r="I97" s="161">
        <f t="shared" si="32"/>
        <v>19</v>
      </c>
      <c r="J97" s="161">
        <f t="shared" si="32"/>
        <v>3</v>
      </c>
      <c r="K97" s="161">
        <f t="shared" si="32"/>
        <v>4</v>
      </c>
      <c r="L97" s="161">
        <f t="shared" si="32"/>
        <v>5</v>
      </c>
      <c r="M97" s="161">
        <f t="shared" si="32"/>
        <v>92</v>
      </c>
      <c r="N97" s="161">
        <f t="shared" si="32"/>
        <v>29</v>
      </c>
      <c r="O97" s="161">
        <f t="shared" si="32"/>
        <v>0</v>
      </c>
      <c r="P97" s="161">
        <f t="shared" si="32"/>
        <v>0</v>
      </c>
      <c r="Q97" s="161">
        <f t="shared" si="32"/>
        <v>0</v>
      </c>
      <c r="R97" s="161">
        <f t="shared" si="32"/>
        <v>3</v>
      </c>
      <c r="S97" s="161">
        <f t="shared" si="32"/>
        <v>2</v>
      </c>
      <c r="T97" s="161">
        <f t="shared" si="32"/>
        <v>-1</v>
      </c>
      <c r="U97" s="161">
        <f t="shared" si="32"/>
        <v>0</v>
      </c>
      <c r="V97" s="161">
        <f t="shared" si="32"/>
        <v>-1</v>
      </c>
      <c r="W97" s="161">
        <f t="shared" si="32"/>
        <v>0</v>
      </c>
      <c r="X97" s="161">
        <f t="shared" si="32"/>
        <v>0</v>
      </c>
      <c r="Y97" s="161">
        <f t="shared" si="32"/>
        <v>-1</v>
      </c>
      <c r="Z97" s="161">
        <f t="shared" si="32"/>
        <v>0</v>
      </c>
      <c r="AA97" s="161">
        <f t="shared" si="32"/>
        <v>0</v>
      </c>
      <c r="AB97" s="161">
        <f t="shared" si="32"/>
        <v>0</v>
      </c>
      <c r="AC97" s="161">
        <f t="shared" si="32"/>
        <v>0</v>
      </c>
      <c r="AD97" s="161">
        <f t="shared" si="32"/>
        <v>0</v>
      </c>
      <c r="AE97" s="161">
        <f t="shared" si="32"/>
        <v>0</v>
      </c>
      <c r="AF97" s="161">
        <f t="shared" si="32"/>
        <v>0</v>
      </c>
      <c r="AG97" s="961">
        <f t="shared" si="29"/>
        <v>167</v>
      </c>
    </row>
    <row r="98">
      <c r="A98" s="40"/>
      <c r="B98" s="676"/>
      <c r="C98" s="676"/>
      <c r="D98" s="676"/>
      <c r="E98" s="676"/>
      <c r="F98" s="676"/>
      <c r="G98" s="676"/>
      <c r="H98" s="676"/>
      <c r="I98" s="676"/>
      <c r="J98" s="491"/>
      <c r="K98" s="491"/>
      <c r="L98" s="491"/>
      <c r="M98" s="491"/>
      <c r="N98" s="491"/>
      <c r="O98" s="491"/>
      <c r="P98" s="491"/>
      <c r="Q98" s="491"/>
      <c r="R98" s="491"/>
      <c r="S98" s="491"/>
      <c r="T98" s="491"/>
      <c r="U98" s="491"/>
      <c r="V98" s="491"/>
      <c r="W98" s="491"/>
      <c r="X98" s="491"/>
      <c r="Y98" s="491"/>
      <c r="Z98" s="491"/>
      <c r="AA98" s="491"/>
      <c r="AB98" s="491"/>
      <c r="AC98" s="491"/>
      <c r="AD98" s="491"/>
      <c r="AE98" s="491"/>
      <c r="AF98" s="491"/>
      <c r="AG98" s="961"/>
    </row>
    <row r="99">
      <c r="A99" s="932" t="s">
        <v>98</v>
      </c>
      <c r="B99" s="37">
        <f t="shared" ref="B99:AF99" si="33">(B29+B46)-B117-B145</f>
        <v>0</v>
      </c>
      <c r="C99" s="37">
        <f t="shared" si="33"/>
        <v>0</v>
      </c>
      <c r="D99" s="37">
        <f t="shared" si="33"/>
        <v>0</v>
      </c>
      <c r="E99" s="37">
        <f t="shared" si="33"/>
        <v>0</v>
      </c>
      <c r="F99" s="37">
        <f t="shared" si="33"/>
        <v>0</v>
      </c>
      <c r="G99" s="37">
        <f t="shared" si="33"/>
        <v>0</v>
      </c>
      <c r="H99" s="37">
        <f t="shared" si="33"/>
        <v>0</v>
      </c>
      <c r="I99" s="37">
        <f t="shared" si="33"/>
        <v>0</v>
      </c>
      <c r="J99" s="37">
        <f t="shared" si="33"/>
        <v>0</v>
      </c>
      <c r="K99" s="37">
        <f t="shared" si="33"/>
        <v>0</v>
      </c>
      <c r="L99" s="37">
        <f t="shared" si="33"/>
        <v>0</v>
      </c>
      <c r="M99" s="37">
        <f t="shared" si="33"/>
        <v>0</v>
      </c>
      <c r="N99" s="37">
        <f t="shared" si="33"/>
        <v>0</v>
      </c>
      <c r="O99" s="37">
        <f t="shared" si="33"/>
        <v>0</v>
      </c>
      <c r="P99" s="37">
        <f t="shared" si="33"/>
        <v>0</v>
      </c>
      <c r="Q99" s="37">
        <f t="shared" si="33"/>
        <v>0</v>
      </c>
      <c r="R99" s="37">
        <f t="shared" si="33"/>
        <v>0</v>
      </c>
      <c r="S99" s="37">
        <f t="shared" si="33"/>
        <v>0</v>
      </c>
      <c r="T99" s="37">
        <f t="shared" si="33"/>
        <v>-1</v>
      </c>
      <c r="U99" s="37">
        <f t="shared" si="33"/>
        <v>0</v>
      </c>
      <c r="V99" s="37">
        <f t="shared" si="33"/>
        <v>0</v>
      </c>
      <c r="W99" s="37">
        <f t="shared" si="33"/>
        <v>0</v>
      </c>
      <c r="X99" s="37">
        <f t="shared" si="33"/>
        <v>0</v>
      </c>
      <c r="Y99" s="37">
        <f t="shared" si="33"/>
        <v>0</v>
      </c>
      <c r="Z99" s="37">
        <f t="shared" si="33"/>
        <v>0</v>
      </c>
      <c r="AA99" s="37">
        <f t="shared" si="33"/>
        <v>0</v>
      </c>
      <c r="AB99" s="37">
        <f t="shared" si="33"/>
        <v>0</v>
      </c>
      <c r="AC99" s="37">
        <f t="shared" si="33"/>
        <v>0</v>
      </c>
      <c r="AD99" s="37">
        <f t="shared" si="33"/>
        <v>0</v>
      </c>
      <c r="AE99" s="37">
        <f t="shared" si="33"/>
        <v>0</v>
      </c>
      <c r="AF99" s="37">
        <f t="shared" si="33"/>
        <v>0</v>
      </c>
      <c r="AG99" s="961">
        <f t="shared" ref="AG99:AG107" si="35">sum(B99:AF99)</f>
        <v>-1</v>
      </c>
    </row>
    <row r="100">
      <c r="A100" s="932" t="s">
        <v>99</v>
      </c>
      <c r="B100" s="37">
        <f t="shared" ref="B100:AF100" si="34">(B30+B47)-B118-B146</f>
        <v>0</v>
      </c>
      <c r="C100" s="37">
        <f t="shared" si="34"/>
        <v>0</v>
      </c>
      <c r="D100" s="37">
        <f t="shared" si="34"/>
        <v>0</v>
      </c>
      <c r="E100" s="37">
        <f t="shared" si="34"/>
        <v>0</v>
      </c>
      <c r="F100" s="37">
        <f t="shared" si="34"/>
        <v>0</v>
      </c>
      <c r="G100" s="37">
        <f t="shared" si="34"/>
        <v>0</v>
      </c>
      <c r="H100" s="37">
        <f t="shared" si="34"/>
        <v>0</v>
      </c>
      <c r="I100" s="37">
        <f t="shared" si="34"/>
        <v>0</v>
      </c>
      <c r="J100" s="37">
        <f t="shared" si="34"/>
        <v>0</v>
      </c>
      <c r="K100" s="37">
        <f t="shared" si="34"/>
        <v>0</v>
      </c>
      <c r="L100" s="37">
        <f t="shared" si="34"/>
        <v>0</v>
      </c>
      <c r="M100" s="37">
        <f t="shared" si="34"/>
        <v>0</v>
      </c>
      <c r="N100" s="37">
        <f t="shared" si="34"/>
        <v>0</v>
      </c>
      <c r="O100" s="37">
        <f t="shared" si="34"/>
        <v>0</v>
      </c>
      <c r="P100" s="37">
        <f t="shared" si="34"/>
        <v>0</v>
      </c>
      <c r="Q100" s="37">
        <f t="shared" si="34"/>
        <v>0</v>
      </c>
      <c r="R100" s="37">
        <f t="shared" si="34"/>
        <v>0</v>
      </c>
      <c r="S100" s="37">
        <f t="shared" si="34"/>
        <v>0</v>
      </c>
      <c r="T100" s="37">
        <f t="shared" si="34"/>
        <v>-1</v>
      </c>
      <c r="U100" s="37">
        <f t="shared" si="34"/>
        <v>0</v>
      </c>
      <c r="V100" s="37">
        <f t="shared" si="34"/>
        <v>-1</v>
      </c>
      <c r="W100" s="37">
        <f t="shared" si="34"/>
        <v>0</v>
      </c>
      <c r="X100" s="37">
        <f t="shared" si="34"/>
        <v>0</v>
      </c>
      <c r="Y100" s="37">
        <f t="shared" si="34"/>
        <v>0</v>
      </c>
      <c r="Z100" s="37">
        <f t="shared" si="34"/>
        <v>0</v>
      </c>
      <c r="AA100" s="37">
        <f t="shared" si="34"/>
        <v>0</v>
      </c>
      <c r="AB100" s="37">
        <f t="shared" si="34"/>
        <v>0</v>
      </c>
      <c r="AC100" s="37">
        <f t="shared" si="34"/>
        <v>0</v>
      </c>
      <c r="AD100" s="37">
        <f t="shared" si="34"/>
        <v>0</v>
      </c>
      <c r="AE100" s="37">
        <f t="shared" si="34"/>
        <v>0</v>
      </c>
      <c r="AF100" s="37">
        <f t="shared" si="34"/>
        <v>0</v>
      </c>
      <c r="AG100" s="961">
        <f t="shared" si="35"/>
        <v>-2</v>
      </c>
    </row>
    <row r="101">
      <c r="A101" s="932" t="s">
        <v>1085</v>
      </c>
      <c r="B101" s="37">
        <f t="shared" ref="B101:AF101" si="36">(B31+B48)-B119-B147</f>
        <v>0</v>
      </c>
      <c r="C101" s="37">
        <f t="shared" si="36"/>
        <v>0</v>
      </c>
      <c r="D101" s="37">
        <f t="shared" si="36"/>
        <v>0</v>
      </c>
      <c r="E101" s="37">
        <f t="shared" si="36"/>
        <v>0</v>
      </c>
      <c r="F101" s="37">
        <f t="shared" si="36"/>
        <v>0</v>
      </c>
      <c r="G101" s="37">
        <f t="shared" si="36"/>
        <v>0</v>
      </c>
      <c r="H101" s="37">
        <f t="shared" si="36"/>
        <v>0</v>
      </c>
      <c r="I101" s="37">
        <f t="shared" si="36"/>
        <v>0</v>
      </c>
      <c r="J101" s="37">
        <f t="shared" si="36"/>
        <v>0</v>
      </c>
      <c r="K101" s="37">
        <f t="shared" si="36"/>
        <v>0</v>
      </c>
      <c r="L101" s="37">
        <f t="shared" si="36"/>
        <v>0</v>
      </c>
      <c r="M101" s="37">
        <f t="shared" si="36"/>
        <v>0</v>
      </c>
      <c r="N101" s="37">
        <f t="shared" si="36"/>
        <v>0</v>
      </c>
      <c r="O101" s="37">
        <f t="shared" si="36"/>
        <v>0</v>
      </c>
      <c r="P101" s="37">
        <f t="shared" si="36"/>
        <v>0</v>
      </c>
      <c r="Q101" s="37">
        <f t="shared" si="36"/>
        <v>0</v>
      </c>
      <c r="R101" s="37">
        <f t="shared" si="36"/>
        <v>0</v>
      </c>
      <c r="S101" s="37">
        <f t="shared" si="36"/>
        <v>0</v>
      </c>
      <c r="T101" s="37">
        <f t="shared" si="36"/>
        <v>0</v>
      </c>
      <c r="U101" s="37">
        <f t="shared" si="36"/>
        <v>0</v>
      </c>
      <c r="V101" s="37">
        <f t="shared" si="36"/>
        <v>0</v>
      </c>
      <c r="W101" s="37">
        <f t="shared" si="36"/>
        <v>0</v>
      </c>
      <c r="X101" s="37">
        <f t="shared" si="36"/>
        <v>0</v>
      </c>
      <c r="Y101" s="37">
        <f t="shared" si="36"/>
        <v>-1</v>
      </c>
      <c r="Z101" s="37">
        <f t="shared" si="36"/>
        <v>0</v>
      </c>
      <c r="AA101" s="37">
        <f t="shared" si="36"/>
        <v>0</v>
      </c>
      <c r="AB101" s="37">
        <f t="shared" si="36"/>
        <v>0</v>
      </c>
      <c r="AC101" s="37">
        <f t="shared" si="36"/>
        <v>0</v>
      </c>
      <c r="AD101" s="37">
        <f t="shared" si="36"/>
        <v>0</v>
      </c>
      <c r="AE101" s="37">
        <f t="shared" si="36"/>
        <v>0</v>
      </c>
      <c r="AF101" s="37">
        <f t="shared" si="36"/>
        <v>0</v>
      </c>
      <c r="AG101" s="961">
        <f t="shared" si="35"/>
        <v>-1</v>
      </c>
    </row>
    <row r="102">
      <c r="A102" s="932" t="s">
        <v>1090</v>
      </c>
      <c r="B102" s="37">
        <f t="shared" ref="B102:AF102" si="37">(B32-B49)-B120-B148</f>
        <v>0</v>
      </c>
      <c r="C102" s="37">
        <f t="shared" si="37"/>
        <v>0</v>
      </c>
      <c r="D102" s="37">
        <f t="shared" si="37"/>
        <v>0</v>
      </c>
      <c r="E102" s="37">
        <f t="shared" si="37"/>
        <v>0</v>
      </c>
      <c r="F102" s="37">
        <f t="shared" si="37"/>
        <v>0</v>
      </c>
      <c r="G102" s="37">
        <f t="shared" si="37"/>
        <v>0</v>
      </c>
      <c r="H102" s="37">
        <f t="shared" si="37"/>
        <v>0</v>
      </c>
      <c r="I102" s="37">
        <f t="shared" si="37"/>
        <v>0</v>
      </c>
      <c r="J102" s="37">
        <f t="shared" si="37"/>
        <v>0</v>
      </c>
      <c r="K102" s="37">
        <f t="shared" si="37"/>
        <v>0</v>
      </c>
      <c r="L102" s="37">
        <f t="shared" si="37"/>
        <v>0</v>
      </c>
      <c r="M102" s="37">
        <f t="shared" si="37"/>
        <v>0</v>
      </c>
      <c r="N102" s="37">
        <f t="shared" si="37"/>
        <v>0</v>
      </c>
      <c r="O102" s="37">
        <f t="shared" si="37"/>
        <v>0</v>
      </c>
      <c r="P102" s="37">
        <f t="shared" si="37"/>
        <v>0</v>
      </c>
      <c r="Q102" s="37">
        <f t="shared" si="37"/>
        <v>0</v>
      </c>
      <c r="R102" s="37">
        <f t="shared" si="37"/>
        <v>0</v>
      </c>
      <c r="S102" s="37">
        <f t="shared" si="37"/>
        <v>0</v>
      </c>
      <c r="T102" s="37">
        <f t="shared" si="37"/>
        <v>0</v>
      </c>
      <c r="U102" s="37">
        <f t="shared" si="37"/>
        <v>0</v>
      </c>
      <c r="V102" s="37">
        <f t="shared" si="37"/>
        <v>0</v>
      </c>
      <c r="W102" s="37">
        <f t="shared" si="37"/>
        <v>0</v>
      </c>
      <c r="X102" s="37">
        <f t="shared" si="37"/>
        <v>0</v>
      </c>
      <c r="Y102" s="37">
        <f t="shared" si="37"/>
        <v>0</v>
      </c>
      <c r="Z102" s="37">
        <f t="shared" si="37"/>
        <v>0</v>
      </c>
      <c r="AA102" s="37">
        <f t="shared" si="37"/>
        <v>0</v>
      </c>
      <c r="AB102" s="37">
        <f t="shared" si="37"/>
        <v>0</v>
      </c>
      <c r="AC102" s="37">
        <f t="shared" si="37"/>
        <v>0</v>
      </c>
      <c r="AD102" s="37">
        <f t="shared" si="37"/>
        <v>0</v>
      </c>
      <c r="AE102" s="37">
        <f t="shared" si="37"/>
        <v>0</v>
      </c>
      <c r="AF102" s="37">
        <f t="shared" si="37"/>
        <v>0</v>
      </c>
      <c r="AG102" s="961">
        <f t="shared" si="35"/>
        <v>0</v>
      </c>
    </row>
    <row r="103">
      <c r="A103" s="932" t="s">
        <v>1095</v>
      </c>
      <c r="B103" s="37">
        <f t="shared" ref="B103:AF103" si="38">(B33-B50)-B121-B149</f>
        <v>0</v>
      </c>
      <c r="C103" s="37">
        <f t="shared" si="38"/>
        <v>0</v>
      </c>
      <c r="D103" s="37">
        <f t="shared" si="38"/>
        <v>0</v>
      </c>
      <c r="E103" s="37">
        <f t="shared" si="38"/>
        <v>0</v>
      </c>
      <c r="F103" s="37">
        <f t="shared" si="38"/>
        <v>0</v>
      </c>
      <c r="G103" s="37">
        <f t="shared" si="38"/>
        <v>-1</v>
      </c>
      <c r="H103" s="37">
        <f t="shared" si="38"/>
        <v>0</v>
      </c>
      <c r="I103" s="37">
        <f t="shared" si="38"/>
        <v>0</v>
      </c>
      <c r="J103" s="37">
        <f t="shared" si="38"/>
        <v>0</v>
      </c>
      <c r="K103" s="37">
        <f t="shared" si="38"/>
        <v>0</v>
      </c>
      <c r="L103" s="37">
        <f t="shared" si="38"/>
        <v>0</v>
      </c>
      <c r="M103" s="37">
        <f t="shared" si="38"/>
        <v>0</v>
      </c>
      <c r="N103" s="37">
        <f t="shared" si="38"/>
        <v>-1</v>
      </c>
      <c r="O103" s="37">
        <f t="shared" si="38"/>
        <v>0</v>
      </c>
      <c r="P103" s="37">
        <f t="shared" si="38"/>
        <v>0</v>
      </c>
      <c r="Q103" s="37">
        <f t="shared" si="38"/>
        <v>0</v>
      </c>
      <c r="R103" s="37">
        <f t="shared" si="38"/>
        <v>0</v>
      </c>
      <c r="S103" s="37">
        <f t="shared" si="38"/>
        <v>0</v>
      </c>
      <c r="T103" s="37">
        <f t="shared" si="38"/>
        <v>-1</v>
      </c>
      <c r="U103" s="37">
        <f t="shared" si="38"/>
        <v>0</v>
      </c>
      <c r="V103" s="37">
        <f t="shared" si="38"/>
        <v>0</v>
      </c>
      <c r="W103" s="37">
        <f t="shared" si="38"/>
        <v>0</v>
      </c>
      <c r="X103" s="37">
        <f t="shared" si="38"/>
        <v>0</v>
      </c>
      <c r="Y103" s="37">
        <f t="shared" si="38"/>
        <v>0</v>
      </c>
      <c r="Z103" s="37">
        <f t="shared" si="38"/>
        <v>0</v>
      </c>
      <c r="AA103" s="37">
        <f t="shared" si="38"/>
        <v>0</v>
      </c>
      <c r="AB103" s="37">
        <f t="shared" si="38"/>
        <v>0</v>
      </c>
      <c r="AC103" s="37">
        <f t="shared" si="38"/>
        <v>0</v>
      </c>
      <c r="AD103" s="37">
        <f t="shared" si="38"/>
        <v>0</v>
      </c>
      <c r="AE103" s="37">
        <f t="shared" si="38"/>
        <v>0</v>
      </c>
      <c r="AF103" s="37">
        <f t="shared" si="38"/>
        <v>0</v>
      </c>
      <c r="AG103" s="961">
        <f t="shared" si="35"/>
        <v>-3</v>
      </c>
    </row>
    <row r="104">
      <c r="A104" s="932" t="s">
        <v>1097</v>
      </c>
      <c r="B104" s="37">
        <f t="shared" ref="B104:AF104" si="39">(B34-B51)-B122-B150</f>
        <v>0</v>
      </c>
      <c r="C104" s="37">
        <f t="shared" si="39"/>
        <v>0</v>
      </c>
      <c r="D104" s="37">
        <f t="shared" si="39"/>
        <v>0</v>
      </c>
      <c r="E104" s="37">
        <f t="shared" si="39"/>
        <v>0</v>
      </c>
      <c r="F104" s="37">
        <f t="shared" si="39"/>
        <v>0</v>
      </c>
      <c r="G104" s="37">
        <f t="shared" si="39"/>
        <v>0</v>
      </c>
      <c r="H104" s="37">
        <f t="shared" si="39"/>
        <v>0</v>
      </c>
      <c r="I104" s="37">
        <f t="shared" si="39"/>
        <v>0</v>
      </c>
      <c r="J104" s="37">
        <f t="shared" si="39"/>
        <v>0</v>
      </c>
      <c r="K104" s="37">
        <f t="shared" si="39"/>
        <v>0</v>
      </c>
      <c r="L104" s="37">
        <f t="shared" si="39"/>
        <v>0</v>
      </c>
      <c r="M104" s="37">
        <f t="shared" si="39"/>
        <v>0</v>
      </c>
      <c r="N104" s="37">
        <f t="shared" si="39"/>
        <v>0</v>
      </c>
      <c r="O104" s="37">
        <f t="shared" si="39"/>
        <v>0</v>
      </c>
      <c r="P104" s="37">
        <f t="shared" si="39"/>
        <v>0</v>
      </c>
      <c r="Q104" s="37">
        <f t="shared" si="39"/>
        <v>0</v>
      </c>
      <c r="R104" s="37">
        <f t="shared" si="39"/>
        <v>0</v>
      </c>
      <c r="S104" s="37">
        <f t="shared" si="39"/>
        <v>0</v>
      </c>
      <c r="T104" s="37">
        <f t="shared" si="39"/>
        <v>0</v>
      </c>
      <c r="U104" s="37">
        <f t="shared" si="39"/>
        <v>0</v>
      </c>
      <c r="V104" s="37">
        <f t="shared" si="39"/>
        <v>0</v>
      </c>
      <c r="W104" s="37">
        <f t="shared" si="39"/>
        <v>0</v>
      </c>
      <c r="X104" s="37">
        <f t="shared" si="39"/>
        <v>0</v>
      </c>
      <c r="Y104" s="37">
        <f t="shared" si="39"/>
        <v>0</v>
      </c>
      <c r="Z104" s="37">
        <f t="shared" si="39"/>
        <v>0</v>
      </c>
      <c r="AA104" s="37">
        <f t="shared" si="39"/>
        <v>0</v>
      </c>
      <c r="AB104" s="37">
        <f t="shared" si="39"/>
        <v>0</v>
      </c>
      <c r="AC104" s="37">
        <f t="shared" si="39"/>
        <v>0</v>
      </c>
      <c r="AD104" s="37">
        <f t="shared" si="39"/>
        <v>0</v>
      </c>
      <c r="AE104" s="37">
        <f t="shared" si="39"/>
        <v>0</v>
      </c>
      <c r="AF104" s="37">
        <f t="shared" si="39"/>
        <v>0</v>
      </c>
      <c r="AG104" s="961">
        <f t="shared" si="35"/>
        <v>0</v>
      </c>
    </row>
    <row r="105">
      <c r="A105" s="932" t="s">
        <v>1100</v>
      </c>
      <c r="B105" s="37">
        <f t="shared" ref="B105:AF105" si="40">(B35-B52)-B123-B151</f>
        <v>0</v>
      </c>
      <c r="C105" s="37">
        <f t="shared" si="40"/>
        <v>0</v>
      </c>
      <c r="D105" s="37">
        <f t="shared" si="40"/>
        <v>0</v>
      </c>
      <c r="E105" s="37">
        <f t="shared" si="40"/>
        <v>0</v>
      </c>
      <c r="F105" s="37">
        <f t="shared" si="40"/>
        <v>0</v>
      </c>
      <c r="G105" s="37">
        <f t="shared" si="40"/>
        <v>0</v>
      </c>
      <c r="H105" s="37">
        <f t="shared" si="40"/>
        <v>0</v>
      </c>
      <c r="I105" s="37">
        <f t="shared" si="40"/>
        <v>0</v>
      </c>
      <c r="J105" s="37">
        <f t="shared" si="40"/>
        <v>0</v>
      </c>
      <c r="K105" s="37">
        <f t="shared" si="40"/>
        <v>0</v>
      </c>
      <c r="L105" s="37">
        <f t="shared" si="40"/>
        <v>0</v>
      </c>
      <c r="M105" s="37">
        <f t="shared" si="40"/>
        <v>0</v>
      </c>
      <c r="N105" s="37">
        <f t="shared" si="40"/>
        <v>0</v>
      </c>
      <c r="O105" s="37">
        <f t="shared" si="40"/>
        <v>0</v>
      </c>
      <c r="P105" s="37">
        <f t="shared" si="40"/>
        <v>0</v>
      </c>
      <c r="Q105" s="37">
        <f t="shared" si="40"/>
        <v>0</v>
      </c>
      <c r="R105" s="37">
        <f t="shared" si="40"/>
        <v>0</v>
      </c>
      <c r="S105" s="37">
        <f t="shared" si="40"/>
        <v>0</v>
      </c>
      <c r="T105" s="37">
        <f t="shared" si="40"/>
        <v>0</v>
      </c>
      <c r="U105" s="37">
        <f t="shared" si="40"/>
        <v>0</v>
      </c>
      <c r="V105" s="37">
        <f t="shared" si="40"/>
        <v>0</v>
      </c>
      <c r="W105" s="37">
        <f t="shared" si="40"/>
        <v>0</v>
      </c>
      <c r="X105" s="37">
        <f t="shared" si="40"/>
        <v>0</v>
      </c>
      <c r="Y105" s="37">
        <f t="shared" si="40"/>
        <v>0</v>
      </c>
      <c r="Z105" s="37">
        <f t="shared" si="40"/>
        <v>0</v>
      </c>
      <c r="AA105" s="37">
        <f t="shared" si="40"/>
        <v>0</v>
      </c>
      <c r="AB105" s="37">
        <f t="shared" si="40"/>
        <v>0</v>
      </c>
      <c r="AC105" s="37">
        <f t="shared" si="40"/>
        <v>0</v>
      </c>
      <c r="AD105" s="37">
        <f t="shared" si="40"/>
        <v>0</v>
      </c>
      <c r="AE105" s="37">
        <f t="shared" si="40"/>
        <v>0</v>
      </c>
      <c r="AF105" s="37">
        <f t="shared" si="40"/>
        <v>0</v>
      </c>
      <c r="AG105" s="961">
        <f t="shared" si="35"/>
        <v>0</v>
      </c>
    </row>
    <row r="106">
      <c r="A106" s="932" t="s">
        <v>1103</v>
      </c>
      <c r="B106" s="37">
        <f t="shared" ref="B106:AF106" si="41">(B36-B53)-B124-B152</f>
        <v>0</v>
      </c>
      <c r="C106" s="37">
        <f t="shared" si="41"/>
        <v>0</v>
      </c>
      <c r="D106" s="37">
        <f t="shared" si="41"/>
        <v>0</v>
      </c>
      <c r="E106" s="37">
        <f t="shared" si="41"/>
        <v>0</v>
      </c>
      <c r="F106" s="37">
        <f t="shared" si="41"/>
        <v>0</v>
      </c>
      <c r="G106" s="37">
        <f t="shared" si="41"/>
        <v>0</v>
      </c>
      <c r="H106" s="37">
        <f t="shared" si="41"/>
        <v>0</v>
      </c>
      <c r="I106" s="37">
        <f t="shared" si="41"/>
        <v>0</v>
      </c>
      <c r="J106" s="37">
        <f t="shared" si="41"/>
        <v>0</v>
      </c>
      <c r="K106" s="37">
        <f t="shared" si="41"/>
        <v>0</v>
      </c>
      <c r="L106" s="37">
        <f t="shared" si="41"/>
        <v>0</v>
      </c>
      <c r="M106" s="37">
        <f t="shared" si="41"/>
        <v>0</v>
      </c>
      <c r="N106" s="37">
        <f t="shared" si="41"/>
        <v>0</v>
      </c>
      <c r="O106" s="37">
        <f t="shared" si="41"/>
        <v>0</v>
      </c>
      <c r="P106" s="37">
        <f t="shared" si="41"/>
        <v>0</v>
      </c>
      <c r="Q106" s="37">
        <f t="shared" si="41"/>
        <v>0</v>
      </c>
      <c r="R106" s="37">
        <f t="shared" si="41"/>
        <v>0</v>
      </c>
      <c r="S106" s="37">
        <f t="shared" si="41"/>
        <v>0</v>
      </c>
      <c r="T106" s="37">
        <f t="shared" si="41"/>
        <v>0</v>
      </c>
      <c r="U106" s="37">
        <f t="shared" si="41"/>
        <v>0</v>
      </c>
      <c r="V106" s="37">
        <f t="shared" si="41"/>
        <v>0</v>
      </c>
      <c r="W106" s="37">
        <f t="shared" si="41"/>
        <v>0</v>
      </c>
      <c r="X106" s="37">
        <f t="shared" si="41"/>
        <v>0</v>
      </c>
      <c r="Y106" s="37">
        <f t="shared" si="41"/>
        <v>0</v>
      </c>
      <c r="Z106" s="37">
        <f t="shared" si="41"/>
        <v>0</v>
      </c>
      <c r="AA106" s="37">
        <f t="shared" si="41"/>
        <v>0</v>
      </c>
      <c r="AB106" s="37">
        <f t="shared" si="41"/>
        <v>0</v>
      </c>
      <c r="AC106" s="37">
        <f t="shared" si="41"/>
        <v>0</v>
      </c>
      <c r="AD106" s="37">
        <f t="shared" si="41"/>
        <v>0</v>
      </c>
      <c r="AE106" s="37">
        <f t="shared" si="41"/>
        <v>0</v>
      </c>
      <c r="AF106" s="37">
        <f t="shared" si="41"/>
        <v>0</v>
      </c>
      <c r="AG106" s="961">
        <f t="shared" si="35"/>
        <v>0</v>
      </c>
    </row>
    <row r="107">
      <c r="A107" s="979" t="s">
        <v>44</v>
      </c>
      <c r="B107" s="161">
        <f t="shared" ref="B107:AF107" si="42">SUM(B99:B106)</f>
        <v>0</v>
      </c>
      <c r="C107" s="161">
        <f t="shared" si="42"/>
        <v>0</v>
      </c>
      <c r="D107" s="161">
        <f t="shared" si="42"/>
        <v>0</v>
      </c>
      <c r="E107" s="161">
        <f t="shared" si="42"/>
        <v>0</v>
      </c>
      <c r="F107" s="161">
        <f t="shared" si="42"/>
        <v>0</v>
      </c>
      <c r="G107" s="161">
        <f t="shared" si="42"/>
        <v>-1</v>
      </c>
      <c r="H107" s="161">
        <f t="shared" si="42"/>
        <v>0</v>
      </c>
      <c r="I107" s="161">
        <f t="shared" si="42"/>
        <v>0</v>
      </c>
      <c r="J107" s="161">
        <f t="shared" si="42"/>
        <v>0</v>
      </c>
      <c r="K107" s="161">
        <f t="shared" si="42"/>
        <v>0</v>
      </c>
      <c r="L107" s="161">
        <f t="shared" si="42"/>
        <v>0</v>
      </c>
      <c r="M107" s="161">
        <f t="shared" si="42"/>
        <v>0</v>
      </c>
      <c r="N107" s="161">
        <f t="shared" si="42"/>
        <v>-1</v>
      </c>
      <c r="O107" s="161">
        <f t="shared" si="42"/>
        <v>0</v>
      </c>
      <c r="P107" s="161">
        <f t="shared" si="42"/>
        <v>0</v>
      </c>
      <c r="Q107" s="161">
        <f t="shared" si="42"/>
        <v>0</v>
      </c>
      <c r="R107" s="161">
        <f t="shared" si="42"/>
        <v>0</v>
      </c>
      <c r="S107" s="161">
        <f t="shared" si="42"/>
        <v>0</v>
      </c>
      <c r="T107" s="161">
        <f t="shared" si="42"/>
        <v>-3</v>
      </c>
      <c r="U107" s="161">
        <f t="shared" si="42"/>
        <v>0</v>
      </c>
      <c r="V107" s="161">
        <f t="shared" si="42"/>
        <v>-1</v>
      </c>
      <c r="W107" s="161">
        <f t="shared" si="42"/>
        <v>0</v>
      </c>
      <c r="X107" s="161">
        <f t="shared" si="42"/>
        <v>0</v>
      </c>
      <c r="Y107" s="161">
        <f t="shared" si="42"/>
        <v>-1</v>
      </c>
      <c r="Z107" s="161">
        <f t="shared" si="42"/>
        <v>0</v>
      </c>
      <c r="AA107" s="161">
        <f t="shared" si="42"/>
        <v>0</v>
      </c>
      <c r="AB107" s="161">
        <f t="shared" si="42"/>
        <v>0</v>
      </c>
      <c r="AC107" s="161">
        <f t="shared" si="42"/>
        <v>0</v>
      </c>
      <c r="AD107" s="161">
        <f t="shared" si="42"/>
        <v>0</v>
      </c>
      <c r="AE107" s="161">
        <f t="shared" si="42"/>
        <v>0</v>
      </c>
      <c r="AF107" s="161">
        <f t="shared" si="42"/>
        <v>0</v>
      </c>
      <c r="AG107" s="961">
        <f t="shared" si="35"/>
        <v>-7</v>
      </c>
    </row>
    <row r="109">
      <c r="A109" s="917" t="s">
        <v>1106</v>
      </c>
      <c r="B109" s="709"/>
      <c r="C109" s="709"/>
      <c r="D109" s="709"/>
      <c r="E109" s="709"/>
      <c r="F109" s="709"/>
      <c r="G109" s="709"/>
      <c r="H109" s="709"/>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732"/>
    </row>
    <row r="110">
      <c r="A110" s="1040" t="s">
        <v>1107</v>
      </c>
      <c r="B110" s="324">
        <v>0.0</v>
      </c>
      <c r="C110" s="324">
        <v>0.0</v>
      </c>
      <c r="D110" s="324">
        <v>0.0</v>
      </c>
      <c r="E110" s="324">
        <v>0.0</v>
      </c>
      <c r="F110" s="324">
        <v>0.0</v>
      </c>
      <c r="G110" s="324">
        <v>0.0</v>
      </c>
      <c r="H110" s="324">
        <v>0.0</v>
      </c>
      <c r="I110" s="324">
        <v>0.0</v>
      </c>
      <c r="J110" s="324">
        <v>0.0</v>
      </c>
      <c r="K110" s="324">
        <v>0.0</v>
      </c>
      <c r="L110" s="324">
        <v>0.0</v>
      </c>
      <c r="M110" s="324">
        <v>0.0</v>
      </c>
      <c r="N110" s="324">
        <v>0.0</v>
      </c>
      <c r="O110" s="324">
        <v>0.0</v>
      </c>
      <c r="P110" s="324">
        <v>0.0</v>
      </c>
      <c r="Q110" s="324">
        <v>0.0</v>
      </c>
      <c r="R110" s="324">
        <v>0.0</v>
      </c>
      <c r="S110" s="324">
        <v>0.0</v>
      </c>
      <c r="T110" s="324">
        <v>0.0</v>
      </c>
      <c r="U110" s="324">
        <v>0.0</v>
      </c>
      <c r="V110" s="324">
        <v>0.0</v>
      </c>
      <c r="W110" s="324">
        <v>0.0</v>
      </c>
      <c r="X110" s="324">
        <v>0.0</v>
      </c>
      <c r="Y110" s="324">
        <v>0.0</v>
      </c>
      <c r="Z110" s="324">
        <v>0.0</v>
      </c>
      <c r="AA110" s="324">
        <v>0.0</v>
      </c>
      <c r="AB110" s="324">
        <v>0.0</v>
      </c>
      <c r="AC110" s="324"/>
      <c r="AD110" s="324"/>
      <c r="AE110" s="324"/>
      <c r="AF110" s="324"/>
      <c r="AG110" s="961">
        <f t="shared" ref="AG110:AG115" si="43">SUM(B110:AF110)</f>
        <v>0</v>
      </c>
    </row>
    <row r="111">
      <c r="A111" s="1040" t="s">
        <v>1110</v>
      </c>
      <c r="B111" s="324">
        <v>0.0</v>
      </c>
      <c r="C111" s="324">
        <v>0.0</v>
      </c>
      <c r="D111" s="324">
        <v>0.0</v>
      </c>
      <c r="E111" s="324">
        <v>0.0</v>
      </c>
      <c r="F111" s="324">
        <v>0.0</v>
      </c>
      <c r="G111" s="324">
        <v>0.0</v>
      </c>
      <c r="H111" s="324">
        <v>0.0</v>
      </c>
      <c r="I111" s="324">
        <v>0.0</v>
      </c>
      <c r="J111" s="324">
        <v>0.0</v>
      </c>
      <c r="K111" s="324">
        <v>0.0</v>
      </c>
      <c r="L111" s="324">
        <v>0.0</v>
      </c>
      <c r="M111" s="324">
        <v>0.0</v>
      </c>
      <c r="N111" s="324">
        <v>0.0</v>
      </c>
      <c r="O111" s="324">
        <v>0.0</v>
      </c>
      <c r="P111" s="324">
        <v>0.0</v>
      </c>
      <c r="Q111" s="324">
        <v>0.0</v>
      </c>
      <c r="R111" s="324">
        <v>0.0</v>
      </c>
      <c r="S111" s="324">
        <v>0.0</v>
      </c>
      <c r="T111" s="324">
        <v>0.0</v>
      </c>
      <c r="U111" s="324">
        <v>0.0</v>
      </c>
      <c r="V111" s="324">
        <v>0.0</v>
      </c>
      <c r="W111" s="324">
        <v>0.0</v>
      </c>
      <c r="X111" s="324">
        <v>0.0</v>
      </c>
      <c r="Y111" s="324">
        <v>0.0</v>
      </c>
      <c r="Z111" s="324">
        <v>0.0</v>
      </c>
      <c r="AA111" s="324">
        <v>0.0</v>
      </c>
      <c r="AB111" s="324">
        <v>0.0</v>
      </c>
      <c r="AC111" s="324"/>
      <c r="AD111" s="324"/>
      <c r="AE111" s="324"/>
      <c r="AF111" s="324"/>
      <c r="AG111" s="961">
        <f t="shared" si="43"/>
        <v>0</v>
      </c>
    </row>
    <row r="112">
      <c r="A112" s="1040" t="s">
        <v>1112</v>
      </c>
      <c r="B112" s="700">
        <v>0.0</v>
      </c>
      <c r="C112" s="700">
        <v>0.0</v>
      </c>
      <c r="D112" s="700">
        <v>0.0</v>
      </c>
      <c r="E112" s="700">
        <v>0.0</v>
      </c>
      <c r="F112" s="700">
        <v>0.0</v>
      </c>
      <c r="G112" s="324">
        <v>1.0</v>
      </c>
      <c r="H112" s="324">
        <v>0.0</v>
      </c>
      <c r="I112" s="324">
        <v>0.0</v>
      </c>
      <c r="J112" s="324">
        <v>0.0</v>
      </c>
      <c r="K112" s="324">
        <v>0.0</v>
      </c>
      <c r="L112" s="324">
        <v>0.0</v>
      </c>
      <c r="M112" s="324">
        <v>0.0</v>
      </c>
      <c r="N112" s="324">
        <v>0.0</v>
      </c>
      <c r="O112" s="324">
        <v>0.0</v>
      </c>
      <c r="P112" s="324">
        <v>0.0</v>
      </c>
      <c r="Q112" s="324">
        <v>0.0</v>
      </c>
      <c r="R112" s="324">
        <v>0.0</v>
      </c>
      <c r="S112" s="324">
        <v>0.0</v>
      </c>
      <c r="T112" s="324">
        <v>0.0</v>
      </c>
      <c r="U112" s="324">
        <v>0.0</v>
      </c>
      <c r="V112" s="324">
        <v>0.0</v>
      </c>
      <c r="W112" s="324">
        <v>0.0</v>
      </c>
      <c r="X112" s="324">
        <v>0.0</v>
      </c>
      <c r="Y112" s="324">
        <v>0.0</v>
      </c>
      <c r="Z112" s="324">
        <v>0.0</v>
      </c>
      <c r="AA112" s="324">
        <v>0.0</v>
      </c>
      <c r="AB112" s="324">
        <v>0.0</v>
      </c>
      <c r="AC112" s="324"/>
      <c r="AD112" s="324"/>
      <c r="AE112" s="324"/>
      <c r="AF112" s="324"/>
      <c r="AG112" s="961">
        <f t="shared" si="43"/>
        <v>1</v>
      </c>
    </row>
    <row r="113">
      <c r="A113" s="1040" t="s">
        <v>1114</v>
      </c>
      <c r="B113" s="700">
        <v>0.0</v>
      </c>
      <c r="C113" s="700">
        <v>0.0</v>
      </c>
      <c r="D113" s="700">
        <v>0.0</v>
      </c>
      <c r="E113" s="700">
        <v>0.0</v>
      </c>
      <c r="F113" s="700">
        <v>0.0</v>
      </c>
      <c r="G113" s="324">
        <v>0.0</v>
      </c>
      <c r="H113" s="324">
        <v>0.0</v>
      </c>
      <c r="I113" s="324">
        <v>0.0</v>
      </c>
      <c r="J113" s="324">
        <v>0.0</v>
      </c>
      <c r="K113" s="324">
        <v>0.0</v>
      </c>
      <c r="L113" s="324">
        <v>0.0</v>
      </c>
      <c r="M113" s="324">
        <v>0.0</v>
      </c>
      <c r="N113" s="324">
        <v>0.0</v>
      </c>
      <c r="O113" s="324">
        <v>0.0</v>
      </c>
      <c r="P113" s="324">
        <v>0.0</v>
      </c>
      <c r="Q113" s="324">
        <v>0.0</v>
      </c>
      <c r="R113" s="324">
        <v>0.0</v>
      </c>
      <c r="S113" s="324">
        <v>0.0</v>
      </c>
      <c r="T113" s="324">
        <v>0.0</v>
      </c>
      <c r="U113" s="324">
        <v>0.0</v>
      </c>
      <c r="V113" s="324">
        <v>0.0</v>
      </c>
      <c r="W113" s="324">
        <v>0.0</v>
      </c>
      <c r="X113" s="324">
        <v>0.0</v>
      </c>
      <c r="Y113" s="324">
        <v>0.0</v>
      </c>
      <c r="Z113" s="324">
        <v>0.0</v>
      </c>
      <c r="AA113" s="324">
        <v>0.0</v>
      </c>
      <c r="AB113" s="324">
        <v>0.0</v>
      </c>
      <c r="AC113" s="324"/>
      <c r="AD113" s="324"/>
      <c r="AE113" s="324"/>
      <c r="AF113" s="324"/>
      <c r="AG113" s="961">
        <f t="shared" si="43"/>
        <v>0</v>
      </c>
    </row>
    <row r="114">
      <c r="A114" s="1046" t="s">
        <v>130</v>
      </c>
      <c r="B114" s="393">
        <f t="shared" ref="B114:AF114" si="44">SUM(B110:B111)</f>
        <v>0</v>
      </c>
      <c r="C114" s="393">
        <f t="shared" si="44"/>
        <v>0</v>
      </c>
      <c r="D114" s="393">
        <f t="shared" si="44"/>
        <v>0</v>
      </c>
      <c r="E114" s="393">
        <f t="shared" si="44"/>
        <v>0</v>
      </c>
      <c r="F114" s="393">
        <f t="shared" si="44"/>
        <v>0</v>
      </c>
      <c r="G114" s="393">
        <f t="shared" si="44"/>
        <v>0</v>
      </c>
      <c r="H114" s="393">
        <f t="shared" si="44"/>
        <v>0</v>
      </c>
      <c r="I114" s="393">
        <f t="shared" si="44"/>
        <v>0</v>
      </c>
      <c r="J114" s="393">
        <f t="shared" si="44"/>
        <v>0</v>
      </c>
      <c r="K114" s="393">
        <f t="shared" si="44"/>
        <v>0</v>
      </c>
      <c r="L114" s="393">
        <f t="shared" si="44"/>
        <v>0</v>
      </c>
      <c r="M114" s="393">
        <f t="shared" si="44"/>
        <v>0</v>
      </c>
      <c r="N114" s="393">
        <f t="shared" si="44"/>
        <v>0</v>
      </c>
      <c r="O114" s="393">
        <f t="shared" si="44"/>
        <v>0</v>
      </c>
      <c r="P114" s="393">
        <f t="shared" si="44"/>
        <v>0</v>
      </c>
      <c r="Q114" s="393">
        <f t="shared" si="44"/>
        <v>0</v>
      </c>
      <c r="R114" s="393">
        <f t="shared" si="44"/>
        <v>0</v>
      </c>
      <c r="S114" s="393">
        <f t="shared" si="44"/>
        <v>0</v>
      </c>
      <c r="T114" s="393">
        <f t="shared" si="44"/>
        <v>0</v>
      </c>
      <c r="U114" s="393">
        <f t="shared" si="44"/>
        <v>0</v>
      </c>
      <c r="V114" s="393">
        <f t="shared" si="44"/>
        <v>0</v>
      </c>
      <c r="W114" s="393">
        <f t="shared" si="44"/>
        <v>0</v>
      </c>
      <c r="X114" s="393">
        <f t="shared" si="44"/>
        <v>0</v>
      </c>
      <c r="Y114" s="393">
        <f t="shared" si="44"/>
        <v>0</v>
      </c>
      <c r="Z114" s="393">
        <f t="shared" si="44"/>
        <v>0</v>
      </c>
      <c r="AA114" s="393">
        <f t="shared" si="44"/>
        <v>0</v>
      </c>
      <c r="AB114" s="393">
        <f t="shared" si="44"/>
        <v>0</v>
      </c>
      <c r="AC114" s="393">
        <f t="shared" si="44"/>
        <v>0</v>
      </c>
      <c r="AD114" s="393">
        <f t="shared" si="44"/>
        <v>0</v>
      </c>
      <c r="AE114" s="393">
        <f t="shared" si="44"/>
        <v>0</v>
      </c>
      <c r="AF114" s="393">
        <f t="shared" si="44"/>
        <v>0</v>
      </c>
      <c r="AG114" s="961">
        <f t="shared" si="43"/>
        <v>0</v>
      </c>
    </row>
    <row r="115">
      <c r="A115" s="1046" t="s">
        <v>133</v>
      </c>
      <c r="B115" s="393">
        <f t="shared" ref="B115:AF115" si="45">SUM(B112:B113)</f>
        <v>0</v>
      </c>
      <c r="C115" s="393">
        <f t="shared" si="45"/>
        <v>0</v>
      </c>
      <c r="D115" s="393">
        <f t="shared" si="45"/>
        <v>0</v>
      </c>
      <c r="E115" s="393">
        <f t="shared" si="45"/>
        <v>0</v>
      </c>
      <c r="F115" s="393">
        <f t="shared" si="45"/>
        <v>0</v>
      </c>
      <c r="G115" s="393">
        <f t="shared" si="45"/>
        <v>1</v>
      </c>
      <c r="H115" s="393">
        <f t="shared" si="45"/>
        <v>0</v>
      </c>
      <c r="I115" s="393">
        <f t="shared" si="45"/>
        <v>0</v>
      </c>
      <c r="J115" s="393">
        <f t="shared" si="45"/>
        <v>0</v>
      </c>
      <c r="K115" s="393">
        <f t="shared" si="45"/>
        <v>0</v>
      </c>
      <c r="L115" s="393">
        <f t="shared" si="45"/>
        <v>0</v>
      </c>
      <c r="M115" s="393">
        <f t="shared" si="45"/>
        <v>0</v>
      </c>
      <c r="N115" s="393">
        <f t="shared" si="45"/>
        <v>0</v>
      </c>
      <c r="O115" s="393">
        <f t="shared" si="45"/>
        <v>0</v>
      </c>
      <c r="P115" s="393">
        <f t="shared" si="45"/>
        <v>0</v>
      </c>
      <c r="Q115" s="393">
        <f t="shared" si="45"/>
        <v>0</v>
      </c>
      <c r="R115" s="393">
        <f t="shared" si="45"/>
        <v>0</v>
      </c>
      <c r="S115" s="393">
        <f t="shared" si="45"/>
        <v>0</v>
      </c>
      <c r="T115" s="393">
        <f t="shared" si="45"/>
        <v>0</v>
      </c>
      <c r="U115" s="393">
        <f t="shared" si="45"/>
        <v>0</v>
      </c>
      <c r="V115" s="393">
        <f t="shared" si="45"/>
        <v>0</v>
      </c>
      <c r="W115" s="393">
        <f t="shared" si="45"/>
        <v>0</v>
      </c>
      <c r="X115" s="393">
        <f t="shared" si="45"/>
        <v>0</v>
      </c>
      <c r="Y115" s="393">
        <f t="shared" si="45"/>
        <v>0</v>
      </c>
      <c r="Z115" s="393">
        <f t="shared" si="45"/>
        <v>0</v>
      </c>
      <c r="AA115" s="393">
        <f t="shared" si="45"/>
        <v>0</v>
      </c>
      <c r="AB115" s="393">
        <f t="shared" si="45"/>
        <v>0</v>
      </c>
      <c r="AC115" s="393">
        <f t="shared" si="45"/>
        <v>0</v>
      </c>
      <c r="AD115" s="393">
        <f t="shared" si="45"/>
        <v>0</v>
      </c>
      <c r="AE115" s="393">
        <f t="shared" si="45"/>
        <v>0</v>
      </c>
      <c r="AF115" s="393">
        <f t="shared" si="45"/>
        <v>0</v>
      </c>
      <c r="AG115" s="961">
        <f t="shared" si="43"/>
        <v>1</v>
      </c>
    </row>
    <row r="116">
      <c r="A116" s="40"/>
      <c r="B116" s="709"/>
      <c r="C116" s="709"/>
      <c r="D116" s="709"/>
      <c r="E116" s="709"/>
      <c r="F116" s="709"/>
      <c r="G116" s="709"/>
      <c r="H116" s="709"/>
      <c r="I116" s="491"/>
      <c r="J116" s="491"/>
      <c r="K116" s="491"/>
      <c r="L116" s="491"/>
      <c r="M116" s="491"/>
      <c r="N116" s="491"/>
      <c r="O116" s="491"/>
      <c r="P116" s="491"/>
      <c r="Q116" s="491"/>
      <c r="R116" s="491"/>
      <c r="S116" s="491"/>
      <c r="T116" s="491"/>
      <c r="U116" s="491"/>
      <c r="V116" s="491"/>
      <c r="W116" s="491"/>
      <c r="X116" s="491"/>
      <c r="Y116" s="491"/>
      <c r="Z116" s="491"/>
      <c r="AA116" s="491"/>
      <c r="AB116" s="491"/>
      <c r="AC116" s="491"/>
      <c r="AD116" s="491"/>
      <c r="AE116" s="491"/>
      <c r="AF116" s="491"/>
      <c r="AG116" s="961"/>
    </row>
    <row r="117">
      <c r="A117" s="1040" t="s">
        <v>923</v>
      </c>
      <c r="B117" s="324">
        <v>0.0</v>
      </c>
      <c r="C117" s="324">
        <v>0.0</v>
      </c>
      <c r="D117" s="324">
        <v>0.0</v>
      </c>
      <c r="E117" s="324">
        <v>0.0</v>
      </c>
      <c r="F117" s="324">
        <v>0.0</v>
      </c>
      <c r="G117" s="324">
        <v>0.0</v>
      </c>
      <c r="H117" s="324">
        <v>0.0</v>
      </c>
      <c r="I117" s="324">
        <v>0.0</v>
      </c>
      <c r="J117" s="324">
        <v>0.0</v>
      </c>
      <c r="K117" s="324">
        <v>0.0</v>
      </c>
      <c r="L117" s="324">
        <v>0.0</v>
      </c>
      <c r="M117" s="324">
        <v>0.0</v>
      </c>
      <c r="N117" s="324">
        <v>0.0</v>
      </c>
      <c r="O117" s="324">
        <v>0.0</v>
      </c>
      <c r="P117" s="324">
        <v>0.0</v>
      </c>
      <c r="Q117" s="324">
        <v>0.0</v>
      </c>
      <c r="R117" s="324">
        <v>0.0</v>
      </c>
      <c r="S117" s="324">
        <v>0.0</v>
      </c>
      <c r="T117" s="324">
        <v>0.0</v>
      </c>
      <c r="U117" s="324">
        <v>0.0</v>
      </c>
      <c r="V117" s="324">
        <v>0.0</v>
      </c>
      <c r="W117" s="324">
        <v>0.0</v>
      </c>
      <c r="X117" s="324">
        <v>0.0</v>
      </c>
      <c r="Y117" s="324">
        <v>0.0</v>
      </c>
      <c r="Z117" s="324">
        <v>0.0</v>
      </c>
      <c r="AA117" s="324">
        <v>0.0</v>
      </c>
      <c r="AB117" s="324">
        <v>0.0</v>
      </c>
      <c r="AC117" s="324"/>
      <c r="AD117" s="324"/>
      <c r="AE117" s="324"/>
      <c r="AF117" s="324"/>
      <c r="AG117" s="961">
        <f t="shared" ref="AG117:AG125" si="46">SUM(B117:AF117)</f>
        <v>0</v>
      </c>
    </row>
    <row r="118">
      <c r="A118" s="1040" t="s">
        <v>925</v>
      </c>
      <c r="B118" s="324">
        <v>0.0</v>
      </c>
      <c r="C118" s="324">
        <v>0.0</v>
      </c>
      <c r="D118" s="324">
        <v>0.0</v>
      </c>
      <c r="E118" s="324">
        <v>0.0</v>
      </c>
      <c r="F118" s="324">
        <v>0.0</v>
      </c>
      <c r="G118" s="324">
        <v>0.0</v>
      </c>
      <c r="H118" s="324">
        <v>0.0</v>
      </c>
      <c r="I118" s="324">
        <v>0.0</v>
      </c>
      <c r="J118" s="324">
        <v>0.0</v>
      </c>
      <c r="K118" s="324">
        <v>0.0</v>
      </c>
      <c r="L118" s="324">
        <v>0.0</v>
      </c>
      <c r="M118" s="324">
        <v>0.0</v>
      </c>
      <c r="N118" s="324">
        <v>0.0</v>
      </c>
      <c r="O118" s="324">
        <v>0.0</v>
      </c>
      <c r="P118" s="324">
        <v>0.0</v>
      </c>
      <c r="Q118" s="324">
        <v>0.0</v>
      </c>
      <c r="R118" s="324">
        <v>0.0</v>
      </c>
      <c r="S118" s="324">
        <v>0.0</v>
      </c>
      <c r="T118" s="324">
        <v>0.0</v>
      </c>
      <c r="U118" s="324">
        <v>0.0</v>
      </c>
      <c r="V118" s="324">
        <v>0.0</v>
      </c>
      <c r="W118" s="324">
        <v>0.0</v>
      </c>
      <c r="X118" s="324">
        <v>0.0</v>
      </c>
      <c r="Y118" s="324">
        <v>0.0</v>
      </c>
      <c r="Z118" s="324">
        <v>0.0</v>
      </c>
      <c r="AA118" s="324">
        <v>0.0</v>
      </c>
      <c r="AB118" s="324">
        <v>0.0</v>
      </c>
      <c r="AC118" s="324"/>
      <c r="AD118" s="324"/>
      <c r="AE118" s="324"/>
      <c r="AF118" s="324"/>
      <c r="AG118" s="961">
        <f t="shared" si="46"/>
        <v>0</v>
      </c>
    </row>
    <row r="119">
      <c r="A119" s="1040" t="s">
        <v>1122</v>
      </c>
      <c r="B119" s="324">
        <v>0.0</v>
      </c>
      <c r="C119" s="324">
        <v>0.0</v>
      </c>
      <c r="D119" s="324">
        <v>0.0</v>
      </c>
      <c r="E119" s="324">
        <v>0.0</v>
      </c>
      <c r="F119" s="324">
        <v>0.0</v>
      </c>
      <c r="G119" s="324">
        <v>0.0</v>
      </c>
      <c r="H119" s="324">
        <v>0.0</v>
      </c>
      <c r="I119" s="324">
        <v>0.0</v>
      </c>
      <c r="J119" s="324">
        <v>0.0</v>
      </c>
      <c r="K119" s="324">
        <v>0.0</v>
      </c>
      <c r="L119" s="324">
        <v>0.0</v>
      </c>
      <c r="M119" s="324">
        <v>0.0</v>
      </c>
      <c r="N119" s="324">
        <v>0.0</v>
      </c>
      <c r="O119" s="324">
        <v>0.0</v>
      </c>
      <c r="P119" s="324">
        <v>0.0</v>
      </c>
      <c r="Q119" s="324">
        <v>0.0</v>
      </c>
      <c r="R119" s="324">
        <v>0.0</v>
      </c>
      <c r="S119" s="324">
        <v>0.0</v>
      </c>
      <c r="T119" s="324">
        <v>0.0</v>
      </c>
      <c r="U119" s="324">
        <v>0.0</v>
      </c>
      <c r="V119" s="324">
        <v>0.0</v>
      </c>
      <c r="W119" s="324">
        <v>0.0</v>
      </c>
      <c r="X119" s="324">
        <v>0.0</v>
      </c>
      <c r="Y119" s="324">
        <v>0.0</v>
      </c>
      <c r="Z119" s="324">
        <v>0.0</v>
      </c>
      <c r="AA119" s="324">
        <v>0.0</v>
      </c>
      <c r="AB119" s="324">
        <v>0.0</v>
      </c>
      <c r="AC119" s="324"/>
      <c r="AD119" s="324"/>
      <c r="AE119" s="324"/>
      <c r="AF119" s="324"/>
      <c r="AG119" s="961">
        <f t="shared" si="46"/>
        <v>0</v>
      </c>
    </row>
    <row r="120">
      <c r="A120" s="1040" t="s">
        <v>1125</v>
      </c>
      <c r="B120" s="324">
        <v>0.0</v>
      </c>
      <c r="C120" s="324">
        <v>0.0</v>
      </c>
      <c r="D120" s="324">
        <v>0.0</v>
      </c>
      <c r="E120" s="324">
        <v>0.0</v>
      </c>
      <c r="F120" s="324">
        <v>0.0</v>
      </c>
      <c r="G120" s="324">
        <v>0.0</v>
      </c>
      <c r="H120" s="324">
        <v>0.0</v>
      </c>
      <c r="I120" s="324">
        <v>0.0</v>
      </c>
      <c r="J120" s="324">
        <v>0.0</v>
      </c>
      <c r="K120" s="324">
        <v>0.0</v>
      </c>
      <c r="L120" s="324">
        <v>0.0</v>
      </c>
      <c r="M120" s="324">
        <v>0.0</v>
      </c>
      <c r="N120" s="324">
        <v>0.0</v>
      </c>
      <c r="O120" s="324">
        <v>0.0</v>
      </c>
      <c r="P120" s="324">
        <v>0.0</v>
      </c>
      <c r="Q120" s="324">
        <v>0.0</v>
      </c>
      <c r="R120" s="324">
        <v>0.0</v>
      </c>
      <c r="S120" s="324">
        <v>0.0</v>
      </c>
      <c r="T120" s="324">
        <v>0.0</v>
      </c>
      <c r="U120" s="324">
        <v>0.0</v>
      </c>
      <c r="V120" s="324">
        <v>0.0</v>
      </c>
      <c r="W120" s="324">
        <v>0.0</v>
      </c>
      <c r="X120" s="324">
        <v>0.0</v>
      </c>
      <c r="Y120" s="324">
        <v>0.0</v>
      </c>
      <c r="Z120" s="324">
        <v>0.0</v>
      </c>
      <c r="AA120" s="324">
        <v>0.0</v>
      </c>
      <c r="AB120" s="324">
        <v>0.0</v>
      </c>
      <c r="AC120" s="324"/>
      <c r="AD120" s="324"/>
      <c r="AE120" s="324"/>
      <c r="AF120" s="324"/>
      <c r="AG120" s="961">
        <f t="shared" si="46"/>
        <v>0</v>
      </c>
    </row>
    <row r="121">
      <c r="A121" s="1040" t="s">
        <v>1127</v>
      </c>
      <c r="B121" s="324">
        <v>0.0</v>
      </c>
      <c r="C121" s="324">
        <v>0.0</v>
      </c>
      <c r="D121" s="324">
        <v>0.0</v>
      </c>
      <c r="E121" s="324">
        <v>0.0</v>
      </c>
      <c r="F121" s="324">
        <v>0.0</v>
      </c>
      <c r="G121" s="324">
        <v>0.0</v>
      </c>
      <c r="H121" s="324">
        <v>0.0</v>
      </c>
      <c r="I121" s="324">
        <v>0.0</v>
      </c>
      <c r="J121" s="324">
        <v>0.0</v>
      </c>
      <c r="K121" s="324">
        <v>0.0</v>
      </c>
      <c r="L121" s="324">
        <v>0.0</v>
      </c>
      <c r="M121" s="324">
        <v>0.0</v>
      </c>
      <c r="N121" s="324">
        <v>0.0</v>
      </c>
      <c r="O121" s="324">
        <v>0.0</v>
      </c>
      <c r="P121" s="324">
        <v>0.0</v>
      </c>
      <c r="Q121" s="324">
        <v>0.0</v>
      </c>
      <c r="R121" s="324">
        <v>0.0</v>
      </c>
      <c r="S121" s="324">
        <v>0.0</v>
      </c>
      <c r="T121" s="324">
        <v>0.0</v>
      </c>
      <c r="U121" s="324">
        <v>0.0</v>
      </c>
      <c r="V121" s="324">
        <v>0.0</v>
      </c>
      <c r="W121" s="324">
        <v>0.0</v>
      </c>
      <c r="X121" s="324">
        <v>0.0</v>
      </c>
      <c r="Y121" s="324">
        <v>0.0</v>
      </c>
      <c r="Z121" s="324">
        <v>0.0</v>
      </c>
      <c r="AA121" s="324">
        <v>0.0</v>
      </c>
      <c r="AB121" s="324">
        <v>0.0</v>
      </c>
      <c r="AC121" s="324"/>
      <c r="AD121" s="324"/>
      <c r="AE121" s="324"/>
      <c r="AF121" s="324"/>
      <c r="AG121" s="961">
        <f t="shared" si="46"/>
        <v>0</v>
      </c>
    </row>
    <row r="122">
      <c r="A122" s="1040" t="s">
        <v>1129</v>
      </c>
      <c r="B122" s="324">
        <v>0.0</v>
      </c>
      <c r="C122" s="324">
        <v>0.0</v>
      </c>
      <c r="D122" s="324">
        <v>0.0</v>
      </c>
      <c r="E122" s="324">
        <v>0.0</v>
      </c>
      <c r="F122" s="324">
        <v>0.0</v>
      </c>
      <c r="G122" s="324">
        <v>0.0</v>
      </c>
      <c r="H122" s="324">
        <v>0.0</v>
      </c>
      <c r="I122" s="324">
        <v>0.0</v>
      </c>
      <c r="J122" s="324">
        <v>0.0</v>
      </c>
      <c r="K122" s="324">
        <v>0.0</v>
      </c>
      <c r="L122" s="324">
        <v>0.0</v>
      </c>
      <c r="M122" s="324">
        <v>0.0</v>
      </c>
      <c r="N122" s="324">
        <v>0.0</v>
      </c>
      <c r="O122" s="324">
        <v>0.0</v>
      </c>
      <c r="P122" s="324">
        <v>0.0</v>
      </c>
      <c r="Q122" s="324">
        <v>0.0</v>
      </c>
      <c r="R122" s="324">
        <v>0.0</v>
      </c>
      <c r="S122" s="324">
        <v>0.0</v>
      </c>
      <c r="T122" s="324">
        <v>0.0</v>
      </c>
      <c r="U122" s="324">
        <v>0.0</v>
      </c>
      <c r="V122" s="324">
        <v>0.0</v>
      </c>
      <c r="W122" s="324">
        <v>0.0</v>
      </c>
      <c r="X122" s="324">
        <v>0.0</v>
      </c>
      <c r="Y122" s="324">
        <v>0.0</v>
      </c>
      <c r="Z122" s="324">
        <v>0.0</v>
      </c>
      <c r="AA122" s="324">
        <v>0.0</v>
      </c>
      <c r="AB122" s="324">
        <v>0.0</v>
      </c>
      <c r="AC122" s="324"/>
      <c r="AD122" s="324"/>
      <c r="AE122" s="324"/>
      <c r="AF122" s="324"/>
      <c r="AG122" s="961">
        <f t="shared" si="46"/>
        <v>0</v>
      </c>
    </row>
    <row r="123">
      <c r="A123" s="1040" t="s">
        <v>1131</v>
      </c>
      <c r="B123" s="324">
        <v>0.0</v>
      </c>
      <c r="C123" s="324">
        <v>0.0</v>
      </c>
      <c r="D123" s="324">
        <v>0.0</v>
      </c>
      <c r="E123" s="324">
        <v>0.0</v>
      </c>
      <c r="F123" s="324">
        <v>0.0</v>
      </c>
      <c r="G123" s="324">
        <v>0.0</v>
      </c>
      <c r="H123" s="324">
        <v>0.0</v>
      </c>
      <c r="I123" s="324">
        <v>0.0</v>
      </c>
      <c r="J123" s="324">
        <v>0.0</v>
      </c>
      <c r="K123" s="324">
        <v>0.0</v>
      </c>
      <c r="L123" s="324">
        <v>0.0</v>
      </c>
      <c r="M123" s="324">
        <v>0.0</v>
      </c>
      <c r="N123" s="324">
        <v>0.0</v>
      </c>
      <c r="O123" s="324">
        <v>0.0</v>
      </c>
      <c r="P123" s="324">
        <v>0.0</v>
      </c>
      <c r="Q123" s="324">
        <v>0.0</v>
      </c>
      <c r="R123" s="324">
        <v>0.0</v>
      </c>
      <c r="S123" s="324">
        <v>0.0</v>
      </c>
      <c r="T123" s="324">
        <v>0.0</v>
      </c>
      <c r="U123" s="324">
        <v>0.0</v>
      </c>
      <c r="V123" s="324">
        <v>0.0</v>
      </c>
      <c r="W123" s="324">
        <v>0.0</v>
      </c>
      <c r="X123" s="324">
        <v>0.0</v>
      </c>
      <c r="Y123" s="324">
        <v>0.0</v>
      </c>
      <c r="Z123" s="324">
        <v>0.0</v>
      </c>
      <c r="AA123" s="324">
        <v>0.0</v>
      </c>
      <c r="AB123" s="324">
        <v>0.0</v>
      </c>
      <c r="AC123" s="324"/>
      <c r="AD123" s="324"/>
      <c r="AE123" s="324"/>
      <c r="AF123" s="324"/>
      <c r="AG123" s="961">
        <f t="shared" si="46"/>
        <v>0</v>
      </c>
    </row>
    <row r="124">
      <c r="A124" s="1040" t="s">
        <v>1132</v>
      </c>
      <c r="B124" s="324">
        <v>0.0</v>
      </c>
      <c r="C124" s="324">
        <v>0.0</v>
      </c>
      <c r="D124" s="324">
        <v>0.0</v>
      </c>
      <c r="E124" s="324">
        <v>0.0</v>
      </c>
      <c r="F124" s="324">
        <v>0.0</v>
      </c>
      <c r="G124" s="324">
        <v>0.0</v>
      </c>
      <c r="H124" s="324">
        <v>0.0</v>
      </c>
      <c r="I124" s="324">
        <v>0.0</v>
      </c>
      <c r="J124" s="324">
        <v>0.0</v>
      </c>
      <c r="K124" s="324">
        <v>0.0</v>
      </c>
      <c r="L124" s="324">
        <v>0.0</v>
      </c>
      <c r="M124" s="324">
        <v>0.0</v>
      </c>
      <c r="N124" s="324">
        <v>0.0</v>
      </c>
      <c r="O124" s="324">
        <v>0.0</v>
      </c>
      <c r="P124" s="324">
        <v>0.0</v>
      </c>
      <c r="Q124" s="324">
        <v>0.0</v>
      </c>
      <c r="R124" s="324">
        <v>0.0</v>
      </c>
      <c r="S124" s="324">
        <v>0.0</v>
      </c>
      <c r="T124" s="324">
        <v>0.0</v>
      </c>
      <c r="U124" s="324">
        <v>0.0</v>
      </c>
      <c r="V124" s="324">
        <v>0.0</v>
      </c>
      <c r="W124" s="324">
        <v>0.0</v>
      </c>
      <c r="X124" s="324">
        <v>0.0</v>
      </c>
      <c r="Y124" s="324">
        <v>0.0</v>
      </c>
      <c r="Z124" s="324">
        <v>0.0</v>
      </c>
      <c r="AA124" s="324">
        <v>0.0</v>
      </c>
      <c r="AB124" s="324">
        <v>0.0</v>
      </c>
      <c r="AC124" s="324"/>
      <c r="AD124" s="324"/>
      <c r="AE124" s="324"/>
      <c r="AF124" s="324"/>
      <c r="AG124" s="961">
        <f t="shared" si="46"/>
        <v>0</v>
      </c>
    </row>
    <row r="125">
      <c r="A125" s="1049" t="s">
        <v>545</v>
      </c>
      <c r="B125" s="393">
        <f t="shared" ref="B125:AF125" si="47">SUM(B117:B124)</f>
        <v>0</v>
      </c>
      <c r="C125" s="393">
        <f t="shared" si="47"/>
        <v>0</v>
      </c>
      <c r="D125" s="393">
        <f t="shared" si="47"/>
        <v>0</v>
      </c>
      <c r="E125" s="393">
        <f t="shared" si="47"/>
        <v>0</v>
      </c>
      <c r="F125" s="393">
        <f t="shared" si="47"/>
        <v>0</v>
      </c>
      <c r="G125" s="393">
        <f t="shared" si="47"/>
        <v>0</v>
      </c>
      <c r="H125" s="393">
        <f t="shared" si="47"/>
        <v>0</v>
      </c>
      <c r="I125" s="393">
        <f t="shared" si="47"/>
        <v>0</v>
      </c>
      <c r="J125" s="393">
        <f t="shared" si="47"/>
        <v>0</v>
      </c>
      <c r="K125" s="393">
        <f t="shared" si="47"/>
        <v>0</v>
      </c>
      <c r="L125" s="393">
        <f t="shared" si="47"/>
        <v>0</v>
      </c>
      <c r="M125" s="393">
        <f t="shared" si="47"/>
        <v>0</v>
      </c>
      <c r="N125" s="393">
        <f t="shared" si="47"/>
        <v>0</v>
      </c>
      <c r="O125" s="393">
        <f t="shared" si="47"/>
        <v>0</v>
      </c>
      <c r="P125" s="393">
        <f t="shared" si="47"/>
        <v>0</v>
      </c>
      <c r="Q125" s="393">
        <f t="shared" si="47"/>
        <v>0</v>
      </c>
      <c r="R125" s="393">
        <f t="shared" si="47"/>
        <v>0</v>
      </c>
      <c r="S125" s="393">
        <f t="shared" si="47"/>
        <v>0</v>
      </c>
      <c r="T125" s="393">
        <f t="shared" si="47"/>
        <v>0</v>
      </c>
      <c r="U125" s="393">
        <f t="shared" si="47"/>
        <v>0</v>
      </c>
      <c r="V125" s="393">
        <f t="shared" si="47"/>
        <v>0</v>
      </c>
      <c r="W125" s="393">
        <f t="shared" si="47"/>
        <v>0</v>
      </c>
      <c r="X125" s="393">
        <f t="shared" si="47"/>
        <v>0</v>
      </c>
      <c r="Y125" s="393">
        <f t="shared" si="47"/>
        <v>0</v>
      </c>
      <c r="Z125" s="393">
        <f t="shared" si="47"/>
        <v>0</v>
      </c>
      <c r="AA125" s="393">
        <f t="shared" si="47"/>
        <v>0</v>
      </c>
      <c r="AB125" s="393">
        <f t="shared" si="47"/>
        <v>0</v>
      </c>
      <c r="AC125" s="393">
        <f t="shared" si="47"/>
        <v>0</v>
      </c>
      <c r="AD125" s="393">
        <f t="shared" si="47"/>
        <v>0</v>
      </c>
      <c r="AE125" s="393">
        <f t="shared" si="47"/>
        <v>0</v>
      </c>
      <c r="AF125" s="393">
        <f t="shared" si="47"/>
        <v>0</v>
      </c>
      <c r="AG125" s="961">
        <f t="shared" si="46"/>
        <v>0</v>
      </c>
    </row>
    <row r="126">
      <c r="A126" s="40"/>
      <c r="B126" s="709"/>
      <c r="C126" s="709"/>
      <c r="D126" s="709"/>
      <c r="E126" s="709"/>
      <c r="F126" s="709"/>
      <c r="G126" s="709"/>
      <c r="H126" s="709"/>
      <c r="I126" s="491"/>
      <c r="J126" s="491"/>
      <c r="K126" s="491"/>
      <c r="L126" s="491"/>
      <c r="M126" s="491"/>
      <c r="N126" s="491"/>
      <c r="O126" s="491"/>
      <c r="P126" s="491"/>
      <c r="Q126" s="491"/>
      <c r="R126" s="491"/>
      <c r="S126" s="491"/>
      <c r="T126" s="491"/>
      <c r="U126" s="491"/>
      <c r="V126" s="491"/>
      <c r="W126" s="491"/>
      <c r="X126" s="491"/>
      <c r="Y126" s="491"/>
      <c r="Z126" s="491"/>
      <c r="AA126" s="491"/>
      <c r="AB126" s="491"/>
      <c r="AC126" s="491"/>
      <c r="AD126" s="491"/>
      <c r="AE126" s="491"/>
      <c r="AF126" s="491"/>
      <c r="AG126" s="961"/>
    </row>
    <row r="127">
      <c r="A127" s="1040" t="s">
        <v>944</v>
      </c>
      <c r="B127" s="324">
        <v>0.0</v>
      </c>
      <c r="C127" s="324">
        <v>0.0</v>
      </c>
      <c r="D127" s="324">
        <v>0.0</v>
      </c>
      <c r="E127" s="324">
        <v>0.0</v>
      </c>
      <c r="F127" s="324">
        <v>0.0</v>
      </c>
      <c r="G127" s="324">
        <v>0.0</v>
      </c>
      <c r="H127" s="324">
        <v>0.0</v>
      </c>
      <c r="I127" s="324">
        <v>0.0</v>
      </c>
      <c r="J127" s="324">
        <v>0.0</v>
      </c>
      <c r="K127" s="324">
        <v>0.0</v>
      </c>
      <c r="L127" s="324">
        <v>0.0</v>
      </c>
      <c r="M127" s="324">
        <v>0.0</v>
      </c>
      <c r="N127" s="324">
        <v>0.0</v>
      </c>
      <c r="O127" s="324">
        <v>0.0</v>
      </c>
      <c r="P127" s="324">
        <v>0.0</v>
      </c>
      <c r="Q127" s="324">
        <v>0.0</v>
      </c>
      <c r="R127" s="324">
        <v>0.0</v>
      </c>
      <c r="S127" s="324">
        <v>0.0</v>
      </c>
      <c r="T127" s="324">
        <v>0.0</v>
      </c>
      <c r="U127" s="324">
        <v>0.0</v>
      </c>
      <c r="V127" s="324">
        <v>0.0</v>
      </c>
      <c r="W127" s="324">
        <v>0.0</v>
      </c>
      <c r="X127" s="324">
        <v>0.0</v>
      </c>
      <c r="Y127" s="324">
        <v>0.0</v>
      </c>
      <c r="Z127" s="324">
        <v>0.0</v>
      </c>
      <c r="AA127" s="324">
        <v>0.0</v>
      </c>
      <c r="AB127" s="324">
        <v>0.0</v>
      </c>
      <c r="AC127" s="324"/>
      <c r="AD127" s="324"/>
      <c r="AE127" s="324"/>
      <c r="AF127" s="324"/>
      <c r="AG127" s="961">
        <f t="shared" ref="AG127:AG135" si="48">SUM(B127:AF127)</f>
        <v>0</v>
      </c>
    </row>
    <row r="128">
      <c r="A128" s="1040" t="s">
        <v>947</v>
      </c>
      <c r="B128" s="324">
        <v>0.0</v>
      </c>
      <c r="C128" s="324">
        <v>0.0</v>
      </c>
      <c r="D128" s="324">
        <v>0.0</v>
      </c>
      <c r="E128" s="324">
        <v>0.0</v>
      </c>
      <c r="F128" s="324">
        <v>0.0</v>
      </c>
      <c r="G128" s="324">
        <v>0.0</v>
      </c>
      <c r="H128" s="324">
        <v>0.0</v>
      </c>
      <c r="I128" s="324">
        <v>0.0</v>
      </c>
      <c r="J128" s="324">
        <v>0.0</v>
      </c>
      <c r="K128" s="324">
        <v>0.0</v>
      </c>
      <c r="L128" s="324">
        <v>0.0</v>
      </c>
      <c r="M128" s="324">
        <v>0.0</v>
      </c>
      <c r="N128" s="324">
        <v>0.0</v>
      </c>
      <c r="O128" s="324">
        <v>0.0</v>
      </c>
      <c r="P128" s="324">
        <v>0.0</v>
      </c>
      <c r="Q128" s="324">
        <v>0.0</v>
      </c>
      <c r="R128" s="324">
        <v>0.0</v>
      </c>
      <c r="S128" s="324">
        <v>0.0</v>
      </c>
      <c r="T128" s="324">
        <v>0.0</v>
      </c>
      <c r="U128" s="324">
        <v>0.0</v>
      </c>
      <c r="V128" s="324">
        <v>0.0</v>
      </c>
      <c r="W128" s="324">
        <v>0.0</v>
      </c>
      <c r="X128" s="324">
        <v>0.0</v>
      </c>
      <c r="Y128" s="324">
        <v>0.0</v>
      </c>
      <c r="Z128" s="324">
        <v>0.0</v>
      </c>
      <c r="AA128" s="324">
        <v>0.0</v>
      </c>
      <c r="AB128" s="324">
        <v>0.0</v>
      </c>
      <c r="AC128" s="324"/>
      <c r="AD128" s="324"/>
      <c r="AE128" s="324"/>
      <c r="AF128" s="324"/>
      <c r="AG128" s="961">
        <f t="shared" si="48"/>
        <v>0</v>
      </c>
    </row>
    <row r="129">
      <c r="A129" s="1040" t="s">
        <v>1133</v>
      </c>
      <c r="B129" s="324">
        <v>0.0</v>
      </c>
      <c r="C129" s="324">
        <v>0.0</v>
      </c>
      <c r="D129" s="324">
        <v>0.0</v>
      </c>
      <c r="E129" s="324">
        <v>0.0</v>
      </c>
      <c r="F129" s="324">
        <v>0.0</v>
      </c>
      <c r="G129" s="324">
        <v>0.0</v>
      </c>
      <c r="H129" s="324">
        <v>0.0</v>
      </c>
      <c r="I129" s="324">
        <v>0.0</v>
      </c>
      <c r="J129" s="324">
        <v>0.0</v>
      </c>
      <c r="K129" s="324">
        <v>0.0</v>
      </c>
      <c r="L129" s="324">
        <v>0.0</v>
      </c>
      <c r="M129" s="324">
        <v>0.0</v>
      </c>
      <c r="N129" s="324">
        <v>0.0</v>
      </c>
      <c r="O129" s="324">
        <v>0.0</v>
      </c>
      <c r="P129" s="324">
        <v>0.0</v>
      </c>
      <c r="Q129" s="324">
        <v>0.0</v>
      </c>
      <c r="R129" s="324">
        <v>0.0</v>
      </c>
      <c r="S129" s="324">
        <v>0.0</v>
      </c>
      <c r="T129" s="324">
        <v>0.0</v>
      </c>
      <c r="U129" s="324">
        <v>0.0</v>
      </c>
      <c r="V129" s="324">
        <v>0.0</v>
      </c>
      <c r="W129" s="324">
        <v>0.0</v>
      </c>
      <c r="X129" s="324">
        <v>0.0</v>
      </c>
      <c r="Y129" s="324">
        <v>0.0</v>
      </c>
      <c r="Z129" s="324">
        <v>0.0</v>
      </c>
      <c r="AA129" s="324">
        <v>0.0</v>
      </c>
      <c r="AB129" s="324">
        <v>0.0</v>
      </c>
      <c r="AC129" s="324"/>
      <c r="AD129" s="324"/>
      <c r="AE129" s="324"/>
      <c r="AF129" s="324"/>
      <c r="AG129" s="961">
        <f t="shared" si="48"/>
        <v>0</v>
      </c>
    </row>
    <row r="130">
      <c r="A130" s="1040" t="s">
        <v>1134</v>
      </c>
      <c r="B130" s="324">
        <v>0.0</v>
      </c>
      <c r="C130" s="324">
        <v>0.0</v>
      </c>
      <c r="D130" s="324">
        <v>0.0</v>
      </c>
      <c r="E130" s="324">
        <v>0.0</v>
      </c>
      <c r="F130" s="324">
        <v>0.0</v>
      </c>
      <c r="G130" s="324">
        <v>0.0</v>
      </c>
      <c r="H130" s="324">
        <v>0.0</v>
      </c>
      <c r="I130" s="324">
        <v>0.0</v>
      </c>
      <c r="J130" s="324">
        <v>0.0</v>
      </c>
      <c r="K130" s="324">
        <v>0.0</v>
      </c>
      <c r="L130" s="324">
        <v>0.0</v>
      </c>
      <c r="M130" s="324">
        <v>0.0</v>
      </c>
      <c r="N130" s="324">
        <v>0.0</v>
      </c>
      <c r="O130" s="324">
        <v>0.0</v>
      </c>
      <c r="P130" s="324">
        <v>0.0</v>
      </c>
      <c r="Q130" s="324">
        <v>0.0</v>
      </c>
      <c r="R130" s="324">
        <v>0.0</v>
      </c>
      <c r="S130" s="324">
        <v>0.0</v>
      </c>
      <c r="T130" s="324">
        <v>0.0</v>
      </c>
      <c r="U130" s="324">
        <v>0.0</v>
      </c>
      <c r="V130" s="324">
        <v>0.0</v>
      </c>
      <c r="W130" s="324">
        <v>0.0</v>
      </c>
      <c r="X130" s="324">
        <v>0.0</v>
      </c>
      <c r="Y130" s="324">
        <v>0.0</v>
      </c>
      <c r="Z130" s="324">
        <v>0.0</v>
      </c>
      <c r="AA130" s="324">
        <v>0.0</v>
      </c>
      <c r="AB130" s="324">
        <v>0.0</v>
      </c>
      <c r="AC130" s="324"/>
      <c r="AD130" s="324"/>
      <c r="AE130" s="324"/>
      <c r="AF130" s="324"/>
      <c r="AG130" s="961">
        <f t="shared" si="48"/>
        <v>0</v>
      </c>
    </row>
    <row r="131">
      <c r="A131" s="1040" t="s">
        <v>1136</v>
      </c>
      <c r="B131" s="324">
        <v>0.0</v>
      </c>
      <c r="C131" s="324">
        <v>0.0</v>
      </c>
      <c r="D131" s="324">
        <v>0.0</v>
      </c>
      <c r="E131" s="324">
        <v>0.0</v>
      </c>
      <c r="F131" s="324">
        <v>0.0</v>
      </c>
      <c r="G131" s="324">
        <v>0.0</v>
      </c>
      <c r="H131" s="324">
        <v>0.0</v>
      </c>
      <c r="I131" s="324">
        <v>0.0</v>
      </c>
      <c r="J131" s="324">
        <v>0.0</v>
      </c>
      <c r="K131" s="324">
        <v>0.0</v>
      </c>
      <c r="L131" s="324">
        <v>0.0</v>
      </c>
      <c r="M131" s="324">
        <v>0.0</v>
      </c>
      <c r="N131" s="324">
        <v>0.0</v>
      </c>
      <c r="O131" s="324">
        <v>0.0</v>
      </c>
      <c r="P131" s="324">
        <v>0.0</v>
      </c>
      <c r="Q131" s="324">
        <v>0.0</v>
      </c>
      <c r="R131" s="324">
        <v>0.0</v>
      </c>
      <c r="S131" s="324">
        <v>0.0</v>
      </c>
      <c r="T131" s="324">
        <v>0.0</v>
      </c>
      <c r="U131" s="324">
        <v>0.0</v>
      </c>
      <c r="V131" s="324">
        <v>0.0</v>
      </c>
      <c r="W131" s="324">
        <v>0.0</v>
      </c>
      <c r="X131" s="324">
        <v>0.0</v>
      </c>
      <c r="Y131" s="324">
        <v>0.0</v>
      </c>
      <c r="Z131" s="324">
        <v>0.0</v>
      </c>
      <c r="AA131" s="324">
        <v>0.0</v>
      </c>
      <c r="AB131" s="324">
        <v>0.0</v>
      </c>
      <c r="AC131" s="324"/>
      <c r="AD131" s="324"/>
      <c r="AE131" s="324"/>
      <c r="AF131" s="324"/>
      <c r="AG131" s="961">
        <f t="shared" si="48"/>
        <v>0</v>
      </c>
    </row>
    <row r="132">
      <c r="A132" s="1040" t="s">
        <v>1138</v>
      </c>
      <c r="B132" s="324">
        <v>0.0</v>
      </c>
      <c r="C132" s="324">
        <v>0.0</v>
      </c>
      <c r="D132" s="324">
        <v>0.0</v>
      </c>
      <c r="E132" s="324">
        <v>0.0</v>
      </c>
      <c r="F132" s="324">
        <v>0.0</v>
      </c>
      <c r="G132" s="324">
        <v>0.0</v>
      </c>
      <c r="H132" s="324">
        <v>0.0</v>
      </c>
      <c r="I132" s="324">
        <v>0.0</v>
      </c>
      <c r="J132" s="324">
        <v>0.0</v>
      </c>
      <c r="K132" s="324">
        <v>0.0</v>
      </c>
      <c r="L132" s="324">
        <v>0.0</v>
      </c>
      <c r="M132" s="324">
        <v>0.0</v>
      </c>
      <c r="N132" s="324">
        <v>0.0</v>
      </c>
      <c r="O132" s="324">
        <v>0.0</v>
      </c>
      <c r="P132" s="324">
        <v>0.0</v>
      </c>
      <c r="Q132" s="324">
        <v>0.0</v>
      </c>
      <c r="R132" s="324">
        <v>0.0</v>
      </c>
      <c r="S132" s="324">
        <v>0.0</v>
      </c>
      <c r="T132" s="324">
        <v>0.0</v>
      </c>
      <c r="U132" s="324">
        <v>0.0</v>
      </c>
      <c r="V132" s="324">
        <v>0.0</v>
      </c>
      <c r="W132" s="324">
        <v>0.0</v>
      </c>
      <c r="X132" s="324">
        <v>0.0</v>
      </c>
      <c r="Y132" s="324">
        <v>0.0</v>
      </c>
      <c r="Z132" s="324">
        <v>0.0</v>
      </c>
      <c r="AA132" s="324">
        <v>0.0</v>
      </c>
      <c r="AB132" s="324">
        <v>0.0</v>
      </c>
      <c r="AC132" s="324"/>
      <c r="AD132" s="324"/>
      <c r="AE132" s="324"/>
      <c r="AF132" s="324"/>
      <c r="AG132" s="961">
        <f t="shared" si="48"/>
        <v>0</v>
      </c>
    </row>
    <row r="133">
      <c r="A133" s="1040" t="s">
        <v>1140</v>
      </c>
      <c r="B133" s="324">
        <v>0.0</v>
      </c>
      <c r="C133" s="324">
        <v>0.0</v>
      </c>
      <c r="D133" s="324">
        <v>0.0</v>
      </c>
      <c r="E133" s="324">
        <v>0.0</v>
      </c>
      <c r="F133" s="324">
        <v>0.0</v>
      </c>
      <c r="G133" s="324">
        <v>0.0</v>
      </c>
      <c r="H133" s="324">
        <v>0.0</v>
      </c>
      <c r="I133" s="324">
        <v>0.0</v>
      </c>
      <c r="J133" s="324">
        <v>0.0</v>
      </c>
      <c r="K133" s="324">
        <v>0.0</v>
      </c>
      <c r="L133" s="324">
        <v>0.0</v>
      </c>
      <c r="M133" s="324">
        <v>0.0</v>
      </c>
      <c r="N133" s="324">
        <v>0.0</v>
      </c>
      <c r="O133" s="324">
        <v>0.0</v>
      </c>
      <c r="P133" s="324">
        <v>0.0</v>
      </c>
      <c r="Q133" s="324">
        <v>0.0</v>
      </c>
      <c r="R133" s="324">
        <v>0.0</v>
      </c>
      <c r="S133" s="324">
        <v>0.0</v>
      </c>
      <c r="T133" s="324">
        <v>0.0</v>
      </c>
      <c r="U133" s="324">
        <v>0.0</v>
      </c>
      <c r="V133" s="324">
        <v>0.0</v>
      </c>
      <c r="W133" s="324">
        <v>0.0</v>
      </c>
      <c r="X133" s="324">
        <v>0.0</v>
      </c>
      <c r="Y133" s="324">
        <v>0.0</v>
      </c>
      <c r="Z133" s="324">
        <v>0.0</v>
      </c>
      <c r="AA133" s="324">
        <v>0.0</v>
      </c>
      <c r="AB133" s="324">
        <v>0.0</v>
      </c>
      <c r="AC133" s="324"/>
      <c r="AD133" s="324"/>
      <c r="AE133" s="324"/>
      <c r="AF133" s="324"/>
      <c r="AG133" s="961">
        <f t="shared" si="48"/>
        <v>0</v>
      </c>
    </row>
    <row r="134">
      <c r="A134" s="1040" t="s">
        <v>1142</v>
      </c>
      <c r="B134" s="324">
        <v>0.0</v>
      </c>
      <c r="C134" s="324">
        <v>0.0</v>
      </c>
      <c r="D134" s="324">
        <v>0.0</v>
      </c>
      <c r="E134" s="324">
        <v>0.0</v>
      </c>
      <c r="F134" s="324">
        <v>0.0</v>
      </c>
      <c r="G134" s="324">
        <v>0.0</v>
      </c>
      <c r="H134" s="324">
        <v>0.0</v>
      </c>
      <c r="I134" s="324">
        <v>0.0</v>
      </c>
      <c r="J134" s="324">
        <v>0.0</v>
      </c>
      <c r="K134" s="324">
        <v>0.0</v>
      </c>
      <c r="L134" s="324">
        <v>0.0</v>
      </c>
      <c r="M134" s="324">
        <v>0.0</v>
      </c>
      <c r="N134" s="324">
        <v>0.0</v>
      </c>
      <c r="O134" s="324">
        <v>0.0</v>
      </c>
      <c r="P134" s="324">
        <v>0.0</v>
      </c>
      <c r="Q134" s="324">
        <v>0.0</v>
      </c>
      <c r="R134" s="324">
        <v>0.0</v>
      </c>
      <c r="S134" s="324">
        <v>0.0</v>
      </c>
      <c r="T134" s="324">
        <v>0.0</v>
      </c>
      <c r="U134" s="324">
        <v>0.0</v>
      </c>
      <c r="V134" s="324">
        <v>0.0</v>
      </c>
      <c r="W134" s="324">
        <v>0.0</v>
      </c>
      <c r="X134" s="324">
        <v>0.0</v>
      </c>
      <c r="Y134" s="324">
        <v>0.0</v>
      </c>
      <c r="Z134" s="324">
        <v>0.0</v>
      </c>
      <c r="AA134" s="324">
        <v>0.0</v>
      </c>
      <c r="AB134" s="324">
        <v>0.0</v>
      </c>
      <c r="AC134" s="324"/>
      <c r="AD134" s="324"/>
      <c r="AE134" s="324"/>
      <c r="AF134" s="324"/>
      <c r="AG134" s="961">
        <f t="shared" si="48"/>
        <v>0</v>
      </c>
    </row>
    <row r="135">
      <c r="A135" s="1049" t="s">
        <v>955</v>
      </c>
      <c r="B135" s="393">
        <f t="shared" ref="B135:AF135" si="49">SUM(B127:B134)</f>
        <v>0</v>
      </c>
      <c r="C135" s="393">
        <f t="shared" si="49"/>
        <v>0</v>
      </c>
      <c r="D135" s="393">
        <f t="shared" si="49"/>
        <v>0</v>
      </c>
      <c r="E135" s="393">
        <f t="shared" si="49"/>
        <v>0</v>
      </c>
      <c r="F135" s="393">
        <f t="shared" si="49"/>
        <v>0</v>
      </c>
      <c r="G135" s="393">
        <f t="shared" si="49"/>
        <v>0</v>
      </c>
      <c r="H135" s="393">
        <f t="shared" si="49"/>
        <v>0</v>
      </c>
      <c r="I135" s="393">
        <f t="shared" si="49"/>
        <v>0</v>
      </c>
      <c r="J135" s="393">
        <f t="shared" si="49"/>
        <v>0</v>
      </c>
      <c r="K135" s="393">
        <f t="shared" si="49"/>
        <v>0</v>
      </c>
      <c r="L135" s="393">
        <f t="shared" si="49"/>
        <v>0</v>
      </c>
      <c r="M135" s="393">
        <f t="shared" si="49"/>
        <v>0</v>
      </c>
      <c r="N135" s="393">
        <f t="shared" si="49"/>
        <v>0</v>
      </c>
      <c r="O135" s="393">
        <f t="shared" si="49"/>
        <v>0</v>
      </c>
      <c r="P135" s="393">
        <f t="shared" si="49"/>
        <v>0</v>
      </c>
      <c r="Q135" s="393">
        <f t="shared" si="49"/>
        <v>0</v>
      </c>
      <c r="R135" s="393">
        <f t="shared" si="49"/>
        <v>0</v>
      </c>
      <c r="S135" s="393">
        <f t="shared" si="49"/>
        <v>0</v>
      </c>
      <c r="T135" s="393">
        <f t="shared" si="49"/>
        <v>0</v>
      </c>
      <c r="U135" s="393">
        <f t="shared" si="49"/>
        <v>0</v>
      </c>
      <c r="V135" s="393">
        <f t="shared" si="49"/>
        <v>0</v>
      </c>
      <c r="W135" s="393">
        <f t="shared" si="49"/>
        <v>0</v>
      </c>
      <c r="X135" s="393">
        <f t="shared" si="49"/>
        <v>0</v>
      </c>
      <c r="Y135" s="393">
        <f t="shared" si="49"/>
        <v>0</v>
      </c>
      <c r="Z135" s="393">
        <f t="shared" si="49"/>
        <v>0</v>
      </c>
      <c r="AA135" s="393">
        <f t="shared" si="49"/>
        <v>0</v>
      </c>
      <c r="AB135" s="393">
        <f t="shared" si="49"/>
        <v>0</v>
      </c>
      <c r="AC135" s="393">
        <f t="shared" si="49"/>
        <v>0</v>
      </c>
      <c r="AD135" s="393">
        <f t="shared" si="49"/>
        <v>0</v>
      </c>
      <c r="AE135" s="393">
        <f t="shared" si="49"/>
        <v>0</v>
      </c>
      <c r="AF135" s="393">
        <f t="shared" si="49"/>
        <v>0</v>
      </c>
      <c r="AG135" s="961">
        <f t="shared" si="48"/>
        <v>0</v>
      </c>
    </row>
    <row r="136">
      <c r="A136" s="40"/>
      <c r="B136" s="709"/>
      <c r="C136" s="709"/>
      <c r="D136" s="709"/>
      <c r="E136" s="709"/>
      <c r="F136" s="709"/>
      <c r="G136" s="709"/>
      <c r="H136" s="709"/>
      <c r="I136" s="491"/>
      <c r="J136" s="491"/>
      <c r="K136" s="491"/>
      <c r="L136" s="491"/>
      <c r="M136" s="491"/>
      <c r="N136" s="491"/>
      <c r="O136" s="491"/>
      <c r="P136" s="491"/>
      <c r="Q136" s="491"/>
      <c r="R136" s="491"/>
      <c r="S136" s="491"/>
      <c r="T136" s="491"/>
      <c r="U136" s="491"/>
      <c r="V136" s="491"/>
      <c r="W136" s="491"/>
      <c r="X136" s="491"/>
      <c r="Y136" s="491"/>
      <c r="Z136" s="491"/>
      <c r="AA136" s="491"/>
      <c r="AB136" s="491"/>
      <c r="AC136" s="491"/>
      <c r="AD136" s="491"/>
      <c r="AE136" s="491"/>
      <c r="AF136" s="491"/>
      <c r="AG136" s="961"/>
    </row>
    <row r="137">
      <c r="A137" s="917" t="s">
        <v>1146</v>
      </c>
      <c r="T137" s="992"/>
      <c r="U137" s="992"/>
      <c r="V137" s="992"/>
      <c r="W137" s="992"/>
      <c r="X137" s="992"/>
      <c r="Y137" s="992"/>
      <c r="Z137" s="992"/>
      <c r="AA137" s="992"/>
      <c r="AB137" s="992"/>
      <c r="AC137" s="992"/>
      <c r="AD137" s="992"/>
      <c r="AE137" s="992"/>
      <c r="AF137" s="992"/>
      <c r="AG137" s="732"/>
    </row>
    <row r="138">
      <c r="A138" s="1040" t="s">
        <v>1147</v>
      </c>
      <c r="B138" s="324">
        <v>0.0</v>
      </c>
      <c r="C138" s="324">
        <v>0.0</v>
      </c>
      <c r="D138" s="324">
        <v>0.0</v>
      </c>
      <c r="E138" s="324">
        <v>0.0</v>
      </c>
      <c r="F138" s="324">
        <v>0.0</v>
      </c>
      <c r="G138" s="324">
        <v>1.0</v>
      </c>
      <c r="H138" s="324">
        <v>0.0</v>
      </c>
      <c r="I138" s="324">
        <v>0.0</v>
      </c>
      <c r="J138" s="324">
        <v>0.0</v>
      </c>
      <c r="K138" s="324">
        <v>0.0</v>
      </c>
      <c r="L138" s="324">
        <v>0.0</v>
      </c>
      <c r="M138" s="324">
        <v>0.0</v>
      </c>
      <c r="N138" s="324">
        <v>0.0</v>
      </c>
      <c r="O138" s="324">
        <v>0.0</v>
      </c>
      <c r="P138" s="324">
        <v>0.0</v>
      </c>
      <c r="Q138" s="324">
        <v>0.0</v>
      </c>
      <c r="R138" s="324">
        <v>0.0</v>
      </c>
      <c r="S138" s="324">
        <v>0.0</v>
      </c>
      <c r="T138" s="324">
        <v>1.0</v>
      </c>
      <c r="U138" s="324">
        <v>0.0</v>
      </c>
      <c r="V138" s="324">
        <v>0.0</v>
      </c>
      <c r="W138" s="324">
        <v>0.0</v>
      </c>
      <c r="X138" s="324">
        <v>0.0</v>
      </c>
      <c r="Y138" s="324">
        <v>0.0</v>
      </c>
      <c r="Z138" s="324">
        <v>0.0</v>
      </c>
      <c r="AA138" s="324">
        <v>0.0</v>
      </c>
      <c r="AB138" s="324">
        <v>0.0</v>
      </c>
      <c r="AC138" s="324"/>
      <c r="AD138" s="324"/>
      <c r="AE138" s="324"/>
      <c r="AF138" s="324"/>
      <c r="AG138" s="961">
        <f t="shared" ref="AG138:AG143" si="50">SUM(B138:AF138)</f>
        <v>2</v>
      </c>
    </row>
    <row r="139">
      <c r="A139" s="1040" t="s">
        <v>1149</v>
      </c>
      <c r="B139" s="324">
        <v>0.0</v>
      </c>
      <c r="C139" s="324">
        <v>0.0</v>
      </c>
      <c r="D139" s="324">
        <v>0.0</v>
      </c>
      <c r="E139" s="324">
        <v>0.0</v>
      </c>
      <c r="F139" s="324">
        <v>0.0</v>
      </c>
      <c r="G139" s="324">
        <v>1.0</v>
      </c>
      <c r="H139" s="324">
        <v>0.0</v>
      </c>
      <c r="I139" s="324">
        <v>0.0</v>
      </c>
      <c r="J139" s="324">
        <v>0.0</v>
      </c>
      <c r="K139" s="324">
        <v>0.0</v>
      </c>
      <c r="L139" s="324">
        <v>0.0</v>
      </c>
      <c r="M139" s="324">
        <v>0.0</v>
      </c>
      <c r="N139" s="324">
        <v>0.0</v>
      </c>
      <c r="O139" s="324">
        <v>0.0</v>
      </c>
      <c r="P139" s="324">
        <v>0.0</v>
      </c>
      <c r="Q139" s="324">
        <v>0.0</v>
      </c>
      <c r="R139" s="324">
        <v>0.0</v>
      </c>
      <c r="S139" s="324">
        <v>0.0</v>
      </c>
      <c r="T139" s="324">
        <v>0.0</v>
      </c>
      <c r="U139" s="324">
        <v>0.0</v>
      </c>
      <c r="V139" s="324">
        <v>0.0</v>
      </c>
      <c r="W139" s="324">
        <v>0.0</v>
      </c>
      <c r="X139" s="324">
        <v>0.0</v>
      </c>
      <c r="Y139" s="324">
        <v>0.0</v>
      </c>
      <c r="Z139" s="324">
        <v>0.0</v>
      </c>
      <c r="AA139" s="324">
        <v>0.0</v>
      </c>
      <c r="AB139" s="324">
        <v>0.0</v>
      </c>
      <c r="AC139" s="324"/>
      <c r="AD139" s="324"/>
      <c r="AE139" s="324"/>
      <c r="AF139" s="324"/>
      <c r="AG139" s="961">
        <f t="shared" si="50"/>
        <v>1</v>
      </c>
    </row>
    <row r="140">
      <c r="A140" s="1040" t="s">
        <v>1150</v>
      </c>
      <c r="B140" s="324">
        <v>0.0</v>
      </c>
      <c r="C140" s="324">
        <v>0.0</v>
      </c>
      <c r="D140" s="324">
        <v>0.0</v>
      </c>
      <c r="E140" s="324">
        <v>0.0</v>
      </c>
      <c r="F140" s="324">
        <v>0.0</v>
      </c>
      <c r="G140" s="324">
        <v>0.0</v>
      </c>
      <c r="H140" s="324">
        <v>0.0</v>
      </c>
      <c r="I140" s="324">
        <v>0.0</v>
      </c>
      <c r="J140" s="324">
        <v>0.0</v>
      </c>
      <c r="K140" s="324">
        <v>0.0</v>
      </c>
      <c r="L140" s="324">
        <v>0.0</v>
      </c>
      <c r="M140" s="324">
        <v>0.0</v>
      </c>
      <c r="N140" s="324">
        <v>0.0</v>
      </c>
      <c r="O140" s="324">
        <v>0.0</v>
      </c>
      <c r="P140" s="324">
        <v>0.0</v>
      </c>
      <c r="Q140" s="324">
        <v>0.0</v>
      </c>
      <c r="R140" s="324">
        <v>0.0</v>
      </c>
      <c r="S140" s="324">
        <v>0.0</v>
      </c>
      <c r="T140" s="324">
        <v>0.0</v>
      </c>
      <c r="U140" s="324">
        <v>0.0</v>
      </c>
      <c r="V140" s="324">
        <v>1.0</v>
      </c>
      <c r="W140" s="324">
        <v>0.0</v>
      </c>
      <c r="X140" s="324">
        <v>0.0</v>
      </c>
      <c r="Y140" s="324">
        <v>1.0</v>
      </c>
      <c r="Z140" s="324">
        <v>0.0</v>
      </c>
      <c r="AA140" s="324">
        <v>0.0</v>
      </c>
      <c r="AB140" s="324">
        <v>0.0</v>
      </c>
      <c r="AC140" s="324"/>
      <c r="AD140" s="324"/>
      <c r="AE140" s="324"/>
      <c r="AF140" s="324"/>
      <c r="AG140" s="961">
        <f t="shared" si="50"/>
        <v>2</v>
      </c>
    </row>
    <row r="141">
      <c r="A141" s="1040" t="s">
        <v>1151</v>
      </c>
      <c r="B141" s="324">
        <v>0.0</v>
      </c>
      <c r="C141" s="324">
        <v>0.0</v>
      </c>
      <c r="D141" s="324">
        <v>0.0</v>
      </c>
      <c r="E141" s="324">
        <v>0.0</v>
      </c>
      <c r="F141" s="324">
        <v>0.0</v>
      </c>
      <c r="G141" s="324">
        <v>0.0</v>
      </c>
      <c r="H141" s="324">
        <v>0.0</v>
      </c>
      <c r="I141" s="324">
        <v>0.0</v>
      </c>
      <c r="J141" s="324">
        <v>0.0</v>
      </c>
      <c r="K141" s="324">
        <v>0.0</v>
      </c>
      <c r="L141" s="324">
        <v>0.0</v>
      </c>
      <c r="M141" s="324">
        <v>0.0</v>
      </c>
      <c r="N141" s="324">
        <v>0.0</v>
      </c>
      <c r="O141" s="324">
        <v>0.0</v>
      </c>
      <c r="P141" s="324">
        <v>0.0</v>
      </c>
      <c r="Q141" s="324">
        <v>0.0</v>
      </c>
      <c r="R141" s="324">
        <v>0.0</v>
      </c>
      <c r="S141" s="324">
        <v>0.0</v>
      </c>
      <c r="T141" s="324">
        <v>0.0</v>
      </c>
      <c r="U141" s="324">
        <v>0.0</v>
      </c>
      <c r="V141" s="324">
        <v>0.0</v>
      </c>
      <c r="W141" s="324">
        <v>0.0</v>
      </c>
      <c r="X141" s="324">
        <v>0.0</v>
      </c>
      <c r="Y141" s="324">
        <v>0.0</v>
      </c>
      <c r="Z141" s="324">
        <v>0.0</v>
      </c>
      <c r="AA141" s="324">
        <v>0.0</v>
      </c>
      <c r="AB141" s="324">
        <v>0.0</v>
      </c>
      <c r="AC141" s="324"/>
      <c r="AD141" s="324"/>
      <c r="AE141" s="324"/>
      <c r="AF141" s="324"/>
      <c r="AG141" s="961">
        <f t="shared" si="50"/>
        <v>0</v>
      </c>
    </row>
    <row r="142">
      <c r="A142" s="1046" t="s">
        <v>130</v>
      </c>
      <c r="B142" s="393">
        <f t="shared" ref="B142:AF142" si="51">SUM(B138:B139)</f>
        <v>0</v>
      </c>
      <c r="C142" s="393">
        <f t="shared" si="51"/>
        <v>0</v>
      </c>
      <c r="D142" s="393">
        <f t="shared" si="51"/>
        <v>0</v>
      </c>
      <c r="E142" s="393">
        <f t="shared" si="51"/>
        <v>0</v>
      </c>
      <c r="F142" s="393">
        <f t="shared" si="51"/>
        <v>0</v>
      </c>
      <c r="G142" s="393">
        <f t="shared" si="51"/>
        <v>2</v>
      </c>
      <c r="H142" s="393">
        <f t="shared" si="51"/>
        <v>0</v>
      </c>
      <c r="I142" s="393">
        <f t="shared" si="51"/>
        <v>0</v>
      </c>
      <c r="J142" s="393">
        <f t="shared" si="51"/>
        <v>0</v>
      </c>
      <c r="K142" s="393">
        <f t="shared" si="51"/>
        <v>0</v>
      </c>
      <c r="L142" s="393">
        <f t="shared" si="51"/>
        <v>0</v>
      </c>
      <c r="M142" s="393">
        <f t="shared" si="51"/>
        <v>0</v>
      </c>
      <c r="N142" s="393">
        <f t="shared" si="51"/>
        <v>0</v>
      </c>
      <c r="O142" s="393">
        <f t="shared" si="51"/>
        <v>0</v>
      </c>
      <c r="P142" s="393">
        <f t="shared" si="51"/>
        <v>0</v>
      </c>
      <c r="Q142" s="393">
        <f t="shared" si="51"/>
        <v>0</v>
      </c>
      <c r="R142" s="393">
        <f t="shared" si="51"/>
        <v>0</v>
      </c>
      <c r="S142" s="393">
        <f t="shared" si="51"/>
        <v>0</v>
      </c>
      <c r="T142" s="393">
        <f t="shared" si="51"/>
        <v>1</v>
      </c>
      <c r="U142" s="393">
        <f t="shared" si="51"/>
        <v>0</v>
      </c>
      <c r="V142" s="393">
        <f t="shared" si="51"/>
        <v>0</v>
      </c>
      <c r="W142" s="393">
        <f t="shared" si="51"/>
        <v>0</v>
      </c>
      <c r="X142" s="393">
        <f t="shared" si="51"/>
        <v>0</v>
      </c>
      <c r="Y142" s="393">
        <f t="shared" si="51"/>
        <v>0</v>
      </c>
      <c r="Z142" s="393">
        <f t="shared" si="51"/>
        <v>0</v>
      </c>
      <c r="AA142" s="393">
        <f t="shared" si="51"/>
        <v>0</v>
      </c>
      <c r="AB142" s="393">
        <f t="shared" si="51"/>
        <v>0</v>
      </c>
      <c r="AC142" s="393">
        <f t="shared" si="51"/>
        <v>0</v>
      </c>
      <c r="AD142" s="393">
        <f t="shared" si="51"/>
        <v>0</v>
      </c>
      <c r="AE142" s="393">
        <f t="shared" si="51"/>
        <v>0</v>
      </c>
      <c r="AF142" s="393">
        <f t="shared" si="51"/>
        <v>0</v>
      </c>
      <c r="AG142" s="961">
        <f t="shared" si="50"/>
        <v>3</v>
      </c>
    </row>
    <row r="143">
      <c r="A143" s="1046" t="s">
        <v>133</v>
      </c>
      <c r="B143" s="393">
        <f t="shared" ref="B143:AF143" si="52">SUM(B140:B141)</f>
        <v>0</v>
      </c>
      <c r="C143" s="393">
        <f t="shared" si="52"/>
        <v>0</v>
      </c>
      <c r="D143" s="393">
        <f t="shared" si="52"/>
        <v>0</v>
      </c>
      <c r="E143" s="393">
        <f t="shared" si="52"/>
        <v>0</v>
      </c>
      <c r="F143" s="393">
        <f t="shared" si="52"/>
        <v>0</v>
      </c>
      <c r="G143" s="393">
        <f t="shared" si="52"/>
        <v>0</v>
      </c>
      <c r="H143" s="393">
        <f t="shared" si="52"/>
        <v>0</v>
      </c>
      <c r="I143" s="393">
        <f t="shared" si="52"/>
        <v>0</v>
      </c>
      <c r="J143" s="393">
        <f t="shared" si="52"/>
        <v>0</v>
      </c>
      <c r="K143" s="393">
        <f t="shared" si="52"/>
        <v>0</v>
      </c>
      <c r="L143" s="393">
        <f t="shared" si="52"/>
        <v>0</v>
      </c>
      <c r="M143" s="393">
        <f t="shared" si="52"/>
        <v>0</v>
      </c>
      <c r="N143" s="393">
        <f t="shared" si="52"/>
        <v>0</v>
      </c>
      <c r="O143" s="393">
        <f t="shared" si="52"/>
        <v>0</v>
      </c>
      <c r="P143" s="393">
        <f t="shared" si="52"/>
        <v>0</v>
      </c>
      <c r="Q143" s="393">
        <f t="shared" si="52"/>
        <v>0</v>
      </c>
      <c r="R143" s="393">
        <f t="shared" si="52"/>
        <v>0</v>
      </c>
      <c r="S143" s="393">
        <f t="shared" si="52"/>
        <v>0</v>
      </c>
      <c r="T143" s="393">
        <f t="shared" si="52"/>
        <v>0</v>
      </c>
      <c r="U143" s="393">
        <f t="shared" si="52"/>
        <v>0</v>
      </c>
      <c r="V143" s="393">
        <f t="shared" si="52"/>
        <v>1</v>
      </c>
      <c r="W143" s="393">
        <f t="shared" si="52"/>
        <v>0</v>
      </c>
      <c r="X143" s="393">
        <f t="shared" si="52"/>
        <v>0</v>
      </c>
      <c r="Y143" s="393">
        <f t="shared" si="52"/>
        <v>1</v>
      </c>
      <c r="Z143" s="393">
        <f t="shared" si="52"/>
        <v>0</v>
      </c>
      <c r="AA143" s="393">
        <f t="shared" si="52"/>
        <v>0</v>
      </c>
      <c r="AB143" s="393">
        <f t="shared" si="52"/>
        <v>0</v>
      </c>
      <c r="AC143" s="393">
        <f t="shared" si="52"/>
        <v>0</v>
      </c>
      <c r="AD143" s="393">
        <f t="shared" si="52"/>
        <v>0</v>
      </c>
      <c r="AE143" s="393">
        <f t="shared" si="52"/>
        <v>0</v>
      </c>
      <c r="AF143" s="393">
        <f t="shared" si="52"/>
        <v>0</v>
      </c>
      <c r="AG143" s="961">
        <f t="shared" si="50"/>
        <v>2</v>
      </c>
    </row>
    <row r="144">
      <c r="A144" s="40"/>
      <c r="B144" s="992"/>
      <c r="C144" s="992"/>
      <c r="D144" s="992"/>
      <c r="E144" s="992"/>
      <c r="F144" s="992"/>
      <c r="G144" s="992"/>
      <c r="H144" s="992"/>
      <c r="I144" s="992"/>
      <c r="J144" s="992"/>
      <c r="K144" s="992"/>
      <c r="L144" s="992"/>
      <c r="M144" s="992"/>
      <c r="N144" s="992"/>
      <c r="O144" s="992"/>
      <c r="P144" s="992"/>
      <c r="Q144" s="992"/>
      <c r="R144" s="992"/>
      <c r="S144" s="992"/>
      <c r="T144" s="992"/>
      <c r="U144" s="992"/>
      <c r="V144" s="992"/>
      <c r="W144" s="992"/>
      <c r="X144" s="992"/>
      <c r="Y144" s="992"/>
      <c r="Z144" s="992"/>
      <c r="AA144" s="992"/>
      <c r="AB144" s="992"/>
      <c r="AC144" s="992"/>
      <c r="AD144" s="992"/>
      <c r="AE144" s="992"/>
      <c r="AF144" s="992"/>
      <c r="AG144" s="732"/>
    </row>
    <row r="145">
      <c r="A145" s="1040" t="s">
        <v>923</v>
      </c>
      <c r="B145" s="324">
        <v>0.0</v>
      </c>
      <c r="C145" s="324">
        <v>0.0</v>
      </c>
      <c r="D145" s="324">
        <v>0.0</v>
      </c>
      <c r="E145" s="324">
        <v>0.0</v>
      </c>
      <c r="F145" s="324">
        <v>0.0</v>
      </c>
      <c r="G145" s="324">
        <v>0.0</v>
      </c>
      <c r="H145" s="324">
        <v>0.0</v>
      </c>
      <c r="I145" s="324">
        <v>0.0</v>
      </c>
      <c r="J145" s="324">
        <v>0.0</v>
      </c>
      <c r="K145" s="324">
        <v>0.0</v>
      </c>
      <c r="L145" s="324">
        <v>0.0</v>
      </c>
      <c r="M145" s="324">
        <v>0.0</v>
      </c>
      <c r="N145" s="324">
        <v>0.0</v>
      </c>
      <c r="O145" s="324">
        <v>0.0</v>
      </c>
      <c r="P145" s="324">
        <v>0.0</v>
      </c>
      <c r="Q145" s="324">
        <v>0.0</v>
      </c>
      <c r="R145" s="324">
        <v>0.0</v>
      </c>
      <c r="S145" s="324">
        <v>0.0</v>
      </c>
      <c r="T145" s="324">
        <v>1.0</v>
      </c>
      <c r="U145" s="324">
        <v>0.0</v>
      </c>
      <c r="V145" s="324">
        <v>0.0</v>
      </c>
      <c r="W145" s="324">
        <v>0.0</v>
      </c>
      <c r="X145" s="324">
        <v>0.0</v>
      </c>
      <c r="Y145" s="324">
        <v>0.0</v>
      </c>
      <c r="Z145" s="324">
        <v>0.0</v>
      </c>
      <c r="AA145" s="324">
        <v>0.0</v>
      </c>
      <c r="AB145" s="324">
        <v>0.0</v>
      </c>
      <c r="AC145" s="324"/>
      <c r="AD145" s="324"/>
      <c r="AE145" s="324"/>
      <c r="AF145" s="324"/>
      <c r="AG145" s="961">
        <f t="shared" ref="AG145:AG153" si="53">SUM(B145:AF145)</f>
        <v>1</v>
      </c>
    </row>
    <row r="146">
      <c r="A146" s="1040" t="s">
        <v>925</v>
      </c>
      <c r="B146" s="324">
        <v>0.0</v>
      </c>
      <c r="C146" s="324">
        <v>0.0</v>
      </c>
      <c r="D146" s="324">
        <v>0.0</v>
      </c>
      <c r="E146" s="324">
        <v>0.0</v>
      </c>
      <c r="F146" s="324">
        <v>0.0</v>
      </c>
      <c r="G146" s="324">
        <v>0.0</v>
      </c>
      <c r="H146" s="324">
        <v>0.0</v>
      </c>
      <c r="I146" s="324">
        <v>0.0</v>
      </c>
      <c r="J146" s="324">
        <v>0.0</v>
      </c>
      <c r="K146" s="324">
        <v>0.0</v>
      </c>
      <c r="L146" s="324">
        <v>0.0</v>
      </c>
      <c r="M146" s="324">
        <v>0.0</v>
      </c>
      <c r="N146" s="324">
        <v>0.0</v>
      </c>
      <c r="O146" s="324">
        <v>0.0</v>
      </c>
      <c r="P146" s="324">
        <v>0.0</v>
      </c>
      <c r="Q146" s="324">
        <v>0.0</v>
      </c>
      <c r="R146" s="324">
        <v>0.0</v>
      </c>
      <c r="S146" s="324">
        <v>0.0</v>
      </c>
      <c r="T146" s="324">
        <v>1.0</v>
      </c>
      <c r="U146" s="324">
        <v>0.0</v>
      </c>
      <c r="V146" s="324">
        <v>1.0</v>
      </c>
      <c r="W146" s="324">
        <v>0.0</v>
      </c>
      <c r="X146" s="324">
        <v>0.0</v>
      </c>
      <c r="Y146" s="324">
        <v>0.0</v>
      </c>
      <c r="Z146" s="324">
        <v>0.0</v>
      </c>
      <c r="AA146" s="324">
        <v>0.0</v>
      </c>
      <c r="AB146" s="324">
        <v>0.0</v>
      </c>
      <c r="AC146" s="324"/>
      <c r="AD146" s="324"/>
      <c r="AE146" s="324"/>
      <c r="AF146" s="324"/>
      <c r="AG146" s="961">
        <f t="shared" si="53"/>
        <v>2</v>
      </c>
    </row>
    <row r="147">
      <c r="A147" s="1040" t="s">
        <v>1161</v>
      </c>
      <c r="B147" s="324">
        <v>0.0</v>
      </c>
      <c r="C147" s="324">
        <v>0.0</v>
      </c>
      <c r="D147" s="324">
        <v>0.0</v>
      </c>
      <c r="E147" s="324">
        <v>0.0</v>
      </c>
      <c r="F147" s="324">
        <v>0.0</v>
      </c>
      <c r="G147" s="324">
        <v>0.0</v>
      </c>
      <c r="H147" s="324">
        <v>0.0</v>
      </c>
      <c r="I147" s="324">
        <v>0.0</v>
      </c>
      <c r="J147" s="324">
        <v>0.0</v>
      </c>
      <c r="K147" s="324">
        <v>0.0</v>
      </c>
      <c r="L147" s="324">
        <v>0.0</v>
      </c>
      <c r="M147" s="324">
        <v>0.0</v>
      </c>
      <c r="N147" s="324">
        <v>0.0</v>
      </c>
      <c r="O147" s="324">
        <v>0.0</v>
      </c>
      <c r="P147" s="324">
        <v>0.0</v>
      </c>
      <c r="Q147" s="324">
        <v>0.0</v>
      </c>
      <c r="R147" s="324">
        <v>0.0</v>
      </c>
      <c r="S147" s="324">
        <v>0.0</v>
      </c>
      <c r="T147" s="324">
        <v>0.0</v>
      </c>
      <c r="U147" s="324">
        <v>0.0</v>
      </c>
      <c r="V147" s="324">
        <v>0.0</v>
      </c>
      <c r="W147" s="324">
        <v>0.0</v>
      </c>
      <c r="X147" s="324">
        <v>0.0</v>
      </c>
      <c r="Y147" s="324">
        <v>1.0</v>
      </c>
      <c r="Z147" s="324">
        <v>0.0</v>
      </c>
      <c r="AA147" s="324">
        <v>0.0</v>
      </c>
      <c r="AB147" s="324">
        <v>0.0</v>
      </c>
      <c r="AC147" s="324"/>
      <c r="AD147" s="324"/>
      <c r="AE147" s="324"/>
      <c r="AF147" s="324"/>
      <c r="AG147" s="961">
        <f t="shared" si="53"/>
        <v>1</v>
      </c>
    </row>
    <row r="148">
      <c r="A148" s="1040" t="s">
        <v>1162</v>
      </c>
      <c r="B148" s="324">
        <v>0.0</v>
      </c>
      <c r="C148" s="324">
        <v>0.0</v>
      </c>
      <c r="D148" s="324">
        <v>0.0</v>
      </c>
      <c r="E148" s="324">
        <v>0.0</v>
      </c>
      <c r="F148" s="324">
        <v>0.0</v>
      </c>
      <c r="G148" s="324">
        <v>0.0</v>
      </c>
      <c r="H148" s="324">
        <v>0.0</v>
      </c>
      <c r="I148" s="324">
        <v>0.0</v>
      </c>
      <c r="J148" s="324">
        <v>0.0</v>
      </c>
      <c r="K148" s="324">
        <v>0.0</v>
      </c>
      <c r="L148" s="324">
        <v>0.0</v>
      </c>
      <c r="M148" s="324">
        <v>0.0</v>
      </c>
      <c r="N148" s="324">
        <v>0.0</v>
      </c>
      <c r="O148" s="324">
        <v>0.0</v>
      </c>
      <c r="P148" s="324">
        <v>0.0</v>
      </c>
      <c r="Q148" s="324">
        <v>0.0</v>
      </c>
      <c r="R148" s="324">
        <v>0.0</v>
      </c>
      <c r="S148" s="324">
        <v>0.0</v>
      </c>
      <c r="T148" s="324">
        <v>0.0</v>
      </c>
      <c r="U148" s="324">
        <v>0.0</v>
      </c>
      <c r="V148" s="324">
        <v>0.0</v>
      </c>
      <c r="W148" s="324">
        <v>0.0</v>
      </c>
      <c r="X148" s="324">
        <v>0.0</v>
      </c>
      <c r="Y148" s="324">
        <v>0.0</v>
      </c>
      <c r="Z148" s="324">
        <v>0.0</v>
      </c>
      <c r="AA148" s="324">
        <v>0.0</v>
      </c>
      <c r="AB148" s="324">
        <v>0.0</v>
      </c>
      <c r="AC148" s="324"/>
      <c r="AD148" s="324"/>
      <c r="AE148" s="324"/>
      <c r="AF148" s="324"/>
      <c r="AG148" s="961">
        <f t="shared" si="53"/>
        <v>0</v>
      </c>
    </row>
    <row r="149">
      <c r="A149" s="1040" t="s">
        <v>1163</v>
      </c>
      <c r="B149" s="324">
        <v>0.0</v>
      </c>
      <c r="C149" s="324">
        <v>0.0</v>
      </c>
      <c r="D149" s="324">
        <v>0.0</v>
      </c>
      <c r="E149" s="324">
        <v>0.0</v>
      </c>
      <c r="F149" s="324">
        <v>0.0</v>
      </c>
      <c r="G149" s="324">
        <v>1.0</v>
      </c>
      <c r="H149" s="324">
        <v>0.0</v>
      </c>
      <c r="I149" s="324">
        <v>0.0</v>
      </c>
      <c r="J149" s="324">
        <v>0.0</v>
      </c>
      <c r="K149" s="324">
        <v>0.0</v>
      </c>
      <c r="L149" s="324">
        <v>0.0</v>
      </c>
      <c r="M149" s="324">
        <v>0.0</v>
      </c>
      <c r="N149" s="324">
        <v>1.0</v>
      </c>
      <c r="O149" s="324">
        <v>0.0</v>
      </c>
      <c r="P149" s="324">
        <v>0.0</v>
      </c>
      <c r="Q149" s="324">
        <v>0.0</v>
      </c>
      <c r="R149" s="324">
        <v>0.0</v>
      </c>
      <c r="S149" s="324">
        <v>0.0</v>
      </c>
      <c r="T149" s="324">
        <v>1.0</v>
      </c>
      <c r="U149" s="324">
        <v>0.0</v>
      </c>
      <c r="V149" s="324">
        <v>0.0</v>
      </c>
      <c r="W149" s="324">
        <v>0.0</v>
      </c>
      <c r="X149" s="324">
        <v>0.0</v>
      </c>
      <c r="Y149" s="324">
        <v>0.0</v>
      </c>
      <c r="Z149" s="324">
        <v>0.0</v>
      </c>
      <c r="AA149" s="324">
        <v>0.0</v>
      </c>
      <c r="AB149" s="324">
        <v>0.0</v>
      </c>
      <c r="AC149" s="324"/>
      <c r="AD149" s="324"/>
      <c r="AE149" s="324"/>
      <c r="AF149" s="324"/>
      <c r="AG149" s="961">
        <f t="shared" si="53"/>
        <v>3</v>
      </c>
    </row>
    <row r="150">
      <c r="A150" s="1040" t="s">
        <v>1164</v>
      </c>
      <c r="B150" s="324">
        <v>0.0</v>
      </c>
      <c r="C150" s="324">
        <v>0.0</v>
      </c>
      <c r="D150" s="324">
        <v>0.0</v>
      </c>
      <c r="E150" s="324">
        <v>0.0</v>
      </c>
      <c r="F150" s="324">
        <v>0.0</v>
      </c>
      <c r="G150" s="324">
        <v>0.0</v>
      </c>
      <c r="H150" s="324">
        <v>0.0</v>
      </c>
      <c r="I150" s="324">
        <v>0.0</v>
      </c>
      <c r="J150" s="324">
        <v>0.0</v>
      </c>
      <c r="K150" s="324">
        <v>0.0</v>
      </c>
      <c r="L150" s="324">
        <v>0.0</v>
      </c>
      <c r="M150" s="324">
        <v>0.0</v>
      </c>
      <c r="N150" s="324">
        <v>0.0</v>
      </c>
      <c r="O150" s="324">
        <v>0.0</v>
      </c>
      <c r="P150" s="324">
        <v>0.0</v>
      </c>
      <c r="Q150" s="324">
        <v>0.0</v>
      </c>
      <c r="R150" s="324">
        <v>0.0</v>
      </c>
      <c r="S150" s="324">
        <v>0.0</v>
      </c>
      <c r="T150" s="324">
        <v>0.0</v>
      </c>
      <c r="U150" s="324">
        <v>0.0</v>
      </c>
      <c r="V150" s="324">
        <v>0.0</v>
      </c>
      <c r="W150" s="324">
        <v>0.0</v>
      </c>
      <c r="X150" s="324">
        <v>0.0</v>
      </c>
      <c r="Y150" s="324">
        <v>0.0</v>
      </c>
      <c r="Z150" s="324">
        <v>0.0</v>
      </c>
      <c r="AA150" s="324">
        <v>0.0</v>
      </c>
      <c r="AB150" s="324">
        <v>0.0</v>
      </c>
      <c r="AC150" s="324"/>
      <c r="AD150" s="324"/>
      <c r="AE150" s="324"/>
      <c r="AF150" s="324"/>
      <c r="AG150" s="961">
        <f t="shared" si="53"/>
        <v>0</v>
      </c>
    </row>
    <row r="151">
      <c r="A151" s="1040" t="s">
        <v>1165</v>
      </c>
      <c r="B151" s="324">
        <v>0.0</v>
      </c>
      <c r="C151" s="324">
        <v>0.0</v>
      </c>
      <c r="D151" s="324">
        <v>0.0</v>
      </c>
      <c r="E151" s="324">
        <v>0.0</v>
      </c>
      <c r="F151" s="324">
        <v>0.0</v>
      </c>
      <c r="G151" s="324">
        <v>0.0</v>
      </c>
      <c r="H151" s="324">
        <v>0.0</v>
      </c>
      <c r="I151" s="324">
        <v>0.0</v>
      </c>
      <c r="J151" s="324">
        <v>0.0</v>
      </c>
      <c r="K151" s="324">
        <v>0.0</v>
      </c>
      <c r="L151" s="324">
        <v>0.0</v>
      </c>
      <c r="M151" s="324">
        <v>0.0</v>
      </c>
      <c r="N151" s="324">
        <v>0.0</v>
      </c>
      <c r="O151" s="324">
        <v>0.0</v>
      </c>
      <c r="P151" s="324">
        <v>0.0</v>
      </c>
      <c r="Q151" s="324">
        <v>0.0</v>
      </c>
      <c r="R151" s="324">
        <v>0.0</v>
      </c>
      <c r="S151" s="324">
        <v>0.0</v>
      </c>
      <c r="T151" s="324">
        <v>0.0</v>
      </c>
      <c r="U151" s="324">
        <v>0.0</v>
      </c>
      <c r="V151" s="324">
        <v>0.0</v>
      </c>
      <c r="W151" s="324">
        <v>0.0</v>
      </c>
      <c r="X151" s="324">
        <v>0.0</v>
      </c>
      <c r="Y151" s="324">
        <v>0.0</v>
      </c>
      <c r="Z151" s="324">
        <v>0.0</v>
      </c>
      <c r="AA151" s="324">
        <v>0.0</v>
      </c>
      <c r="AB151" s="324">
        <v>0.0</v>
      </c>
      <c r="AC151" s="324"/>
      <c r="AD151" s="324"/>
      <c r="AE151" s="324"/>
      <c r="AF151" s="324"/>
      <c r="AG151" s="961">
        <f t="shared" si="53"/>
        <v>0</v>
      </c>
    </row>
    <row r="152">
      <c r="A152" s="1040" t="s">
        <v>1166</v>
      </c>
      <c r="B152" s="324">
        <v>0.0</v>
      </c>
      <c r="C152" s="324">
        <v>0.0</v>
      </c>
      <c r="D152" s="324">
        <v>0.0</v>
      </c>
      <c r="E152" s="324">
        <v>0.0</v>
      </c>
      <c r="F152" s="324">
        <v>0.0</v>
      </c>
      <c r="G152" s="324">
        <v>0.0</v>
      </c>
      <c r="H152" s="324">
        <v>0.0</v>
      </c>
      <c r="I152" s="324">
        <v>0.0</v>
      </c>
      <c r="J152" s="324">
        <v>0.0</v>
      </c>
      <c r="K152" s="324">
        <v>0.0</v>
      </c>
      <c r="L152" s="324">
        <v>0.0</v>
      </c>
      <c r="M152" s="324">
        <v>0.0</v>
      </c>
      <c r="N152" s="324">
        <v>0.0</v>
      </c>
      <c r="O152" s="324">
        <v>0.0</v>
      </c>
      <c r="P152" s="324">
        <v>0.0</v>
      </c>
      <c r="Q152" s="324">
        <v>0.0</v>
      </c>
      <c r="R152" s="324">
        <v>0.0</v>
      </c>
      <c r="S152" s="324">
        <v>0.0</v>
      </c>
      <c r="T152" s="324">
        <v>0.0</v>
      </c>
      <c r="U152" s="324">
        <v>0.0</v>
      </c>
      <c r="V152" s="324">
        <v>0.0</v>
      </c>
      <c r="W152" s="324">
        <v>0.0</v>
      </c>
      <c r="X152" s="324">
        <v>0.0</v>
      </c>
      <c r="Y152" s="324">
        <v>0.0</v>
      </c>
      <c r="Z152" s="324">
        <v>0.0</v>
      </c>
      <c r="AA152" s="324">
        <v>0.0</v>
      </c>
      <c r="AB152" s="324">
        <v>0.0</v>
      </c>
      <c r="AC152" s="324"/>
      <c r="AD152" s="324"/>
      <c r="AE152" s="324"/>
      <c r="AF152" s="324"/>
      <c r="AG152" s="961">
        <f t="shared" si="53"/>
        <v>0</v>
      </c>
    </row>
    <row r="153">
      <c r="A153" s="1049" t="s">
        <v>545</v>
      </c>
      <c r="B153" s="393">
        <f t="shared" ref="B153:AF153" si="54">SUM(B145:B152)</f>
        <v>0</v>
      </c>
      <c r="C153" s="393">
        <f t="shared" si="54"/>
        <v>0</v>
      </c>
      <c r="D153" s="393">
        <f t="shared" si="54"/>
        <v>0</v>
      </c>
      <c r="E153" s="393">
        <f t="shared" si="54"/>
        <v>0</v>
      </c>
      <c r="F153" s="393">
        <f t="shared" si="54"/>
        <v>0</v>
      </c>
      <c r="G153" s="393">
        <f t="shared" si="54"/>
        <v>1</v>
      </c>
      <c r="H153" s="393">
        <f t="shared" si="54"/>
        <v>0</v>
      </c>
      <c r="I153" s="393">
        <f t="shared" si="54"/>
        <v>0</v>
      </c>
      <c r="J153" s="393">
        <f t="shared" si="54"/>
        <v>0</v>
      </c>
      <c r="K153" s="393">
        <f t="shared" si="54"/>
        <v>0</v>
      </c>
      <c r="L153" s="393">
        <f t="shared" si="54"/>
        <v>0</v>
      </c>
      <c r="M153" s="393">
        <f t="shared" si="54"/>
        <v>0</v>
      </c>
      <c r="N153" s="393">
        <f t="shared" si="54"/>
        <v>1</v>
      </c>
      <c r="O153" s="393">
        <f t="shared" si="54"/>
        <v>0</v>
      </c>
      <c r="P153" s="393">
        <f t="shared" si="54"/>
        <v>0</v>
      </c>
      <c r="Q153" s="393">
        <f t="shared" si="54"/>
        <v>0</v>
      </c>
      <c r="R153" s="393">
        <f t="shared" si="54"/>
        <v>0</v>
      </c>
      <c r="S153" s="393">
        <f t="shared" si="54"/>
        <v>0</v>
      </c>
      <c r="T153" s="393">
        <f t="shared" si="54"/>
        <v>3</v>
      </c>
      <c r="U153" s="393">
        <f t="shared" si="54"/>
        <v>0</v>
      </c>
      <c r="V153" s="393">
        <f t="shared" si="54"/>
        <v>1</v>
      </c>
      <c r="W153" s="393">
        <f t="shared" si="54"/>
        <v>0</v>
      </c>
      <c r="X153" s="393">
        <f t="shared" si="54"/>
        <v>0</v>
      </c>
      <c r="Y153" s="393">
        <f t="shared" si="54"/>
        <v>1</v>
      </c>
      <c r="Z153" s="393">
        <f t="shared" si="54"/>
        <v>0</v>
      </c>
      <c r="AA153" s="393">
        <f t="shared" si="54"/>
        <v>0</v>
      </c>
      <c r="AB153" s="393">
        <f t="shared" si="54"/>
        <v>0</v>
      </c>
      <c r="AC153" s="393">
        <f t="shared" si="54"/>
        <v>0</v>
      </c>
      <c r="AD153" s="393">
        <f t="shared" si="54"/>
        <v>0</v>
      </c>
      <c r="AE153" s="393">
        <f t="shared" si="54"/>
        <v>0</v>
      </c>
      <c r="AF153" s="393">
        <f t="shared" si="54"/>
        <v>0</v>
      </c>
      <c r="AG153" s="961">
        <f t="shared" si="53"/>
        <v>7</v>
      </c>
    </row>
    <row r="154">
      <c r="A154" s="983"/>
      <c r="B154" s="992"/>
      <c r="C154" s="992"/>
      <c r="D154" s="992"/>
      <c r="E154" s="992"/>
      <c r="F154" s="992"/>
      <c r="G154" s="992"/>
      <c r="H154" s="992"/>
      <c r="I154" s="992"/>
      <c r="J154" s="992"/>
      <c r="K154" s="992"/>
      <c r="L154" s="992"/>
      <c r="M154" s="700"/>
      <c r="N154" s="992"/>
      <c r="O154" s="992"/>
      <c r="P154" s="992"/>
      <c r="Q154" s="992"/>
      <c r="R154" s="992"/>
      <c r="S154" s="992"/>
      <c r="T154" s="992"/>
      <c r="U154" s="992"/>
      <c r="V154" s="992"/>
      <c r="W154" s="992"/>
      <c r="X154" s="992"/>
      <c r="Y154" s="992"/>
      <c r="Z154" s="992"/>
      <c r="AA154" s="992"/>
      <c r="AB154" s="992"/>
      <c r="AC154" s="992"/>
      <c r="AD154" s="992"/>
      <c r="AE154" s="992"/>
      <c r="AF154" s="992"/>
      <c r="AG154" s="961"/>
    </row>
    <row r="155">
      <c r="A155" s="1040" t="s">
        <v>944</v>
      </c>
      <c r="B155" s="324">
        <v>0.0</v>
      </c>
      <c r="C155" s="324">
        <v>0.0</v>
      </c>
      <c r="D155" s="324">
        <v>0.0</v>
      </c>
      <c r="E155" s="324">
        <v>0.0</v>
      </c>
      <c r="F155" s="324">
        <v>0.0</v>
      </c>
      <c r="G155" s="324">
        <v>0.0</v>
      </c>
      <c r="H155" s="324">
        <v>0.0</v>
      </c>
      <c r="I155" s="324">
        <v>0.0</v>
      </c>
      <c r="J155" s="324">
        <v>0.0</v>
      </c>
      <c r="K155" s="324">
        <v>0.0</v>
      </c>
      <c r="L155" s="324">
        <v>0.0</v>
      </c>
      <c r="M155" s="324">
        <v>0.0</v>
      </c>
      <c r="N155" s="324">
        <v>0.0</v>
      </c>
      <c r="O155" s="324">
        <v>0.0</v>
      </c>
      <c r="P155" s="324">
        <v>0.0</v>
      </c>
      <c r="Q155" s="324">
        <v>0.0</v>
      </c>
      <c r="R155" s="324">
        <v>0.0</v>
      </c>
      <c r="S155" s="324">
        <v>0.0</v>
      </c>
      <c r="T155" s="324">
        <v>0.0</v>
      </c>
      <c r="U155" s="324">
        <v>0.0</v>
      </c>
      <c r="V155" s="324">
        <v>0.0</v>
      </c>
      <c r="W155" s="324">
        <v>0.0</v>
      </c>
      <c r="X155" s="324">
        <v>0.0</v>
      </c>
      <c r="Y155" s="324">
        <v>0.0</v>
      </c>
      <c r="Z155" s="324">
        <v>0.0</v>
      </c>
      <c r="AA155" s="324">
        <v>0.0</v>
      </c>
      <c r="AB155" s="324">
        <v>0.0</v>
      </c>
      <c r="AC155" s="324"/>
      <c r="AD155" s="324"/>
      <c r="AE155" s="324"/>
      <c r="AF155" s="324"/>
      <c r="AG155" s="961">
        <f t="shared" ref="AG155:AG163" si="55">SUM(B155:AF155)</f>
        <v>0</v>
      </c>
    </row>
    <row r="156">
      <c r="A156" s="1040" t="s">
        <v>947</v>
      </c>
      <c r="B156" s="324">
        <v>0.0</v>
      </c>
      <c r="C156" s="324">
        <v>0.0</v>
      </c>
      <c r="D156" s="324">
        <v>0.0</v>
      </c>
      <c r="E156" s="324">
        <v>0.0</v>
      </c>
      <c r="F156" s="324">
        <v>0.0</v>
      </c>
      <c r="G156" s="324">
        <v>0.0</v>
      </c>
      <c r="H156" s="324">
        <v>0.0</v>
      </c>
      <c r="I156" s="324">
        <v>0.0</v>
      </c>
      <c r="J156" s="324">
        <v>0.0</v>
      </c>
      <c r="K156" s="324">
        <v>0.0</v>
      </c>
      <c r="L156" s="324">
        <v>0.0</v>
      </c>
      <c r="M156" s="324">
        <v>0.0</v>
      </c>
      <c r="N156" s="324">
        <v>0.0</v>
      </c>
      <c r="O156" s="324">
        <v>0.0</v>
      </c>
      <c r="P156" s="324">
        <v>0.0</v>
      </c>
      <c r="Q156" s="324">
        <v>0.0</v>
      </c>
      <c r="R156" s="324">
        <v>0.0</v>
      </c>
      <c r="S156" s="324">
        <v>0.0</v>
      </c>
      <c r="T156" s="324">
        <v>0.0</v>
      </c>
      <c r="U156" s="324">
        <v>0.0</v>
      </c>
      <c r="V156" s="324">
        <v>0.0</v>
      </c>
      <c r="W156" s="324">
        <v>0.0</v>
      </c>
      <c r="X156" s="324">
        <v>0.0</v>
      </c>
      <c r="Y156" s="324">
        <v>0.0</v>
      </c>
      <c r="Z156" s="324">
        <v>0.0</v>
      </c>
      <c r="AA156" s="324">
        <v>0.0</v>
      </c>
      <c r="AB156" s="324">
        <v>0.0</v>
      </c>
      <c r="AC156" s="324"/>
      <c r="AD156" s="324"/>
      <c r="AE156" s="324"/>
      <c r="AF156" s="324"/>
      <c r="AG156" s="961">
        <f t="shared" si="55"/>
        <v>0</v>
      </c>
    </row>
    <row r="157">
      <c r="A157" s="1040" t="s">
        <v>1175</v>
      </c>
      <c r="B157" s="324">
        <v>0.0</v>
      </c>
      <c r="C157" s="324">
        <v>0.0</v>
      </c>
      <c r="D157" s="324">
        <v>0.0</v>
      </c>
      <c r="E157" s="324">
        <v>0.0</v>
      </c>
      <c r="F157" s="324">
        <v>0.0</v>
      </c>
      <c r="G157" s="324">
        <v>0.0</v>
      </c>
      <c r="H157" s="324">
        <v>0.0</v>
      </c>
      <c r="I157" s="324">
        <v>0.0</v>
      </c>
      <c r="J157" s="324">
        <v>0.0</v>
      </c>
      <c r="K157" s="324">
        <v>0.0</v>
      </c>
      <c r="L157" s="324">
        <v>0.0</v>
      </c>
      <c r="M157" s="324">
        <v>0.0</v>
      </c>
      <c r="N157" s="324">
        <v>0.0</v>
      </c>
      <c r="O157" s="324">
        <v>0.0</v>
      </c>
      <c r="P157" s="324">
        <v>0.0</v>
      </c>
      <c r="Q157" s="324">
        <v>0.0</v>
      </c>
      <c r="R157" s="324">
        <v>0.0</v>
      </c>
      <c r="S157" s="324">
        <v>0.0</v>
      </c>
      <c r="T157" s="324">
        <v>0.0</v>
      </c>
      <c r="U157" s="324">
        <v>0.0</v>
      </c>
      <c r="V157" s="324">
        <v>0.0</v>
      </c>
      <c r="W157" s="324">
        <v>0.0</v>
      </c>
      <c r="X157" s="324">
        <v>0.0</v>
      </c>
      <c r="Y157" s="324">
        <v>0.0</v>
      </c>
      <c r="Z157" s="324">
        <v>0.0</v>
      </c>
      <c r="AA157" s="324">
        <v>0.0</v>
      </c>
      <c r="AB157" s="324">
        <v>0.0</v>
      </c>
      <c r="AC157" s="324"/>
      <c r="AD157" s="324"/>
      <c r="AE157" s="324"/>
      <c r="AF157" s="324"/>
      <c r="AG157" s="961">
        <f t="shared" si="55"/>
        <v>0</v>
      </c>
    </row>
    <row r="158">
      <c r="A158" s="1040" t="s">
        <v>1177</v>
      </c>
      <c r="B158" s="324">
        <v>0.0</v>
      </c>
      <c r="C158" s="324">
        <v>0.0</v>
      </c>
      <c r="D158" s="324">
        <v>0.0</v>
      </c>
      <c r="E158" s="324">
        <v>0.0</v>
      </c>
      <c r="F158" s="324">
        <v>0.0</v>
      </c>
      <c r="G158" s="324">
        <v>0.0</v>
      </c>
      <c r="H158" s="324">
        <v>0.0</v>
      </c>
      <c r="I158" s="324">
        <v>0.0</v>
      </c>
      <c r="J158" s="324">
        <v>0.0</v>
      </c>
      <c r="K158" s="324">
        <v>0.0</v>
      </c>
      <c r="L158" s="324">
        <v>0.0</v>
      </c>
      <c r="M158" s="324">
        <v>0.0</v>
      </c>
      <c r="N158" s="324">
        <v>0.0</v>
      </c>
      <c r="O158" s="324">
        <v>0.0</v>
      </c>
      <c r="P158" s="324">
        <v>0.0</v>
      </c>
      <c r="Q158" s="324">
        <v>0.0</v>
      </c>
      <c r="R158" s="324">
        <v>0.0</v>
      </c>
      <c r="S158" s="324">
        <v>0.0</v>
      </c>
      <c r="T158" s="324">
        <v>0.0</v>
      </c>
      <c r="U158" s="324">
        <v>0.0</v>
      </c>
      <c r="V158" s="324">
        <v>0.0</v>
      </c>
      <c r="W158" s="324">
        <v>0.0</v>
      </c>
      <c r="X158" s="324">
        <v>0.0</v>
      </c>
      <c r="Y158" s="324">
        <v>0.0</v>
      </c>
      <c r="Z158" s="324">
        <v>0.0</v>
      </c>
      <c r="AA158" s="324">
        <v>0.0</v>
      </c>
      <c r="AB158" s="324">
        <v>0.0</v>
      </c>
      <c r="AC158" s="324"/>
      <c r="AD158" s="324"/>
      <c r="AE158" s="324"/>
      <c r="AF158" s="324"/>
      <c r="AG158" s="961">
        <f t="shared" si="55"/>
        <v>0</v>
      </c>
    </row>
    <row r="159">
      <c r="A159" s="1040" t="s">
        <v>1178</v>
      </c>
      <c r="B159" s="324">
        <v>0.0</v>
      </c>
      <c r="C159" s="324">
        <v>0.0</v>
      </c>
      <c r="D159" s="324">
        <v>0.0</v>
      </c>
      <c r="E159" s="324">
        <v>0.0</v>
      </c>
      <c r="F159" s="324">
        <v>0.0</v>
      </c>
      <c r="G159" s="324">
        <v>0.0</v>
      </c>
      <c r="H159" s="324">
        <v>0.0</v>
      </c>
      <c r="I159" s="324">
        <v>0.0</v>
      </c>
      <c r="J159" s="324">
        <v>0.0</v>
      </c>
      <c r="K159" s="324">
        <v>0.0</v>
      </c>
      <c r="L159" s="324">
        <v>0.0</v>
      </c>
      <c r="M159" s="324">
        <v>0.0</v>
      </c>
      <c r="N159" s="324">
        <v>0.0</v>
      </c>
      <c r="O159" s="324">
        <v>1.0</v>
      </c>
      <c r="P159" s="324">
        <v>1.0</v>
      </c>
      <c r="Q159" s="324">
        <v>1.0</v>
      </c>
      <c r="R159" s="324">
        <v>0.0</v>
      </c>
      <c r="S159" s="324">
        <v>0.0</v>
      </c>
      <c r="T159" s="324">
        <v>0.0</v>
      </c>
      <c r="U159" s="324">
        <v>0.0</v>
      </c>
      <c r="V159" s="324">
        <v>0.0</v>
      </c>
      <c r="W159" s="324">
        <v>0.0</v>
      </c>
      <c r="X159" s="324">
        <v>0.0</v>
      </c>
      <c r="Y159" s="324">
        <v>0.0</v>
      </c>
      <c r="Z159" s="324">
        <v>0.0</v>
      </c>
      <c r="AA159" s="324">
        <v>0.0</v>
      </c>
      <c r="AB159" s="324">
        <v>0.0</v>
      </c>
      <c r="AC159" s="324"/>
      <c r="AD159" s="324"/>
      <c r="AE159" s="324"/>
      <c r="AF159" s="324"/>
      <c r="AG159" s="961">
        <f t="shared" si="55"/>
        <v>3</v>
      </c>
    </row>
    <row r="160">
      <c r="A160" s="1040" t="s">
        <v>1179</v>
      </c>
      <c r="B160" s="324">
        <v>0.0</v>
      </c>
      <c r="C160" s="324">
        <v>0.0</v>
      </c>
      <c r="D160" s="324">
        <v>0.0</v>
      </c>
      <c r="E160" s="324">
        <v>0.0</v>
      </c>
      <c r="F160" s="324">
        <v>0.0</v>
      </c>
      <c r="G160" s="324">
        <v>0.0</v>
      </c>
      <c r="H160" s="324">
        <v>0.0</v>
      </c>
      <c r="I160" s="324">
        <v>0.0</v>
      </c>
      <c r="J160" s="324">
        <v>0.0</v>
      </c>
      <c r="K160" s="324">
        <v>0.0</v>
      </c>
      <c r="L160" s="324">
        <v>0.0</v>
      </c>
      <c r="M160" s="324">
        <v>0.0</v>
      </c>
      <c r="N160" s="324">
        <v>0.0</v>
      </c>
      <c r="O160" s="324">
        <v>0.0</v>
      </c>
      <c r="P160" s="324">
        <v>0.0</v>
      </c>
      <c r="Q160" s="324">
        <v>0.0</v>
      </c>
      <c r="R160" s="324">
        <v>0.0</v>
      </c>
      <c r="S160" s="324">
        <v>0.0</v>
      </c>
      <c r="T160" s="324">
        <v>0.0</v>
      </c>
      <c r="U160" s="324">
        <v>0.0</v>
      </c>
      <c r="V160" s="324">
        <v>0.0</v>
      </c>
      <c r="W160" s="324">
        <v>0.0</v>
      </c>
      <c r="X160" s="324">
        <v>0.0</v>
      </c>
      <c r="Y160" s="324">
        <v>0.0</v>
      </c>
      <c r="Z160" s="324">
        <v>0.0</v>
      </c>
      <c r="AA160" s="324">
        <v>0.0</v>
      </c>
      <c r="AB160" s="324">
        <v>0.0</v>
      </c>
      <c r="AC160" s="324"/>
      <c r="AD160" s="324"/>
      <c r="AE160" s="324"/>
      <c r="AF160" s="324"/>
      <c r="AG160" s="961">
        <f t="shared" si="55"/>
        <v>0</v>
      </c>
    </row>
    <row r="161">
      <c r="A161" s="1040" t="s">
        <v>1180</v>
      </c>
      <c r="B161" s="324">
        <v>0.0</v>
      </c>
      <c r="C161" s="324">
        <v>0.0</v>
      </c>
      <c r="D161" s="324">
        <v>0.0</v>
      </c>
      <c r="E161" s="324">
        <v>0.0</v>
      </c>
      <c r="F161" s="324">
        <v>0.0</v>
      </c>
      <c r="G161" s="324">
        <v>0.0</v>
      </c>
      <c r="H161" s="324">
        <v>0.0</v>
      </c>
      <c r="I161" s="324">
        <v>0.0</v>
      </c>
      <c r="J161" s="324">
        <v>0.0</v>
      </c>
      <c r="K161" s="324">
        <v>0.0</v>
      </c>
      <c r="L161" s="324">
        <v>0.0</v>
      </c>
      <c r="M161" s="324">
        <v>0.0</v>
      </c>
      <c r="N161" s="324">
        <v>0.0</v>
      </c>
      <c r="O161" s="324">
        <v>0.0</v>
      </c>
      <c r="P161" s="324">
        <v>0.0</v>
      </c>
      <c r="Q161" s="324">
        <v>0.0</v>
      </c>
      <c r="R161" s="324">
        <v>0.0</v>
      </c>
      <c r="S161" s="324">
        <v>0.0</v>
      </c>
      <c r="T161" s="324">
        <v>0.0</v>
      </c>
      <c r="U161" s="324">
        <v>0.0</v>
      </c>
      <c r="V161" s="324">
        <v>0.0</v>
      </c>
      <c r="W161" s="324">
        <v>0.0</v>
      </c>
      <c r="X161" s="324">
        <v>0.0</v>
      </c>
      <c r="Y161" s="324">
        <v>0.0</v>
      </c>
      <c r="Z161" s="324">
        <v>0.0</v>
      </c>
      <c r="AA161" s="324">
        <v>0.0</v>
      </c>
      <c r="AB161" s="324">
        <v>0.0</v>
      </c>
      <c r="AC161" s="324"/>
      <c r="AD161" s="324"/>
      <c r="AE161" s="324"/>
      <c r="AF161" s="324"/>
      <c r="AG161" s="961">
        <f t="shared" si="55"/>
        <v>0</v>
      </c>
    </row>
    <row r="162">
      <c r="A162" s="1040" t="s">
        <v>1182</v>
      </c>
      <c r="B162" s="324">
        <v>0.0</v>
      </c>
      <c r="C162" s="324">
        <v>0.0</v>
      </c>
      <c r="D162" s="324">
        <v>0.0</v>
      </c>
      <c r="E162" s="324">
        <v>0.0</v>
      </c>
      <c r="F162" s="324">
        <v>0.0</v>
      </c>
      <c r="G162" s="324">
        <v>0.0</v>
      </c>
      <c r="H162" s="324">
        <v>0.0</v>
      </c>
      <c r="I162" s="324">
        <v>0.0</v>
      </c>
      <c r="J162" s="324">
        <v>0.0</v>
      </c>
      <c r="K162" s="324">
        <v>0.0</v>
      </c>
      <c r="L162" s="324">
        <v>0.0</v>
      </c>
      <c r="M162" s="324">
        <v>0.0</v>
      </c>
      <c r="N162" s="324">
        <v>0.0</v>
      </c>
      <c r="O162" s="324">
        <v>0.0</v>
      </c>
      <c r="P162" s="324">
        <v>0.0</v>
      </c>
      <c r="Q162" s="324">
        <v>0.0</v>
      </c>
      <c r="R162" s="324">
        <v>0.0</v>
      </c>
      <c r="S162" s="324">
        <v>0.0</v>
      </c>
      <c r="T162" s="324">
        <v>0.0</v>
      </c>
      <c r="U162" s="324">
        <v>0.0</v>
      </c>
      <c r="V162" s="324">
        <v>0.0</v>
      </c>
      <c r="W162" s="324">
        <v>0.0</v>
      </c>
      <c r="X162" s="324">
        <v>0.0</v>
      </c>
      <c r="Y162" s="324">
        <v>0.0</v>
      </c>
      <c r="Z162" s="324">
        <v>0.0</v>
      </c>
      <c r="AA162" s="324">
        <v>0.0</v>
      </c>
      <c r="AB162" s="324">
        <v>0.0</v>
      </c>
      <c r="AC162" s="324"/>
      <c r="AD162" s="324"/>
      <c r="AE162" s="324"/>
      <c r="AF162" s="324"/>
      <c r="AG162" s="961">
        <f t="shared" si="55"/>
        <v>0</v>
      </c>
    </row>
    <row r="163">
      <c r="A163" s="1049" t="s">
        <v>955</v>
      </c>
      <c r="B163" s="393">
        <f t="shared" ref="B163:AF163" si="56">SUM(B155:B162)</f>
        <v>0</v>
      </c>
      <c r="C163" s="393">
        <f t="shared" si="56"/>
        <v>0</v>
      </c>
      <c r="D163" s="393">
        <f t="shared" si="56"/>
        <v>0</v>
      </c>
      <c r="E163" s="393">
        <f t="shared" si="56"/>
        <v>0</v>
      </c>
      <c r="F163" s="393">
        <f t="shared" si="56"/>
        <v>0</v>
      </c>
      <c r="G163" s="393">
        <f t="shared" si="56"/>
        <v>0</v>
      </c>
      <c r="H163" s="393">
        <f t="shared" si="56"/>
        <v>0</v>
      </c>
      <c r="I163" s="393">
        <f t="shared" si="56"/>
        <v>0</v>
      </c>
      <c r="J163" s="393">
        <f t="shared" si="56"/>
        <v>0</v>
      </c>
      <c r="K163" s="393">
        <f t="shared" si="56"/>
        <v>0</v>
      </c>
      <c r="L163" s="393">
        <f t="shared" si="56"/>
        <v>0</v>
      </c>
      <c r="M163" s="393">
        <f t="shared" si="56"/>
        <v>0</v>
      </c>
      <c r="N163" s="393">
        <f t="shared" si="56"/>
        <v>0</v>
      </c>
      <c r="O163" s="393">
        <f t="shared" si="56"/>
        <v>1</v>
      </c>
      <c r="P163" s="393">
        <f t="shared" si="56"/>
        <v>1</v>
      </c>
      <c r="Q163" s="393">
        <f t="shared" si="56"/>
        <v>1</v>
      </c>
      <c r="R163" s="393">
        <f t="shared" si="56"/>
        <v>0</v>
      </c>
      <c r="S163" s="393">
        <f t="shared" si="56"/>
        <v>0</v>
      </c>
      <c r="T163" s="393">
        <f t="shared" si="56"/>
        <v>0</v>
      </c>
      <c r="U163" s="393">
        <f t="shared" si="56"/>
        <v>0</v>
      </c>
      <c r="V163" s="393">
        <f t="shared" si="56"/>
        <v>0</v>
      </c>
      <c r="W163" s="393">
        <f t="shared" si="56"/>
        <v>0</v>
      </c>
      <c r="X163" s="393">
        <f t="shared" si="56"/>
        <v>0</v>
      </c>
      <c r="Y163" s="393">
        <f t="shared" si="56"/>
        <v>0</v>
      </c>
      <c r="Z163" s="393">
        <f t="shared" si="56"/>
        <v>0</v>
      </c>
      <c r="AA163" s="393">
        <f t="shared" si="56"/>
        <v>0</v>
      </c>
      <c r="AB163" s="393">
        <f t="shared" si="56"/>
        <v>0</v>
      </c>
      <c r="AC163" s="393">
        <f t="shared" si="56"/>
        <v>0</v>
      </c>
      <c r="AD163" s="393">
        <f t="shared" si="56"/>
        <v>0</v>
      </c>
      <c r="AE163" s="393">
        <f t="shared" si="56"/>
        <v>0</v>
      </c>
      <c r="AF163" s="393">
        <f t="shared" si="56"/>
        <v>0</v>
      </c>
      <c r="AG163" s="961">
        <f t="shared" si="55"/>
        <v>3</v>
      </c>
    </row>
    <row r="164">
      <c r="A164" s="983"/>
      <c r="B164" s="992"/>
      <c r="C164" s="992"/>
      <c r="D164" s="992"/>
      <c r="E164" s="992"/>
      <c r="F164" s="992"/>
      <c r="G164" s="992"/>
      <c r="H164" s="992"/>
      <c r="I164" s="992"/>
      <c r="J164" s="992"/>
      <c r="K164" s="992"/>
      <c r="L164" s="992"/>
      <c r="M164" s="700"/>
      <c r="N164" s="992"/>
      <c r="O164" s="992"/>
      <c r="P164" s="992"/>
      <c r="Q164" s="992"/>
      <c r="R164" s="992"/>
      <c r="S164" s="992"/>
      <c r="T164" s="992"/>
      <c r="U164" s="992"/>
      <c r="V164" s="992"/>
      <c r="W164" s="992"/>
      <c r="X164" s="992"/>
      <c r="Y164" s="992"/>
      <c r="Z164" s="992"/>
      <c r="AA164" s="992"/>
      <c r="AB164" s="992"/>
      <c r="AC164" s="992"/>
      <c r="AD164" s="992"/>
      <c r="AE164" s="992"/>
      <c r="AF164" s="992"/>
      <c r="AG164" s="961"/>
    </row>
    <row r="165">
      <c r="A165" s="983"/>
      <c r="B165" s="992"/>
      <c r="C165" s="992"/>
      <c r="D165" s="992"/>
      <c r="E165" s="992"/>
      <c r="F165" s="992"/>
      <c r="G165" s="992"/>
      <c r="H165" s="992"/>
      <c r="I165" s="992"/>
      <c r="J165" s="992"/>
      <c r="K165" s="992"/>
      <c r="L165" s="992"/>
      <c r="M165" s="700"/>
      <c r="N165" s="992"/>
      <c r="O165" s="992"/>
      <c r="P165" s="992"/>
      <c r="Q165" s="992"/>
      <c r="R165" s="992"/>
      <c r="S165" s="992"/>
      <c r="T165" s="992"/>
      <c r="U165" s="992"/>
      <c r="V165" s="992"/>
      <c r="W165" s="992"/>
      <c r="X165" s="992"/>
      <c r="Y165" s="992"/>
      <c r="Z165" s="992"/>
      <c r="AA165" s="992"/>
      <c r="AB165" s="992"/>
      <c r="AC165" s="992"/>
      <c r="AD165" s="992"/>
      <c r="AE165" s="992"/>
      <c r="AF165" s="992"/>
      <c r="AG165" s="961"/>
    </row>
    <row r="166">
      <c r="A166" s="1040" t="s">
        <v>1187</v>
      </c>
      <c r="B166" s="324">
        <v>0.0</v>
      </c>
      <c r="C166" s="324">
        <v>0.0</v>
      </c>
      <c r="D166" s="324">
        <v>0.0</v>
      </c>
      <c r="E166" s="324">
        <v>0.0</v>
      </c>
      <c r="F166" s="324">
        <v>0.0</v>
      </c>
      <c r="G166" s="324">
        <v>2.0</v>
      </c>
      <c r="H166" s="324">
        <v>0.0</v>
      </c>
      <c r="I166" s="324">
        <v>0.0</v>
      </c>
      <c r="J166" s="324">
        <v>0.0</v>
      </c>
      <c r="K166" s="324">
        <v>0.0</v>
      </c>
      <c r="L166" s="324">
        <v>0.0</v>
      </c>
      <c r="M166" s="324">
        <v>0.0</v>
      </c>
      <c r="N166" s="324">
        <v>1.0</v>
      </c>
      <c r="O166" s="324">
        <v>0.0</v>
      </c>
      <c r="P166" s="324">
        <v>0.0</v>
      </c>
      <c r="Q166" s="324">
        <v>0.0</v>
      </c>
      <c r="R166" s="324">
        <v>0.0</v>
      </c>
      <c r="S166" s="324">
        <v>0.0</v>
      </c>
      <c r="T166" s="324">
        <v>2.0</v>
      </c>
      <c r="U166" s="324">
        <v>0.0</v>
      </c>
      <c r="V166" s="324">
        <v>1.0</v>
      </c>
      <c r="W166" s="324">
        <v>0.0</v>
      </c>
      <c r="X166" s="324">
        <v>0.0</v>
      </c>
      <c r="Y166" s="324">
        <v>1.0</v>
      </c>
      <c r="Z166" s="324">
        <v>0.0</v>
      </c>
      <c r="AA166" s="324">
        <v>0.0</v>
      </c>
      <c r="AB166" s="324">
        <v>0.0</v>
      </c>
      <c r="AC166" s="324"/>
      <c r="AD166" s="324"/>
      <c r="AE166" s="324"/>
      <c r="AF166" s="324"/>
      <c r="AG166" s="961">
        <f t="shared" ref="AG166:AG167" si="58">SUM(B166:AF166)</f>
        <v>7</v>
      </c>
    </row>
    <row r="167">
      <c r="A167" s="1049" t="s">
        <v>392</v>
      </c>
      <c r="B167" s="393">
        <f t="shared" ref="B167:AF167" si="57">SUM(B166)</f>
        <v>0</v>
      </c>
      <c r="C167" s="393">
        <f t="shared" si="57"/>
        <v>0</v>
      </c>
      <c r="D167" s="393">
        <f t="shared" si="57"/>
        <v>0</v>
      </c>
      <c r="E167" s="393">
        <f t="shared" si="57"/>
        <v>0</v>
      </c>
      <c r="F167" s="393">
        <f t="shared" si="57"/>
        <v>0</v>
      </c>
      <c r="G167" s="393">
        <f t="shared" si="57"/>
        <v>2</v>
      </c>
      <c r="H167" s="393">
        <f t="shared" si="57"/>
        <v>0</v>
      </c>
      <c r="I167" s="393">
        <f t="shared" si="57"/>
        <v>0</v>
      </c>
      <c r="J167" s="393">
        <f t="shared" si="57"/>
        <v>0</v>
      </c>
      <c r="K167" s="393">
        <f t="shared" si="57"/>
        <v>0</v>
      </c>
      <c r="L167" s="393">
        <f t="shared" si="57"/>
        <v>0</v>
      </c>
      <c r="M167" s="393">
        <f t="shared" si="57"/>
        <v>0</v>
      </c>
      <c r="N167" s="393">
        <f t="shared" si="57"/>
        <v>1</v>
      </c>
      <c r="O167" s="393">
        <f t="shared" si="57"/>
        <v>0</v>
      </c>
      <c r="P167" s="393">
        <f t="shared" si="57"/>
        <v>0</v>
      </c>
      <c r="Q167" s="393">
        <f t="shared" si="57"/>
        <v>0</v>
      </c>
      <c r="R167" s="393">
        <f t="shared" si="57"/>
        <v>0</v>
      </c>
      <c r="S167" s="393">
        <f t="shared" si="57"/>
        <v>0</v>
      </c>
      <c r="T167" s="393">
        <f t="shared" si="57"/>
        <v>2</v>
      </c>
      <c r="U167" s="393">
        <f t="shared" si="57"/>
        <v>0</v>
      </c>
      <c r="V167" s="393">
        <f t="shared" si="57"/>
        <v>1</v>
      </c>
      <c r="W167" s="393">
        <f t="shared" si="57"/>
        <v>0</v>
      </c>
      <c r="X167" s="393">
        <f t="shared" si="57"/>
        <v>0</v>
      </c>
      <c r="Y167" s="393">
        <f t="shared" si="57"/>
        <v>1</v>
      </c>
      <c r="Z167" s="393">
        <f t="shared" si="57"/>
        <v>0</v>
      </c>
      <c r="AA167" s="393">
        <f t="shared" si="57"/>
        <v>0</v>
      </c>
      <c r="AB167" s="393">
        <f t="shared" si="57"/>
        <v>0</v>
      </c>
      <c r="AC167" s="393">
        <f t="shared" si="57"/>
        <v>0</v>
      </c>
      <c r="AD167" s="393">
        <f t="shared" si="57"/>
        <v>0</v>
      </c>
      <c r="AE167" s="393">
        <f t="shared" si="57"/>
        <v>0</v>
      </c>
      <c r="AF167" s="393">
        <f t="shared" si="57"/>
        <v>0</v>
      </c>
      <c r="AG167" s="961">
        <f t="shared" si="58"/>
        <v>7</v>
      </c>
    </row>
    <row r="168">
      <c r="A168" s="983"/>
      <c r="B168" s="1084"/>
      <c r="C168" s="992"/>
      <c r="D168" s="992"/>
      <c r="E168" s="992"/>
      <c r="F168" s="992"/>
      <c r="G168" s="992"/>
      <c r="H168" s="992"/>
      <c r="I168" s="992"/>
      <c r="J168" s="992"/>
      <c r="K168" s="992"/>
      <c r="L168" s="992"/>
      <c r="M168" s="992"/>
      <c r="N168" s="992"/>
      <c r="O168" s="992"/>
      <c r="P168" s="992"/>
      <c r="Q168" s="992"/>
      <c r="R168" s="992"/>
      <c r="S168" s="992"/>
      <c r="T168" s="992"/>
      <c r="U168" s="992"/>
      <c r="V168" s="992"/>
      <c r="W168" s="992"/>
      <c r="X168" s="992"/>
      <c r="Y168" s="992"/>
      <c r="Z168" s="992"/>
      <c r="AA168" s="992"/>
      <c r="AB168" s="992"/>
      <c r="AC168" s="992"/>
      <c r="AD168" s="992"/>
      <c r="AE168" s="992"/>
      <c r="AF168" s="992"/>
      <c r="AG168" s="732"/>
    </row>
    <row r="169">
      <c r="A169" s="917" t="s">
        <v>1192</v>
      </c>
      <c r="B169" s="709"/>
      <c r="C169" s="709"/>
      <c r="D169" s="709"/>
      <c r="E169" s="709"/>
      <c r="F169" s="709"/>
      <c r="G169" s="128"/>
      <c r="H169" s="709"/>
      <c r="I169" s="491"/>
      <c r="J169" s="491"/>
      <c r="K169" s="491"/>
      <c r="L169" s="491"/>
      <c r="M169" s="491"/>
      <c r="N169" s="491"/>
      <c r="O169" s="491"/>
      <c r="P169" s="491"/>
      <c r="Q169" s="491"/>
      <c r="R169" s="491"/>
      <c r="S169" s="491"/>
      <c r="T169" s="491"/>
      <c r="U169" s="491"/>
      <c r="V169" s="491"/>
      <c r="W169" s="491"/>
      <c r="X169" s="491"/>
      <c r="Y169" s="491"/>
      <c r="Z169" s="491"/>
      <c r="AA169" s="491"/>
      <c r="AB169" s="491"/>
      <c r="AC169" s="491"/>
      <c r="AD169" s="491"/>
      <c r="AE169" s="491"/>
      <c r="AF169" s="491"/>
      <c r="AG169" s="732"/>
    </row>
    <row r="170">
      <c r="A170" s="1040" t="s">
        <v>1188</v>
      </c>
      <c r="B170" s="128">
        <v>0.0</v>
      </c>
      <c r="C170" s="128">
        <v>0.0</v>
      </c>
      <c r="D170" s="128">
        <v>0.0</v>
      </c>
      <c r="E170" s="128">
        <v>0.0</v>
      </c>
      <c r="F170" s="128">
        <v>0.0</v>
      </c>
      <c r="G170" s="128">
        <v>299.99</v>
      </c>
      <c r="H170" s="128">
        <v>0.0</v>
      </c>
      <c r="I170" s="128">
        <v>0.0</v>
      </c>
      <c r="J170" s="128">
        <v>0.0</v>
      </c>
      <c r="K170" s="128">
        <v>0.0</v>
      </c>
      <c r="L170" s="128">
        <v>0.0</v>
      </c>
      <c r="M170" s="128">
        <v>0.0</v>
      </c>
      <c r="N170" s="128">
        <v>0.0</v>
      </c>
      <c r="O170" s="128">
        <v>0.0</v>
      </c>
      <c r="P170" s="128">
        <v>0.0</v>
      </c>
      <c r="Q170" s="128">
        <v>0.0</v>
      </c>
      <c r="R170" s="128">
        <v>0.0</v>
      </c>
      <c r="S170" s="128">
        <v>0.0</v>
      </c>
      <c r="T170" s="128">
        <v>0.0</v>
      </c>
      <c r="U170" s="128">
        <v>0.0</v>
      </c>
      <c r="V170" s="128">
        <v>306.34</v>
      </c>
      <c r="W170" s="128">
        <v>0.0</v>
      </c>
      <c r="X170" s="128">
        <v>0.0</v>
      </c>
      <c r="Y170" s="128">
        <v>0.0</v>
      </c>
      <c r="Z170" s="128">
        <v>0.0</v>
      </c>
      <c r="AA170" s="128">
        <v>0.0</v>
      </c>
      <c r="AB170" s="128">
        <v>0.0</v>
      </c>
      <c r="AC170" s="128"/>
      <c r="AD170" s="128"/>
      <c r="AE170" s="128"/>
      <c r="AF170" s="128"/>
      <c r="AG170" s="872">
        <f t="shared" ref="AG170:AG173" si="59">SUM(B170:AF170)</f>
        <v>606.33</v>
      </c>
    </row>
    <row r="171">
      <c r="A171" s="1040" t="s">
        <v>1189</v>
      </c>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72">
        <f t="shared" si="59"/>
        <v>0</v>
      </c>
    </row>
    <row r="172">
      <c r="A172" s="1040" t="s">
        <v>1190</v>
      </c>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72">
        <f t="shared" si="59"/>
        <v>0</v>
      </c>
    </row>
    <row r="173">
      <c r="A173" s="1089" t="s">
        <v>545</v>
      </c>
      <c r="B173" s="504">
        <f t="shared" ref="B173:AF173" si="60">SUM(B170:B172)</f>
        <v>0</v>
      </c>
      <c r="C173" s="504">
        <f t="shared" si="60"/>
        <v>0</v>
      </c>
      <c r="D173" s="504">
        <f t="shared" si="60"/>
        <v>0</v>
      </c>
      <c r="E173" s="504">
        <f t="shared" si="60"/>
        <v>0</v>
      </c>
      <c r="F173" s="504">
        <f t="shared" si="60"/>
        <v>0</v>
      </c>
      <c r="G173" s="504">
        <f t="shared" si="60"/>
        <v>299.99</v>
      </c>
      <c r="H173" s="504">
        <f t="shared" si="60"/>
        <v>0</v>
      </c>
      <c r="I173" s="504">
        <f t="shared" si="60"/>
        <v>0</v>
      </c>
      <c r="J173" s="504">
        <f t="shared" si="60"/>
        <v>0</v>
      </c>
      <c r="K173" s="504">
        <f t="shared" si="60"/>
        <v>0</v>
      </c>
      <c r="L173" s="504">
        <f t="shared" si="60"/>
        <v>0</v>
      </c>
      <c r="M173" s="504">
        <f t="shared" si="60"/>
        <v>0</v>
      </c>
      <c r="N173" s="504">
        <f t="shared" si="60"/>
        <v>0</v>
      </c>
      <c r="O173" s="504">
        <f t="shared" si="60"/>
        <v>0</v>
      </c>
      <c r="P173" s="504">
        <f t="shared" si="60"/>
        <v>0</v>
      </c>
      <c r="Q173" s="504">
        <f t="shared" si="60"/>
        <v>0</v>
      </c>
      <c r="R173" s="504">
        <f t="shared" si="60"/>
        <v>0</v>
      </c>
      <c r="S173" s="504">
        <f t="shared" si="60"/>
        <v>0</v>
      </c>
      <c r="T173" s="504">
        <f t="shared" si="60"/>
        <v>0</v>
      </c>
      <c r="U173" s="504">
        <f t="shared" si="60"/>
        <v>0</v>
      </c>
      <c r="V173" s="504">
        <f t="shared" si="60"/>
        <v>306.34</v>
      </c>
      <c r="W173" s="504">
        <f t="shared" si="60"/>
        <v>0</v>
      </c>
      <c r="X173" s="504">
        <f t="shared" si="60"/>
        <v>0</v>
      </c>
      <c r="Y173" s="504">
        <f t="shared" si="60"/>
        <v>0</v>
      </c>
      <c r="Z173" s="504">
        <f t="shared" si="60"/>
        <v>0</v>
      </c>
      <c r="AA173" s="504">
        <f t="shared" si="60"/>
        <v>0</v>
      </c>
      <c r="AB173" s="504">
        <f t="shared" si="60"/>
        <v>0</v>
      </c>
      <c r="AC173" s="504">
        <f t="shared" si="60"/>
        <v>0</v>
      </c>
      <c r="AD173" s="504">
        <f t="shared" si="60"/>
        <v>0</v>
      </c>
      <c r="AE173" s="504">
        <f t="shared" si="60"/>
        <v>0</v>
      </c>
      <c r="AF173" s="504">
        <f t="shared" si="60"/>
        <v>0</v>
      </c>
      <c r="AG173" s="872">
        <f t="shared" si="59"/>
        <v>606.33</v>
      </c>
    </row>
    <row r="174">
      <c r="A174" s="983"/>
      <c r="B174" s="992"/>
      <c r="C174" s="992"/>
      <c r="D174" s="992"/>
      <c r="E174" s="992"/>
      <c r="F174" s="992"/>
      <c r="G174" s="992"/>
      <c r="H174" s="992"/>
      <c r="I174" s="992"/>
      <c r="J174" s="992"/>
      <c r="K174" s="992"/>
      <c r="L174" s="992"/>
      <c r="M174" s="992"/>
      <c r="N174" s="992"/>
      <c r="O174" s="992"/>
      <c r="P174" s="992"/>
      <c r="Q174" s="992"/>
      <c r="R174" s="992"/>
      <c r="S174" s="992"/>
      <c r="T174" s="992"/>
      <c r="U174" s="992"/>
      <c r="V174" s="992"/>
      <c r="W174" s="992"/>
      <c r="X174" s="992"/>
      <c r="Y174" s="992"/>
      <c r="Z174" s="992"/>
      <c r="AA174" s="992"/>
      <c r="AB174" s="992"/>
      <c r="AC174" s="992"/>
      <c r="AD174" s="992"/>
      <c r="AE174" s="992"/>
      <c r="AF174" s="992"/>
      <c r="AG174" s="872"/>
    </row>
    <row r="175">
      <c r="A175" s="917" t="s">
        <v>1197</v>
      </c>
      <c r="B175" s="992"/>
      <c r="C175" s="992"/>
      <c r="D175" s="992"/>
      <c r="E175" s="992"/>
      <c r="F175" s="992"/>
      <c r="G175" s="992"/>
      <c r="H175" s="992"/>
      <c r="I175" s="992"/>
      <c r="J175" s="992"/>
      <c r="K175" s="992"/>
      <c r="L175" s="992"/>
      <c r="M175" s="992"/>
      <c r="N175" s="992"/>
      <c r="O175" s="992"/>
      <c r="P175" s="992"/>
      <c r="Q175" s="992"/>
      <c r="R175" s="992"/>
      <c r="S175" s="992"/>
      <c r="T175" s="992"/>
      <c r="U175" s="992"/>
      <c r="V175" s="992"/>
      <c r="W175" s="992"/>
      <c r="X175" s="992"/>
      <c r="Y175" s="992"/>
      <c r="Z175" s="992"/>
      <c r="AA175" s="992"/>
      <c r="AB175" s="992"/>
      <c r="AC175" s="992"/>
      <c r="AD175" s="992"/>
      <c r="AE175" s="992"/>
      <c r="AF175" s="992"/>
      <c r="AG175" s="732"/>
    </row>
    <row r="176">
      <c r="A176" s="1040" t="s">
        <v>1188</v>
      </c>
      <c r="B176" s="128">
        <v>0.0</v>
      </c>
      <c r="C176" s="128">
        <v>0.0</v>
      </c>
      <c r="D176" s="128">
        <v>0.0</v>
      </c>
      <c r="E176" s="1091">
        <v>0.0</v>
      </c>
      <c r="F176" s="1091">
        <v>0.0</v>
      </c>
      <c r="G176" s="1091">
        <v>441.1</v>
      </c>
      <c r="H176" s="1091">
        <v>0.0</v>
      </c>
      <c r="I176" s="1091">
        <v>0.0</v>
      </c>
      <c r="J176" s="1091">
        <v>0.0</v>
      </c>
      <c r="K176" s="1091">
        <v>0.0</v>
      </c>
      <c r="L176" s="128">
        <v>0.0</v>
      </c>
      <c r="M176" s="1091">
        <v>0.0</v>
      </c>
      <c r="N176" s="1091">
        <v>56.0</v>
      </c>
      <c r="O176" s="1091">
        <v>0.0</v>
      </c>
      <c r="P176" s="1091">
        <v>0.0</v>
      </c>
      <c r="Q176" s="1091">
        <v>0.0</v>
      </c>
      <c r="R176" s="1091">
        <v>0.0</v>
      </c>
      <c r="S176" s="1091">
        <v>0.0</v>
      </c>
      <c r="T176" s="1091">
        <v>326.0</v>
      </c>
      <c r="U176" s="1091">
        <v>0.0</v>
      </c>
      <c r="V176" s="1091">
        <v>0.0</v>
      </c>
      <c r="W176" s="1091">
        <v>0.0</v>
      </c>
      <c r="X176" s="128">
        <v>0.0</v>
      </c>
      <c r="Y176" s="1091">
        <v>338.54</v>
      </c>
      <c r="Z176" s="1091">
        <v>0.0</v>
      </c>
      <c r="AA176" s="1091">
        <v>0.0</v>
      </c>
      <c r="AB176" s="1091">
        <v>0.0</v>
      </c>
      <c r="AC176" s="1091"/>
      <c r="AD176" s="128"/>
      <c r="AE176" s="1091"/>
      <c r="AF176" s="1091"/>
      <c r="AG176" s="872">
        <f t="shared" ref="AG176:AG179" si="61">SUM(B176:AF176)</f>
        <v>1161.64</v>
      </c>
    </row>
    <row r="177">
      <c r="A177" s="1040" t="s">
        <v>1189</v>
      </c>
      <c r="B177" s="47"/>
      <c r="C177" s="47"/>
      <c r="D177" s="47"/>
      <c r="E177" s="47"/>
      <c r="F177" s="47"/>
      <c r="G177" s="718"/>
      <c r="H177" s="718"/>
      <c r="I177" s="718"/>
      <c r="J177" s="718"/>
      <c r="K177" s="47"/>
      <c r="L177" s="718"/>
      <c r="M177" s="718"/>
      <c r="N177" s="718"/>
      <c r="O177" s="718"/>
      <c r="P177" s="718"/>
      <c r="Q177" s="718"/>
      <c r="R177" s="718"/>
      <c r="S177" s="718"/>
      <c r="T177" s="718"/>
      <c r="U177" s="718"/>
      <c r="V177" s="718"/>
      <c r="W177" s="718"/>
      <c r="X177" s="718"/>
      <c r="Y177" s="718"/>
      <c r="Z177" s="718"/>
      <c r="AA177" s="718"/>
      <c r="AB177" s="718"/>
      <c r="AC177" s="718"/>
      <c r="AD177" s="718"/>
      <c r="AE177" s="718"/>
      <c r="AF177" s="718"/>
      <c r="AG177" s="872">
        <f t="shared" si="61"/>
        <v>0</v>
      </c>
    </row>
    <row r="178">
      <c r="A178" s="1040" t="s">
        <v>1190</v>
      </c>
      <c r="B178" s="47"/>
      <c r="C178" s="47"/>
      <c r="D178" s="47"/>
      <c r="E178" s="47"/>
      <c r="F178" s="47"/>
      <c r="G178" s="718"/>
      <c r="H178" s="718"/>
      <c r="I178" s="718"/>
      <c r="J178" s="718"/>
      <c r="K178" s="47"/>
      <c r="L178" s="718"/>
      <c r="M178" s="718"/>
      <c r="N178" s="718"/>
      <c r="O178" s="718"/>
      <c r="P178" s="718"/>
      <c r="Q178" s="718"/>
      <c r="R178" s="718"/>
      <c r="S178" s="718"/>
      <c r="T178" s="718"/>
      <c r="U178" s="718"/>
      <c r="V178" s="718"/>
      <c r="W178" s="718"/>
      <c r="X178" s="718"/>
      <c r="Y178" s="718"/>
      <c r="Z178" s="718"/>
      <c r="AA178" s="718"/>
      <c r="AB178" s="718"/>
      <c r="AC178" s="718"/>
      <c r="AD178" s="718"/>
      <c r="AE178" s="718"/>
      <c r="AF178" s="718"/>
      <c r="AG178" s="872">
        <f t="shared" si="61"/>
        <v>0</v>
      </c>
    </row>
    <row r="179">
      <c r="A179" s="1089" t="s">
        <v>545</v>
      </c>
      <c r="B179" s="1093">
        <f t="shared" ref="B179:AF179" si="62">sum(B176:B178)</f>
        <v>0</v>
      </c>
      <c r="C179" s="1093">
        <f t="shared" si="62"/>
        <v>0</v>
      </c>
      <c r="D179" s="1093">
        <f t="shared" si="62"/>
        <v>0</v>
      </c>
      <c r="E179" s="1093">
        <f t="shared" si="62"/>
        <v>0</v>
      </c>
      <c r="F179" s="1093">
        <f t="shared" si="62"/>
        <v>0</v>
      </c>
      <c r="G179" s="1093">
        <f t="shared" si="62"/>
        <v>441.1</v>
      </c>
      <c r="H179" s="1093">
        <f t="shared" si="62"/>
        <v>0</v>
      </c>
      <c r="I179" s="1093">
        <f t="shared" si="62"/>
        <v>0</v>
      </c>
      <c r="J179" s="1093">
        <f t="shared" si="62"/>
        <v>0</v>
      </c>
      <c r="K179" s="1093">
        <f t="shared" si="62"/>
        <v>0</v>
      </c>
      <c r="L179" s="1093">
        <f t="shared" si="62"/>
        <v>0</v>
      </c>
      <c r="M179" s="1093">
        <f t="shared" si="62"/>
        <v>0</v>
      </c>
      <c r="N179" s="1093">
        <f t="shared" si="62"/>
        <v>56</v>
      </c>
      <c r="O179" s="1093">
        <f t="shared" si="62"/>
        <v>0</v>
      </c>
      <c r="P179" s="1093">
        <f t="shared" si="62"/>
        <v>0</v>
      </c>
      <c r="Q179" s="1093">
        <f t="shared" si="62"/>
        <v>0</v>
      </c>
      <c r="R179" s="1093">
        <f t="shared" si="62"/>
        <v>0</v>
      </c>
      <c r="S179" s="1093">
        <f t="shared" si="62"/>
        <v>0</v>
      </c>
      <c r="T179" s="1093">
        <f t="shared" si="62"/>
        <v>326</v>
      </c>
      <c r="U179" s="1093">
        <f t="shared" si="62"/>
        <v>0</v>
      </c>
      <c r="V179" s="1093">
        <f t="shared" si="62"/>
        <v>0</v>
      </c>
      <c r="W179" s="1093">
        <f t="shared" si="62"/>
        <v>0</v>
      </c>
      <c r="X179" s="1093">
        <f t="shared" si="62"/>
        <v>0</v>
      </c>
      <c r="Y179" s="1093">
        <f t="shared" si="62"/>
        <v>338.54</v>
      </c>
      <c r="Z179" s="1093">
        <f t="shared" si="62"/>
        <v>0</v>
      </c>
      <c r="AA179" s="1093">
        <f t="shared" si="62"/>
        <v>0</v>
      </c>
      <c r="AB179" s="1093">
        <f t="shared" si="62"/>
        <v>0</v>
      </c>
      <c r="AC179" s="1093">
        <f t="shared" si="62"/>
        <v>0</v>
      </c>
      <c r="AD179" s="1093">
        <f t="shared" si="62"/>
        <v>0</v>
      </c>
      <c r="AE179" s="1093">
        <f t="shared" si="62"/>
        <v>0</v>
      </c>
      <c r="AF179" s="1093">
        <f t="shared" si="62"/>
        <v>0</v>
      </c>
      <c r="AG179" s="872">
        <f t="shared" si="61"/>
        <v>1161.64</v>
      </c>
    </row>
    <row r="180">
      <c r="A180" s="983"/>
      <c r="B180" s="1014"/>
      <c r="C180" s="1014"/>
      <c r="D180" s="1014"/>
      <c r="E180" s="1014"/>
      <c r="F180" s="1014"/>
      <c r="G180" s="1014"/>
      <c r="H180" s="1014"/>
      <c r="I180" s="1014"/>
      <c r="J180" s="1014"/>
      <c r="K180" s="1014"/>
      <c r="L180" s="1014"/>
      <c r="M180" s="1014"/>
      <c r="N180" s="1014"/>
      <c r="O180" s="1014"/>
      <c r="P180" s="1014"/>
      <c r="Q180" s="1014"/>
      <c r="R180" s="1014"/>
      <c r="S180" s="1014"/>
      <c r="T180" s="1014"/>
      <c r="U180" s="1014"/>
      <c r="V180" s="1014"/>
      <c r="W180" s="1014"/>
      <c r="X180" s="1014"/>
      <c r="Y180" s="1014"/>
      <c r="Z180" s="1014"/>
      <c r="AA180" s="1014"/>
      <c r="AB180" s="1014"/>
      <c r="AC180" s="1014"/>
      <c r="AD180" s="1014"/>
      <c r="AE180" s="1014"/>
      <c r="AF180" s="1014"/>
      <c r="AG180" s="732"/>
    </row>
    <row r="181">
      <c r="A181" s="983"/>
      <c r="B181" s="1014"/>
      <c r="C181" s="1014"/>
      <c r="D181" s="1014"/>
      <c r="E181" s="1014"/>
      <c r="F181" s="1014"/>
      <c r="G181" s="1014"/>
      <c r="H181" s="1014"/>
      <c r="I181" s="1014"/>
      <c r="J181" s="1014"/>
      <c r="K181" s="1014"/>
      <c r="L181" s="1014"/>
      <c r="M181" s="1014"/>
      <c r="N181" s="1014"/>
      <c r="O181" s="1014"/>
      <c r="P181" s="1014"/>
      <c r="Q181" s="1014"/>
      <c r="R181" s="1014"/>
      <c r="S181" s="1014"/>
      <c r="T181" s="1014"/>
      <c r="U181" s="1014"/>
      <c r="V181" s="1014"/>
      <c r="W181" s="1014"/>
      <c r="X181" s="1014"/>
      <c r="Y181" s="1014"/>
      <c r="Z181" s="1014"/>
      <c r="AA181" s="1014"/>
      <c r="AB181" s="1014"/>
      <c r="AC181" s="1014"/>
      <c r="AD181" s="1014"/>
      <c r="AE181" s="1014"/>
      <c r="AF181" s="1014"/>
      <c r="AG181" s="732"/>
    </row>
    <row r="182">
      <c r="A182" s="889" t="s">
        <v>813</v>
      </c>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c r="AA182" s="491"/>
      <c r="AB182" s="491"/>
      <c r="AC182" s="491"/>
      <c r="AD182" s="491"/>
      <c r="AE182" s="491"/>
      <c r="AF182" s="491"/>
      <c r="AG182" s="732"/>
    </row>
    <row r="183">
      <c r="A183" s="142" t="s">
        <v>488</v>
      </c>
      <c r="B183" s="89">
        <f>'OLD Summary'!B70</f>
        <v>359.988</v>
      </c>
      <c r="C183" s="89">
        <f>'OLD Summary'!C70</f>
        <v>0</v>
      </c>
      <c r="D183" s="89">
        <f>'OLD Summary'!D70</f>
        <v>179.994</v>
      </c>
      <c r="E183" s="89">
        <f>'OLD Summary'!E70</f>
        <v>59.998</v>
      </c>
      <c r="F183" s="89">
        <f>'OLD Summary'!F70</f>
        <v>59.998</v>
      </c>
      <c r="G183" s="89">
        <f>'OLD Summary'!G70</f>
        <v>0</v>
      </c>
      <c r="H183" s="89">
        <f>'OLD Summary'!H70</f>
        <v>0</v>
      </c>
      <c r="I183" s="89">
        <f>'OLD Summary'!I70</f>
        <v>179.994</v>
      </c>
      <c r="J183" s="89">
        <f>'OLD Summary'!J70</f>
        <v>215.992</v>
      </c>
      <c r="K183" s="89">
        <f>'OLD Summary'!K70</f>
        <v>399.992</v>
      </c>
      <c r="L183" s="89">
        <f>'OLD Summary'!L70</f>
        <v>119.996</v>
      </c>
      <c r="M183" s="89">
        <f>'OLD Summary'!M70</f>
        <v>6467.782</v>
      </c>
      <c r="N183" s="89">
        <f>'OLD Summary'!N70</f>
        <v>399.992</v>
      </c>
      <c r="O183" s="89">
        <f>'OLD Summary'!O70</f>
        <v>0</v>
      </c>
      <c r="P183" s="89">
        <f>'OLD Summary'!P70</f>
        <v>0</v>
      </c>
      <c r="Q183" s="89">
        <f>'OLD Summary'!Q70</f>
        <v>179.994</v>
      </c>
      <c r="R183" s="89">
        <f>'OLD Summary'!R70</f>
        <v>399.992</v>
      </c>
      <c r="S183" s="89">
        <f>'OLD Summary'!S70</f>
        <v>119.996</v>
      </c>
      <c r="T183" s="89">
        <f>'OLD Summary'!T70</f>
        <v>119.996</v>
      </c>
      <c r="U183" s="89">
        <f>'OLD Summary'!U70</f>
        <v>0</v>
      </c>
      <c r="V183" s="89">
        <f>'OLD Summary'!V70</f>
        <v>0</v>
      </c>
      <c r="W183" s="89">
        <f>'OLD Summary'!W70</f>
        <v>0</v>
      </c>
      <c r="X183" s="89">
        <f>'OLD Summary'!X70</f>
        <v>0</v>
      </c>
      <c r="Y183" s="89">
        <f>'OLD Summary'!Y70</f>
        <v>0</v>
      </c>
      <c r="Z183" s="89">
        <f>'OLD Summary'!Z70</f>
        <v>0</v>
      </c>
      <c r="AA183" s="89">
        <f>'OLD Summary'!AA70</f>
        <v>0</v>
      </c>
      <c r="AB183" s="89">
        <f>'OLD Summary'!AB70</f>
        <v>0</v>
      </c>
      <c r="AC183" s="89">
        <f>'OLD Summary'!AC70</f>
        <v>0</v>
      </c>
      <c r="AD183" s="89">
        <f>'OLD Summary'!AD70</f>
        <v>0</v>
      </c>
      <c r="AE183" s="89">
        <f>'OLD Summary'!AE70</f>
        <v>0</v>
      </c>
      <c r="AF183" s="89">
        <f>'OLD Summary'!AF70</f>
        <v>0</v>
      </c>
      <c r="AG183" s="888">
        <f t="shared" ref="AG183:AG201" si="63">SUM(B183:AF183)</f>
        <v>9263.704</v>
      </c>
    </row>
    <row r="184">
      <c r="A184" s="1016" t="s">
        <v>956</v>
      </c>
      <c r="B184" s="89">
        <f>(B93+B94)*'OLD Data - P&amp;L'!$C$3</f>
        <v>0</v>
      </c>
      <c r="C184" s="89">
        <f>(C93+C94)*'OLD Data - P&amp;L'!$C$3</f>
        <v>0</v>
      </c>
      <c r="D184" s="89">
        <f>(D93+D94)*'OLD Data - P&amp;L'!$C$3</f>
        <v>0</v>
      </c>
      <c r="E184" s="89">
        <f>(E93+E94)*'OLD Data - P&amp;L'!$C$3</f>
        <v>0</v>
      </c>
      <c r="F184" s="89">
        <f>(F93+F94)*'OLD Data - P&amp;L'!$C$3</f>
        <v>0</v>
      </c>
      <c r="G184" s="89">
        <f>(G93+G94)*'OLD Data - P&amp;L'!$C$3</f>
        <v>-173.8</v>
      </c>
      <c r="H184" s="89">
        <f>(H93+H94)*'OLD Data - P&amp;L'!$C$3</f>
        <v>173.8</v>
      </c>
      <c r="I184" s="89">
        <f>(I93+I94)*'OLD Data - P&amp;L'!$C$3</f>
        <v>173.8</v>
      </c>
      <c r="J184" s="89">
        <f>(J93+J94)*'OLD Data - P&amp;L'!$C$3</f>
        <v>86.9</v>
      </c>
      <c r="K184" s="89">
        <f>(K93+K94)*'OLD Data - P&amp;L'!$C$3</f>
        <v>173.8</v>
      </c>
      <c r="L184" s="89">
        <f>(L93+L94)*'OLD Data - P&amp;L'!$C$3</f>
        <v>86.9</v>
      </c>
      <c r="M184" s="89">
        <f>(M93+M94)*'OLD Data - P&amp;L'!$C$3</f>
        <v>434.5</v>
      </c>
      <c r="N184" s="89">
        <f>(N93+N94)*'OLD Data - P&amp;L'!$C$3</f>
        <v>434.5</v>
      </c>
      <c r="O184" s="89">
        <f>(O93+O94)*'OLD Data - P&amp;L'!$C$3</f>
        <v>0</v>
      </c>
      <c r="P184" s="89">
        <f>(P93+P94)*'OLD Data - P&amp;L'!$C$3</f>
        <v>0</v>
      </c>
      <c r="Q184" s="89">
        <f>(Q93+Q94)*'OLD Data - P&amp;L'!$C$3</f>
        <v>0</v>
      </c>
      <c r="R184" s="89">
        <f>(R93+R94)*'OLD Data - P&amp;L'!$C$3</f>
        <v>0</v>
      </c>
      <c r="S184" s="89">
        <f>(S93+S94)*'OLD Data - P&amp;L'!$C$3</f>
        <v>0</v>
      </c>
      <c r="T184" s="89">
        <f>(T93+T94)*'OLD Data - P&amp;L'!$C$3</f>
        <v>-86.9</v>
      </c>
      <c r="U184" s="89">
        <f>(U93+U94)*'OLD Data - P&amp;L'!$C$3</f>
        <v>0</v>
      </c>
      <c r="V184" s="89">
        <f>(V93+V94)*'OLD Data - P&amp;L'!$C$3</f>
        <v>0</v>
      </c>
      <c r="W184" s="89">
        <f>(W93+W94)*'OLD Data - P&amp;L'!$C$3</f>
        <v>0</v>
      </c>
      <c r="X184" s="89">
        <f>(X93+X94)*'OLD Data - P&amp;L'!$C$3</f>
        <v>0</v>
      </c>
      <c r="Y184" s="89">
        <f>(Y93+Y94)*'OLD Data - P&amp;L'!$C$3</f>
        <v>0</v>
      </c>
      <c r="Z184" s="89">
        <f>(Z93+Z94)*'OLD Data - P&amp;L'!$C$3</f>
        <v>0</v>
      </c>
      <c r="AA184" s="89">
        <f>(AA93+AA94)*'OLD Data - P&amp;L'!$C$3</f>
        <v>0</v>
      </c>
      <c r="AB184" s="89">
        <f>(AB93+AB94)*'OLD Data - P&amp;L'!$C$3</f>
        <v>0</v>
      </c>
      <c r="AC184" s="89">
        <f>(AC93+AC94)*'OLD Data - P&amp;L'!$C$3</f>
        <v>0</v>
      </c>
      <c r="AD184" s="89">
        <f>(AD93+AD94)*'OLD Data - P&amp;L'!$C$3</f>
        <v>0</v>
      </c>
      <c r="AE184" s="89">
        <f>(AE93+AE94)*'OLD Data - P&amp;L'!$C$3</f>
        <v>0</v>
      </c>
      <c r="AF184" s="89">
        <f>(AF93+AF94)*'OLD Data - P&amp;L'!$C$3</f>
        <v>0</v>
      </c>
      <c r="AG184" s="888">
        <f t="shared" si="63"/>
        <v>1303.5</v>
      </c>
    </row>
    <row r="185">
      <c r="A185" s="1017" t="s">
        <v>964</v>
      </c>
      <c r="B185" s="89">
        <f>(B184)*'OLD Data - P&amp;L'!$L$5</f>
        <v>0</v>
      </c>
      <c r="C185" s="89">
        <f>(C184)*'OLD Data - P&amp;L'!$L$5</f>
        <v>0</v>
      </c>
      <c r="D185" s="89">
        <f>(D184)*'OLD Data - P&amp;L'!$L$5</f>
        <v>0</v>
      </c>
      <c r="E185" s="89">
        <f>(E184)*'OLD Data - P&amp;L'!$L$5</f>
        <v>0</v>
      </c>
      <c r="F185" s="89">
        <f>(F184)*'OLD Data - P&amp;L'!$L$5</f>
        <v>0</v>
      </c>
      <c r="G185" s="89">
        <f>(G184)*'OLD Data - P&amp;L'!$L$5</f>
        <v>-13.035</v>
      </c>
      <c r="H185" s="89">
        <f>(H184)*'OLD Data - P&amp;L'!$L$5</f>
        <v>13.035</v>
      </c>
      <c r="I185" s="89">
        <f>(I184)*'OLD Data - P&amp;L'!$L$5</f>
        <v>13.035</v>
      </c>
      <c r="J185" s="89">
        <f>(J184)*'OLD Data - P&amp;L'!$L$5</f>
        <v>6.5175</v>
      </c>
      <c r="K185" s="89">
        <f>(K184)*'OLD Data - P&amp;L'!$L$5</f>
        <v>13.035</v>
      </c>
      <c r="L185" s="89">
        <f>(L184)*'OLD Data - P&amp;L'!$L$5</f>
        <v>6.5175</v>
      </c>
      <c r="M185" s="89">
        <f>(M184)*'OLD Data - P&amp;L'!$L$5</f>
        <v>32.5875</v>
      </c>
      <c r="N185" s="89">
        <f>(N184)*'OLD Data - P&amp;L'!$L$5</f>
        <v>32.5875</v>
      </c>
      <c r="O185" s="89">
        <f>(O184)*'OLD Data - P&amp;L'!$L$5</f>
        <v>0</v>
      </c>
      <c r="P185" s="89">
        <f>(P184)*'OLD Data - P&amp;L'!$L$5</f>
        <v>0</v>
      </c>
      <c r="Q185" s="89">
        <f>(Q184)*'OLD Data - P&amp;L'!$L$5</f>
        <v>0</v>
      </c>
      <c r="R185" s="89">
        <f>(R184)*'OLD Data - P&amp;L'!$L$5</f>
        <v>0</v>
      </c>
      <c r="S185" s="89">
        <f>(S184)*'OLD Data - P&amp;L'!$L$5</f>
        <v>0</v>
      </c>
      <c r="T185" s="89">
        <f>(T184)*'OLD Data - P&amp;L'!$L$5</f>
        <v>-6.5175</v>
      </c>
      <c r="U185" s="89">
        <f>(U184)*'OLD Data - P&amp;L'!$L$5</f>
        <v>0</v>
      </c>
      <c r="V185" s="89">
        <f>(V184)*'OLD Data - P&amp;L'!$L$5</f>
        <v>0</v>
      </c>
      <c r="W185" s="89">
        <f>(W184)*'OLD Data - P&amp;L'!$L$5</f>
        <v>0</v>
      </c>
      <c r="X185" s="89">
        <f>(X184)*'OLD Data - P&amp;L'!$L$5</f>
        <v>0</v>
      </c>
      <c r="Y185" s="89">
        <f>(Y184)*'OLD Data - P&amp;L'!$L$5</f>
        <v>0</v>
      </c>
      <c r="Z185" s="89">
        <f>(Z184)*'OLD Data - P&amp;L'!$L$5</f>
        <v>0</v>
      </c>
      <c r="AA185" s="89">
        <f>(AA184)*'OLD Data - P&amp;L'!$L$5</f>
        <v>0</v>
      </c>
      <c r="AB185" s="89">
        <f>(AB184)*'OLD Data - P&amp;L'!$L$5</f>
        <v>0</v>
      </c>
      <c r="AC185" s="89">
        <f>(AC184)*'OLD Data - P&amp;L'!$L$5</f>
        <v>0</v>
      </c>
      <c r="AD185" s="89">
        <f>(AD184)*'OLD Data - P&amp;L'!$L$5</f>
        <v>0</v>
      </c>
      <c r="AE185" s="89">
        <f>(AE184)*'OLD Data - P&amp;L'!$L$5</f>
        <v>0</v>
      </c>
      <c r="AF185" s="89">
        <f>(AF184)*'OLD Data - P&amp;L'!$L$5</f>
        <v>0</v>
      </c>
      <c r="AG185" s="888">
        <f t="shared" si="63"/>
        <v>97.7625</v>
      </c>
    </row>
    <row r="186">
      <c r="A186" s="1016" t="s">
        <v>972</v>
      </c>
      <c r="B186" s="89">
        <f>(B95+B96)*'OLD Data - P&amp;L'!$C$4</f>
        <v>585.66</v>
      </c>
      <c r="C186" s="89">
        <f>(C95+C96)*'OLD Data - P&amp;L'!$C$4</f>
        <v>97.61</v>
      </c>
      <c r="D186" s="89">
        <f>(D95+D96)*'OLD Data - P&amp;L'!$C$4</f>
        <v>195.22</v>
      </c>
      <c r="E186" s="89">
        <f>(E95+E96)*'OLD Data - P&amp;L'!$C$4</f>
        <v>97.61</v>
      </c>
      <c r="F186" s="89">
        <f>(F95+F96)*'OLD Data - P&amp;L'!$C$4</f>
        <v>97.61</v>
      </c>
      <c r="G186" s="89">
        <f>(G95+G96)*'OLD Data - P&amp;L'!$C$4</f>
        <v>-97.61</v>
      </c>
      <c r="H186" s="89">
        <f>(H95+H96)*'OLD Data - P&amp;L'!$C$4</f>
        <v>292.83</v>
      </c>
      <c r="I186" s="89">
        <f>(I95+I96)*'OLD Data - P&amp;L'!$C$4</f>
        <v>1659.37</v>
      </c>
      <c r="J186" s="89">
        <f>(J95+J96)*'OLD Data - P&amp;L'!$C$4</f>
        <v>195.22</v>
      </c>
      <c r="K186" s="89">
        <f>(K95+K96)*'OLD Data - P&amp;L'!$C$4</f>
        <v>195.22</v>
      </c>
      <c r="L186" s="89">
        <f>(L95+L96)*'OLD Data - P&amp;L'!$C$4</f>
        <v>390.44</v>
      </c>
      <c r="M186" s="89">
        <f>(M95+M96)*'OLD Data - P&amp;L'!$C$4</f>
        <v>8492.07</v>
      </c>
      <c r="N186" s="89">
        <f>(N95+N96)*'OLD Data - P&amp;L'!$C$4</f>
        <v>2342.64</v>
      </c>
      <c r="O186" s="89">
        <f>(O95+O96)*'OLD Data - P&amp;L'!$C$4</f>
        <v>0</v>
      </c>
      <c r="P186" s="89">
        <f>(P95+P96)*'OLD Data - P&amp;L'!$C$4</f>
        <v>0</v>
      </c>
      <c r="Q186" s="89">
        <f>(Q95+Q96)*'OLD Data - P&amp;L'!$C$4</f>
        <v>0</v>
      </c>
      <c r="R186" s="89">
        <f>(R95+R96)*'OLD Data - P&amp;L'!$C$4</f>
        <v>292.83</v>
      </c>
      <c r="S186" s="89">
        <f>(S95+S96)*'OLD Data - P&amp;L'!$C$4</f>
        <v>195.22</v>
      </c>
      <c r="T186" s="89">
        <f>(T95+T96)*'OLD Data - P&amp;L'!$C$4</f>
        <v>0</v>
      </c>
      <c r="U186" s="89">
        <f>(U95+U96)*'OLD Data - P&amp;L'!$C$4</f>
        <v>0</v>
      </c>
      <c r="V186" s="89">
        <f>(V95+V96)*'OLD Data - P&amp;L'!$C$4</f>
        <v>-97.61</v>
      </c>
      <c r="W186" s="89">
        <f>(W95+W96)*'OLD Data - P&amp;L'!$C$4</f>
        <v>0</v>
      </c>
      <c r="X186" s="89">
        <f>(X95+X96)*'OLD Data - P&amp;L'!$C$4</f>
        <v>0</v>
      </c>
      <c r="Y186" s="89">
        <f>(Y95+Y96)*'OLD Data - P&amp;L'!$C$4</f>
        <v>-97.61</v>
      </c>
      <c r="Z186" s="89">
        <f>(Z95+Z96)*'OLD Data - P&amp;L'!$C$4</f>
        <v>0</v>
      </c>
      <c r="AA186" s="89">
        <f>(AA95+AA96)*'OLD Data - P&amp;L'!$C$4</f>
        <v>0</v>
      </c>
      <c r="AB186" s="89">
        <f>(AB95+AB96)*'OLD Data - P&amp;L'!$C$4</f>
        <v>0</v>
      </c>
      <c r="AC186" s="89">
        <f>(AC95+AC96)*'OLD Data - P&amp;L'!$C$4</f>
        <v>0</v>
      </c>
      <c r="AD186" s="89">
        <f>(AD95+AD96)*'OLD Data - P&amp;L'!$C$4</f>
        <v>0</v>
      </c>
      <c r="AE186" s="89">
        <f>(AE95+AE96)*'OLD Data - P&amp;L'!$C$4</f>
        <v>0</v>
      </c>
      <c r="AF186" s="89">
        <f>(AF95+AF96)*'OLD Data - P&amp;L'!$C$4</f>
        <v>0</v>
      </c>
      <c r="AG186" s="888">
        <f t="shared" si="63"/>
        <v>14836.72</v>
      </c>
    </row>
    <row r="187">
      <c r="A187" s="1017" t="s">
        <v>977</v>
      </c>
      <c r="B187" s="89">
        <f>(B186)*'OLD Data - P&amp;L'!$L$5</f>
        <v>43.9245</v>
      </c>
      <c r="C187" s="89">
        <f>(C186)*'OLD Data - P&amp;L'!$L$5</f>
        <v>7.32075</v>
      </c>
      <c r="D187" s="89">
        <f>(D186)*'OLD Data - P&amp;L'!$L$5</f>
        <v>14.6415</v>
      </c>
      <c r="E187" s="89">
        <f>(E186)*'OLD Data - P&amp;L'!$L$5</f>
        <v>7.32075</v>
      </c>
      <c r="F187" s="89">
        <f>(F186)*'OLD Data - P&amp;L'!$L$5</f>
        <v>7.32075</v>
      </c>
      <c r="G187" s="89">
        <f>(G186)*'OLD Data - P&amp;L'!$L$5</f>
        <v>-7.32075</v>
      </c>
      <c r="H187" s="89">
        <f>(H186)*'OLD Data - P&amp;L'!$L$5</f>
        <v>21.96225</v>
      </c>
      <c r="I187" s="89">
        <f>(I186)*'OLD Data - P&amp;L'!$L$5</f>
        <v>124.45275</v>
      </c>
      <c r="J187" s="89">
        <f>(J186)*'OLD Data - P&amp;L'!$L$5</f>
        <v>14.6415</v>
      </c>
      <c r="K187" s="89">
        <f>(K186)*'OLD Data - P&amp;L'!$L$5</f>
        <v>14.6415</v>
      </c>
      <c r="L187" s="89">
        <f>(L186)*'OLD Data - P&amp;L'!$L$5</f>
        <v>29.283</v>
      </c>
      <c r="M187" s="89">
        <f>(M186)*'OLD Data - P&amp;L'!$L$5</f>
        <v>636.90525</v>
      </c>
      <c r="N187" s="89">
        <f>(N186)*'OLD Data - P&amp;L'!$L$5</f>
        <v>175.698</v>
      </c>
      <c r="O187" s="89">
        <f>(O186)*'OLD Data - P&amp;L'!$L$5</f>
        <v>0</v>
      </c>
      <c r="P187" s="89">
        <f>(P186)*'OLD Data - P&amp;L'!$L$5</f>
        <v>0</v>
      </c>
      <c r="Q187" s="89">
        <f>(Q186)*'OLD Data - P&amp;L'!$L$5</f>
        <v>0</v>
      </c>
      <c r="R187" s="89">
        <f>(R186)*'OLD Data - P&amp;L'!$L$5</f>
        <v>21.96225</v>
      </c>
      <c r="S187" s="89">
        <f>(S186)*'OLD Data - P&amp;L'!$L$5</f>
        <v>14.6415</v>
      </c>
      <c r="T187" s="89">
        <f>(T186)*'OLD Data - P&amp;L'!$L$5</f>
        <v>0</v>
      </c>
      <c r="U187" s="89">
        <f>(U186)*'OLD Data - P&amp;L'!$L$5</f>
        <v>0</v>
      </c>
      <c r="V187" s="89">
        <f>(V186)*'OLD Data - P&amp;L'!$L$5</f>
        <v>-7.32075</v>
      </c>
      <c r="W187" s="89">
        <f>(W186)*'OLD Data - P&amp;L'!$L$5</f>
        <v>0</v>
      </c>
      <c r="X187" s="89">
        <f>(X186)*'OLD Data - P&amp;L'!$L$5</f>
        <v>0</v>
      </c>
      <c r="Y187" s="89">
        <f>(Y186)*'OLD Data - P&amp;L'!$L$5</f>
        <v>-7.32075</v>
      </c>
      <c r="Z187" s="89">
        <f>(Z186)*'OLD Data - P&amp;L'!$L$5</f>
        <v>0</v>
      </c>
      <c r="AA187" s="89">
        <f>(AA186)*'OLD Data - P&amp;L'!$L$5</f>
        <v>0</v>
      </c>
      <c r="AB187" s="89">
        <f>(AB186)*'OLD Data - P&amp;L'!$L$5</f>
        <v>0</v>
      </c>
      <c r="AC187" s="89">
        <f>(AC186)*'OLD Data - P&amp;L'!$L$5</f>
        <v>0</v>
      </c>
      <c r="AD187" s="89">
        <f>(AD186)*'OLD Data - P&amp;L'!$L$5</f>
        <v>0</v>
      </c>
      <c r="AE187" s="89">
        <f>(AE186)*'OLD Data - P&amp;L'!$L$5</f>
        <v>0</v>
      </c>
      <c r="AF187" s="89">
        <f>(AF186)*'OLD Data - P&amp;L'!$L$5</f>
        <v>0</v>
      </c>
      <c r="AG187" s="888">
        <f t="shared" si="63"/>
        <v>1112.754</v>
      </c>
    </row>
    <row r="188">
      <c r="A188" s="1016" t="s">
        <v>985</v>
      </c>
      <c r="B188" s="89">
        <f>B99*'OLD Data - P&amp;L'!$C$6</f>
        <v>0</v>
      </c>
      <c r="C188" s="89">
        <f>C99*'OLD Data - P&amp;L'!$C$6</f>
        <v>0</v>
      </c>
      <c r="D188" s="89">
        <f>D99*'OLD Data - P&amp;L'!$C$6</f>
        <v>0</v>
      </c>
      <c r="E188" s="89">
        <f>E99*'OLD Data - P&amp;L'!$C$6</f>
        <v>0</v>
      </c>
      <c r="F188" s="89">
        <f>F99*'OLD Data - P&amp;L'!$C$6</f>
        <v>0</v>
      </c>
      <c r="G188" s="89">
        <f>G99*'OLD Data - P&amp;L'!$C$6</f>
        <v>0</v>
      </c>
      <c r="H188" s="89">
        <f>H99*'OLD Data - P&amp;L'!$C$6</f>
        <v>0</v>
      </c>
      <c r="I188" s="89">
        <f>I99*'OLD Data - P&amp;L'!$C$6</f>
        <v>0</v>
      </c>
      <c r="J188" s="89">
        <f>J99*'OLD Data - P&amp;L'!$C$6</f>
        <v>0</v>
      </c>
      <c r="K188" s="89">
        <f>K99*'OLD Data - P&amp;L'!$C$6</f>
        <v>0</v>
      </c>
      <c r="L188" s="89">
        <f>L99*'OLD Data - P&amp;L'!$C$6</f>
        <v>0</v>
      </c>
      <c r="M188" s="89">
        <f>M99*'OLD Data - P&amp;L'!$C$6</f>
        <v>0</v>
      </c>
      <c r="N188" s="89">
        <f>N99*'OLD Data - P&amp;L'!$C$6</f>
        <v>0</v>
      </c>
      <c r="O188" s="89">
        <f>O99*'OLD Data - P&amp;L'!$C$6</f>
        <v>0</v>
      </c>
      <c r="P188" s="89">
        <f>P99*'OLD Data - P&amp;L'!$C$6</f>
        <v>0</v>
      </c>
      <c r="Q188" s="89">
        <f>Q99*'OLD Data - P&amp;L'!$C$6</f>
        <v>0</v>
      </c>
      <c r="R188" s="89">
        <f>R99*'OLD Data - P&amp;L'!$C$6</f>
        <v>0</v>
      </c>
      <c r="S188" s="89">
        <f>S99*'OLD Data - P&amp;L'!$C$6</f>
        <v>0</v>
      </c>
      <c r="T188" s="89">
        <f>T99*'OLD Data - P&amp;L'!$C$6</f>
        <v>-5.49</v>
      </c>
      <c r="U188" s="89">
        <f>U99*'OLD Data - P&amp;L'!$C$6</f>
        <v>0</v>
      </c>
      <c r="V188" s="89">
        <f>V99*'OLD Data - P&amp;L'!$C$6</f>
        <v>0</v>
      </c>
      <c r="W188" s="89">
        <f>W99*'OLD Data - P&amp;L'!$C$6</f>
        <v>0</v>
      </c>
      <c r="X188" s="89">
        <f>X99*'OLD Data - P&amp;L'!$C$6</f>
        <v>0</v>
      </c>
      <c r="Y188" s="89">
        <f>Y99*'OLD Data - P&amp;L'!$C$6</f>
        <v>0</v>
      </c>
      <c r="Z188" s="89">
        <f>Z99*'OLD Data - P&amp;L'!$C$6</f>
        <v>0</v>
      </c>
      <c r="AA188" s="89">
        <f>AA99*'OLD Data - P&amp;L'!$C$6</f>
        <v>0</v>
      </c>
      <c r="AB188" s="89">
        <f>AB99*'OLD Data - P&amp;L'!$C$6</f>
        <v>0</v>
      </c>
      <c r="AC188" s="89">
        <f>AC99*'OLD Data - P&amp;L'!$C$6</f>
        <v>0</v>
      </c>
      <c r="AD188" s="89">
        <f>AD99*'OLD Data - P&amp;L'!$C$6</f>
        <v>0</v>
      </c>
      <c r="AE188" s="89">
        <f>AE99*'OLD Data - P&amp;L'!$C$6</f>
        <v>0</v>
      </c>
      <c r="AF188" s="89">
        <f>AF99*'OLD Data - P&amp;L'!$C$6</f>
        <v>0</v>
      </c>
      <c r="AG188" s="888">
        <f t="shared" si="63"/>
        <v>-5.49</v>
      </c>
    </row>
    <row r="189">
      <c r="A189" s="1017" t="s">
        <v>994</v>
      </c>
      <c r="B189" s="89">
        <f>B188*'OLD Data - P&amp;L'!$L$5</f>
        <v>0</v>
      </c>
      <c r="C189" s="89">
        <f>C188*'OLD Data - P&amp;L'!$L$5</f>
        <v>0</v>
      </c>
      <c r="D189" s="89">
        <f>D188*'OLD Data - P&amp;L'!$L$5</f>
        <v>0</v>
      </c>
      <c r="E189" s="89">
        <f>E188*'OLD Data - P&amp;L'!$L$5</f>
        <v>0</v>
      </c>
      <c r="F189" s="89">
        <f>F188*'OLD Data - P&amp;L'!$L$5</f>
        <v>0</v>
      </c>
      <c r="G189" s="89">
        <f>G188*'OLD Data - P&amp;L'!$L$5</f>
        <v>0</v>
      </c>
      <c r="H189" s="89">
        <f>H188*'OLD Data - P&amp;L'!$L$5</f>
        <v>0</v>
      </c>
      <c r="I189" s="89">
        <f>I188*'OLD Data - P&amp;L'!$L$5</f>
        <v>0</v>
      </c>
      <c r="J189" s="89">
        <f>J188*'OLD Data - P&amp;L'!$L$5</f>
        <v>0</v>
      </c>
      <c r="K189" s="89">
        <f>K188*'OLD Data - P&amp;L'!$L$5</f>
        <v>0</v>
      </c>
      <c r="L189" s="89">
        <f>L188*'OLD Data - P&amp;L'!$L$5</f>
        <v>0</v>
      </c>
      <c r="M189" s="89">
        <f>M188*'OLD Data - P&amp;L'!$L$5</f>
        <v>0</v>
      </c>
      <c r="N189" s="89">
        <f>N188*'OLD Data - P&amp;L'!$L$5</f>
        <v>0</v>
      </c>
      <c r="O189" s="89">
        <f>O188*'OLD Data - P&amp;L'!$L$5</f>
        <v>0</v>
      </c>
      <c r="P189" s="89">
        <f>P188*'OLD Data - P&amp;L'!$L$5</f>
        <v>0</v>
      </c>
      <c r="Q189" s="89">
        <f>Q188*'OLD Data - P&amp;L'!$L$5</f>
        <v>0</v>
      </c>
      <c r="R189" s="89">
        <f>R188*'OLD Data - P&amp;L'!$L$5</f>
        <v>0</v>
      </c>
      <c r="S189" s="89">
        <f>S188*'OLD Data - P&amp;L'!$L$5</f>
        <v>0</v>
      </c>
      <c r="T189" s="89">
        <f>T188*'OLD Data - P&amp;L'!$L$5</f>
        <v>-0.41175</v>
      </c>
      <c r="U189" s="89">
        <f>U188*'OLD Data - P&amp;L'!$L$5</f>
        <v>0</v>
      </c>
      <c r="V189" s="89">
        <f>V188*'OLD Data - P&amp;L'!$L$5</f>
        <v>0</v>
      </c>
      <c r="W189" s="89">
        <f>W188*'OLD Data - P&amp;L'!$L$5</f>
        <v>0</v>
      </c>
      <c r="X189" s="89">
        <f>X188*'OLD Data - P&amp;L'!$L$5</f>
        <v>0</v>
      </c>
      <c r="Y189" s="89">
        <f>Y188*'OLD Data - P&amp;L'!$L$5</f>
        <v>0</v>
      </c>
      <c r="Z189" s="89">
        <f>Z188*'OLD Data - P&amp;L'!$L$5</f>
        <v>0</v>
      </c>
      <c r="AA189" s="89">
        <f>AA188*'OLD Data - P&amp;L'!$L$5</f>
        <v>0</v>
      </c>
      <c r="AB189" s="89">
        <f>AB188*'OLD Data - P&amp;L'!$L$5</f>
        <v>0</v>
      </c>
      <c r="AC189" s="89">
        <f>AC188*'OLD Data - P&amp;L'!$L$5</f>
        <v>0</v>
      </c>
      <c r="AD189" s="89">
        <f>AD188*'OLD Data - P&amp;L'!$L$5</f>
        <v>0</v>
      </c>
      <c r="AE189" s="89">
        <f>AE188*'OLD Data - P&amp;L'!$L$5</f>
        <v>0</v>
      </c>
      <c r="AF189" s="89">
        <f>AF188*'OLD Data - P&amp;L'!$L$5</f>
        <v>0</v>
      </c>
      <c r="AG189" s="888">
        <f t="shared" si="63"/>
        <v>-0.41175</v>
      </c>
    </row>
    <row r="190">
      <c r="A190" s="1017" t="s">
        <v>1001</v>
      </c>
      <c r="B190" s="89">
        <f>B188*'OLD Data - P&amp;L'!$L$4</f>
        <v>0</v>
      </c>
      <c r="C190" s="89">
        <f>C188*'OLD Data - P&amp;L'!$L$4</f>
        <v>0</v>
      </c>
      <c r="D190" s="89">
        <f>D188*'OLD Data - P&amp;L'!$L$4</f>
        <v>0</v>
      </c>
      <c r="E190" s="89">
        <f>E188*'OLD Data - P&amp;L'!$L$4</f>
        <v>0</v>
      </c>
      <c r="F190" s="89">
        <f>F188*'OLD Data - P&amp;L'!$L$4</f>
        <v>0</v>
      </c>
      <c r="G190" s="89">
        <f>G188*'OLD Data - P&amp;L'!$L$4</f>
        <v>0</v>
      </c>
      <c r="H190" s="89">
        <f>H188*'OLD Data - P&amp;L'!$L$4</f>
        <v>0</v>
      </c>
      <c r="I190" s="89">
        <f>I188*'OLD Data - P&amp;L'!$L$4</f>
        <v>0</v>
      </c>
      <c r="J190" s="89">
        <f>J188*'OLD Data - P&amp;L'!$L$4</f>
        <v>0</v>
      </c>
      <c r="K190" s="89">
        <f>K188*'OLD Data - P&amp;L'!$L$4</f>
        <v>0</v>
      </c>
      <c r="L190" s="89">
        <f>L188*'OLD Data - P&amp;L'!$L$4</f>
        <v>0</v>
      </c>
      <c r="M190" s="89">
        <f>M188*'OLD Data - P&amp;L'!$L$4</f>
        <v>0</v>
      </c>
      <c r="N190" s="89">
        <f>N188*'OLD Data - P&amp;L'!$L$4</f>
        <v>0</v>
      </c>
      <c r="O190" s="89">
        <f>O188*'OLD Data - P&amp;L'!$L$4</f>
        <v>0</v>
      </c>
      <c r="P190" s="89">
        <f>P188*'OLD Data - P&amp;L'!$L$4</f>
        <v>0</v>
      </c>
      <c r="Q190" s="89">
        <f>Q188*'OLD Data - P&amp;L'!$L$4</f>
        <v>0</v>
      </c>
      <c r="R190" s="89">
        <f>R188*'OLD Data - P&amp;L'!$L$4</f>
        <v>0</v>
      </c>
      <c r="S190" s="89">
        <f>S188*'OLD Data - P&amp;L'!$L$4</f>
        <v>0</v>
      </c>
      <c r="T190" s="89">
        <f>T188*'OLD Data - P&amp;L'!$L$4</f>
        <v>-0.18666</v>
      </c>
      <c r="U190" s="89">
        <f>U188*'OLD Data - P&amp;L'!$L$4</f>
        <v>0</v>
      </c>
      <c r="V190" s="89">
        <f>V188*'OLD Data - P&amp;L'!$L$4</f>
        <v>0</v>
      </c>
      <c r="W190" s="89">
        <f>W188*'OLD Data - P&amp;L'!$L$4</f>
        <v>0</v>
      </c>
      <c r="X190" s="89">
        <f>X188*'OLD Data - P&amp;L'!$L$4</f>
        <v>0</v>
      </c>
      <c r="Y190" s="89">
        <f>Y188*'OLD Data - P&amp;L'!$L$4</f>
        <v>0</v>
      </c>
      <c r="Z190" s="89">
        <f>Z188*'OLD Data - P&amp;L'!$L$4</f>
        <v>0</v>
      </c>
      <c r="AA190" s="89">
        <f>AA188*'OLD Data - P&amp;L'!$L$4</f>
        <v>0</v>
      </c>
      <c r="AB190" s="89">
        <f>AB188*'OLD Data - P&amp;L'!$L$4</f>
        <v>0</v>
      </c>
      <c r="AC190" s="89">
        <f>AC188*'OLD Data - P&amp;L'!$L$4</f>
        <v>0</v>
      </c>
      <c r="AD190" s="89">
        <f>AD188*'OLD Data - P&amp;L'!$L$4</f>
        <v>0</v>
      </c>
      <c r="AE190" s="89">
        <f>AE188*'OLD Data - P&amp;L'!$L$4</f>
        <v>0</v>
      </c>
      <c r="AF190" s="89">
        <f>AF188*'OLD Data - P&amp;L'!$L$4</f>
        <v>0</v>
      </c>
      <c r="AG190" s="888">
        <f t="shared" si="63"/>
        <v>-0.18666</v>
      </c>
    </row>
    <row r="191">
      <c r="A191" s="1016" t="s">
        <v>1004</v>
      </c>
      <c r="B191" s="89">
        <f>B100*'OLD Data - P&amp;L'!$C$8</f>
        <v>0</v>
      </c>
      <c r="C191" s="89">
        <f>C100*'OLD Data - P&amp;L'!$C$8</f>
        <v>0</v>
      </c>
      <c r="D191" s="89">
        <f>D100*'OLD Data - P&amp;L'!$C$8</f>
        <v>0</v>
      </c>
      <c r="E191" s="89">
        <f>E100*'OLD Data - P&amp;L'!$C$8</f>
        <v>0</v>
      </c>
      <c r="F191" s="89">
        <f>F100*'OLD Data - P&amp;L'!$C$8</f>
        <v>0</v>
      </c>
      <c r="G191" s="89">
        <f>G100*'OLD Data - P&amp;L'!$C$8</f>
        <v>0</v>
      </c>
      <c r="H191" s="89">
        <f>H100*'OLD Data - P&amp;L'!$C$8</f>
        <v>0</v>
      </c>
      <c r="I191" s="89">
        <f>I100*'OLD Data - P&amp;L'!$C$8</f>
        <v>0</v>
      </c>
      <c r="J191" s="89">
        <f>J100*'OLD Data - P&amp;L'!$C$8</f>
        <v>0</v>
      </c>
      <c r="K191" s="89">
        <f>K100*'OLD Data - P&amp;L'!$C$8</f>
        <v>0</v>
      </c>
      <c r="L191" s="89">
        <f>L100*'OLD Data - P&amp;L'!$C$8</f>
        <v>0</v>
      </c>
      <c r="M191" s="89">
        <f>M100*'OLD Data - P&amp;L'!$C$8</f>
        <v>0</v>
      </c>
      <c r="N191" s="89">
        <f>N100*'OLD Data - P&amp;L'!$C$8</f>
        <v>0</v>
      </c>
      <c r="O191" s="89">
        <f>O100*'OLD Data - P&amp;L'!$C$8</f>
        <v>0</v>
      </c>
      <c r="P191" s="89">
        <f>P100*'OLD Data - P&amp;L'!$C$8</f>
        <v>0</v>
      </c>
      <c r="Q191" s="89">
        <f>Q100*'OLD Data - P&amp;L'!$C$8</f>
        <v>0</v>
      </c>
      <c r="R191" s="89">
        <f>R100*'OLD Data - P&amp;L'!$C$8</f>
        <v>0</v>
      </c>
      <c r="S191" s="89">
        <f>S100*'OLD Data - P&amp;L'!$C$8</f>
        <v>0</v>
      </c>
      <c r="T191" s="89">
        <f>T100*'OLD Data - P&amp;L'!$C$8</f>
        <v>-1.19</v>
      </c>
      <c r="U191" s="89">
        <f>U100*'OLD Data - P&amp;L'!$C$8</f>
        <v>0</v>
      </c>
      <c r="V191" s="89">
        <f>V100*'OLD Data - P&amp;L'!$C$8</f>
        <v>-1.19</v>
      </c>
      <c r="W191" s="89">
        <f>W100*'OLD Data - P&amp;L'!$C$8</f>
        <v>0</v>
      </c>
      <c r="X191" s="89">
        <f>X100*'OLD Data - P&amp;L'!$C$8</f>
        <v>0</v>
      </c>
      <c r="Y191" s="89">
        <f>Y100*'OLD Data - P&amp;L'!$C$8</f>
        <v>0</v>
      </c>
      <c r="Z191" s="89">
        <f>Z100*'OLD Data - P&amp;L'!$C$8</f>
        <v>0</v>
      </c>
      <c r="AA191" s="89">
        <f>AA100*'OLD Data - P&amp;L'!$C$8</f>
        <v>0</v>
      </c>
      <c r="AB191" s="89">
        <f>AB100*'OLD Data - P&amp;L'!$C$8</f>
        <v>0</v>
      </c>
      <c r="AC191" s="89">
        <f>AC100*'OLD Data - P&amp;L'!$C$8</f>
        <v>0</v>
      </c>
      <c r="AD191" s="89">
        <f>AD100*'OLD Data - P&amp;L'!$C$8</f>
        <v>0</v>
      </c>
      <c r="AE191" s="89">
        <f>AE100*'OLD Data - P&amp;L'!$C$8</f>
        <v>0</v>
      </c>
      <c r="AF191" s="89">
        <f>AF100*'OLD Data - P&amp;L'!$C$8</f>
        <v>0</v>
      </c>
      <c r="AG191" s="888">
        <f t="shared" si="63"/>
        <v>-2.38</v>
      </c>
    </row>
    <row r="192">
      <c r="A192" s="1017" t="s">
        <v>1008</v>
      </c>
      <c r="B192" s="89">
        <f>B191*'OLD Data - P&amp;L'!$L$5</f>
        <v>0</v>
      </c>
      <c r="C192" s="89">
        <f>C191*'OLD Data - P&amp;L'!$L$5</f>
        <v>0</v>
      </c>
      <c r="D192" s="89">
        <f>D191*'OLD Data - P&amp;L'!$L$5</f>
        <v>0</v>
      </c>
      <c r="E192" s="89">
        <f>E191*'OLD Data - P&amp;L'!$L$5</f>
        <v>0</v>
      </c>
      <c r="F192" s="89">
        <f>F191*'OLD Data - P&amp;L'!$L$5</f>
        <v>0</v>
      </c>
      <c r="G192" s="89">
        <f>G191*'OLD Data - P&amp;L'!$L$5</f>
        <v>0</v>
      </c>
      <c r="H192" s="89">
        <f>H191*'OLD Data - P&amp;L'!$L$5</f>
        <v>0</v>
      </c>
      <c r="I192" s="89">
        <f>I191*'OLD Data - P&amp;L'!$L$5</f>
        <v>0</v>
      </c>
      <c r="J192" s="89">
        <f>J191*'OLD Data - P&amp;L'!$L$5</f>
        <v>0</v>
      </c>
      <c r="K192" s="89">
        <f>K191*'OLD Data - P&amp;L'!$L$5</f>
        <v>0</v>
      </c>
      <c r="L192" s="89">
        <f>L191*'OLD Data - P&amp;L'!$L$5</f>
        <v>0</v>
      </c>
      <c r="M192" s="89">
        <f>M191*'OLD Data - P&amp;L'!$L$5</f>
        <v>0</v>
      </c>
      <c r="N192" s="89">
        <f>N191*'OLD Data - P&amp;L'!$L$5</f>
        <v>0</v>
      </c>
      <c r="O192" s="89">
        <f>O191*'OLD Data - P&amp;L'!$L$5</f>
        <v>0</v>
      </c>
      <c r="P192" s="89">
        <f>P191*'OLD Data - P&amp;L'!$L$5</f>
        <v>0</v>
      </c>
      <c r="Q192" s="89">
        <f>Q191*'OLD Data - P&amp;L'!$L$5</f>
        <v>0</v>
      </c>
      <c r="R192" s="89">
        <f>R191*'OLD Data - P&amp;L'!$L$5</f>
        <v>0</v>
      </c>
      <c r="S192" s="89">
        <f>S191*'OLD Data - P&amp;L'!$L$5</f>
        <v>0</v>
      </c>
      <c r="T192" s="89">
        <f>T191*'OLD Data - P&amp;L'!$L$5</f>
        <v>-0.08925</v>
      </c>
      <c r="U192" s="89">
        <f>U191*'OLD Data - P&amp;L'!$L$5</f>
        <v>0</v>
      </c>
      <c r="V192" s="89">
        <f>V191*'OLD Data - P&amp;L'!$L$5</f>
        <v>-0.08925</v>
      </c>
      <c r="W192" s="89">
        <f>W191*'OLD Data - P&amp;L'!$L$5</f>
        <v>0</v>
      </c>
      <c r="X192" s="89">
        <f>X191*'OLD Data - P&amp;L'!$L$5</f>
        <v>0</v>
      </c>
      <c r="Y192" s="89">
        <f>Y191*'OLD Data - P&amp;L'!$L$5</f>
        <v>0</v>
      </c>
      <c r="Z192" s="89">
        <f>Z191*'OLD Data - P&amp;L'!$L$5</f>
        <v>0</v>
      </c>
      <c r="AA192" s="89">
        <f>AA191*'OLD Data - P&amp;L'!$L$5</f>
        <v>0</v>
      </c>
      <c r="AB192" s="89">
        <f>AB191*'OLD Data - P&amp;L'!$L$5</f>
        <v>0</v>
      </c>
      <c r="AC192" s="89">
        <f>AC191*'OLD Data - P&amp;L'!$L$5</f>
        <v>0</v>
      </c>
      <c r="AD192" s="89">
        <f>AD191*'OLD Data - P&amp;L'!$L$5</f>
        <v>0</v>
      </c>
      <c r="AE192" s="89">
        <f>AE191*'OLD Data - P&amp;L'!$L$5</f>
        <v>0</v>
      </c>
      <c r="AF192" s="89">
        <f>AF191*'OLD Data - P&amp;L'!$L$5</f>
        <v>0</v>
      </c>
      <c r="AG192" s="888">
        <f t="shared" si="63"/>
        <v>-0.1785</v>
      </c>
    </row>
    <row r="193">
      <c r="A193" s="1017" t="s">
        <v>1013</v>
      </c>
      <c r="B193" s="89">
        <f>B191*'OLD Data - P&amp;L'!$L$4</f>
        <v>0</v>
      </c>
      <c r="C193" s="89">
        <f>C191*'OLD Data - P&amp;L'!$L$4</f>
        <v>0</v>
      </c>
      <c r="D193" s="89">
        <f>D191*'OLD Data - P&amp;L'!$L$4</f>
        <v>0</v>
      </c>
      <c r="E193" s="89">
        <f>E191*'OLD Data - P&amp;L'!$L$4</f>
        <v>0</v>
      </c>
      <c r="F193" s="89">
        <f>F191*'OLD Data - P&amp;L'!$L$4</f>
        <v>0</v>
      </c>
      <c r="G193" s="89">
        <f>G191*'OLD Data - P&amp;L'!$L$4</f>
        <v>0</v>
      </c>
      <c r="H193" s="89">
        <f>H191*'OLD Data - P&amp;L'!$L$4</f>
        <v>0</v>
      </c>
      <c r="I193" s="89">
        <f>I191*'OLD Data - P&amp;L'!$L$4</f>
        <v>0</v>
      </c>
      <c r="J193" s="89">
        <f>J191*'OLD Data - P&amp;L'!$L$4</f>
        <v>0</v>
      </c>
      <c r="K193" s="89">
        <f>K191*'OLD Data - P&amp;L'!$L$4</f>
        <v>0</v>
      </c>
      <c r="L193" s="89">
        <f>L191*'OLD Data - P&amp;L'!$L$4</f>
        <v>0</v>
      </c>
      <c r="M193" s="89">
        <f>M191*'OLD Data - P&amp;L'!$L$4</f>
        <v>0</v>
      </c>
      <c r="N193" s="89">
        <f>N191*'OLD Data - P&amp;L'!$L$4</f>
        <v>0</v>
      </c>
      <c r="O193" s="89">
        <f>O191*'OLD Data - P&amp;L'!$L$4</f>
        <v>0</v>
      </c>
      <c r="P193" s="89">
        <f>P191*'OLD Data - P&amp;L'!$L$4</f>
        <v>0</v>
      </c>
      <c r="Q193" s="89">
        <f>Q191*'OLD Data - P&amp;L'!$L$4</f>
        <v>0</v>
      </c>
      <c r="R193" s="89">
        <f>R191*'OLD Data - P&amp;L'!$L$4</f>
        <v>0</v>
      </c>
      <c r="S193" s="89">
        <f>S191*'OLD Data - P&amp;L'!$L$4</f>
        <v>0</v>
      </c>
      <c r="T193" s="89">
        <f>T191*'OLD Data - P&amp;L'!$L$4</f>
        <v>-0.04046</v>
      </c>
      <c r="U193" s="89">
        <f>U191*'OLD Data - P&amp;L'!$L$4</f>
        <v>0</v>
      </c>
      <c r="V193" s="89">
        <f>V191*'OLD Data - P&amp;L'!$L$4</f>
        <v>-0.04046</v>
      </c>
      <c r="W193" s="89">
        <f>W191*'OLD Data - P&amp;L'!$L$4</f>
        <v>0</v>
      </c>
      <c r="X193" s="89">
        <f>X191*'OLD Data - P&amp;L'!$L$4</f>
        <v>0</v>
      </c>
      <c r="Y193" s="89">
        <f>Y191*'OLD Data - P&amp;L'!$L$4</f>
        <v>0</v>
      </c>
      <c r="Z193" s="89">
        <f>Z191*'OLD Data - P&amp;L'!$L$4</f>
        <v>0</v>
      </c>
      <c r="AA193" s="89">
        <f>AA191*'OLD Data - P&amp;L'!$L$4</f>
        <v>0</v>
      </c>
      <c r="AB193" s="89">
        <f>AB191*'OLD Data - P&amp;L'!$L$4</f>
        <v>0</v>
      </c>
      <c r="AC193" s="89">
        <f>AC191*'OLD Data - P&amp;L'!$L$4</f>
        <v>0</v>
      </c>
      <c r="AD193" s="89">
        <f>AD191*'OLD Data - P&amp;L'!$L$4</f>
        <v>0</v>
      </c>
      <c r="AE193" s="89">
        <f>AE191*'OLD Data - P&amp;L'!$L$4</f>
        <v>0</v>
      </c>
      <c r="AF193" s="89">
        <f>AF191*'OLD Data - P&amp;L'!$L$4</f>
        <v>0</v>
      </c>
      <c r="AG193" s="888">
        <f t="shared" si="63"/>
        <v>-0.08092</v>
      </c>
    </row>
    <row r="194">
      <c r="A194" s="1016" t="s">
        <v>1018</v>
      </c>
      <c r="B194" s="89">
        <f>(B101+B102)*'OLD Data - P&amp;L'!$C$9</f>
        <v>0</v>
      </c>
      <c r="C194" s="89">
        <f>(C101+C102)*'OLD Data - P&amp;L'!$C$9</f>
        <v>0</v>
      </c>
      <c r="D194" s="89">
        <f>(D101+D102)*'OLD Data - P&amp;L'!$C$9</f>
        <v>0</v>
      </c>
      <c r="E194" s="89">
        <f>(E101+E102)*'OLD Data - P&amp;L'!$C$9</f>
        <v>0</v>
      </c>
      <c r="F194" s="89">
        <f>(F101+F102)*'OLD Data - P&amp;L'!$C$9</f>
        <v>0</v>
      </c>
      <c r="G194" s="89">
        <f>(G101+G102)*'OLD Data - P&amp;L'!$C$9</f>
        <v>0</v>
      </c>
      <c r="H194" s="89">
        <f>(H101+H102)*'OLD Data - P&amp;L'!$C$9</f>
        <v>0</v>
      </c>
      <c r="I194" s="89">
        <f>(I101+I102)*'OLD Data - P&amp;L'!$C$9</f>
        <v>0</v>
      </c>
      <c r="J194" s="89">
        <f>(J101+J102)*'OLD Data - P&amp;L'!$C$9</f>
        <v>0</v>
      </c>
      <c r="K194" s="89">
        <f>(K101+K102)*'OLD Data - P&amp;L'!$C$9</f>
        <v>0</v>
      </c>
      <c r="L194" s="89">
        <f>(L101+L102)*'OLD Data - P&amp;L'!$C$9</f>
        <v>0</v>
      </c>
      <c r="M194" s="89">
        <f>(M101+M102)*'OLD Data - P&amp;L'!$C$9</f>
        <v>0</v>
      </c>
      <c r="N194" s="89">
        <f>(N101+N102)*'OLD Data - P&amp;L'!$C$9</f>
        <v>0</v>
      </c>
      <c r="O194" s="89">
        <f>(O101+O102)*'OLD Data - P&amp;L'!$C$9</f>
        <v>0</v>
      </c>
      <c r="P194" s="89">
        <f>(P101+P102)*'OLD Data - P&amp;L'!$C$9</f>
        <v>0</v>
      </c>
      <c r="Q194" s="89">
        <f>(Q101+Q102)*'OLD Data - P&amp;L'!$C$9</f>
        <v>0</v>
      </c>
      <c r="R194" s="89">
        <f>(R101+R102)*'OLD Data - P&amp;L'!$C$9</f>
        <v>0</v>
      </c>
      <c r="S194" s="89">
        <f>(S101+S102)*'OLD Data - P&amp;L'!$C$9</f>
        <v>0</v>
      </c>
      <c r="T194" s="89">
        <f>(T101+T102)*'OLD Data - P&amp;L'!$C$9</f>
        <v>0</v>
      </c>
      <c r="U194" s="89">
        <f>(U101+U102)*'OLD Data - P&amp;L'!$C$9</f>
        <v>0</v>
      </c>
      <c r="V194" s="89">
        <f>(V101+V102)*'OLD Data - P&amp;L'!$C$9</f>
        <v>0</v>
      </c>
      <c r="W194" s="89">
        <f>(W101+W102)*'OLD Data - P&amp;L'!$C$9</f>
        <v>0</v>
      </c>
      <c r="X194" s="89">
        <f>(X101+X102)*'OLD Data - P&amp;L'!$C$9</f>
        <v>0</v>
      </c>
      <c r="Y194" s="89">
        <f>(Y101+Y102)*'OLD Data - P&amp;L'!$C$9</f>
        <v>-6.66</v>
      </c>
      <c r="Z194" s="89">
        <f>(Z101+Z102)*'OLD Data - P&amp;L'!$C$9</f>
        <v>0</v>
      </c>
      <c r="AA194" s="89">
        <f>(AA101+AA102)*'OLD Data - P&amp;L'!$C$9</f>
        <v>0</v>
      </c>
      <c r="AB194" s="89">
        <f>(AB101+AB102)*'OLD Data - P&amp;L'!$C$9</f>
        <v>0</v>
      </c>
      <c r="AC194" s="89">
        <f>(AC101+AC102)*'OLD Data - P&amp;L'!$C$9</f>
        <v>0</v>
      </c>
      <c r="AD194" s="89">
        <f>(AD101+AD102)*'OLD Data - P&amp;L'!$C$9</f>
        <v>0</v>
      </c>
      <c r="AE194" s="89">
        <f>(AE101+AE102)*'OLD Data - P&amp;L'!$C$9</f>
        <v>0</v>
      </c>
      <c r="AF194" s="89">
        <f>(AF101+AF102)*'OLD Data - P&amp;L'!$C$9</f>
        <v>0</v>
      </c>
      <c r="AG194" s="888">
        <f t="shared" si="63"/>
        <v>-6.66</v>
      </c>
    </row>
    <row r="195">
      <c r="A195" s="1017" t="s">
        <v>1025</v>
      </c>
      <c r="B195" s="89">
        <f>B194*'OLD Data - P&amp;L'!$L$5</f>
        <v>0</v>
      </c>
      <c r="C195" s="89">
        <f>C194*'OLD Data - P&amp;L'!$L$5</f>
        <v>0</v>
      </c>
      <c r="D195" s="89">
        <f>D194*'OLD Data - P&amp;L'!$L$5</f>
        <v>0</v>
      </c>
      <c r="E195" s="89">
        <f>E194*'OLD Data - P&amp;L'!$L$5</f>
        <v>0</v>
      </c>
      <c r="F195" s="89">
        <f>F194*'OLD Data - P&amp;L'!$L$5</f>
        <v>0</v>
      </c>
      <c r="G195" s="89">
        <f>G194*'OLD Data - P&amp;L'!$L$5</f>
        <v>0</v>
      </c>
      <c r="H195" s="89">
        <f>H194*'OLD Data - P&amp;L'!$L$5</f>
        <v>0</v>
      </c>
      <c r="I195" s="89">
        <f>I194*'OLD Data - P&amp;L'!$L$5</f>
        <v>0</v>
      </c>
      <c r="J195" s="89">
        <f>J194*'OLD Data - P&amp;L'!$L$5</f>
        <v>0</v>
      </c>
      <c r="K195" s="89">
        <f>K194*'OLD Data - P&amp;L'!$L$5</f>
        <v>0</v>
      </c>
      <c r="L195" s="89">
        <f>L194*'OLD Data - P&amp;L'!$L$5</f>
        <v>0</v>
      </c>
      <c r="M195" s="89">
        <f>M194*'OLD Data - P&amp;L'!$L$5</f>
        <v>0</v>
      </c>
      <c r="N195" s="89">
        <f>N194*'OLD Data - P&amp;L'!$L$5</f>
        <v>0</v>
      </c>
      <c r="O195" s="89">
        <f>O194*'OLD Data - P&amp;L'!$L$5</f>
        <v>0</v>
      </c>
      <c r="P195" s="89">
        <f>P194*'OLD Data - P&amp;L'!$L$5</f>
        <v>0</v>
      </c>
      <c r="Q195" s="89">
        <f>Q194*'OLD Data - P&amp;L'!$L$5</f>
        <v>0</v>
      </c>
      <c r="R195" s="89">
        <f>R194*'OLD Data - P&amp;L'!$L$5</f>
        <v>0</v>
      </c>
      <c r="S195" s="89">
        <f>S194*'OLD Data - P&amp;L'!$L$5</f>
        <v>0</v>
      </c>
      <c r="T195" s="89">
        <f>T194*'OLD Data - P&amp;L'!$L$5</f>
        <v>0</v>
      </c>
      <c r="U195" s="89">
        <f>U194*'OLD Data - P&amp;L'!$L$5</f>
        <v>0</v>
      </c>
      <c r="V195" s="89">
        <f>V194*'OLD Data - P&amp;L'!$L$5</f>
        <v>0</v>
      </c>
      <c r="W195" s="89">
        <f>W194*'OLD Data - P&amp;L'!$L$5</f>
        <v>0</v>
      </c>
      <c r="X195" s="89">
        <f>X194*'OLD Data - P&amp;L'!$L$5</f>
        <v>0</v>
      </c>
      <c r="Y195" s="89">
        <f>Y194*'OLD Data - P&amp;L'!$L$5</f>
        <v>-0.4995</v>
      </c>
      <c r="Z195" s="89">
        <f>Z194*'OLD Data - P&amp;L'!$L$5</f>
        <v>0</v>
      </c>
      <c r="AA195" s="89">
        <f>AA194*'OLD Data - P&amp;L'!$L$5</f>
        <v>0</v>
      </c>
      <c r="AB195" s="89">
        <f>AB194*'OLD Data - P&amp;L'!$L$5</f>
        <v>0</v>
      </c>
      <c r="AC195" s="89">
        <f>AC194*'OLD Data - P&amp;L'!$L$5</f>
        <v>0</v>
      </c>
      <c r="AD195" s="89">
        <f>AD194*'OLD Data - P&amp;L'!$L$5</f>
        <v>0</v>
      </c>
      <c r="AE195" s="89">
        <f>AE194*'OLD Data - P&amp;L'!$L$5</f>
        <v>0</v>
      </c>
      <c r="AF195" s="89">
        <f>AF194*'OLD Data - P&amp;L'!$L$5</f>
        <v>0</v>
      </c>
      <c r="AG195" s="888">
        <f t="shared" si="63"/>
        <v>-0.4995</v>
      </c>
    </row>
    <row r="196">
      <c r="A196" s="1017" t="s">
        <v>1029</v>
      </c>
      <c r="B196" s="89">
        <f>B194*'OLD Data - P&amp;L'!$L$4</f>
        <v>0</v>
      </c>
      <c r="C196" s="89">
        <f>C194*'OLD Data - P&amp;L'!$L$4</f>
        <v>0</v>
      </c>
      <c r="D196" s="89">
        <f>D194*'OLD Data - P&amp;L'!$L$4</f>
        <v>0</v>
      </c>
      <c r="E196" s="89">
        <f>E194*'OLD Data - P&amp;L'!$L$4</f>
        <v>0</v>
      </c>
      <c r="F196" s="89">
        <f>F194*'OLD Data - P&amp;L'!$L$4</f>
        <v>0</v>
      </c>
      <c r="G196" s="89">
        <f>G194*'OLD Data - P&amp;L'!$L$4</f>
        <v>0</v>
      </c>
      <c r="H196" s="89">
        <f>H194*'OLD Data - P&amp;L'!$L$4</f>
        <v>0</v>
      </c>
      <c r="I196" s="89">
        <f>I194*'OLD Data - P&amp;L'!$L$4</f>
        <v>0</v>
      </c>
      <c r="J196" s="89">
        <f>J194*'OLD Data - P&amp;L'!$L$4</f>
        <v>0</v>
      </c>
      <c r="K196" s="89">
        <f>K194*'OLD Data - P&amp;L'!$L$4</f>
        <v>0</v>
      </c>
      <c r="L196" s="89">
        <f>L194*'OLD Data - P&amp;L'!$L$4</f>
        <v>0</v>
      </c>
      <c r="M196" s="89">
        <f>M194*'OLD Data - P&amp;L'!$L$4</f>
        <v>0</v>
      </c>
      <c r="N196" s="89">
        <f>N194*'OLD Data - P&amp;L'!$L$4</f>
        <v>0</v>
      </c>
      <c r="O196" s="89">
        <f>O194*'OLD Data - P&amp;L'!$L$4</f>
        <v>0</v>
      </c>
      <c r="P196" s="89">
        <f>P194*'OLD Data - P&amp;L'!$L$4</f>
        <v>0</v>
      </c>
      <c r="Q196" s="89">
        <f>Q194*'OLD Data - P&amp;L'!$L$4</f>
        <v>0</v>
      </c>
      <c r="R196" s="89">
        <f>R194*'OLD Data - P&amp;L'!$L$4</f>
        <v>0</v>
      </c>
      <c r="S196" s="89">
        <f>S194*'OLD Data - P&amp;L'!$L$4</f>
        <v>0</v>
      </c>
      <c r="T196" s="89">
        <f>T194*'OLD Data - P&amp;L'!$L$4</f>
        <v>0</v>
      </c>
      <c r="U196" s="89">
        <f>U194*'OLD Data - P&amp;L'!$L$4</f>
        <v>0</v>
      </c>
      <c r="V196" s="89">
        <f>V194*'OLD Data - P&amp;L'!$L$4</f>
        <v>0</v>
      </c>
      <c r="W196" s="89">
        <f>W194*'OLD Data - P&amp;L'!$L$4</f>
        <v>0</v>
      </c>
      <c r="X196" s="89">
        <f>X194*'OLD Data - P&amp;L'!$L$4</f>
        <v>0</v>
      </c>
      <c r="Y196" s="89">
        <f>Y194*'OLD Data - P&amp;L'!$L$4</f>
        <v>-0.22644</v>
      </c>
      <c r="Z196" s="89">
        <f>Z194*'OLD Data - P&amp;L'!$L$4</f>
        <v>0</v>
      </c>
      <c r="AA196" s="89">
        <f>AA194*'OLD Data - P&amp;L'!$L$4</f>
        <v>0</v>
      </c>
      <c r="AB196" s="89">
        <f>AB194*'OLD Data - P&amp;L'!$L$4</f>
        <v>0</v>
      </c>
      <c r="AC196" s="89">
        <f>AC194*'OLD Data - P&amp;L'!$L$4</f>
        <v>0</v>
      </c>
      <c r="AD196" s="89">
        <f>AD194*'OLD Data - P&amp;L'!$L$4</f>
        <v>0</v>
      </c>
      <c r="AE196" s="89">
        <f>AE194*'OLD Data - P&amp;L'!$L$4</f>
        <v>0</v>
      </c>
      <c r="AF196" s="89">
        <f>AF194*'OLD Data - P&amp;L'!$L$4</f>
        <v>0</v>
      </c>
      <c r="AG196" s="888">
        <f t="shared" si="63"/>
        <v>-0.22644</v>
      </c>
    </row>
    <row r="197">
      <c r="A197" s="1016" t="s">
        <v>1034</v>
      </c>
      <c r="B197" s="89">
        <f>(B103+B104)*'OLD Data - P&amp;L'!$C$5</f>
        <v>0</v>
      </c>
      <c r="C197" s="89">
        <f>(C103+C104)*'OLD Data - P&amp;L'!$C$5</f>
        <v>0</v>
      </c>
      <c r="D197" s="89">
        <f>(D103+D104)*'OLD Data - P&amp;L'!$C$5</f>
        <v>0</v>
      </c>
      <c r="E197" s="89">
        <f>(E103+E104)*'OLD Data - P&amp;L'!$C$5</f>
        <v>0</v>
      </c>
      <c r="F197" s="89">
        <f>(F103+F104)*'OLD Data - P&amp;L'!$C$5</f>
        <v>0</v>
      </c>
      <c r="G197" s="89">
        <f>(G103+G104)*'OLD Data - P&amp;L'!$C$5</f>
        <v>-13.44</v>
      </c>
      <c r="H197" s="89">
        <f>(H103+H104)*'OLD Data - P&amp;L'!$C$5</f>
        <v>0</v>
      </c>
      <c r="I197" s="89">
        <f>(I103+I104)*'OLD Data - P&amp;L'!$C$5</f>
        <v>0</v>
      </c>
      <c r="J197" s="89">
        <f>(J103+J104)*'OLD Data - P&amp;L'!$C$5</f>
        <v>0</v>
      </c>
      <c r="K197" s="89">
        <f>(K103+K104)*'OLD Data - P&amp;L'!$C$5</f>
        <v>0</v>
      </c>
      <c r="L197" s="89">
        <f>(L103+L104)*'OLD Data - P&amp;L'!$C$5</f>
        <v>0</v>
      </c>
      <c r="M197" s="89">
        <f>(M103+M104)*'OLD Data - P&amp;L'!$C$5</f>
        <v>0</v>
      </c>
      <c r="N197" s="89">
        <f>(N103+N104)*'OLD Data - P&amp;L'!$C$5</f>
        <v>-13.44</v>
      </c>
      <c r="O197" s="89">
        <f>(O103+O104)*'OLD Data - P&amp;L'!$C$5</f>
        <v>0</v>
      </c>
      <c r="P197" s="89">
        <f>(P103+P104)*'OLD Data - P&amp;L'!$C$5</f>
        <v>0</v>
      </c>
      <c r="Q197" s="89">
        <f>(Q103+Q104)*'OLD Data - P&amp;L'!$C$5</f>
        <v>0</v>
      </c>
      <c r="R197" s="89">
        <f>(R103+R104)*'OLD Data - P&amp;L'!$C$5</f>
        <v>0</v>
      </c>
      <c r="S197" s="89">
        <f>(S103+S104)*'OLD Data - P&amp;L'!$C$5</f>
        <v>0</v>
      </c>
      <c r="T197" s="89">
        <f>(T103+T104)*'OLD Data - P&amp;L'!$C$5</f>
        <v>-13.44</v>
      </c>
      <c r="U197" s="89">
        <f>(U103+U104)*'OLD Data - P&amp;L'!$C$5</f>
        <v>0</v>
      </c>
      <c r="V197" s="89">
        <f>(V103+V104)*'OLD Data - P&amp;L'!$C$5</f>
        <v>0</v>
      </c>
      <c r="W197" s="89">
        <f>(W103+W104)*'OLD Data - P&amp;L'!$C$5</f>
        <v>0</v>
      </c>
      <c r="X197" s="89">
        <f>(X103+X104)*'OLD Data - P&amp;L'!$C$5</f>
        <v>0</v>
      </c>
      <c r="Y197" s="89">
        <f>(Y103+Y104)*'OLD Data - P&amp;L'!$C$5</f>
        <v>0</v>
      </c>
      <c r="Z197" s="89">
        <f>(Z103+Z104)*'OLD Data - P&amp;L'!$C$5</f>
        <v>0</v>
      </c>
      <c r="AA197" s="89">
        <f>(AA103+AA104)*'OLD Data - P&amp;L'!$C$5</f>
        <v>0</v>
      </c>
      <c r="AB197" s="89">
        <f>(AB103+AB104)*'OLD Data - P&amp;L'!$C$5</f>
        <v>0</v>
      </c>
      <c r="AC197" s="89">
        <f>(AC103+AC104)*'OLD Data - P&amp;L'!$C$5</f>
        <v>0</v>
      </c>
      <c r="AD197" s="89">
        <f>(AD103+AD104)*'OLD Data - P&amp;L'!$C$5</f>
        <v>0</v>
      </c>
      <c r="AE197" s="89">
        <f>(AE103+AE104)*'OLD Data - P&amp;L'!$C$5</f>
        <v>0</v>
      </c>
      <c r="AF197" s="89">
        <f>(AF103+AF104)*'OLD Data - P&amp;L'!$C$5</f>
        <v>0</v>
      </c>
      <c r="AG197" s="888">
        <f t="shared" si="63"/>
        <v>-40.32</v>
      </c>
    </row>
    <row r="198">
      <c r="A198" s="1017" t="s">
        <v>1042</v>
      </c>
      <c r="B198" s="89">
        <f>B197*'OLD Data - P&amp;L'!$L$8</f>
        <v>0</v>
      </c>
      <c r="C198" s="89">
        <f>C197*'OLD Data - P&amp;L'!$L$8</f>
        <v>0</v>
      </c>
      <c r="D198" s="89">
        <f>D197*'OLD Data - P&amp;L'!$L$8</f>
        <v>0</v>
      </c>
      <c r="E198" s="89">
        <f>E197*'OLD Data - P&amp;L'!$L$8</f>
        <v>0</v>
      </c>
      <c r="F198" s="89">
        <f>F197*'OLD Data - P&amp;L'!$L$8</f>
        <v>0</v>
      </c>
      <c r="G198" s="89">
        <f>G197*'OLD Data - P&amp;L'!$L$8</f>
        <v>-1.008</v>
      </c>
      <c r="H198" s="89">
        <f>H197*'OLD Data - P&amp;L'!$L$8</f>
        <v>0</v>
      </c>
      <c r="I198" s="89">
        <f>I197*'OLD Data - P&amp;L'!$L$8</f>
        <v>0</v>
      </c>
      <c r="J198" s="89">
        <f>J197*'OLD Data - P&amp;L'!$L$8</f>
        <v>0</v>
      </c>
      <c r="K198" s="89">
        <f>K197*'OLD Data - P&amp;L'!$L$8</f>
        <v>0</v>
      </c>
      <c r="L198" s="89">
        <f>L197*'OLD Data - P&amp;L'!$L$8</f>
        <v>0</v>
      </c>
      <c r="M198" s="89">
        <f>M197*'OLD Data - P&amp;L'!$L$8</f>
        <v>0</v>
      </c>
      <c r="N198" s="89">
        <f>N197*'OLD Data - P&amp;L'!$L$8</f>
        <v>-1.008</v>
      </c>
      <c r="O198" s="89">
        <f>O197*'OLD Data - P&amp;L'!$L$8</f>
        <v>0</v>
      </c>
      <c r="P198" s="89">
        <f>P197*'OLD Data - P&amp;L'!$L$8</f>
        <v>0</v>
      </c>
      <c r="Q198" s="89">
        <f>Q197*'OLD Data - P&amp;L'!$L$8</f>
        <v>0</v>
      </c>
      <c r="R198" s="89">
        <f>R197*'OLD Data - P&amp;L'!$L$8</f>
        <v>0</v>
      </c>
      <c r="S198" s="89">
        <f>S197*'OLD Data - P&amp;L'!$L$8</f>
        <v>0</v>
      </c>
      <c r="T198" s="89">
        <f>T197*'OLD Data - P&amp;L'!$L$8</f>
        <v>-1.008</v>
      </c>
      <c r="U198" s="89">
        <f>U197*'OLD Data - P&amp;L'!$L$8</f>
        <v>0</v>
      </c>
      <c r="V198" s="89">
        <f>V197*'OLD Data - P&amp;L'!$L$8</f>
        <v>0</v>
      </c>
      <c r="W198" s="89">
        <f>W197*'OLD Data - P&amp;L'!$L$8</f>
        <v>0</v>
      </c>
      <c r="X198" s="89">
        <f>X197*'OLD Data - P&amp;L'!$L$8</f>
        <v>0</v>
      </c>
      <c r="Y198" s="89">
        <f>Y197*'OLD Data - P&amp;L'!$L$8</f>
        <v>0</v>
      </c>
      <c r="Z198" s="89">
        <f>Z197*'OLD Data - P&amp;L'!$L$8</f>
        <v>0</v>
      </c>
      <c r="AA198" s="89">
        <f>AA197*'OLD Data - P&amp;L'!$L$8</f>
        <v>0</v>
      </c>
      <c r="AB198" s="89">
        <f>AB197*'OLD Data - P&amp;L'!$L$8</f>
        <v>0</v>
      </c>
      <c r="AC198" s="89">
        <f>AC197*'OLD Data - P&amp;L'!$L$8</f>
        <v>0</v>
      </c>
      <c r="AD198" s="89">
        <f>AD197*'OLD Data - P&amp;L'!$L$8</f>
        <v>0</v>
      </c>
      <c r="AE198" s="89">
        <f>AE197*'OLD Data - P&amp;L'!$L$8</f>
        <v>0</v>
      </c>
      <c r="AF198" s="89">
        <f>AF197*'OLD Data - P&amp;L'!$L$8</f>
        <v>0</v>
      </c>
      <c r="AG198" s="888">
        <f t="shared" si="63"/>
        <v>-3.024</v>
      </c>
    </row>
    <row r="199">
      <c r="A199" s="1017" t="s">
        <v>1045</v>
      </c>
      <c r="B199" s="89">
        <f>B197*'OLD Data - P&amp;L'!$L$9</f>
        <v>0</v>
      </c>
      <c r="C199" s="89">
        <f>C197*'OLD Data - P&amp;L'!$L$9</f>
        <v>0</v>
      </c>
      <c r="D199" s="89">
        <f>D197*'OLD Data - P&amp;L'!$L$9</f>
        <v>0</v>
      </c>
      <c r="E199" s="89">
        <f>E197*'OLD Data - P&amp;L'!$L$9</f>
        <v>0</v>
      </c>
      <c r="F199" s="89">
        <f>F197*'OLD Data - P&amp;L'!$L$9</f>
        <v>0</v>
      </c>
      <c r="G199" s="89">
        <f>G197*'OLD Data - P&amp;L'!$L$9</f>
        <v>-0.336</v>
      </c>
      <c r="H199" s="89">
        <f>H197*'OLD Data - P&amp;L'!$L$9</f>
        <v>0</v>
      </c>
      <c r="I199" s="89">
        <f>I197*'OLD Data - P&amp;L'!$L$9</f>
        <v>0</v>
      </c>
      <c r="J199" s="89">
        <f>J197*'OLD Data - P&amp;L'!$L$9</f>
        <v>0</v>
      </c>
      <c r="K199" s="89">
        <f>K197*'OLD Data - P&amp;L'!$L$9</f>
        <v>0</v>
      </c>
      <c r="L199" s="89">
        <f>L197*'OLD Data - P&amp;L'!$L$9</f>
        <v>0</v>
      </c>
      <c r="M199" s="89">
        <f>M197*'OLD Data - P&amp;L'!$L$9</f>
        <v>0</v>
      </c>
      <c r="N199" s="89">
        <f>N197*'OLD Data - P&amp;L'!$L$9</f>
        <v>-0.336</v>
      </c>
      <c r="O199" s="89">
        <f>O197*'OLD Data - P&amp;L'!$L$9</f>
        <v>0</v>
      </c>
      <c r="P199" s="89">
        <f>P197*'OLD Data - P&amp;L'!$L$9</f>
        <v>0</v>
      </c>
      <c r="Q199" s="89">
        <f>Q197*'OLD Data - P&amp;L'!$L$9</f>
        <v>0</v>
      </c>
      <c r="R199" s="89">
        <f>R197*'OLD Data - P&amp;L'!$L$9</f>
        <v>0</v>
      </c>
      <c r="S199" s="89">
        <f>S197*'OLD Data - P&amp;L'!$L$9</f>
        <v>0</v>
      </c>
      <c r="T199" s="89">
        <f>T197*'OLD Data - P&amp;L'!$L$9</f>
        <v>-0.336</v>
      </c>
      <c r="U199" s="89">
        <f>U197*'OLD Data - P&amp;L'!$L$9</f>
        <v>0</v>
      </c>
      <c r="V199" s="89">
        <f>V197*'OLD Data - P&amp;L'!$L$9</f>
        <v>0</v>
      </c>
      <c r="W199" s="89">
        <f>W197*'OLD Data - P&amp;L'!$L$9</f>
        <v>0</v>
      </c>
      <c r="X199" s="89">
        <f>X197*'OLD Data - P&amp;L'!$L$9</f>
        <v>0</v>
      </c>
      <c r="Y199" s="89">
        <f>Y197*'OLD Data - P&amp;L'!$L$9</f>
        <v>0</v>
      </c>
      <c r="Z199" s="89">
        <f>Z197*'OLD Data - P&amp;L'!$L$9</f>
        <v>0</v>
      </c>
      <c r="AA199" s="89">
        <f>AA197*'OLD Data - P&amp;L'!$L$9</f>
        <v>0</v>
      </c>
      <c r="AB199" s="89">
        <f>AB197*'OLD Data - P&amp;L'!$L$9</f>
        <v>0</v>
      </c>
      <c r="AC199" s="89">
        <f>AC197*'OLD Data - P&amp;L'!$L$9</f>
        <v>0</v>
      </c>
      <c r="AD199" s="89">
        <f>AD197*'OLD Data - P&amp;L'!$L$9</f>
        <v>0</v>
      </c>
      <c r="AE199" s="89">
        <f>AE197*'OLD Data - P&amp;L'!$L$9</f>
        <v>0</v>
      </c>
      <c r="AF199" s="89">
        <f>AF197*'OLD Data - P&amp;L'!$L$9</f>
        <v>0</v>
      </c>
      <c r="AG199" s="888">
        <f t="shared" si="63"/>
        <v>-1.008</v>
      </c>
    </row>
    <row r="200">
      <c r="A200" s="1016" t="s">
        <v>1052</v>
      </c>
      <c r="B200" s="1034">
        <f>(B105+B106)*'OLD Data - P&amp;L'!$C$10</f>
        <v>0</v>
      </c>
      <c r="C200" s="1034">
        <f>(C105+C106)*'OLD Data - P&amp;L'!$C$10</f>
        <v>0</v>
      </c>
      <c r="D200" s="1034">
        <f>(D105+D106)*'OLD Data - P&amp;L'!$C$10</f>
        <v>0</v>
      </c>
      <c r="E200" s="1034">
        <f>(E105+E106)*'OLD Data - P&amp;L'!$C$10</f>
        <v>0</v>
      </c>
      <c r="F200" s="1034">
        <f>(F105+F106)*'OLD Data - P&amp;L'!$C$10</f>
        <v>0</v>
      </c>
      <c r="G200" s="1034">
        <f>(G105+G106)*'OLD Data - P&amp;L'!$C$10</f>
        <v>0</v>
      </c>
      <c r="H200" s="1034">
        <f>(H105+H106)*'OLD Data - P&amp;L'!$C$10</f>
        <v>0</v>
      </c>
      <c r="I200" s="1034">
        <f>(I105+I106)*'OLD Data - P&amp;L'!$C$10</f>
        <v>0</v>
      </c>
      <c r="J200" s="1034">
        <f>(J105+J106)*'OLD Data - P&amp;L'!$C$10</f>
        <v>0</v>
      </c>
      <c r="K200" s="1034">
        <f>(K105+K106)*'OLD Data - P&amp;L'!$C$10</f>
        <v>0</v>
      </c>
      <c r="L200" s="1034">
        <f>(L105+L106)*'OLD Data - P&amp;L'!$C$10</f>
        <v>0</v>
      </c>
      <c r="M200" s="1034">
        <f>(M105+M106)*'OLD Data - P&amp;L'!$C$10</f>
        <v>0</v>
      </c>
      <c r="N200" s="1034">
        <f>(N105+N106)*'OLD Data - P&amp;L'!$C$10</f>
        <v>0</v>
      </c>
      <c r="O200" s="1034">
        <f>(O105+O106)*'OLD Data - P&amp;L'!$C$10</f>
        <v>0</v>
      </c>
      <c r="P200" s="1034">
        <f>(P105+P106)*'OLD Data - P&amp;L'!$C$10</f>
        <v>0</v>
      </c>
      <c r="Q200" s="1034">
        <f>(Q105+Q106)*'OLD Data - P&amp;L'!$C$10</f>
        <v>0</v>
      </c>
      <c r="R200" s="1034">
        <f>(R105+R106)*'OLD Data - P&amp;L'!$C$10</f>
        <v>0</v>
      </c>
      <c r="S200" s="1034">
        <f>(S105+S106)*'OLD Data - P&amp;L'!$C$10</f>
        <v>0</v>
      </c>
      <c r="T200" s="1034">
        <f>(T105+T106)*'OLD Data - P&amp;L'!$C$10</f>
        <v>0</v>
      </c>
      <c r="U200" s="1034">
        <f>(U105+U106)*'OLD Data - P&amp;L'!$C$10</f>
        <v>0</v>
      </c>
      <c r="V200" s="1034">
        <f>(V105+V106)*'OLD Data - P&amp;L'!$C$10</f>
        <v>0</v>
      </c>
      <c r="W200" s="1034">
        <f>(W105+W106)*'OLD Data - P&amp;L'!$C$10</f>
        <v>0</v>
      </c>
      <c r="X200" s="1034">
        <f>(X105+X106)*'OLD Data - P&amp;L'!$C$10</f>
        <v>0</v>
      </c>
      <c r="Y200" s="1034">
        <f>(Y105+Y106)*'OLD Data - P&amp;L'!$C$10</f>
        <v>0</v>
      </c>
      <c r="Z200" s="1034">
        <f>(Z105+Z106)*'OLD Data - P&amp;L'!$C$10</f>
        <v>0</v>
      </c>
      <c r="AA200" s="1034">
        <f>(AA105+AA106)*'OLD Data - P&amp;L'!$C$10</f>
        <v>0</v>
      </c>
      <c r="AB200" s="1034">
        <f>(AB105+AB106)*'OLD Data - P&amp;L'!$C$10</f>
        <v>0</v>
      </c>
      <c r="AC200" s="1034">
        <f>(AC105+AC106)*'OLD Data - P&amp;L'!$C$10</f>
        <v>0</v>
      </c>
      <c r="AD200" s="1034">
        <f>(AD105+AD106)*'OLD Data - P&amp;L'!$C$10</f>
        <v>0</v>
      </c>
      <c r="AE200" s="1034">
        <f>(AE105+AE106)*'OLD Data - P&amp;L'!$C$10</f>
        <v>0</v>
      </c>
      <c r="AF200" s="1034">
        <f>(AF105+AF106)*'OLD Data - P&amp;L'!$C$10</f>
        <v>0</v>
      </c>
      <c r="AG200" s="888">
        <f t="shared" si="63"/>
        <v>0</v>
      </c>
    </row>
    <row r="201">
      <c r="A201" s="1017" t="s">
        <v>1056</v>
      </c>
      <c r="B201" s="1034">
        <f>(B184+B186+B188+B191+B194+B197+B200)*'OLD Data - P&amp;L'!$L$6</f>
        <v>0.732075</v>
      </c>
      <c r="C201" s="1034">
        <f>(C184+C186+C188+C191+C194+C197+C200)*'OLD Data - P&amp;L'!$L$6</f>
        <v>0.1220125</v>
      </c>
      <c r="D201" s="1034">
        <f>(D184+D186+D188+D191+D194+D197+D200)*'OLD Data - P&amp;L'!$L$6</f>
        <v>0.244025</v>
      </c>
      <c r="E201" s="1034">
        <f>(E184+E186+E188+E191+E194+E197+E200)*'OLD Data - P&amp;L'!$L$6</f>
        <v>0.1220125</v>
      </c>
      <c r="F201" s="1034">
        <f>(F184+F186+F188+F191+F194+F197+F200)*'OLD Data - P&amp;L'!$L$6</f>
        <v>0.1220125</v>
      </c>
      <c r="G201" s="1034">
        <f>(G184+G186+G188+G191+G194+G197+G200)*'OLD Data - P&amp;L'!$L$6</f>
        <v>-0.3560625</v>
      </c>
      <c r="H201" s="1034">
        <f>(H184+H186+H188+H191+H194+H197+H200)*'OLD Data - P&amp;L'!$L$6</f>
        <v>0.5832875</v>
      </c>
      <c r="I201" s="1034">
        <f>(I184+I186+I188+I191+I194+I197+I200)*'OLD Data - P&amp;L'!$L$6</f>
        <v>2.2914625</v>
      </c>
      <c r="J201" s="1034">
        <f>(J184+J186+J188+J191+J194+J197+J200)*'OLD Data - P&amp;L'!$L$6</f>
        <v>0.35265</v>
      </c>
      <c r="K201" s="1034">
        <f>(K184+K186+K188+K191+K194+K197+K200)*'OLD Data - P&amp;L'!$L$6</f>
        <v>0.461275</v>
      </c>
      <c r="L201" s="1034">
        <f>(L184+L186+L188+L191+L194+L197+L200)*'OLD Data - P&amp;L'!$L$6</f>
        <v>0.596675</v>
      </c>
      <c r="M201" s="1034">
        <f>(M184+M186+M188+M191+M194+M197+M200)*'OLD Data - P&amp;L'!$L$6</f>
        <v>11.1582125</v>
      </c>
      <c r="N201" s="1034">
        <f>(N184+N186+N188+N191+N194+N197+N200)*'OLD Data - P&amp;L'!$L$6</f>
        <v>3.454625</v>
      </c>
      <c r="O201" s="1034">
        <f>(O184+O186+O188+O191+O194+O197+O200)*'OLD Data - P&amp;L'!$L$6</f>
        <v>0</v>
      </c>
      <c r="P201" s="1034">
        <f>(P184+P186+P188+P191+P194+P197+P200)*'OLD Data - P&amp;L'!$L$6</f>
        <v>0</v>
      </c>
      <c r="Q201" s="1034">
        <f>(Q184+Q186+Q188+Q191+Q194+Q197+Q200)*'OLD Data - P&amp;L'!$L$6</f>
        <v>0</v>
      </c>
      <c r="R201" s="1034">
        <f>(R184+R186+R188+R191+R194+R197+R200)*'OLD Data - P&amp;L'!$L$6</f>
        <v>0.3660375</v>
      </c>
      <c r="S201" s="1034">
        <f>(S184+S186+S188+S191+S194+S197+S200)*'OLD Data - P&amp;L'!$L$6</f>
        <v>0.244025</v>
      </c>
      <c r="T201" s="1034">
        <f>(T184+T186+T188+T191+T194+T197+T200)*'OLD Data - P&amp;L'!$L$6</f>
        <v>-0.133775</v>
      </c>
      <c r="U201" s="1034">
        <f>(U184+U186+U188+U191+U194+U197+U200)*'OLD Data - P&amp;L'!$L$6</f>
        <v>0</v>
      </c>
      <c r="V201" s="1034">
        <f>(V184+V186+V188+V191+V194+V197+V200)*'OLD Data - P&amp;L'!$L$6</f>
        <v>-0.1235</v>
      </c>
      <c r="W201" s="1034">
        <f>(W184+W186+W188+W191+W194+W197+W200)*'OLD Data - P&amp;L'!$L$6</f>
        <v>0</v>
      </c>
      <c r="X201" s="1034">
        <f>(X184+X186+X188+X191+X194+X197+X200)*'OLD Data - P&amp;L'!$L$6</f>
        <v>0</v>
      </c>
      <c r="Y201" s="1034">
        <f>(Y184+Y186+Y188+Y191+Y194+Y197+Y200)*'OLD Data - P&amp;L'!$L$6</f>
        <v>-0.1303375</v>
      </c>
      <c r="Z201" s="1034">
        <f>(Z184+Z186+Z188+Z191+Z194+Z197+Z200)*'OLD Data - P&amp;L'!$L$6</f>
        <v>0</v>
      </c>
      <c r="AA201" s="1034">
        <f>(AA184+AA186+AA188+AA191+AA194+AA197+AA200)*'OLD Data - P&amp;L'!$L$6</f>
        <v>0</v>
      </c>
      <c r="AB201" s="1034">
        <f>(AB184+AB186+AB188+AB191+AB194+AB197+AB200)*'OLD Data - P&amp;L'!$L$6</f>
        <v>0</v>
      </c>
      <c r="AC201" s="1034">
        <f>(AC184+AC186+AC188+AC191+AC194+AC197+AC200)*'OLD Data - P&amp;L'!$L$6</f>
        <v>0</v>
      </c>
      <c r="AD201" s="1034">
        <f>(AD184+AD186+AD188+AD191+AD194+AD197+AD200)*'OLD Data - P&amp;L'!$L$6</f>
        <v>0</v>
      </c>
      <c r="AE201" s="1034">
        <f>(AE184+AE186+AE188+AE191+AE194+AE197+AE200)*'OLD Data - P&amp;L'!$L$6</f>
        <v>0</v>
      </c>
      <c r="AF201" s="1034">
        <f>(AF184+AF186+AF188+AF191+AF194+AF197+AF200)*'OLD Data - P&amp;L'!$L$6</f>
        <v>0</v>
      </c>
      <c r="AG201" s="888">
        <f t="shared" si="63"/>
        <v>20.1067125</v>
      </c>
    </row>
    <row r="202">
      <c r="A202" s="1017" t="s">
        <v>1068</v>
      </c>
      <c r="B202" s="1034">
        <f t="shared" ref="B202:AF202" si="64">$AG202/31</f>
        <v>17.36774194</v>
      </c>
      <c r="C202" s="1034">
        <f t="shared" si="64"/>
        <v>17.36774194</v>
      </c>
      <c r="D202" s="1034">
        <f t="shared" si="64"/>
        <v>17.36774194</v>
      </c>
      <c r="E202" s="1034">
        <f t="shared" si="64"/>
        <v>17.36774194</v>
      </c>
      <c r="F202" s="1034">
        <f t="shared" si="64"/>
        <v>17.36774194</v>
      </c>
      <c r="G202" s="1034">
        <f t="shared" si="64"/>
        <v>17.36774194</v>
      </c>
      <c r="H202" s="1034">
        <f t="shared" si="64"/>
        <v>17.36774194</v>
      </c>
      <c r="I202" s="1034">
        <f t="shared" si="64"/>
        <v>17.36774194</v>
      </c>
      <c r="J202" s="1034">
        <f t="shared" si="64"/>
        <v>17.36774194</v>
      </c>
      <c r="K202" s="1034">
        <f t="shared" si="64"/>
        <v>17.36774194</v>
      </c>
      <c r="L202" s="1034">
        <f t="shared" si="64"/>
        <v>17.36774194</v>
      </c>
      <c r="M202" s="1034">
        <f t="shared" si="64"/>
        <v>17.36774194</v>
      </c>
      <c r="N202" s="1034">
        <f t="shared" si="64"/>
        <v>17.36774194</v>
      </c>
      <c r="O202" s="1034">
        <f t="shared" si="64"/>
        <v>17.36774194</v>
      </c>
      <c r="P202" s="1034">
        <f t="shared" si="64"/>
        <v>17.36774194</v>
      </c>
      <c r="Q202" s="1034">
        <f t="shared" si="64"/>
        <v>17.36774194</v>
      </c>
      <c r="R202" s="1034">
        <f t="shared" si="64"/>
        <v>17.36774194</v>
      </c>
      <c r="S202" s="1034">
        <f t="shared" si="64"/>
        <v>17.36774194</v>
      </c>
      <c r="T202" s="1034">
        <f t="shared" si="64"/>
        <v>17.36774194</v>
      </c>
      <c r="U202" s="1034">
        <f t="shared" si="64"/>
        <v>17.36774194</v>
      </c>
      <c r="V202" s="1034">
        <f t="shared" si="64"/>
        <v>17.36774194</v>
      </c>
      <c r="W202" s="1034">
        <f t="shared" si="64"/>
        <v>17.36774194</v>
      </c>
      <c r="X202" s="1034">
        <f t="shared" si="64"/>
        <v>17.36774194</v>
      </c>
      <c r="Y202" s="1034">
        <f t="shared" si="64"/>
        <v>17.36774194</v>
      </c>
      <c r="Z202" s="1034">
        <f t="shared" si="64"/>
        <v>17.36774194</v>
      </c>
      <c r="AA202" s="1034">
        <f t="shared" si="64"/>
        <v>17.36774194</v>
      </c>
      <c r="AB202" s="1034">
        <f t="shared" si="64"/>
        <v>17.36774194</v>
      </c>
      <c r="AC202" s="1034">
        <f t="shared" si="64"/>
        <v>17.36774194</v>
      </c>
      <c r="AD202" s="1034">
        <f t="shared" si="64"/>
        <v>17.36774194</v>
      </c>
      <c r="AE202" s="1034">
        <f t="shared" si="64"/>
        <v>17.36774194</v>
      </c>
      <c r="AF202" s="1034">
        <f t="shared" si="64"/>
        <v>17.36774194</v>
      </c>
      <c r="AG202" s="1047">
        <v>538.4</v>
      </c>
    </row>
    <row r="203">
      <c r="A203" s="1048" t="s">
        <v>1072</v>
      </c>
      <c r="B203" s="89">
        <f>((B97+B61)*'OLD Data - P&amp;L'!$C$32)</f>
        <v>1074.6</v>
      </c>
      <c r="C203" s="89">
        <f>((C97+C61)*'OLD Data - P&amp;L'!$C$32)</f>
        <v>1158.18</v>
      </c>
      <c r="D203" s="89">
        <f>((D97+D61)*'OLD Data - P&amp;L'!$C$32)</f>
        <v>1731.3</v>
      </c>
      <c r="E203" s="89">
        <f>((E97+E61)*'OLD Data - P&amp;L'!$C$32)</f>
        <v>1480.56</v>
      </c>
      <c r="F203" s="89">
        <f>((F97+F61)*'OLD Data - P&amp;L'!$C$32)</f>
        <v>1671.6</v>
      </c>
      <c r="G203" s="89">
        <f>((G97+G61)*'OLD Data - P&amp;L'!$C$32)</f>
        <v>1850.7</v>
      </c>
      <c r="H203" s="89">
        <f>((H97+H61)*'OLD Data - P&amp;L'!$C$32)</f>
        <v>1862.64</v>
      </c>
      <c r="I203" s="89">
        <f>((I97+I61)*'OLD Data - P&amp;L'!$C$32)</f>
        <v>2280.54</v>
      </c>
      <c r="J203" s="89">
        <f>((J97+J61)*'OLD Data - P&amp;L'!$C$32)</f>
        <v>2388</v>
      </c>
      <c r="K203" s="89">
        <f>((K97+K61)*'OLD Data - P&amp;L'!$C$32)</f>
        <v>4525.26</v>
      </c>
      <c r="L203" s="89">
        <f>((L97+L61)*'OLD Data - P&amp;L'!$C$32)</f>
        <v>4143.18</v>
      </c>
      <c r="M203" s="89">
        <f>((M97+M61)*'OLD Data - P&amp;L'!$C$32)</f>
        <v>5038.68</v>
      </c>
      <c r="N203" s="89">
        <f>((N97+N61)*'OLD Data - P&amp;L'!$C$32)</f>
        <v>2782.02</v>
      </c>
      <c r="O203" s="89">
        <f>((O97+O61)*'OLD Data - P&amp;L'!$C$32)</f>
        <v>1719.36</v>
      </c>
      <c r="P203" s="89">
        <f>((P97+P61)*'OLD Data - P&amp;L'!$C$32)</f>
        <v>2483.52</v>
      </c>
      <c r="Q203" s="89">
        <f>((Q97+Q61)*'OLD Data - P&amp;L'!$C$32)</f>
        <v>2865.6</v>
      </c>
      <c r="R203" s="89">
        <f>((R97+R61)*'OLD Data - P&amp;L'!$C$32)</f>
        <v>1767.12</v>
      </c>
      <c r="S203" s="89">
        <f>((S97+S61)*'OLD Data - P&amp;L'!$C$32)</f>
        <v>429.84</v>
      </c>
      <c r="T203" s="89">
        <f>((T97+T61)*'OLD Data - P&amp;L'!$C$32)</f>
        <v>322.38</v>
      </c>
      <c r="U203" s="89">
        <f>((U97+U61)*'OLD Data - P&amp;L'!$C$32)</f>
        <v>179.1</v>
      </c>
      <c r="V203" s="89">
        <f>((V97+V61)*'OLD Data - P&amp;L'!$C$32)</f>
        <v>226.86</v>
      </c>
      <c r="W203" s="89">
        <f>((W97+W61)*'OLD Data - P&amp;L'!$C$32)</f>
        <v>131.34</v>
      </c>
      <c r="X203" s="89">
        <f>((X97+X61)*'OLD Data - P&amp;L'!$C$32)</f>
        <v>0</v>
      </c>
      <c r="Y203" s="89">
        <f>((Y97+Y61)*'OLD Data - P&amp;L'!$C$32)</f>
        <v>155.22</v>
      </c>
      <c r="Z203" s="89">
        <f>((Z97+Z61)*'OLD Data - P&amp;L'!$C$32)</f>
        <v>71.64</v>
      </c>
      <c r="AA203" s="89">
        <f>((AA97+AA61)*'OLD Data - P&amp;L'!$C$32)</f>
        <v>0</v>
      </c>
      <c r="AB203" s="89">
        <f>((AB97+AB61)*'OLD Data - P&amp;L'!$C$32)</f>
        <v>23.88</v>
      </c>
      <c r="AC203" s="89">
        <f>((AC97+AC61)*'OLD Data - P&amp;L'!$C$32)</f>
        <v>0</v>
      </c>
      <c r="AD203" s="89">
        <f>((AD97+AD61)*'OLD Data - P&amp;L'!$C$32)</f>
        <v>47.76</v>
      </c>
      <c r="AE203" s="89">
        <f>((AE97+AE61)*'OLD Data - P&amp;L'!$C$32)</f>
        <v>0</v>
      </c>
      <c r="AF203" s="89">
        <f>((AF97+AF61)*'OLD Data - P&amp;L'!$C$32)</f>
        <v>143.28</v>
      </c>
      <c r="AG203" s="888">
        <f t="shared" ref="AG203:AG228" si="65">SUM(B203:AF203)</f>
        <v>42554.16</v>
      </c>
    </row>
    <row r="204">
      <c r="A204" s="1030" t="s">
        <v>1075</v>
      </c>
      <c r="B204" s="1034">
        <f>((B97)*'OLD Data - P&amp;L'!$C$28)</f>
        <v>71.64</v>
      </c>
      <c r="C204" s="1034">
        <f>((C97)*'OLD Data - P&amp;L'!$C$28)</f>
        <v>11.94</v>
      </c>
      <c r="D204" s="1034">
        <f>((D97)*'OLD Data - P&amp;L'!$C$28)</f>
        <v>23.88</v>
      </c>
      <c r="E204" s="1034">
        <f>((E97)*'OLD Data - P&amp;L'!$C$28)</f>
        <v>11.94</v>
      </c>
      <c r="F204" s="1034">
        <f>((F97)*'OLD Data - P&amp;L'!$C$28)</f>
        <v>11.94</v>
      </c>
      <c r="G204" s="1034">
        <f>((G97)*'OLD Data - P&amp;L'!$C$28)</f>
        <v>-35.82</v>
      </c>
      <c r="H204" s="1034">
        <f>((H97)*'OLD Data - P&amp;L'!$C$28)</f>
        <v>59.7</v>
      </c>
      <c r="I204" s="1034">
        <f>((I97)*'OLD Data - P&amp;L'!$C$28)</f>
        <v>226.86</v>
      </c>
      <c r="J204" s="1034">
        <f>((J97)*'OLD Data - P&amp;L'!$C$28)</f>
        <v>35.82</v>
      </c>
      <c r="K204" s="1034">
        <f>((K97)*'OLD Data - P&amp;L'!$C$28)</f>
        <v>47.76</v>
      </c>
      <c r="L204" s="1034">
        <f>((L97)*'OLD Data - P&amp;L'!$C$28)</f>
        <v>59.7</v>
      </c>
      <c r="M204" s="1034">
        <f>((M97)*'OLD Data - P&amp;L'!$C$28)</f>
        <v>1098.48</v>
      </c>
      <c r="N204" s="1034">
        <f>((N97)*'OLD Data - P&amp;L'!$C$28)</f>
        <v>346.26</v>
      </c>
      <c r="O204" s="1034">
        <f>((O97)*'OLD Data - P&amp;L'!$C$28)</f>
        <v>0</v>
      </c>
      <c r="P204" s="1034">
        <f>((P97)*'OLD Data - P&amp;L'!$C$28)</f>
        <v>0</v>
      </c>
      <c r="Q204" s="1034">
        <f>((Q97)*'OLD Data - P&amp;L'!$C$28)</f>
        <v>0</v>
      </c>
      <c r="R204" s="1034">
        <f>((R97)*'OLD Data - P&amp;L'!$C$28)</f>
        <v>35.82</v>
      </c>
      <c r="S204" s="1034">
        <f>((S97)*'OLD Data - P&amp;L'!$C$28)</f>
        <v>23.88</v>
      </c>
      <c r="T204" s="1034">
        <f>((T97)*'OLD Data - P&amp;L'!$C$28)</f>
        <v>-11.94</v>
      </c>
      <c r="U204" s="1034">
        <f>((U97)*'OLD Data - P&amp;L'!$C$28)</f>
        <v>0</v>
      </c>
      <c r="V204" s="1034">
        <f>((V97)*'OLD Data - P&amp;L'!$C$28)</f>
        <v>-11.94</v>
      </c>
      <c r="W204" s="1034">
        <f>((W97)*'OLD Data - P&amp;L'!$C$28)</f>
        <v>0</v>
      </c>
      <c r="X204" s="1034">
        <f>((X97)*'OLD Data - P&amp;L'!$C$28)</f>
        <v>0</v>
      </c>
      <c r="Y204" s="1034">
        <f>((Y97)*'OLD Data - P&amp;L'!$C$28)</f>
        <v>-11.94</v>
      </c>
      <c r="Z204" s="1034">
        <f>((Z97)*'OLD Data - P&amp;L'!$C$28)</f>
        <v>0</v>
      </c>
      <c r="AA204" s="1034">
        <f>((AA97)*'OLD Data - P&amp;L'!$C$28)</f>
        <v>0</v>
      </c>
      <c r="AB204" s="1034">
        <f>((AB97)*'OLD Data - P&amp;L'!$C$28)</f>
        <v>0</v>
      </c>
      <c r="AC204" s="1034">
        <f>((AC97)*'OLD Data - P&amp;L'!$C$28)</f>
        <v>0</v>
      </c>
      <c r="AD204" s="1034">
        <f>((AD97)*'OLD Data - P&amp;L'!$C$28)</f>
        <v>0</v>
      </c>
      <c r="AE204" s="1034">
        <f>((AE97)*'OLD Data - P&amp;L'!$C$28)</f>
        <v>0</v>
      </c>
      <c r="AF204" s="1034">
        <f>((AF97)*'OLD Data - P&amp;L'!$C$28)</f>
        <v>0</v>
      </c>
      <c r="AG204" s="888">
        <f t="shared" si="65"/>
        <v>1993.98</v>
      </c>
    </row>
    <row r="205">
      <c r="A205" s="1030" t="s">
        <v>1078</v>
      </c>
      <c r="B205" s="884">
        <f>(B107*'OLD Data - P&amp;L'!$D$32)</f>
        <v>0</v>
      </c>
      <c r="C205" s="884">
        <f>(C107*'OLD Data - P&amp;L'!$D$32)</f>
        <v>0</v>
      </c>
      <c r="D205" s="884">
        <f>(D107*'OLD Data - P&amp;L'!$D$32)</f>
        <v>0</v>
      </c>
      <c r="E205" s="884">
        <f>(E107*'OLD Data - P&amp;L'!$D$32)</f>
        <v>0</v>
      </c>
      <c r="F205" s="884">
        <f>(F107*'OLD Data - P&amp;L'!$D$32)</f>
        <v>0</v>
      </c>
      <c r="G205" s="884">
        <f>(G107*'OLD Data - P&amp;L'!$D$32)</f>
        <v>-1.435</v>
      </c>
      <c r="H205" s="884">
        <f>(H107*'OLD Data - P&amp;L'!$D$32)</f>
        <v>0</v>
      </c>
      <c r="I205" s="884">
        <f>(I107*'OLD Data - P&amp;L'!$D$32)</f>
        <v>0</v>
      </c>
      <c r="J205" s="884">
        <f>(J107*'OLD Data - P&amp;L'!$D$32)</f>
        <v>0</v>
      </c>
      <c r="K205" s="884">
        <f>(K107*'OLD Data - P&amp;L'!$D$32)</f>
        <v>0</v>
      </c>
      <c r="L205" s="884">
        <f>(L107*'OLD Data - P&amp;L'!$D$32)</f>
        <v>0</v>
      </c>
      <c r="M205" s="884">
        <f>(M107*'OLD Data - P&amp;L'!$D$32)</f>
        <v>0</v>
      </c>
      <c r="N205" s="884">
        <f>(N107*'OLD Data - P&amp;L'!$D$32)</f>
        <v>-1.435</v>
      </c>
      <c r="O205" s="884">
        <f>(O107*'OLD Data - P&amp;L'!$D$32)</f>
        <v>0</v>
      </c>
      <c r="P205" s="884">
        <f>(P107*'OLD Data - P&amp;L'!$D$32)</f>
        <v>0</v>
      </c>
      <c r="Q205" s="884">
        <f>(Q107*'OLD Data - P&amp;L'!$D$32)</f>
        <v>0</v>
      </c>
      <c r="R205" s="884">
        <f>(R107*'OLD Data - P&amp;L'!$D$32)</f>
        <v>0</v>
      </c>
      <c r="S205" s="884">
        <f>(S107*'OLD Data - P&amp;L'!$D$32)</f>
        <v>0</v>
      </c>
      <c r="T205" s="884">
        <f>(T107*'OLD Data - P&amp;L'!$D$32)</f>
        <v>-4.305</v>
      </c>
      <c r="U205" s="884">
        <f>(U107*'OLD Data - P&amp;L'!$D$32)</f>
        <v>0</v>
      </c>
      <c r="V205" s="884">
        <f>(V107*'OLD Data - P&amp;L'!$D$32)</f>
        <v>-1.435</v>
      </c>
      <c r="W205" s="884">
        <f>(W107*'OLD Data - P&amp;L'!$D$32)</f>
        <v>0</v>
      </c>
      <c r="X205" s="884">
        <f>(X107*'OLD Data - P&amp;L'!$D$32)</f>
        <v>0</v>
      </c>
      <c r="Y205" s="884">
        <f>(Y107*'OLD Data - P&amp;L'!$D$32)</f>
        <v>-1.435</v>
      </c>
      <c r="Z205" s="884">
        <f>(Z107*'OLD Data - P&amp;L'!$D$32)</f>
        <v>0</v>
      </c>
      <c r="AA205" s="884">
        <f>(AA107*'OLD Data - P&amp;L'!$D$32)</f>
        <v>0</v>
      </c>
      <c r="AB205" s="884">
        <f>(AB107*'OLD Data - P&amp;L'!$D$32)</f>
        <v>0</v>
      </c>
      <c r="AC205" s="884">
        <f>(AC107*'OLD Data - P&amp;L'!$D$32)</f>
        <v>0</v>
      </c>
      <c r="AD205" s="884">
        <f>(AD107*'OLD Data - P&amp;L'!$D$32)</f>
        <v>0</v>
      </c>
      <c r="AE205" s="884">
        <f>(AE107*'OLD Data - P&amp;L'!$D$32)</f>
        <v>0</v>
      </c>
      <c r="AF205" s="884">
        <f>(AF107*'OLD Data - P&amp;L'!$D$32)</f>
        <v>0</v>
      </c>
      <c r="AG205" s="888">
        <f t="shared" si="65"/>
        <v>-10.045</v>
      </c>
    </row>
    <row r="206">
      <c r="A206" s="1030" t="s">
        <v>1083</v>
      </c>
      <c r="B206" s="884">
        <f>(B107*'OLD Data - P&amp;L'!$D$28)</f>
        <v>0</v>
      </c>
      <c r="C206" s="884">
        <f>(C107*'OLD Data - P&amp;L'!$D$28)</f>
        <v>0</v>
      </c>
      <c r="D206" s="884">
        <f>(D107*'OLD Data - P&amp;L'!$D$28)</f>
        <v>0</v>
      </c>
      <c r="E206" s="884">
        <f>(E107*'OLD Data - P&amp;L'!$D$28)</f>
        <v>0</v>
      </c>
      <c r="F206" s="884">
        <f>(F107*'OLD Data - P&amp;L'!$D$28)</f>
        <v>0</v>
      </c>
      <c r="G206" s="884">
        <f>(G107*'OLD Data - P&amp;L'!$D$28)</f>
        <v>-6.155</v>
      </c>
      <c r="H206" s="884">
        <f>(H107*'OLD Data - P&amp;L'!$D$28)</f>
        <v>0</v>
      </c>
      <c r="I206" s="884">
        <f>(I107*'OLD Data - P&amp;L'!$D$28)</f>
        <v>0</v>
      </c>
      <c r="J206" s="884">
        <f>(J107*'OLD Data - P&amp;L'!$D$28)</f>
        <v>0</v>
      </c>
      <c r="K206" s="884">
        <f>(K107*'OLD Data - P&amp;L'!$D$28)</f>
        <v>0</v>
      </c>
      <c r="L206" s="884">
        <f>(L107*'OLD Data - P&amp;L'!$D$28)</f>
        <v>0</v>
      </c>
      <c r="M206" s="884">
        <f>(M107*'OLD Data - P&amp;L'!$D$28)</f>
        <v>0</v>
      </c>
      <c r="N206" s="884">
        <f>(N107*'OLD Data - P&amp;L'!$D$28)</f>
        <v>-6.155</v>
      </c>
      <c r="O206" s="884">
        <f>(O107*'OLD Data - P&amp;L'!$D$28)</f>
        <v>0</v>
      </c>
      <c r="P206" s="884">
        <f>(P107*'OLD Data - P&amp;L'!$D$28)</f>
        <v>0</v>
      </c>
      <c r="Q206" s="884">
        <f>(Q107*'OLD Data - P&amp;L'!$D$28)</f>
        <v>0</v>
      </c>
      <c r="R206" s="884">
        <f>(R107*'OLD Data - P&amp;L'!$D$28)</f>
        <v>0</v>
      </c>
      <c r="S206" s="884">
        <f>(S107*'OLD Data - P&amp;L'!$D$28)</f>
        <v>0</v>
      </c>
      <c r="T206" s="884">
        <f>(T107*'OLD Data - P&amp;L'!$D$28)</f>
        <v>-18.465</v>
      </c>
      <c r="U206" s="884">
        <f>(U107*'OLD Data - P&amp;L'!$D$28)</f>
        <v>0</v>
      </c>
      <c r="V206" s="884">
        <f>(V107*'OLD Data - P&amp;L'!$D$28)</f>
        <v>-6.155</v>
      </c>
      <c r="W206" s="884">
        <f>(W107*'OLD Data - P&amp;L'!$D$28)</f>
        <v>0</v>
      </c>
      <c r="X206" s="884">
        <f>(X107*'OLD Data - P&amp;L'!$D$28)</f>
        <v>0</v>
      </c>
      <c r="Y206" s="884">
        <f>(Y107*'OLD Data - P&amp;L'!$D$28)</f>
        <v>-6.155</v>
      </c>
      <c r="Z206" s="884">
        <f>(Z107*'OLD Data - P&amp;L'!$D$28)</f>
        <v>0</v>
      </c>
      <c r="AA206" s="884">
        <f>(AA107*'OLD Data - P&amp;L'!$D$28)</f>
        <v>0</v>
      </c>
      <c r="AB206" s="884">
        <f>(AB107*'OLD Data - P&amp;L'!$D$28)</f>
        <v>0</v>
      </c>
      <c r="AC206" s="884">
        <f>(AC107*'OLD Data - P&amp;L'!$D$28)</f>
        <v>0</v>
      </c>
      <c r="AD206" s="884">
        <f>(AD107*'OLD Data - P&amp;L'!$D$28)</f>
        <v>0</v>
      </c>
      <c r="AE206" s="884">
        <f>(AE107*'OLD Data - P&amp;L'!$D$28)</f>
        <v>0</v>
      </c>
      <c r="AF206" s="884">
        <f>(AF107*'OLD Data - P&amp;L'!$D$28)</f>
        <v>0</v>
      </c>
      <c r="AG206" s="888">
        <f t="shared" si="65"/>
        <v>-43.085</v>
      </c>
    </row>
    <row r="207">
      <c r="A207" s="1050" t="s">
        <v>1084</v>
      </c>
      <c r="B207" s="884">
        <f t="shared" ref="B207:AF207" si="66">B20*0.06</f>
        <v>107.9964</v>
      </c>
      <c r="C207" s="884">
        <f t="shared" si="66"/>
        <v>0</v>
      </c>
      <c r="D207" s="884">
        <f t="shared" si="66"/>
        <v>53.9982</v>
      </c>
      <c r="E207" s="884">
        <f t="shared" si="66"/>
        <v>17.9994</v>
      </c>
      <c r="F207" s="884">
        <f t="shared" si="66"/>
        <v>17.9994</v>
      </c>
      <c r="G207" s="884">
        <f t="shared" si="66"/>
        <v>0</v>
      </c>
      <c r="H207" s="884">
        <f t="shared" si="66"/>
        <v>0</v>
      </c>
      <c r="I207" s="884">
        <f t="shared" si="66"/>
        <v>53.9982</v>
      </c>
      <c r="J207" s="884">
        <f t="shared" si="66"/>
        <v>64.7976</v>
      </c>
      <c r="K207" s="884">
        <f t="shared" si="66"/>
        <v>119.9976</v>
      </c>
      <c r="L207" s="884">
        <f t="shared" si="66"/>
        <v>35.9988</v>
      </c>
      <c r="M207" s="884">
        <f t="shared" si="66"/>
        <v>1940.3346</v>
      </c>
      <c r="N207" s="884">
        <f t="shared" si="66"/>
        <v>119.9976</v>
      </c>
      <c r="O207" s="884">
        <f t="shared" si="66"/>
        <v>0</v>
      </c>
      <c r="P207" s="884">
        <f t="shared" si="66"/>
        <v>0</v>
      </c>
      <c r="Q207" s="884">
        <f t="shared" si="66"/>
        <v>53.9982</v>
      </c>
      <c r="R207" s="884">
        <f t="shared" si="66"/>
        <v>119.9976</v>
      </c>
      <c r="S207" s="884">
        <f t="shared" si="66"/>
        <v>35.9988</v>
      </c>
      <c r="T207" s="884">
        <f t="shared" si="66"/>
        <v>35.9988</v>
      </c>
      <c r="U207" s="884">
        <f t="shared" si="66"/>
        <v>0</v>
      </c>
      <c r="V207" s="884">
        <f t="shared" si="66"/>
        <v>0</v>
      </c>
      <c r="W207" s="884">
        <f t="shared" si="66"/>
        <v>0</v>
      </c>
      <c r="X207" s="884">
        <f t="shared" si="66"/>
        <v>0</v>
      </c>
      <c r="Y207" s="884">
        <f t="shared" si="66"/>
        <v>0</v>
      </c>
      <c r="Z207" s="884">
        <f t="shared" si="66"/>
        <v>0</v>
      </c>
      <c r="AA207" s="884">
        <f t="shared" si="66"/>
        <v>0</v>
      </c>
      <c r="AB207" s="884">
        <f t="shared" si="66"/>
        <v>0</v>
      </c>
      <c r="AC207" s="884">
        <f t="shared" si="66"/>
        <v>0</v>
      </c>
      <c r="AD207" s="884">
        <f t="shared" si="66"/>
        <v>0</v>
      </c>
      <c r="AE207" s="884">
        <f t="shared" si="66"/>
        <v>0</v>
      </c>
      <c r="AF207" s="884">
        <f t="shared" si="66"/>
        <v>0</v>
      </c>
      <c r="AG207" s="888">
        <f t="shared" si="65"/>
        <v>2779.1112</v>
      </c>
    </row>
    <row r="208" collapsed="1">
      <c r="A208" s="1051" t="s">
        <v>406</v>
      </c>
      <c r="B208" s="1052" t="str">
        <f t="shared" ref="B208:AF208" si="67">iferror(B209+B210+B211+B212+B213,"")</f>
        <v/>
      </c>
      <c r="C208" s="1052" t="str">
        <f t="shared" si="67"/>
        <v/>
      </c>
      <c r="D208" s="1052" t="str">
        <f t="shared" si="67"/>
        <v/>
      </c>
      <c r="E208" s="1052" t="str">
        <f t="shared" si="67"/>
        <v/>
      </c>
      <c r="F208" s="1052" t="str">
        <f t="shared" si="67"/>
        <v/>
      </c>
      <c r="G208" s="1052" t="str">
        <f t="shared" si="67"/>
        <v/>
      </c>
      <c r="H208" s="1052" t="str">
        <f t="shared" si="67"/>
        <v/>
      </c>
      <c r="I208" s="1052" t="str">
        <f t="shared" si="67"/>
        <v/>
      </c>
      <c r="J208" s="1052" t="str">
        <f t="shared" si="67"/>
        <v/>
      </c>
      <c r="K208" s="1052" t="str">
        <f t="shared" si="67"/>
        <v/>
      </c>
      <c r="L208" s="1052" t="str">
        <f t="shared" si="67"/>
        <v/>
      </c>
      <c r="M208" s="1052" t="str">
        <f t="shared" si="67"/>
        <v/>
      </c>
      <c r="N208" s="1052" t="str">
        <f t="shared" si="67"/>
        <v/>
      </c>
      <c r="O208" s="1052" t="str">
        <f t="shared" si="67"/>
        <v/>
      </c>
      <c r="P208" s="1052" t="str">
        <f t="shared" si="67"/>
        <v/>
      </c>
      <c r="Q208" s="1052" t="str">
        <f t="shared" si="67"/>
        <v/>
      </c>
      <c r="R208" s="1052" t="str">
        <f t="shared" si="67"/>
        <v/>
      </c>
      <c r="S208" s="1052" t="str">
        <f t="shared" si="67"/>
        <v/>
      </c>
      <c r="T208" s="1052" t="str">
        <f t="shared" si="67"/>
        <v/>
      </c>
      <c r="U208" s="1052" t="str">
        <f t="shared" si="67"/>
        <v/>
      </c>
      <c r="V208" s="1052" t="str">
        <f t="shared" si="67"/>
        <v/>
      </c>
      <c r="W208" s="1052" t="str">
        <f t="shared" si="67"/>
        <v/>
      </c>
      <c r="X208" s="1052" t="str">
        <f t="shared" si="67"/>
        <v/>
      </c>
      <c r="Y208" s="1052" t="str">
        <f t="shared" si="67"/>
        <v/>
      </c>
      <c r="Z208" s="1052" t="str">
        <f t="shared" si="67"/>
        <v/>
      </c>
      <c r="AA208" s="1052" t="str">
        <f t="shared" si="67"/>
        <v/>
      </c>
      <c r="AB208" s="1052" t="str">
        <f t="shared" si="67"/>
        <v/>
      </c>
      <c r="AC208" s="1052" t="str">
        <f t="shared" si="67"/>
        <v/>
      </c>
      <c r="AD208" s="1052" t="str">
        <f t="shared" si="67"/>
        <v/>
      </c>
      <c r="AE208" s="1052" t="str">
        <f t="shared" si="67"/>
        <v/>
      </c>
      <c r="AF208" s="1052" t="str">
        <f t="shared" si="67"/>
        <v/>
      </c>
      <c r="AG208" s="888">
        <f t="shared" si="65"/>
        <v>0</v>
      </c>
    </row>
    <row r="209" hidden="1" outlineLevel="1">
      <c r="A209" s="1040" t="s">
        <v>1258</v>
      </c>
      <c r="B209" s="828">
        <f t="shared" ref="B209:AF209" si="68">B4+B16+B21</f>
        <v>3599.88</v>
      </c>
      <c r="C209" s="828">
        <f t="shared" si="68"/>
        <v>0</v>
      </c>
      <c r="D209" s="828">
        <f t="shared" si="68"/>
        <v>1799.94</v>
      </c>
      <c r="E209" s="828">
        <f t="shared" si="68"/>
        <v>599.98</v>
      </c>
      <c r="F209" s="828">
        <f t="shared" si="68"/>
        <v>599.98</v>
      </c>
      <c r="G209" s="828">
        <f t="shared" si="68"/>
        <v>0</v>
      </c>
      <c r="H209" s="828">
        <f t="shared" si="68"/>
        <v>0</v>
      </c>
      <c r="I209" s="828">
        <f t="shared" si="68"/>
        <v>1799.94</v>
      </c>
      <c r="J209" s="828">
        <f t="shared" si="68"/>
        <v>2159.92</v>
      </c>
      <c r="K209" s="828">
        <f t="shared" si="68"/>
        <v>3999.92</v>
      </c>
      <c r="L209" s="828">
        <f t="shared" si="68"/>
        <v>1199.96</v>
      </c>
      <c r="M209" s="828">
        <f t="shared" si="68"/>
        <v>64677.82</v>
      </c>
      <c r="N209" s="828">
        <f t="shared" si="68"/>
        <v>3999.92</v>
      </c>
      <c r="O209" s="828">
        <f t="shared" si="68"/>
        <v>0</v>
      </c>
      <c r="P209" s="828">
        <f t="shared" si="68"/>
        <v>0</v>
      </c>
      <c r="Q209" s="828">
        <f t="shared" si="68"/>
        <v>1799.94</v>
      </c>
      <c r="R209" s="828">
        <f t="shared" si="68"/>
        <v>3999.92</v>
      </c>
      <c r="S209" s="828">
        <f t="shared" si="68"/>
        <v>1199.96</v>
      </c>
      <c r="T209" s="828">
        <f t="shared" si="68"/>
        <v>1199.96</v>
      </c>
      <c r="U209" s="828">
        <f t="shared" si="68"/>
        <v>0</v>
      </c>
      <c r="V209" s="828">
        <f t="shared" si="68"/>
        <v>0</v>
      </c>
      <c r="W209" s="828">
        <f t="shared" si="68"/>
        <v>0</v>
      </c>
      <c r="X209" s="828">
        <f t="shared" si="68"/>
        <v>0</v>
      </c>
      <c r="Y209" s="828">
        <f t="shared" si="68"/>
        <v>0</v>
      </c>
      <c r="Z209" s="828">
        <f t="shared" si="68"/>
        <v>0</v>
      </c>
      <c r="AA209" s="828">
        <f t="shared" si="68"/>
        <v>0</v>
      </c>
      <c r="AB209" s="828">
        <f t="shared" si="68"/>
        <v>0</v>
      </c>
      <c r="AC209" s="828">
        <f t="shared" si="68"/>
        <v>0</v>
      </c>
      <c r="AD209" s="828">
        <f t="shared" si="68"/>
        <v>0</v>
      </c>
      <c r="AE209" s="828">
        <f t="shared" si="68"/>
        <v>0</v>
      </c>
      <c r="AF209" s="828">
        <f t="shared" si="68"/>
        <v>0</v>
      </c>
      <c r="AG209" s="888">
        <f t="shared" si="65"/>
        <v>92637.04</v>
      </c>
    </row>
    <row r="210" hidden="1" outlineLevel="1">
      <c r="A210" s="1040" t="s">
        <v>1261</v>
      </c>
      <c r="B210" s="1034">
        <f t="shared" ref="B210:AF210" si="69">(B23+B28+B32)</f>
        <v>0</v>
      </c>
      <c r="C210" s="1034">
        <f t="shared" si="69"/>
        <v>0</v>
      </c>
      <c r="D210" s="1034">
        <f t="shared" si="69"/>
        <v>0</v>
      </c>
      <c r="E210" s="1034">
        <f t="shared" si="69"/>
        <v>0</v>
      </c>
      <c r="F210" s="1034">
        <f t="shared" si="69"/>
        <v>0</v>
      </c>
      <c r="G210" s="1034">
        <f t="shared" si="69"/>
        <v>0</v>
      </c>
      <c r="H210" s="1034">
        <f t="shared" si="69"/>
        <v>1</v>
      </c>
      <c r="I210" s="1034">
        <f t="shared" si="69"/>
        <v>1</v>
      </c>
      <c r="J210" s="1034">
        <f t="shared" si="69"/>
        <v>0</v>
      </c>
      <c r="K210" s="1034">
        <f t="shared" si="69"/>
        <v>1</v>
      </c>
      <c r="L210" s="1034">
        <f t="shared" si="69"/>
        <v>0</v>
      </c>
      <c r="M210" s="1034">
        <f t="shared" si="69"/>
        <v>2</v>
      </c>
      <c r="N210" s="1034">
        <f t="shared" si="69"/>
        <v>3</v>
      </c>
      <c r="O210" s="1034">
        <f t="shared" si="69"/>
        <v>0</v>
      </c>
      <c r="P210" s="1034">
        <f t="shared" si="69"/>
        <v>0</v>
      </c>
      <c r="Q210" s="1034">
        <f t="shared" si="69"/>
        <v>0</v>
      </c>
      <c r="R210" s="1034">
        <f t="shared" si="69"/>
        <v>0</v>
      </c>
      <c r="S210" s="1034">
        <f t="shared" si="69"/>
        <v>0</v>
      </c>
      <c r="T210" s="1034">
        <f t="shared" si="69"/>
        <v>0</v>
      </c>
      <c r="U210" s="1034">
        <f t="shared" si="69"/>
        <v>0</v>
      </c>
      <c r="V210" s="1034">
        <f t="shared" si="69"/>
        <v>0</v>
      </c>
      <c r="W210" s="1034">
        <f t="shared" si="69"/>
        <v>0</v>
      </c>
      <c r="X210" s="1034">
        <f t="shared" si="69"/>
        <v>0</v>
      </c>
      <c r="Y210" s="1034">
        <f t="shared" si="69"/>
        <v>0</v>
      </c>
      <c r="Z210" s="1034">
        <f t="shared" si="69"/>
        <v>0</v>
      </c>
      <c r="AA210" s="1034">
        <f t="shared" si="69"/>
        <v>0</v>
      </c>
      <c r="AB210" s="1034">
        <f t="shared" si="69"/>
        <v>0</v>
      </c>
      <c r="AC210" s="1034">
        <f t="shared" si="69"/>
        <v>0</v>
      </c>
      <c r="AD210" s="1034">
        <f t="shared" si="69"/>
        <v>0</v>
      </c>
      <c r="AE210" s="1034">
        <f t="shared" si="69"/>
        <v>0</v>
      </c>
      <c r="AF210" s="1034">
        <f t="shared" si="69"/>
        <v>0</v>
      </c>
      <c r="AG210" s="888">
        <f t="shared" si="65"/>
        <v>8</v>
      </c>
    </row>
    <row r="211" hidden="1" outlineLevel="1">
      <c r="A211" s="955" t="s">
        <v>1096</v>
      </c>
      <c r="B211" s="1034" t="str">
        <f>(#REF!*'OLD Data - P&amp;L'!$R$3)+(#REF!*'OLD Data - P&amp;L'!$R$4)+(#REF!*'OLD Data - P&amp;L'!$R$5)</f>
        <v>#REF!</v>
      </c>
      <c r="C211" s="1034" t="str">
        <f>(#REF!*'OLD Data - P&amp;L'!$R$3)+(#REF!*'OLD Data - P&amp;L'!$R$4)+(#REF!*'OLD Data - P&amp;L'!$R$5)</f>
        <v>#REF!</v>
      </c>
      <c r="D211" s="1034" t="str">
        <f>(#REF!*'OLD Data - P&amp;L'!$R$3)+(#REF!*'OLD Data - P&amp;L'!$R$4)+(#REF!*'OLD Data - P&amp;L'!$R$5)</f>
        <v>#REF!</v>
      </c>
      <c r="E211" s="1034" t="str">
        <f>(#REF!*'OLD Data - P&amp;L'!$R$3)+(#REF!*'OLD Data - P&amp;L'!$R$4)+(#REF!*'OLD Data - P&amp;L'!$R$5)</f>
        <v>#REF!</v>
      </c>
      <c r="F211" s="1034" t="str">
        <f>(#REF!*'OLD Data - P&amp;L'!$R$3)+(#REF!*'OLD Data - P&amp;L'!$R$4)+(#REF!*'OLD Data - P&amp;L'!$R$5)</f>
        <v>#REF!</v>
      </c>
      <c r="G211" s="1034" t="str">
        <f>(#REF!*'OLD Data - P&amp;L'!$R$3)+(#REF!*'OLD Data - P&amp;L'!$R$4)+(#REF!*'OLD Data - P&amp;L'!$R$5)</f>
        <v>#REF!</v>
      </c>
      <c r="H211" s="1034" t="str">
        <f>(#REF!*'OLD Data - P&amp;L'!$R$3)+(#REF!*'OLD Data - P&amp;L'!$R$4)+(#REF!*'OLD Data - P&amp;L'!$R$5)</f>
        <v>#REF!</v>
      </c>
      <c r="I211" s="1034" t="str">
        <f>(#REF!*'OLD Data - P&amp;L'!$R$3)+(#REF!*'OLD Data - P&amp;L'!$R$4)+(#REF!*'OLD Data - P&amp;L'!$R$5)</f>
        <v>#REF!</v>
      </c>
      <c r="J211" s="1034" t="str">
        <f>(#REF!*'OLD Data - P&amp;L'!$R$3)+(#REF!*'OLD Data - P&amp;L'!$R$4)+(#REF!*'OLD Data - P&amp;L'!$R$5)</f>
        <v>#REF!</v>
      </c>
      <c r="K211" s="1034" t="str">
        <f>(#REF!*'OLD Data - P&amp;L'!$R$3)+(#REF!*'OLD Data - P&amp;L'!$R$4)+(#REF!*'OLD Data - P&amp;L'!$R$5)</f>
        <v>#REF!</v>
      </c>
      <c r="L211" s="1034" t="str">
        <f>(#REF!*'OLD Data - P&amp;L'!$R$3)+(#REF!*'OLD Data - P&amp;L'!$R$4)+(#REF!*'OLD Data - P&amp;L'!$R$5)</f>
        <v>#REF!</v>
      </c>
      <c r="M211" s="1034" t="str">
        <f>(#REF!*'OLD Data - P&amp;L'!$R$3)+(#REF!*'OLD Data - P&amp;L'!$R$4)+(#REF!*'OLD Data - P&amp;L'!$R$5)</f>
        <v>#REF!</v>
      </c>
      <c r="N211" s="1034" t="str">
        <f>(#REF!*'OLD Data - P&amp;L'!$R$3)+(#REF!*'OLD Data - P&amp;L'!$R$4)+(#REF!*'OLD Data - P&amp;L'!$R$5)</f>
        <v>#REF!</v>
      </c>
      <c r="O211" s="1034" t="str">
        <f>(#REF!*'OLD Data - P&amp;L'!$R$3)+(#REF!*'OLD Data - P&amp;L'!$R$4)+(#REF!*'OLD Data - P&amp;L'!$R$5)</f>
        <v>#REF!</v>
      </c>
      <c r="P211" s="1034" t="str">
        <f>(#REF!*'OLD Data - P&amp;L'!$R$3)+(#REF!*'OLD Data - P&amp;L'!$R$4)+(#REF!*'OLD Data - P&amp;L'!$R$5)</f>
        <v>#REF!</v>
      </c>
      <c r="Q211" s="1034" t="str">
        <f>(#REF!*'OLD Data - P&amp;L'!$R$3)+(#REF!*'OLD Data - P&amp;L'!$R$4)+(#REF!*'OLD Data - P&amp;L'!$R$5)</f>
        <v>#REF!</v>
      </c>
      <c r="R211" s="1034" t="str">
        <f>(#REF!*'OLD Data - P&amp;L'!$R$3)+(#REF!*'OLD Data - P&amp;L'!$R$4)+(#REF!*'OLD Data - P&amp;L'!$R$5)</f>
        <v>#REF!</v>
      </c>
      <c r="S211" s="1034" t="str">
        <f>(#REF!*'OLD Data - P&amp;L'!$R$3)+(#REF!*'OLD Data - P&amp;L'!$R$4)+(#REF!*'OLD Data - P&amp;L'!$R$5)</f>
        <v>#REF!</v>
      </c>
      <c r="T211" s="1034" t="str">
        <f>(#REF!*'OLD Data - P&amp;L'!$R$3)+(#REF!*'OLD Data - P&amp;L'!$R$4)+(#REF!*'OLD Data - P&amp;L'!$R$5)</f>
        <v>#REF!</v>
      </c>
      <c r="U211" s="1034" t="str">
        <f>(#REF!*'OLD Data - P&amp;L'!$R$3)+(#REF!*'OLD Data - P&amp;L'!$R$4)+(#REF!*'OLD Data - P&amp;L'!$R$5)</f>
        <v>#REF!</v>
      </c>
      <c r="V211" s="1034" t="str">
        <f>(#REF!*'OLD Data - P&amp;L'!$R$3)+(#REF!*'OLD Data - P&amp;L'!$R$4)+(#REF!*'OLD Data - P&amp;L'!$R$5)</f>
        <v>#REF!</v>
      </c>
      <c r="W211" s="1034" t="str">
        <f>(#REF!*'OLD Data - P&amp;L'!$R$3)+(#REF!*'OLD Data - P&amp;L'!$R$4)+(#REF!*'OLD Data - P&amp;L'!$R$5)</f>
        <v>#REF!</v>
      </c>
      <c r="X211" s="1034" t="str">
        <f>(#REF!*'OLD Data - P&amp;L'!$R$3)+(#REF!*'OLD Data - P&amp;L'!$R$4)+(#REF!*'OLD Data - P&amp;L'!$R$5)</f>
        <v>#REF!</v>
      </c>
      <c r="Y211" s="1034" t="str">
        <f>(#REF!*'OLD Data - P&amp;L'!$R$3)+(#REF!*'OLD Data - P&amp;L'!$R$4)+(#REF!*'OLD Data - P&amp;L'!$R$5)</f>
        <v>#REF!</v>
      </c>
      <c r="Z211" s="1034" t="str">
        <f>(#REF!*'OLD Data - P&amp;L'!$R$3)+(#REF!*'OLD Data - P&amp;L'!$R$4)+(#REF!*'OLD Data - P&amp;L'!$R$5)</f>
        <v>#REF!</v>
      </c>
      <c r="AA211" s="1034" t="str">
        <f>(#REF!*'OLD Data - P&amp;L'!$R$3)+(#REF!*'OLD Data - P&amp;L'!$R$4)+(#REF!*'OLD Data - P&amp;L'!$R$5)</f>
        <v>#REF!</v>
      </c>
      <c r="AB211" s="1034" t="str">
        <f>(#REF!*'OLD Data - P&amp;L'!$R$3)+(#REF!*'OLD Data - P&amp;L'!$R$4)+(#REF!*'OLD Data - P&amp;L'!$R$5)</f>
        <v>#REF!</v>
      </c>
      <c r="AC211" s="1034" t="str">
        <f>(#REF!*'OLD Data - P&amp;L'!$R$3)+(#REF!*'OLD Data - P&amp;L'!$R$4)+(#REF!*'OLD Data - P&amp;L'!$R$5)</f>
        <v>#REF!</v>
      </c>
      <c r="AD211" s="1034" t="str">
        <f>(#REF!*'OLD Data - P&amp;L'!$R$3)+(#REF!*'OLD Data - P&amp;L'!$R$4)+(#REF!*'OLD Data - P&amp;L'!$R$5)</f>
        <v>#REF!</v>
      </c>
      <c r="AE211" s="1034" t="str">
        <f>(#REF!*'OLD Data - P&amp;L'!$R$3)+(#REF!*'OLD Data - P&amp;L'!$R$4)+(#REF!*'OLD Data - P&amp;L'!$R$5)</f>
        <v>#REF!</v>
      </c>
      <c r="AF211" s="1034" t="str">
        <f>(#REF!*'OLD Data - P&amp;L'!$R$3)+(#REF!*'OLD Data - P&amp;L'!$R$4)+(#REF!*'OLD Data - P&amp;L'!$R$5)</f>
        <v>#REF!</v>
      </c>
      <c r="AG211" s="888" t="str">
        <f t="shared" si="65"/>
        <v>#REF!</v>
      </c>
    </row>
    <row r="212" hidden="1" outlineLevel="1">
      <c r="A212" s="1040" t="s">
        <v>325</v>
      </c>
      <c r="B212" s="830">
        <v>0.0</v>
      </c>
      <c r="C212" s="830">
        <v>0.0</v>
      </c>
      <c r="D212" s="830">
        <v>0.0</v>
      </c>
      <c r="E212" s="1054">
        <v>0.0</v>
      </c>
      <c r="F212" s="830">
        <v>0.0</v>
      </c>
      <c r="G212" s="830"/>
      <c r="H212" s="830"/>
      <c r="I212" s="830"/>
      <c r="J212" s="830"/>
      <c r="K212" s="830"/>
      <c r="L212" s="830"/>
      <c r="M212" s="830"/>
      <c r="N212" s="830"/>
      <c r="O212" s="830"/>
      <c r="P212" s="830"/>
      <c r="Q212" s="830"/>
      <c r="R212" s="830"/>
      <c r="S212" s="830"/>
      <c r="T212" s="830"/>
      <c r="U212" s="830"/>
      <c r="V212" s="830"/>
      <c r="W212" s="830"/>
      <c r="X212" s="830"/>
      <c r="Y212" s="830"/>
      <c r="Z212" s="830"/>
      <c r="AA212" s="830"/>
      <c r="AB212" s="830"/>
      <c r="AC212" s="830"/>
      <c r="AD212" s="830"/>
      <c r="AE212" s="830"/>
      <c r="AF212" s="830"/>
      <c r="AG212" s="888">
        <f t="shared" si="65"/>
        <v>0</v>
      </c>
    </row>
    <row r="213" hidden="1" outlineLevel="1">
      <c r="A213" s="1040" t="s">
        <v>513</v>
      </c>
      <c r="B213" s="830">
        <v>27.0</v>
      </c>
      <c r="C213" s="830">
        <v>126.32</v>
      </c>
      <c r="D213" s="1054">
        <v>0.0</v>
      </c>
      <c r="E213" s="1054">
        <v>0.0</v>
      </c>
      <c r="F213" s="830">
        <v>0.0</v>
      </c>
      <c r="G213" s="830"/>
      <c r="H213" s="830"/>
      <c r="I213" s="830"/>
      <c r="J213" s="830"/>
      <c r="K213" s="830"/>
      <c r="L213" s="830"/>
      <c r="M213" s="830"/>
      <c r="N213" s="830"/>
      <c r="O213" s="830"/>
      <c r="P213" s="830"/>
      <c r="Q213" s="830"/>
      <c r="R213" s="830"/>
      <c r="S213" s="830"/>
      <c r="T213" s="830"/>
      <c r="U213" s="830"/>
      <c r="V213" s="830"/>
      <c r="W213" s="830"/>
      <c r="X213" s="830"/>
      <c r="Y213" s="830"/>
      <c r="Z213" s="830"/>
      <c r="AA213" s="830"/>
      <c r="AB213" s="830"/>
      <c r="AC213" s="830"/>
      <c r="AD213" s="830"/>
      <c r="AE213" s="830"/>
      <c r="AF213" s="830"/>
      <c r="AG213" s="888">
        <f t="shared" si="65"/>
        <v>153.32</v>
      </c>
    </row>
    <row r="214">
      <c r="A214" s="955" t="s">
        <v>1116</v>
      </c>
      <c r="B214" s="1034" t="str">
        <f>#REF!*'OLD Data - P&amp;L'!$C$21</f>
        <v>#REF!</v>
      </c>
      <c r="C214" s="1034" t="str">
        <f>#REF!*'OLD Data - P&amp;L'!$C$21</f>
        <v>#REF!</v>
      </c>
      <c r="D214" s="1034" t="str">
        <f>#REF!*'OLD Data - P&amp;L'!$C$21</f>
        <v>#REF!</v>
      </c>
      <c r="E214" s="1034" t="str">
        <f>#REF!*'OLD Data - P&amp;L'!$C$21</f>
        <v>#REF!</v>
      </c>
      <c r="F214" s="1034" t="str">
        <f>#REF!*'OLD Data - P&amp;L'!$C$21</f>
        <v>#REF!</v>
      </c>
      <c r="G214" s="1034" t="str">
        <f>#REF!*'OLD Data - P&amp;L'!$C$21</f>
        <v>#REF!</v>
      </c>
      <c r="H214" s="1034" t="str">
        <f>#REF!*'OLD Data - P&amp;L'!$C$21</f>
        <v>#REF!</v>
      </c>
      <c r="I214" s="1034" t="str">
        <f>#REF!*'OLD Data - P&amp;L'!$C$21</f>
        <v>#REF!</v>
      </c>
      <c r="J214" s="1034" t="str">
        <f>#REF!*'OLD Data - P&amp;L'!$C$21</f>
        <v>#REF!</v>
      </c>
      <c r="K214" s="1034" t="str">
        <f>#REF!*'OLD Data - P&amp;L'!$C$21</f>
        <v>#REF!</v>
      </c>
      <c r="L214" s="1034" t="str">
        <f>#REF!*'OLD Data - P&amp;L'!$C$21</f>
        <v>#REF!</v>
      </c>
      <c r="M214" s="1034" t="str">
        <f>#REF!*'OLD Data - P&amp;L'!$C$21</f>
        <v>#REF!</v>
      </c>
      <c r="N214" s="1034" t="str">
        <f>#REF!*'OLD Data - P&amp;L'!$C$21</f>
        <v>#REF!</v>
      </c>
      <c r="O214" s="1034" t="str">
        <f>#REF!*'OLD Data - P&amp;L'!$C$21</f>
        <v>#REF!</v>
      </c>
      <c r="P214" s="1034" t="str">
        <f>#REF!*'OLD Data - P&amp;L'!$C$21</f>
        <v>#REF!</v>
      </c>
      <c r="Q214" s="1034" t="str">
        <f>#REF!*'OLD Data - P&amp;L'!$C$21</f>
        <v>#REF!</v>
      </c>
      <c r="R214" s="1034" t="str">
        <f>#REF!*'OLD Data - P&amp;L'!$C$21</f>
        <v>#REF!</v>
      </c>
      <c r="S214" s="1034" t="str">
        <f>#REF!*'OLD Data - P&amp;L'!$C$21</f>
        <v>#REF!</v>
      </c>
      <c r="T214" s="1034" t="str">
        <f>#REF!*'OLD Data - P&amp;L'!$C$21</f>
        <v>#REF!</v>
      </c>
      <c r="U214" s="1034" t="str">
        <f>#REF!*'OLD Data - P&amp;L'!$C$21</f>
        <v>#REF!</v>
      </c>
      <c r="V214" s="1034" t="str">
        <f>#REF!*'OLD Data - P&amp;L'!$C$21</f>
        <v>#REF!</v>
      </c>
      <c r="W214" s="1034" t="str">
        <f>#REF!*'OLD Data - P&amp;L'!$C$21</f>
        <v>#REF!</v>
      </c>
      <c r="X214" s="1034" t="str">
        <f>#REF!*'OLD Data - P&amp;L'!$C$21</f>
        <v>#REF!</v>
      </c>
      <c r="Y214" s="1034" t="str">
        <f>#REF!*'OLD Data - P&amp;L'!$C$21</f>
        <v>#REF!</v>
      </c>
      <c r="Z214" s="1034" t="str">
        <f>#REF!*'OLD Data - P&amp;L'!$C$21</f>
        <v>#REF!</v>
      </c>
      <c r="AA214" s="1034" t="str">
        <f>#REF!*'OLD Data - P&amp;L'!$C$21</f>
        <v>#REF!</v>
      </c>
      <c r="AB214" s="1034" t="str">
        <f>#REF!*'OLD Data - P&amp;L'!$C$21</f>
        <v>#REF!</v>
      </c>
      <c r="AC214" s="1034" t="str">
        <f>#REF!*'OLD Data - P&amp;L'!$C$21</f>
        <v>#REF!</v>
      </c>
      <c r="AD214" s="1034" t="str">
        <f>#REF!*'OLD Data - P&amp;L'!$C$21</f>
        <v>#REF!</v>
      </c>
      <c r="AE214" s="1034" t="str">
        <f>#REF!*'OLD Data - P&amp;L'!$C$21</f>
        <v>#REF!</v>
      </c>
      <c r="AF214" s="1034" t="str">
        <f>#REF!*'OLD Data - P&amp;L'!$C$21</f>
        <v>#REF!</v>
      </c>
      <c r="AG214" s="888" t="str">
        <f t="shared" si="65"/>
        <v>#REF!</v>
      </c>
    </row>
    <row r="215" collapsed="1">
      <c r="A215" s="1057" t="s">
        <v>1123</v>
      </c>
      <c r="B215" s="1034">
        <f t="shared" ref="B215:AF215" si="70">sum(B216:B221)</f>
        <v>14.46</v>
      </c>
      <c r="C215" s="1034">
        <f t="shared" si="70"/>
        <v>2.41</v>
      </c>
      <c r="D215" s="1034">
        <f t="shared" si="70"/>
        <v>4.82</v>
      </c>
      <c r="E215" s="1034">
        <f t="shared" si="70"/>
        <v>2.41</v>
      </c>
      <c r="F215" s="1034">
        <f t="shared" si="70"/>
        <v>2.41</v>
      </c>
      <c r="G215" s="1034">
        <f t="shared" si="70"/>
        <v>-7.23</v>
      </c>
      <c r="H215" s="1034">
        <f t="shared" si="70"/>
        <v>12.05</v>
      </c>
      <c r="I215" s="1034">
        <f t="shared" si="70"/>
        <v>45.79</v>
      </c>
      <c r="J215" s="1034">
        <f t="shared" si="70"/>
        <v>7.23</v>
      </c>
      <c r="K215" s="1034">
        <f t="shared" si="70"/>
        <v>9.64</v>
      </c>
      <c r="L215" s="1034">
        <f t="shared" si="70"/>
        <v>12.05</v>
      </c>
      <c r="M215" s="1034">
        <f t="shared" si="70"/>
        <v>221.72</v>
      </c>
      <c r="N215" s="1034">
        <f t="shared" si="70"/>
        <v>69.89</v>
      </c>
      <c r="O215" s="1034">
        <f t="shared" si="70"/>
        <v>0</v>
      </c>
      <c r="P215" s="1034">
        <f t="shared" si="70"/>
        <v>0</v>
      </c>
      <c r="Q215" s="1034">
        <f t="shared" si="70"/>
        <v>0</v>
      </c>
      <c r="R215" s="1034">
        <f t="shared" si="70"/>
        <v>7.23</v>
      </c>
      <c r="S215" s="1034">
        <f t="shared" si="70"/>
        <v>4.82</v>
      </c>
      <c r="T215" s="1034">
        <f t="shared" si="70"/>
        <v>-2.41</v>
      </c>
      <c r="U215" s="1034">
        <f t="shared" si="70"/>
        <v>0</v>
      </c>
      <c r="V215" s="1034">
        <f t="shared" si="70"/>
        <v>-2.41</v>
      </c>
      <c r="W215" s="1034">
        <f t="shared" si="70"/>
        <v>0</v>
      </c>
      <c r="X215" s="1034">
        <f t="shared" si="70"/>
        <v>0</v>
      </c>
      <c r="Y215" s="1034">
        <f t="shared" si="70"/>
        <v>-2.41</v>
      </c>
      <c r="Z215" s="1034">
        <f t="shared" si="70"/>
        <v>0</v>
      </c>
      <c r="AA215" s="1034">
        <f t="shared" si="70"/>
        <v>0</v>
      </c>
      <c r="AB215" s="1034">
        <f t="shared" si="70"/>
        <v>0</v>
      </c>
      <c r="AC215" s="1034">
        <f t="shared" si="70"/>
        <v>0</v>
      </c>
      <c r="AD215" s="1034">
        <f t="shared" si="70"/>
        <v>0</v>
      </c>
      <c r="AE215" s="1034">
        <f t="shared" si="70"/>
        <v>0</v>
      </c>
      <c r="AF215" s="1034">
        <f t="shared" si="70"/>
        <v>0</v>
      </c>
      <c r="AG215" s="888">
        <f t="shared" si="65"/>
        <v>402.47</v>
      </c>
    </row>
    <row r="216" hidden="1" outlineLevel="1">
      <c r="A216" s="1057" t="s">
        <v>1130</v>
      </c>
      <c r="B216" s="1034">
        <f>((B97)*'OLD Data - P&amp;L'!$C$22)</f>
        <v>0.6</v>
      </c>
      <c r="C216" s="1034">
        <f>((C97)*'OLD Data - P&amp;L'!$C$22)</f>
        <v>0.1</v>
      </c>
      <c r="D216" s="1034">
        <f>((D97)*'OLD Data - P&amp;L'!$C$22)</f>
        <v>0.2</v>
      </c>
      <c r="E216" s="1034">
        <f>((E97)*'OLD Data - P&amp;L'!$C$22)</f>
        <v>0.1</v>
      </c>
      <c r="F216" s="1034">
        <f>((F97)*'OLD Data - P&amp;L'!$C$22)</f>
        <v>0.1</v>
      </c>
      <c r="G216" s="1034">
        <f>((G97)*'OLD Data - P&amp;L'!$C$22)</f>
        <v>-0.3</v>
      </c>
      <c r="H216" s="1034">
        <f>((H97)*'OLD Data - P&amp;L'!$C$22)</f>
        <v>0.5</v>
      </c>
      <c r="I216" s="1034">
        <f>((I97)*'OLD Data - P&amp;L'!$C$22)</f>
        <v>1.9</v>
      </c>
      <c r="J216" s="1034">
        <f>((J97)*'OLD Data - P&amp;L'!$C$22)</f>
        <v>0.3</v>
      </c>
      <c r="K216" s="1034">
        <f>((K97)*'OLD Data - P&amp;L'!$C$22)</f>
        <v>0.4</v>
      </c>
      <c r="L216" s="1034">
        <f>((L97)*'OLD Data - P&amp;L'!$C$22)</f>
        <v>0.5</v>
      </c>
      <c r="M216" s="1034">
        <f>((M97)*'OLD Data - P&amp;L'!$C$22)</f>
        <v>9.2</v>
      </c>
      <c r="N216" s="1034">
        <f>((N97)*'OLD Data - P&amp;L'!$C$22)</f>
        <v>2.9</v>
      </c>
      <c r="O216" s="1034">
        <f>((O97)*'OLD Data - P&amp;L'!$C$22)</f>
        <v>0</v>
      </c>
      <c r="P216" s="1034">
        <f>((P97)*'OLD Data - P&amp;L'!$C$22)</f>
        <v>0</v>
      </c>
      <c r="Q216" s="1034">
        <f>((Q97)*'OLD Data - P&amp;L'!$C$22)</f>
        <v>0</v>
      </c>
      <c r="R216" s="1034">
        <f>((R97)*'OLD Data - P&amp;L'!$C$22)</f>
        <v>0.3</v>
      </c>
      <c r="S216" s="1034">
        <f>((S97)*'OLD Data - P&amp;L'!$C$22)</f>
        <v>0.2</v>
      </c>
      <c r="T216" s="1034">
        <f>((T97)*'OLD Data - P&amp;L'!$C$22)</f>
        <v>-0.1</v>
      </c>
      <c r="U216" s="1034">
        <f>((U97)*'OLD Data - P&amp;L'!$C$22)</f>
        <v>0</v>
      </c>
      <c r="V216" s="1034">
        <f>((V97)*'OLD Data - P&amp;L'!$C$22)</f>
        <v>-0.1</v>
      </c>
      <c r="W216" s="1034">
        <f>((W97)*'OLD Data - P&amp;L'!$C$22)</f>
        <v>0</v>
      </c>
      <c r="X216" s="1034">
        <f>((X97)*'OLD Data - P&amp;L'!$C$22)</f>
        <v>0</v>
      </c>
      <c r="Y216" s="1034">
        <f>((Y97)*'OLD Data - P&amp;L'!$C$22)</f>
        <v>-0.1</v>
      </c>
      <c r="Z216" s="1034">
        <f>((Z97)*'OLD Data - P&amp;L'!$C$22)</f>
        <v>0</v>
      </c>
      <c r="AA216" s="1034">
        <f>((AA97)*'OLD Data - P&amp;L'!$C$22)</f>
        <v>0</v>
      </c>
      <c r="AB216" s="1034">
        <f>((AB97)*'OLD Data - P&amp;L'!$C$22)</f>
        <v>0</v>
      </c>
      <c r="AC216" s="1034">
        <f>((AC97)*'OLD Data - P&amp;L'!$C$22)</f>
        <v>0</v>
      </c>
      <c r="AD216" s="1034">
        <f>((AD97)*'OLD Data - P&amp;L'!$C$22)</f>
        <v>0</v>
      </c>
      <c r="AE216" s="1034">
        <f>((AE97)*'OLD Data - P&amp;L'!$C$22)</f>
        <v>0</v>
      </c>
      <c r="AF216" s="1034">
        <f>((AF97)*'OLD Data - P&amp;L'!$C$22)</f>
        <v>0</v>
      </c>
      <c r="AG216" s="888">
        <f t="shared" si="65"/>
        <v>16.7</v>
      </c>
    </row>
    <row r="217" hidden="1" outlineLevel="1">
      <c r="A217" s="1057" t="s">
        <v>1135</v>
      </c>
      <c r="B217" s="710">
        <f>((B97)*'OLD Data - P&amp;L'!$C$23)</f>
        <v>1.86</v>
      </c>
      <c r="C217" s="710">
        <f>((C97)*'OLD Data - P&amp;L'!$C$23)</f>
        <v>0.31</v>
      </c>
      <c r="D217" s="710">
        <f>((D97)*'OLD Data - P&amp;L'!$C$23)</f>
        <v>0.62</v>
      </c>
      <c r="E217" s="710">
        <f>((E97)*'OLD Data - P&amp;L'!$C$23)</f>
        <v>0.31</v>
      </c>
      <c r="F217" s="710">
        <f>((F97)*'OLD Data - P&amp;L'!$C$23)</f>
        <v>0.31</v>
      </c>
      <c r="G217" s="710">
        <f>((G97)*'OLD Data - P&amp;L'!$C$23)</f>
        <v>-0.93</v>
      </c>
      <c r="H217" s="710">
        <f>((H97)*'OLD Data - P&amp;L'!$C$23)</f>
        <v>1.55</v>
      </c>
      <c r="I217" s="710">
        <f>((I97)*'OLD Data - P&amp;L'!$C$23)</f>
        <v>5.89</v>
      </c>
      <c r="J217" s="710">
        <f>((J97)*'OLD Data - P&amp;L'!$C$23)</f>
        <v>0.93</v>
      </c>
      <c r="K217" s="710">
        <f>((K97)*'OLD Data - P&amp;L'!$C$23)</f>
        <v>1.24</v>
      </c>
      <c r="L217" s="710">
        <f>((L97)*'OLD Data - P&amp;L'!$C$23)</f>
        <v>1.55</v>
      </c>
      <c r="M217" s="710">
        <f>((M97)*'OLD Data - P&amp;L'!$C$23)</f>
        <v>28.52</v>
      </c>
      <c r="N217" s="710">
        <f>((N97)*'OLD Data - P&amp;L'!$C$23)</f>
        <v>8.99</v>
      </c>
      <c r="O217" s="710">
        <f>((O97)*'OLD Data - P&amp;L'!$C$23)</f>
        <v>0</v>
      </c>
      <c r="P217" s="710">
        <f>((P97)*'OLD Data - P&amp;L'!$C$23)</f>
        <v>0</v>
      </c>
      <c r="Q217" s="710">
        <f>((Q97)*'OLD Data - P&amp;L'!$C$23)</f>
        <v>0</v>
      </c>
      <c r="R217" s="710">
        <f>((R97)*'OLD Data - P&amp;L'!$C$23)</f>
        <v>0.93</v>
      </c>
      <c r="S217" s="710">
        <f>((S97)*'OLD Data - P&amp;L'!$C$23)</f>
        <v>0.62</v>
      </c>
      <c r="T217" s="710">
        <f>((T97)*'OLD Data - P&amp;L'!$C$23)</f>
        <v>-0.31</v>
      </c>
      <c r="U217" s="710">
        <f>((U97)*'OLD Data - P&amp;L'!$C$23)</f>
        <v>0</v>
      </c>
      <c r="V217" s="710">
        <f>((V97)*'OLD Data - P&amp;L'!$C$23)</f>
        <v>-0.31</v>
      </c>
      <c r="W217" s="710">
        <f>((W97)*'OLD Data - P&amp;L'!$C$23)</f>
        <v>0</v>
      </c>
      <c r="X217" s="710">
        <f>((X97)*'OLD Data - P&amp;L'!$C$23)</f>
        <v>0</v>
      </c>
      <c r="Y217" s="710">
        <f>((Y97)*'OLD Data - P&amp;L'!$C$23)</f>
        <v>-0.31</v>
      </c>
      <c r="Z217" s="710">
        <f>((Z97)*'OLD Data - P&amp;L'!$C$23)</f>
        <v>0</v>
      </c>
      <c r="AA217" s="710">
        <f>((AA97)*'OLD Data - P&amp;L'!$C$23)</f>
        <v>0</v>
      </c>
      <c r="AB217" s="710">
        <f>((AB97)*'OLD Data - P&amp;L'!$C$23)</f>
        <v>0</v>
      </c>
      <c r="AC217" s="710">
        <f>((AC97)*'OLD Data - P&amp;L'!$C$23)</f>
        <v>0</v>
      </c>
      <c r="AD217" s="710">
        <f>((AD97)*'OLD Data - P&amp;L'!$C$23)</f>
        <v>0</v>
      </c>
      <c r="AE217" s="710">
        <f>((AE97)*'OLD Data - P&amp;L'!$C$23)</f>
        <v>0</v>
      </c>
      <c r="AF217" s="710">
        <f>((AF97)*'OLD Data - P&amp;L'!$C$23)</f>
        <v>0</v>
      </c>
      <c r="AG217" s="888">
        <f t="shared" si="65"/>
        <v>51.77</v>
      </c>
    </row>
    <row r="218" hidden="1" outlineLevel="1">
      <c r="A218" s="1057" t="s">
        <v>1148</v>
      </c>
      <c r="B218" s="710">
        <f>((B97)*'OLD Data - P&amp;L'!$C$24)</f>
        <v>0</v>
      </c>
      <c r="C218" s="710">
        <f>((C97)*'OLD Data - P&amp;L'!$C$24)</f>
        <v>0</v>
      </c>
      <c r="D218" s="710">
        <f>((D97)*'OLD Data - P&amp;L'!$C$24)</f>
        <v>0</v>
      </c>
      <c r="E218" s="710">
        <f>((E97)*'OLD Data - P&amp;L'!$C$24)</f>
        <v>0</v>
      </c>
      <c r="F218" s="710">
        <f>((F97)*'OLD Data - P&amp;L'!$C$24)</f>
        <v>0</v>
      </c>
      <c r="G218" s="710">
        <f>((G97)*'OLD Data - P&amp;L'!$C$24)</f>
        <v>0</v>
      </c>
      <c r="H218" s="710">
        <f>((H97)*'OLD Data - P&amp;L'!$C$24)</f>
        <v>0</v>
      </c>
      <c r="I218" s="710">
        <f>((I97)*'OLD Data - P&amp;L'!$C$24)</f>
        <v>0</v>
      </c>
      <c r="J218" s="710">
        <f>((J97)*'OLD Data - P&amp;L'!$C$24)</f>
        <v>0</v>
      </c>
      <c r="K218" s="710">
        <f>((K97)*'OLD Data - P&amp;L'!$C$24)</f>
        <v>0</v>
      </c>
      <c r="L218" s="710">
        <f>((L97)*'OLD Data - P&amp;L'!$C$24)</f>
        <v>0</v>
      </c>
      <c r="M218" s="710">
        <f>((M97)*'OLD Data - P&amp;L'!$C$24)</f>
        <v>0</v>
      </c>
      <c r="N218" s="710">
        <f>((N97)*'OLD Data - P&amp;L'!$C$24)</f>
        <v>0</v>
      </c>
      <c r="O218" s="710">
        <f>((O97)*'OLD Data - P&amp;L'!$C$24)</f>
        <v>0</v>
      </c>
      <c r="P218" s="710">
        <f>((P97)*'OLD Data - P&amp;L'!$C$24)</f>
        <v>0</v>
      </c>
      <c r="Q218" s="710">
        <f>((Q97)*'OLD Data - P&amp;L'!$C$24)</f>
        <v>0</v>
      </c>
      <c r="R218" s="710">
        <f>((R97)*'OLD Data - P&amp;L'!$C$24)</f>
        <v>0</v>
      </c>
      <c r="S218" s="710">
        <f>((S97)*'OLD Data - P&amp;L'!$C$24)</f>
        <v>0</v>
      </c>
      <c r="T218" s="710">
        <f>((T97)*'OLD Data - P&amp;L'!$C$24)</f>
        <v>0</v>
      </c>
      <c r="U218" s="710">
        <f>((U97)*'OLD Data - P&amp;L'!$C$24)</f>
        <v>0</v>
      </c>
      <c r="V218" s="710">
        <f>((V97)*'OLD Data - P&amp;L'!$C$24)</f>
        <v>0</v>
      </c>
      <c r="W218" s="710">
        <f>((W97)*'OLD Data - P&amp;L'!$C$24)</f>
        <v>0</v>
      </c>
      <c r="X218" s="710">
        <f>((X97)*'OLD Data - P&amp;L'!$C$24)</f>
        <v>0</v>
      </c>
      <c r="Y218" s="710">
        <f>((Y97)*'OLD Data - P&amp;L'!$C$24)</f>
        <v>0</v>
      </c>
      <c r="Z218" s="710">
        <f>((Z97)*'OLD Data - P&amp;L'!$C$24)</f>
        <v>0</v>
      </c>
      <c r="AA218" s="710">
        <f>((AA97)*'OLD Data - P&amp;L'!$C$24)</f>
        <v>0</v>
      </c>
      <c r="AB218" s="710">
        <f>((AB97)*'OLD Data - P&amp;L'!$C$24)</f>
        <v>0</v>
      </c>
      <c r="AC218" s="710">
        <f>((AC97)*'OLD Data - P&amp;L'!$C$24)</f>
        <v>0</v>
      </c>
      <c r="AD218" s="710">
        <f>((AD97)*'OLD Data - P&amp;L'!$C$24)</f>
        <v>0</v>
      </c>
      <c r="AE218" s="710">
        <f>((AE97)*'OLD Data - P&amp;L'!$C$24)</f>
        <v>0</v>
      </c>
      <c r="AF218" s="710">
        <f>((AF97)*'OLD Data - P&amp;L'!$C$24)</f>
        <v>0</v>
      </c>
      <c r="AG218" s="888">
        <f t="shared" si="65"/>
        <v>0</v>
      </c>
    </row>
    <row r="219" hidden="1" outlineLevel="1">
      <c r="A219" s="1057" t="s">
        <v>1155</v>
      </c>
      <c r="B219" s="710">
        <f>((B97)*'OLD Data - P&amp;L'!$C$25)</f>
        <v>2.1</v>
      </c>
      <c r="C219" s="710">
        <f>((C97)*'OLD Data - P&amp;L'!$C$25)</f>
        <v>0.35</v>
      </c>
      <c r="D219" s="710">
        <f>((D97)*'OLD Data - P&amp;L'!$C$25)</f>
        <v>0.7</v>
      </c>
      <c r="E219" s="710">
        <f>((E97)*'OLD Data - P&amp;L'!$C$25)</f>
        <v>0.35</v>
      </c>
      <c r="F219" s="710">
        <f>((F97)*'OLD Data - P&amp;L'!$C$25)</f>
        <v>0.35</v>
      </c>
      <c r="G219" s="710">
        <f>((G97)*'OLD Data - P&amp;L'!$C$25)</f>
        <v>-1.05</v>
      </c>
      <c r="H219" s="710">
        <f>((H97)*'OLD Data - P&amp;L'!$C$25)</f>
        <v>1.75</v>
      </c>
      <c r="I219" s="710">
        <f>((I97)*'OLD Data - P&amp;L'!$C$25)</f>
        <v>6.65</v>
      </c>
      <c r="J219" s="710">
        <f>((J97)*'OLD Data - P&amp;L'!$C$25)</f>
        <v>1.05</v>
      </c>
      <c r="K219" s="710">
        <f>((K97)*'OLD Data - P&amp;L'!$C$25)</f>
        <v>1.4</v>
      </c>
      <c r="L219" s="710">
        <f>((L97)*'OLD Data - P&amp;L'!$C$25)</f>
        <v>1.75</v>
      </c>
      <c r="M219" s="710">
        <f>((M97)*'OLD Data - P&amp;L'!$C$25)</f>
        <v>32.2</v>
      </c>
      <c r="N219" s="710">
        <f>((N97)*'OLD Data - P&amp;L'!$C$25)</f>
        <v>10.15</v>
      </c>
      <c r="O219" s="710">
        <f>((O97)*'OLD Data - P&amp;L'!$C$25)</f>
        <v>0</v>
      </c>
      <c r="P219" s="710">
        <f>((P97)*'OLD Data - P&amp;L'!$C$25)</f>
        <v>0</v>
      </c>
      <c r="Q219" s="710">
        <f>((Q97)*'OLD Data - P&amp;L'!$C$25)</f>
        <v>0</v>
      </c>
      <c r="R219" s="710">
        <f>((R97)*'OLD Data - P&amp;L'!$C$25)</f>
        <v>1.05</v>
      </c>
      <c r="S219" s="710">
        <f>((S97)*'OLD Data - P&amp;L'!$C$25)</f>
        <v>0.7</v>
      </c>
      <c r="T219" s="710">
        <f>((T97)*'OLD Data - P&amp;L'!$C$25)</f>
        <v>-0.35</v>
      </c>
      <c r="U219" s="710">
        <f>((U97)*'OLD Data - P&amp;L'!$C$25)</f>
        <v>0</v>
      </c>
      <c r="V219" s="710">
        <f>((V97)*'OLD Data - P&amp;L'!$C$25)</f>
        <v>-0.35</v>
      </c>
      <c r="W219" s="710">
        <f>((W97)*'OLD Data - P&amp;L'!$C$25)</f>
        <v>0</v>
      </c>
      <c r="X219" s="710">
        <f>((X97)*'OLD Data - P&amp;L'!$C$25)</f>
        <v>0</v>
      </c>
      <c r="Y219" s="710">
        <f>((Y97)*'OLD Data - P&amp;L'!$C$25)</f>
        <v>-0.35</v>
      </c>
      <c r="Z219" s="710">
        <f>((Z97)*'OLD Data - P&amp;L'!$C$25)</f>
        <v>0</v>
      </c>
      <c r="AA219" s="710">
        <f>((AA97)*'OLD Data - P&amp;L'!$C$25)</f>
        <v>0</v>
      </c>
      <c r="AB219" s="710">
        <f>((AB97)*'OLD Data - P&amp;L'!$C$25)</f>
        <v>0</v>
      </c>
      <c r="AC219" s="710">
        <f>((AC97)*'OLD Data - P&amp;L'!$C$25)</f>
        <v>0</v>
      </c>
      <c r="AD219" s="710">
        <f>((AD97)*'OLD Data - P&amp;L'!$C$25)</f>
        <v>0</v>
      </c>
      <c r="AE219" s="710">
        <f>((AE97)*'OLD Data - P&amp;L'!$C$25)</f>
        <v>0</v>
      </c>
      <c r="AF219" s="710">
        <f>((AF97)*'OLD Data - P&amp;L'!$C$25)</f>
        <v>0</v>
      </c>
      <c r="AG219" s="888">
        <f t="shared" si="65"/>
        <v>58.45</v>
      </c>
    </row>
    <row r="220" hidden="1" outlineLevel="1">
      <c r="A220" s="1057" t="s">
        <v>1167</v>
      </c>
      <c r="B220" s="710">
        <f>((B97)*'OLD Data - P&amp;L'!$C$26)</f>
        <v>0</v>
      </c>
      <c r="C220" s="710">
        <f>((C97)*'OLD Data - P&amp;L'!$C$26)</f>
        <v>0</v>
      </c>
      <c r="D220" s="710">
        <f>((D97)*'OLD Data - P&amp;L'!$C$26)</f>
        <v>0</v>
      </c>
      <c r="E220" s="710">
        <f>((E97)*'OLD Data - P&amp;L'!$C$26)</f>
        <v>0</v>
      </c>
      <c r="F220" s="710">
        <f>((F97)*'OLD Data - P&amp;L'!$C$26)</f>
        <v>0</v>
      </c>
      <c r="G220" s="710">
        <f>((G97)*'OLD Data - P&amp;L'!$C$26)</f>
        <v>0</v>
      </c>
      <c r="H220" s="710">
        <f>((H97)*'OLD Data - P&amp;L'!$C$26)</f>
        <v>0</v>
      </c>
      <c r="I220" s="710">
        <f>((I97)*'OLD Data - P&amp;L'!$C$26)</f>
        <v>0</v>
      </c>
      <c r="J220" s="710">
        <f>((J97)*'OLD Data - P&amp;L'!$C$26)</f>
        <v>0</v>
      </c>
      <c r="K220" s="710">
        <f>((K97)*'OLD Data - P&amp;L'!$C$26)</f>
        <v>0</v>
      </c>
      <c r="L220" s="710">
        <f>((L97)*'OLD Data - P&amp;L'!$C$26)</f>
        <v>0</v>
      </c>
      <c r="M220" s="710">
        <f>((M97)*'OLD Data - P&amp;L'!$C$26)</f>
        <v>0</v>
      </c>
      <c r="N220" s="710">
        <f>((N97)*'OLD Data - P&amp;L'!$C$26)</f>
        <v>0</v>
      </c>
      <c r="O220" s="710">
        <f>((O97)*'OLD Data - P&amp;L'!$C$26)</f>
        <v>0</v>
      </c>
      <c r="P220" s="710">
        <f>((P97)*'OLD Data - P&amp;L'!$C$26)</f>
        <v>0</v>
      </c>
      <c r="Q220" s="710">
        <f>((Q97)*'OLD Data - P&amp;L'!$C$26)</f>
        <v>0</v>
      </c>
      <c r="R220" s="710">
        <f>((R97)*'OLD Data - P&amp;L'!$C$26)</f>
        <v>0</v>
      </c>
      <c r="S220" s="710">
        <f>((S97)*'OLD Data - P&amp;L'!$C$26)</f>
        <v>0</v>
      </c>
      <c r="T220" s="710">
        <f>((T97)*'OLD Data - P&amp;L'!$C$26)</f>
        <v>0</v>
      </c>
      <c r="U220" s="710">
        <f>((U97)*'OLD Data - P&amp;L'!$C$26)</f>
        <v>0</v>
      </c>
      <c r="V220" s="710">
        <f>((V97)*'OLD Data - P&amp;L'!$C$26)</f>
        <v>0</v>
      </c>
      <c r="W220" s="710">
        <f>((W97)*'OLD Data - P&amp;L'!$C$26)</f>
        <v>0</v>
      </c>
      <c r="X220" s="710">
        <f>((X97)*'OLD Data - P&amp;L'!$C$26)</f>
        <v>0</v>
      </c>
      <c r="Y220" s="710">
        <f>((Y97)*'OLD Data - P&amp;L'!$C$26)</f>
        <v>0</v>
      </c>
      <c r="Z220" s="710">
        <f>((Z97)*'OLD Data - P&amp;L'!$C$26)</f>
        <v>0</v>
      </c>
      <c r="AA220" s="710">
        <f>((AA97)*'OLD Data - P&amp;L'!$C$26)</f>
        <v>0</v>
      </c>
      <c r="AB220" s="710">
        <f>((AB97)*'OLD Data - P&amp;L'!$C$26)</f>
        <v>0</v>
      </c>
      <c r="AC220" s="710">
        <f>((AC97)*'OLD Data - P&amp;L'!$C$26)</f>
        <v>0</v>
      </c>
      <c r="AD220" s="710">
        <f>((AD97)*'OLD Data - P&amp;L'!$C$26)</f>
        <v>0</v>
      </c>
      <c r="AE220" s="710">
        <f>((AE97)*'OLD Data - P&amp;L'!$C$26)</f>
        <v>0</v>
      </c>
      <c r="AF220" s="710">
        <f>((AF97)*'OLD Data - P&amp;L'!$C$26)</f>
        <v>0</v>
      </c>
      <c r="AG220" s="888">
        <f t="shared" si="65"/>
        <v>0</v>
      </c>
    </row>
    <row r="221" hidden="1" outlineLevel="1">
      <c r="A221" s="1057" t="s">
        <v>1174</v>
      </c>
      <c r="B221" s="710">
        <f>((B97)*'OLD Data - P&amp;L'!$C$27)</f>
        <v>9.9</v>
      </c>
      <c r="C221" s="710">
        <f>((C97)*'OLD Data - P&amp;L'!$C$27)</f>
        <v>1.65</v>
      </c>
      <c r="D221" s="710">
        <f>((D97)*'OLD Data - P&amp;L'!$C$27)</f>
        <v>3.3</v>
      </c>
      <c r="E221" s="710">
        <f>((E97)*'OLD Data - P&amp;L'!$C$27)</f>
        <v>1.65</v>
      </c>
      <c r="F221" s="710">
        <f>((F97)*'OLD Data - P&amp;L'!$C$27)</f>
        <v>1.65</v>
      </c>
      <c r="G221" s="710">
        <f>((G97)*'OLD Data - P&amp;L'!$C$27)</f>
        <v>-4.95</v>
      </c>
      <c r="H221" s="710">
        <f>((H97)*'OLD Data - P&amp;L'!$C$27)</f>
        <v>8.25</v>
      </c>
      <c r="I221" s="710">
        <f>((I97)*'OLD Data - P&amp;L'!$C$27)</f>
        <v>31.35</v>
      </c>
      <c r="J221" s="710">
        <f>((J97)*'OLD Data - P&amp;L'!$C$27)</f>
        <v>4.95</v>
      </c>
      <c r="K221" s="710">
        <f>((K97)*'OLD Data - P&amp;L'!$C$27)</f>
        <v>6.6</v>
      </c>
      <c r="L221" s="710">
        <f>((L97)*'OLD Data - P&amp;L'!$C$27)</f>
        <v>8.25</v>
      </c>
      <c r="M221" s="710">
        <f>((M97)*'OLD Data - P&amp;L'!$C$27)</f>
        <v>151.8</v>
      </c>
      <c r="N221" s="710">
        <f>((N97)*'OLD Data - P&amp;L'!$C$27)</f>
        <v>47.85</v>
      </c>
      <c r="O221" s="710">
        <f>((O97)*'OLD Data - P&amp;L'!$C$27)</f>
        <v>0</v>
      </c>
      <c r="P221" s="710">
        <f>((P97)*'OLD Data - P&amp;L'!$C$27)</f>
        <v>0</v>
      </c>
      <c r="Q221" s="710">
        <f>((Q97)*'OLD Data - P&amp;L'!$C$27)</f>
        <v>0</v>
      </c>
      <c r="R221" s="710">
        <f>((R97)*'OLD Data - P&amp;L'!$C$27)</f>
        <v>4.95</v>
      </c>
      <c r="S221" s="710">
        <f>((S97)*'OLD Data - P&amp;L'!$C$27)</f>
        <v>3.3</v>
      </c>
      <c r="T221" s="710">
        <f>((T97)*'OLD Data - P&amp;L'!$C$27)</f>
        <v>-1.65</v>
      </c>
      <c r="U221" s="710">
        <f>((U97)*'OLD Data - P&amp;L'!$C$27)</f>
        <v>0</v>
      </c>
      <c r="V221" s="710">
        <f>((V97)*'OLD Data - P&amp;L'!$C$27)</f>
        <v>-1.65</v>
      </c>
      <c r="W221" s="710">
        <f>((W97)*'OLD Data - P&amp;L'!$C$27)</f>
        <v>0</v>
      </c>
      <c r="X221" s="710">
        <f>((X97)*'OLD Data - P&amp;L'!$C$27)</f>
        <v>0</v>
      </c>
      <c r="Y221" s="710">
        <f>((Y97)*'OLD Data - P&amp;L'!$C$27)</f>
        <v>-1.65</v>
      </c>
      <c r="Z221" s="710">
        <f>((Z97)*'OLD Data - P&amp;L'!$C$27)</f>
        <v>0</v>
      </c>
      <c r="AA221" s="710">
        <f>((AA97)*'OLD Data - P&amp;L'!$C$27)</f>
        <v>0</v>
      </c>
      <c r="AB221" s="710">
        <f>((AB97)*'OLD Data - P&amp;L'!$C$27)</f>
        <v>0</v>
      </c>
      <c r="AC221" s="710">
        <f>((AC97)*'OLD Data - P&amp;L'!$C$27)</f>
        <v>0</v>
      </c>
      <c r="AD221" s="710">
        <f>((AD97)*'OLD Data - P&amp;L'!$C$27)</f>
        <v>0</v>
      </c>
      <c r="AE221" s="710">
        <f>((AE97)*'OLD Data - P&amp;L'!$C$27)</f>
        <v>0</v>
      </c>
      <c r="AF221" s="710">
        <f>((AF97)*'OLD Data - P&amp;L'!$C$27)</f>
        <v>0</v>
      </c>
      <c r="AG221" s="888">
        <f t="shared" si="65"/>
        <v>275.55</v>
      </c>
    </row>
    <row r="222" collapsed="1">
      <c r="A222" s="1057" t="s">
        <v>1184</v>
      </c>
      <c r="B222" s="710">
        <f t="shared" ref="B222:AF222" si="71">sum(B223:B228)</f>
        <v>0</v>
      </c>
      <c r="C222" s="710">
        <f t="shared" si="71"/>
        <v>0</v>
      </c>
      <c r="D222" s="710">
        <f t="shared" si="71"/>
        <v>0</v>
      </c>
      <c r="E222" s="710">
        <f t="shared" si="71"/>
        <v>0</v>
      </c>
      <c r="F222" s="710">
        <f t="shared" si="71"/>
        <v>0</v>
      </c>
      <c r="G222" s="710">
        <f t="shared" si="71"/>
        <v>-1.37</v>
      </c>
      <c r="H222" s="710">
        <f t="shared" si="71"/>
        <v>0</v>
      </c>
      <c r="I222" s="710">
        <f t="shared" si="71"/>
        <v>0</v>
      </c>
      <c r="J222" s="710">
        <f t="shared" si="71"/>
        <v>0</v>
      </c>
      <c r="K222" s="710">
        <f t="shared" si="71"/>
        <v>0</v>
      </c>
      <c r="L222" s="710">
        <f t="shared" si="71"/>
        <v>0</v>
      </c>
      <c r="M222" s="710">
        <f t="shared" si="71"/>
        <v>0</v>
      </c>
      <c r="N222" s="710">
        <f t="shared" si="71"/>
        <v>-1.37</v>
      </c>
      <c r="O222" s="710">
        <f t="shared" si="71"/>
        <v>0</v>
      </c>
      <c r="P222" s="710">
        <f t="shared" si="71"/>
        <v>0</v>
      </c>
      <c r="Q222" s="710">
        <f t="shared" si="71"/>
        <v>0</v>
      </c>
      <c r="R222" s="710">
        <f t="shared" si="71"/>
        <v>0</v>
      </c>
      <c r="S222" s="710">
        <f t="shared" si="71"/>
        <v>0</v>
      </c>
      <c r="T222" s="710">
        <f t="shared" si="71"/>
        <v>-4.11</v>
      </c>
      <c r="U222" s="710">
        <f t="shared" si="71"/>
        <v>0</v>
      </c>
      <c r="V222" s="710">
        <f t="shared" si="71"/>
        <v>-1.37</v>
      </c>
      <c r="W222" s="710">
        <f t="shared" si="71"/>
        <v>0</v>
      </c>
      <c r="X222" s="710">
        <f t="shared" si="71"/>
        <v>0</v>
      </c>
      <c r="Y222" s="710">
        <f t="shared" si="71"/>
        <v>-1.37</v>
      </c>
      <c r="Z222" s="710">
        <f t="shared" si="71"/>
        <v>0</v>
      </c>
      <c r="AA222" s="710">
        <f t="shared" si="71"/>
        <v>0</v>
      </c>
      <c r="AB222" s="710">
        <f t="shared" si="71"/>
        <v>0</v>
      </c>
      <c r="AC222" s="710">
        <f t="shared" si="71"/>
        <v>0</v>
      </c>
      <c r="AD222" s="710">
        <f t="shared" si="71"/>
        <v>0</v>
      </c>
      <c r="AE222" s="710">
        <f t="shared" si="71"/>
        <v>0</v>
      </c>
      <c r="AF222" s="710">
        <f t="shared" si="71"/>
        <v>0</v>
      </c>
      <c r="AG222" s="888">
        <f t="shared" si="65"/>
        <v>-9.59</v>
      </c>
    </row>
    <row r="223" hidden="1" outlineLevel="1">
      <c r="A223" s="1057" t="s">
        <v>1186</v>
      </c>
      <c r="B223" s="710">
        <f>((B107)*'OLD Data - P&amp;L'!$D$22)</f>
        <v>0</v>
      </c>
      <c r="C223" s="710">
        <f>((C107)*'OLD Data - P&amp;L'!$D$22)</f>
        <v>0</v>
      </c>
      <c r="D223" s="710">
        <f>((D107)*'OLD Data - P&amp;L'!$D$22)</f>
        <v>0</v>
      </c>
      <c r="E223" s="710">
        <f>((E107)*'OLD Data - P&amp;L'!$D$22)</f>
        <v>0</v>
      </c>
      <c r="F223" s="710">
        <f>((F107)*'OLD Data - P&amp;L'!$D$22)</f>
        <v>0</v>
      </c>
      <c r="G223" s="710">
        <f>((G107)*'OLD Data - P&amp;L'!$D$22)</f>
        <v>0</v>
      </c>
      <c r="H223" s="710">
        <f>((H107)*'OLD Data - P&amp;L'!$D$22)</f>
        <v>0</v>
      </c>
      <c r="I223" s="710">
        <f>((I107)*'OLD Data - P&amp;L'!$D$22)</f>
        <v>0</v>
      </c>
      <c r="J223" s="710">
        <f>((J107)*'OLD Data - P&amp;L'!$D$22)</f>
        <v>0</v>
      </c>
      <c r="K223" s="710">
        <f>((K107)*'OLD Data - P&amp;L'!$D$22)</f>
        <v>0</v>
      </c>
      <c r="L223" s="710">
        <f>((L107)*'OLD Data - P&amp;L'!$D$22)</f>
        <v>0</v>
      </c>
      <c r="M223" s="710">
        <f>((M107)*'OLD Data - P&amp;L'!$D$22)</f>
        <v>0</v>
      </c>
      <c r="N223" s="710">
        <f>((N107)*'OLD Data - P&amp;L'!$D$22)</f>
        <v>0</v>
      </c>
      <c r="O223" s="710">
        <f>((O107)*'OLD Data - P&amp;L'!$D$22)</f>
        <v>0</v>
      </c>
      <c r="P223" s="710">
        <f>((P107)*'OLD Data - P&amp;L'!$D$22)</f>
        <v>0</v>
      </c>
      <c r="Q223" s="710">
        <f>((Q107)*'OLD Data - P&amp;L'!$D$22)</f>
        <v>0</v>
      </c>
      <c r="R223" s="710">
        <f>((R107)*'OLD Data - P&amp;L'!$D$22)</f>
        <v>0</v>
      </c>
      <c r="S223" s="710">
        <f>((S107)*'OLD Data - P&amp;L'!$D$22)</f>
        <v>0</v>
      </c>
      <c r="T223" s="710">
        <f>((T107)*'OLD Data - P&amp;L'!$D$22)</f>
        <v>0</v>
      </c>
      <c r="U223" s="710">
        <f>((U107)*'OLD Data - P&amp;L'!$D$22)</f>
        <v>0</v>
      </c>
      <c r="V223" s="710">
        <f>((V107)*'OLD Data - P&amp;L'!$D$22)</f>
        <v>0</v>
      </c>
      <c r="W223" s="710">
        <f>((W107)*'OLD Data - P&amp;L'!$D$22)</f>
        <v>0</v>
      </c>
      <c r="X223" s="710">
        <f>((X107)*'OLD Data - P&amp;L'!$D$22)</f>
        <v>0</v>
      </c>
      <c r="Y223" s="710">
        <f>((Y107)*'OLD Data - P&amp;L'!$D$22)</f>
        <v>0</v>
      </c>
      <c r="Z223" s="710">
        <f>((Z107)*'OLD Data - P&amp;L'!$D$22)</f>
        <v>0</v>
      </c>
      <c r="AA223" s="710">
        <f>((AA107)*'OLD Data - P&amp;L'!$D$22)</f>
        <v>0</v>
      </c>
      <c r="AB223" s="710">
        <f>((AB107)*'OLD Data - P&amp;L'!$D$22)</f>
        <v>0</v>
      </c>
      <c r="AC223" s="710">
        <f>((AC107)*'OLD Data - P&amp;L'!$D$22)</f>
        <v>0</v>
      </c>
      <c r="AD223" s="710">
        <f>((AD107)*'OLD Data - P&amp;L'!$D$22)</f>
        <v>0</v>
      </c>
      <c r="AE223" s="710">
        <f>((AE107)*'OLD Data - P&amp;L'!$D$22)</f>
        <v>0</v>
      </c>
      <c r="AF223" s="710">
        <f>((AF107)*'OLD Data - P&amp;L'!$D$22)</f>
        <v>0</v>
      </c>
      <c r="AG223" s="888">
        <f t="shared" si="65"/>
        <v>0</v>
      </c>
    </row>
    <row r="224" hidden="1" outlineLevel="1">
      <c r="A224" s="1057" t="s">
        <v>1191</v>
      </c>
      <c r="B224" s="710">
        <f>((B107)*'OLD Data - P&amp;L'!$D$23)</f>
        <v>0</v>
      </c>
      <c r="C224" s="710">
        <f>((C107)*'OLD Data - P&amp;L'!$D$23)</f>
        <v>0</v>
      </c>
      <c r="D224" s="710">
        <f>((D107)*'OLD Data - P&amp;L'!$D$23)</f>
        <v>0</v>
      </c>
      <c r="E224" s="710">
        <f>((E107)*'OLD Data - P&amp;L'!$D$23)</f>
        <v>0</v>
      </c>
      <c r="F224" s="710">
        <f>((F107)*'OLD Data - P&amp;L'!$D$23)</f>
        <v>0</v>
      </c>
      <c r="G224" s="710">
        <f>((G107)*'OLD Data - P&amp;L'!$D$23)</f>
        <v>-0.31</v>
      </c>
      <c r="H224" s="710">
        <f>((H107)*'OLD Data - P&amp;L'!$D$23)</f>
        <v>0</v>
      </c>
      <c r="I224" s="710">
        <f>((I107)*'OLD Data - P&amp;L'!$D$23)</f>
        <v>0</v>
      </c>
      <c r="J224" s="710">
        <f>((J107)*'OLD Data - P&amp;L'!$D$23)</f>
        <v>0</v>
      </c>
      <c r="K224" s="710">
        <f>((K107)*'OLD Data - P&amp;L'!$D$23)</f>
        <v>0</v>
      </c>
      <c r="L224" s="710">
        <f>((L107)*'OLD Data - P&amp;L'!$D$23)</f>
        <v>0</v>
      </c>
      <c r="M224" s="710">
        <f>((M107)*'OLD Data - P&amp;L'!$D$23)</f>
        <v>0</v>
      </c>
      <c r="N224" s="710">
        <f>((N107)*'OLD Data - P&amp;L'!$D$23)</f>
        <v>-0.31</v>
      </c>
      <c r="O224" s="710">
        <f>((O107)*'OLD Data - P&amp;L'!$D$23)</f>
        <v>0</v>
      </c>
      <c r="P224" s="710">
        <f>((P107)*'OLD Data - P&amp;L'!$D$23)</f>
        <v>0</v>
      </c>
      <c r="Q224" s="710">
        <f>((Q107)*'OLD Data - P&amp;L'!$D$23)</f>
        <v>0</v>
      </c>
      <c r="R224" s="710">
        <f>((R107)*'OLD Data - P&amp;L'!$D$23)</f>
        <v>0</v>
      </c>
      <c r="S224" s="710">
        <f>((S107)*'OLD Data - P&amp;L'!$D$23)</f>
        <v>0</v>
      </c>
      <c r="T224" s="710">
        <f>((T107)*'OLD Data - P&amp;L'!$D$23)</f>
        <v>-0.93</v>
      </c>
      <c r="U224" s="710">
        <f>((U107)*'OLD Data - P&amp;L'!$D$23)</f>
        <v>0</v>
      </c>
      <c r="V224" s="710">
        <f>((V107)*'OLD Data - P&amp;L'!$D$23)</f>
        <v>-0.31</v>
      </c>
      <c r="W224" s="710">
        <f>((W107)*'OLD Data - P&amp;L'!$D$23)</f>
        <v>0</v>
      </c>
      <c r="X224" s="710">
        <f>((X107)*'OLD Data - P&amp;L'!$D$23)</f>
        <v>0</v>
      </c>
      <c r="Y224" s="710">
        <f>((Y107)*'OLD Data - P&amp;L'!$D$23)</f>
        <v>-0.31</v>
      </c>
      <c r="Z224" s="710">
        <f>((Z107)*'OLD Data - P&amp;L'!$D$23)</f>
        <v>0</v>
      </c>
      <c r="AA224" s="710">
        <f>((AA107)*'OLD Data - P&amp;L'!$D$23)</f>
        <v>0</v>
      </c>
      <c r="AB224" s="710">
        <f>((AB107)*'OLD Data - P&amp;L'!$D$23)</f>
        <v>0</v>
      </c>
      <c r="AC224" s="710">
        <f>((AC107)*'OLD Data - P&amp;L'!$D$23)</f>
        <v>0</v>
      </c>
      <c r="AD224" s="710">
        <f>((AD107)*'OLD Data - P&amp;L'!$D$23)</f>
        <v>0</v>
      </c>
      <c r="AE224" s="710">
        <f>((AE107)*'OLD Data - P&amp;L'!$D$23)</f>
        <v>0</v>
      </c>
      <c r="AF224" s="710">
        <f>((AF107)*'OLD Data - P&amp;L'!$D$23)</f>
        <v>0</v>
      </c>
      <c r="AG224" s="888">
        <f t="shared" si="65"/>
        <v>-2.17</v>
      </c>
    </row>
    <row r="225" hidden="1" outlineLevel="1">
      <c r="A225" s="1057" t="s">
        <v>1193</v>
      </c>
      <c r="B225" s="710">
        <f>((B107)*'OLD Data - P&amp;L'!$D$24)</f>
        <v>0</v>
      </c>
      <c r="C225" s="710">
        <f>((C107)*'OLD Data - P&amp;L'!$D$24)</f>
        <v>0</v>
      </c>
      <c r="D225" s="710">
        <f>((D107)*'OLD Data - P&amp;L'!$D$24)</f>
        <v>0</v>
      </c>
      <c r="E225" s="710">
        <f>((E107)*'OLD Data - P&amp;L'!$D$24)</f>
        <v>0</v>
      </c>
      <c r="F225" s="710">
        <f>((F107)*'OLD Data - P&amp;L'!$D$24)</f>
        <v>0</v>
      </c>
      <c r="G225" s="710">
        <f>((G107)*'OLD Data - P&amp;L'!$D$24)</f>
        <v>0</v>
      </c>
      <c r="H225" s="710">
        <f>((H107)*'OLD Data - P&amp;L'!$D$24)</f>
        <v>0</v>
      </c>
      <c r="I225" s="710">
        <f>((I107)*'OLD Data - P&amp;L'!$D$24)</f>
        <v>0</v>
      </c>
      <c r="J225" s="710">
        <f>((J107)*'OLD Data - P&amp;L'!$D$24)</f>
        <v>0</v>
      </c>
      <c r="K225" s="710">
        <f>((K107)*'OLD Data - P&amp;L'!$D$24)</f>
        <v>0</v>
      </c>
      <c r="L225" s="710">
        <f>((L107)*'OLD Data - P&amp;L'!$D$24)</f>
        <v>0</v>
      </c>
      <c r="M225" s="710">
        <f>((M107)*'OLD Data - P&amp;L'!$D$24)</f>
        <v>0</v>
      </c>
      <c r="N225" s="710">
        <f>((N107)*'OLD Data - P&amp;L'!$D$24)</f>
        <v>0</v>
      </c>
      <c r="O225" s="710">
        <f>((O107)*'OLD Data - P&amp;L'!$D$24)</f>
        <v>0</v>
      </c>
      <c r="P225" s="710">
        <f>((P107)*'OLD Data - P&amp;L'!$D$24)</f>
        <v>0</v>
      </c>
      <c r="Q225" s="710">
        <f>((Q107)*'OLD Data - P&amp;L'!$D$24)</f>
        <v>0</v>
      </c>
      <c r="R225" s="710">
        <f>((R107)*'OLD Data - P&amp;L'!$D$24)</f>
        <v>0</v>
      </c>
      <c r="S225" s="710">
        <f>((S107)*'OLD Data - P&amp;L'!$D$24)</f>
        <v>0</v>
      </c>
      <c r="T225" s="710">
        <f>((T107)*'OLD Data - P&amp;L'!$D$24)</f>
        <v>0</v>
      </c>
      <c r="U225" s="710">
        <f>((U107)*'OLD Data - P&amp;L'!$D$24)</f>
        <v>0</v>
      </c>
      <c r="V225" s="710">
        <f>((V107)*'OLD Data - P&amp;L'!$D$24)</f>
        <v>0</v>
      </c>
      <c r="W225" s="710">
        <f>((W107)*'OLD Data - P&amp;L'!$D$24)</f>
        <v>0</v>
      </c>
      <c r="X225" s="710">
        <f>((X107)*'OLD Data - P&amp;L'!$D$24)</f>
        <v>0</v>
      </c>
      <c r="Y225" s="710">
        <f>((Y107)*'OLD Data - P&amp;L'!$D$24)</f>
        <v>0</v>
      </c>
      <c r="Z225" s="710">
        <f>((Z107)*'OLD Data - P&amp;L'!$D$24)</f>
        <v>0</v>
      </c>
      <c r="AA225" s="710">
        <f>((AA107)*'OLD Data - P&amp;L'!$D$24)</f>
        <v>0</v>
      </c>
      <c r="AB225" s="710">
        <f>((AB107)*'OLD Data - P&amp;L'!$D$24)</f>
        <v>0</v>
      </c>
      <c r="AC225" s="710">
        <f>((AC107)*'OLD Data - P&amp;L'!$D$24)</f>
        <v>0</v>
      </c>
      <c r="AD225" s="710">
        <f>((AD107)*'OLD Data - P&amp;L'!$D$24)</f>
        <v>0</v>
      </c>
      <c r="AE225" s="710">
        <f>((AE107)*'OLD Data - P&amp;L'!$D$24)</f>
        <v>0</v>
      </c>
      <c r="AF225" s="710">
        <f>((AF107)*'OLD Data - P&amp;L'!$D$24)</f>
        <v>0</v>
      </c>
      <c r="AG225" s="888">
        <f t="shared" si="65"/>
        <v>0</v>
      </c>
    </row>
    <row r="226" hidden="1" outlineLevel="1">
      <c r="A226" s="1057" t="s">
        <v>1199</v>
      </c>
      <c r="B226" s="710">
        <f>((B107)*'OLD Data - P&amp;L'!$D$25)</f>
        <v>0</v>
      </c>
      <c r="C226" s="710">
        <f>((C107)*'OLD Data - P&amp;L'!$D$25)</f>
        <v>0</v>
      </c>
      <c r="D226" s="710">
        <f>((D107)*'OLD Data - P&amp;L'!$D$25)</f>
        <v>0</v>
      </c>
      <c r="E226" s="710">
        <f>((E107)*'OLD Data - P&amp;L'!$D$25)</f>
        <v>0</v>
      </c>
      <c r="F226" s="710">
        <f>((F107)*'OLD Data - P&amp;L'!$D$25)</f>
        <v>0</v>
      </c>
      <c r="G226" s="710">
        <f>((G107)*'OLD Data - P&amp;L'!$D$25)</f>
        <v>-0.35</v>
      </c>
      <c r="H226" s="710">
        <f>((H107)*'OLD Data - P&amp;L'!$D$25)</f>
        <v>0</v>
      </c>
      <c r="I226" s="710">
        <f>((I107)*'OLD Data - P&amp;L'!$D$25)</f>
        <v>0</v>
      </c>
      <c r="J226" s="710">
        <f>((J107)*'OLD Data - P&amp;L'!$D$25)</f>
        <v>0</v>
      </c>
      <c r="K226" s="710">
        <f>((K107)*'OLD Data - P&amp;L'!$D$25)</f>
        <v>0</v>
      </c>
      <c r="L226" s="710">
        <f>((L107)*'OLD Data - P&amp;L'!$D$25)</f>
        <v>0</v>
      </c>
      <c r="M226" s="710">
        <f>((M107)*'OLD Data - P&amp;L'!$D$25)</f>
        <v>0</v>
      </c>
      <c r="N226" s="710">
        <f>((N107)*'OLD Data - P&amp;L'!$D$25)</f>
        <v>-0.35</v>
      </c>
      <c r="O226" s="710">
        <f>((O107)*'OLD Data - P&amp;L'!$D$25)</f>
        <v>0</v>
      </c>
      <c r="P226" s="710">
        <f>((P107)*'OLD Data - P&amp;L'!$D$25)</f>
        <v>0</v>
      </c>
      <c r="Q226" s="710">
        <f>((Q107)*'OLD Data - P&amp;L'!$D$25)</f>
        <v>0</v>
      </c>
      <c r="R226" s="710">
        <f>((R107)*'OLD Data - P&amp;L'!$D$25)</f>
        <v>0</v>
      </c>
      <c r="S226" s="710">
        <f>((S107)*'OLD Data - P&amp;L'!$D$25)</f>
        <v>0</v>
      </c>
      <c r="T226" s="710">
        <f>((T107)*'OLD Data - P&amp;L'!$D$25)</f>
        <v>-1.05</v>
      </c>
      <c r="U226" s="710">
        <f>((U107)*'OLD Data - P&amp;L'!$D$25)</f>
        <v>0</v>
      </c>
      <c r="V226" s="710">
        <f>((V107)*'OLD Data - P&amp;L'!$D$25)</f>
        <v>-0.35</v>
      </c>
      <c r="W226" s="710">
        <f>((W107)*'OLD Data - P&amp;L'!$D$25)</f>
        <v>0</v>
      </c>
      <c r="X226" s="710">
        <f>((X107)*'OLD Data - P&amp;L'!$D$25)</f>
        <v>0</v>
      </c>
      <c r="Y226" s="710">
        <f>((Y107)*'OLD Data - P&amp;L'!$D$25)</f>
        <v>-0.35</v>
      </c>
      <c r="Z226" s="710">
        <f>((Z107)*'OLD Data - P&amp;L'!$D$25)</f>
        <v>0</v>
      </c>
      <c r="AA226" s="710">
        <f>((AA107)*'OLD Data - P&amp;L'!$D$25)</f>
        <v>0</v>
      </c>
      <c r="AB226" s="710">
        <f>((AB107)*'OLD Data - P&amp;L'!$D$25)</f>
        <v>0</v>
      </c>
      <c r="AC226" s="710">
        <f>((AC107)*'OLD Data - P&amp;L'!$D$25)</f>
        <v>0</v>
      </c>
      <c r="AD226" s="710">
        <f>((AD107)*'OLD Data - P&amp;L'!$D$25)</f>
        <v>0</v>
      </c>
      <c r="AE226" s="710">
        <f>((AE107)*'OLD Data - P&amp;L'!$D$25)</f>
        <v>0</v>
      </c>
      <c r="AF226" s="710">
        <f>((AF107)*'OLD Data - P&amp;L'!$D$25)</f>
        <v>0</v>
      </c>
      <c r="AG226" s="888">
        <f t="shared" si="65"/>
        <v>-2.45</v>
      </c>
    </row>
    <row r="227" hidden="1" outlineLevel="1">
      <c r="A227" s="1057" t="s">
        <v>1200</v>
      </c>
      <c r="B227" s="710">
        <f>((B107)*'OLD Data - P&amp;L'!$D$26)</f>
        <v>0</v>
      </c>
      <c r="C227" s="710">
        <f>((C107)*'OLD Data - P&amp;L'!$D$26)</f>
        <v>0</v>
      </c>
      <c r="D227" s="710">
        <f>((D107)*'OLD Data - P&amp;L'!$D$26)</f>
        <v>0</v>
      </c>
      <c r="E227" s="710">
        <f>((E107)*'OLD Data - P&amp;L'!$D$26)</f>
        <v>0</v>
      </c>
      <c r="F227" s="710">
        <f>((F107)*'OLD Data - P&amp;L'!$D$26)</f>
        <v>0</v>
      </c>
      <c r="G227" s="710">
        <f>((G107)*'OLD Data - P&amp;L'!$D$26)</f>
        <v>0</v>
      </c>
      <c r="H227" s="710">
        <f>((H107)*'OLD Data - P&amp;L'!$D$26)</f>
        <v>0</v>
      </c>
      <c r="I227" s="710">
        <f>((I107)*'OLD Data - P&amp;L'!$D$26)</f>
        <v>0</v>
      </c>
      <c r="J227" s="710">
        <f>((J107)*'OLD Data - P&amp;L'!$D$26)</f>
        <v>0</v>
      </c>
      <c r="K227" s="710">
        <f>((K107)*'OLD Data - P&amp;L'!$D$26)</f>
        <v>0</v>
      </c>
      <c r="L227" s="710">
        <f>((L107)*'OLD Data - P&amp;L'!$D$26)</f>
        <v>0</v>
      </c>
      <c r="M227" s="710">
        <f>((M107)*'OLD Data - P&amp;L'!$D$26)</f>
        <v>0</v>
      </c>
      <c r="N227" s="710">
        <f>((N107)*'OLD Data - P&amp;L'!$D$26)</f>
        <v>0</v>
      </c>
      <c r="O227" s="710">
        <f>((O107)*'OLD Data - P&amp;L'!$D$26)</f>
        <v>0</v>
      </c>
      <c r="P227" s="710">
        <f>((P107)*'OLD Data - P&amp;L'!$D$26)</f>
        <v>0</v>
      </c>
      <c r="Q227" s="710">
        <f>((Q107)*'OLD Data - P&amp;L'!$D$26)</f>
        <v>0</v>
      </c>
      <c r="R227" s="710">
        <f>((R107)*'OLD Data - P&amp;L'!$D$26)</f>
        <v>0</v>
      </c>
      <c r="S227" s="710">
        <f>((S107)*'OLD Data - P&amp;L'!$D$26)</f>
        <v>0</v>
      </c>
      <c r="T227" s="710">
        <f>((T107)*'OLD Data - P&amp;L'!$D$26)</f>
        <v>0</v>
      </c>
      <c r="U227" s="710">
        <f>((U107)*'OLD Data - P&amp;L'!$D$26)</f>
        <v>0</v>
      </c>
      <c r="V227" s="710">
        <f>((V107)*'OLD Data - P&amp;L'!$D$26)</f>
        <v>0</v>
      </c>
      <c r="W227" s="710">
        <f>((W107)*'OLD Data - P&amp;L'!$D$26)</f>
        <v>0</v>
      </c>
      <c r="X227" s="710">
        <f>((X107)*'OLD Data - P&amp;L'!$D$26)</f>
        <v>0</v>
      </c>
      <c r="Y227" s="710">
        <f>((Y107)*'OLD Data - P&amp;L'!$D$26)</f>
        <v>0</v>
      </c>
      <c r="Z227" s="710">
        <f>((Z107)*'OLD Data - P&amp;L'!$D$26)</f>
        <v>0</v>
      </c>
      <c r="AA227" s="710">
        <f>((AA107)*'OLD Data - P&amp;L'!$D$26)</f>
        <v>0</v>
      </c>
      <c r="AB227" s="710">
        <f>((AB107)*'OLD Data - P&amp;L'!$D$26)</f>
        <v>0</v>
      </c>
      <c r="AC227" s="710">
        <f>((AC107)*'OLD Data - P&amp;L'!$D$26)</f>
        <v>0</v>
      </c>
      <c r="AD227" s="710">
        <f>((AD107)*'OLD Data - P&amp;L'!$D$26)</f>
        <v>0</v>
      </c>
      <c r="AE227" s="710">
        <f>((AE107)*'OLD Data - P&amp;L'!$D$26)</f>
        <v>0</v>
      </c>
      <c r="AF227" s="710">
        <f>((AF107)*'OLD Data - P&amp;L'!$D$26)</f>
        <v>0</v>
      </c>
      <c r="AG227" s="888">
        <f t="shared" si="65"/>
        <v>0</v>
      </c>
    </row>
    <row r="228" hidden="1" outlineLevel="1">
      <c r="A228" s="1096" t="s">
        <v>1201</v>
      </c>
      <c r="B228" s="1294">
        <f>((B107)*'OLD Data - P&amp;L'!$D$27)</f>
        <v>0</v>
      </c>
      <c r="C228" s="1294">
        <f>((C107)*'OLD Data - P&amp;L'!$D$27)</f>
        <v>0</v>
      </c>
      <c r="D228" s="1294">
        <f>((D107)*'OLD Data - P&amp;L'!$D$27)</f>
        <v>0</v>
      </c>
      <c r="E228" s="1294">
        <f>((E107)*'OLD Data - P&amp;L'!$D$27)</f>
        <v>0</v>
      </c>
      <c r="F228" s="1294">
        <f>((F107)*'OLD Data - P&amp;L'!$D$27)</f>
        <v>0</v>
      </c>
      <c r="G228" s="1294">
        <f>((G107)*'OLD Data - P&amp;L'!$D$27)</f>
        <v>-0.71</v>
      </c>
      <c r="H228" s="1294">
        <f>((H107)*'OLD Data - P&amp;L'!$D$27)</f>
        <v>0</v>
      </c>
      <c r="I228" s="1294">
        <f>((I107)*'OLD Data - P&amp;L'!$D$27)</f>
        <v>0</v>
      </c>
      <c r="J228" s="1294">
        <f>((J107)*'OLD Data - P&amp;L'!$D$27)</f>
        <v>0</v>
      </c>
      <c r="K228" s="1294">
        <f>((K107)*'OLD Data - P&amp;L'!$D$27)</f>
        <v>0</v>
      </c>
      <c r="L228" s="1294">
        <f>((L107)*'OLD Data - P&amp;L'!$D$27)</f>
        <v>0</v>
      </c>
      <c r="M228" s="1294">
        <f>((M107)*'OLD Data - P&amp;L'!$D$27)</f>
        <v>0</v>
      </c>
      <c r="N228" s="1294">
        <f>((N107)*'OLD Data - P&amp;L'!$D$27)</f>
        <v>-0.71</v>
      </c>
      <c r="O228" s="1294">
        <f>((O107)*'OLD Data - P&amp;L'!$D$27)</f>
        <v>0</v>
      </c>
      <c r="P228" s="1294">
        <f>((P107)*'OLD Data - P&amp;L'!$D$27)</f>
        <v>0</v>
      </c>
      <c r="Q228" s="1294">
        <f>((Q107)*'OLD Data - P&amp;L'!$D$27)</f>
        <v>0</v>
      </c>
      <c r="R228" s="1294">
        <f>((R107)*'OLD Data - P&amp;L'!$D$27)</f>
        <v>0</v>
      </c>
      <c r="S228" s="1294">
        <f>((S107)*'OLD Data - P&amp;L'!$D$27)</f>
        <v>0</v>
      </c>
      <c r="T228" s="1294">
        <f>((T107)*'OLD Data - P&amp;L'!$D$27)</f>
        <v>-2.13</v>
      </c>
      <c r="U228" s="1294">
        <f>((U107)*'OLD Data - P&amp;L'!$D$27)</f>
        <v>0</v>
      </c>
      <c r="V228" s="1294">
        <f>((V107)*'OLD Data - P&amp;L'!$D$27)</f>
        <v>-0.71</v>
      </c>
      <c r="W228" s="1294">
        <f>((W107)*'OLD Data - P&amp;L'!$D$27)</f>
        <v>0</v>
      </c>
      <c r="X228" s="1294">
        <f>((X107)*'OLD Data - P&amp;L'!$D$27)</f>
        <v>0</v>
      </c>
      <c r="Y228" s="1294">
        <f>((Y107)*'OLD Data - P&amp;L'!$D$27)</f>
        <v>-0.71</v>
      </c>
      <c r="Z228" s="1294">
        <f>((Z107)*'OLD Data - P&amp;L'!$D$27)</f>
        <v>0</v>
      </c>
      <c r="AA228" s="1294">
        <f>((AA107)*'OLD Data - P&amp;L'!$D$27)</f>
        <v>0</v>
      </c>
      <c r="AB228" s="1294">
        <f>((AB107)*'OLD Data - P&amp;L'!$D$27)</f>
        <v>0</v>
      </c>
      <c r="AC228" s="1294">
        <f>((AC107)*'OLD Data - P&amp;L'!$D$27)</f>
        <v>0</v>
      </c>
      <c r="AD228" s="1294">
        <f>((AD107)*'OLD Data - P&amp;L'!$D$27)</f>
        <v>0</v>
      </c>
      <c r="AE228" s="1294">
        <f>((AE107)*'OLD Data - P&amp;L'!$D$27)</f>
        <v>0</v>
      </c>
      <c r="AF228" s="1294">
        <f>((AF107)*'OLD Data - P&amp;L'!$D$27)</f>
        <v>0</v>
      </c>
      <c r="AG228" s="888">
        <f t="shared" si="65"/>
        <v>-4.97</v>
      </c>
    </row>
    <row r="229" collapsed="1">
      <c r="A229" s="1040" t="s">
        <v>1206</v>
      </c>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c r="AA229" s="491"/>
      <c r="AB229" s="491"/>
      <c r="AC229" s="491"/>
      <c r="AD229" s="491"/>
      <c r="AE229" s="1098"/>
      <c r="AF229" s="1098"/>
      <c r="AG229" s="888"/>
    </row>
    <row r="230" hidden="1" outlineLevel="1">
      <c r="A230" s="1016" t="s">
        <v>956</v>
      </c>
      <c r="B230" s="710">
        <f>B142*'OLD Data - P&amp;L'!$C$3</f>
        <v>0</v>
      </c>
      <c r="C230" s="710">
        <f>C94*'OLD Data - P&amp;L'!$C$3</f>
        <v>0</v>
      </c>
      <c r="D230" s="710">
        <f>D94*'OLD Data - P&amp;L'!$C$3</f>
        <v>0</v>
      </c>
      <c r="E230" s="710">
        <f>E94*'OLD Data - P&amp;L'!$C$3</f>
        <v>0</v>
      </c>
      <c r="F230" s="710">
        <f>F94*'OLD Data - P&amp;L'!$C$3</f>
        <v>0</v>
      </c>
      <c r="G230" s="710">
        <f>G94*'OLD Data - P&amp;L'!$C$3</f>
        <v>-86.9</v>
      </c>
      <c r="H230" s="710">
        <f>H94*'OLD Data - P&amp;L'!$C$3</f>
        <v>86.9</v>
      </c>
      <c r="I230" s="710">
        <f>I94*'OLD Data - P&amp;L'!$C$3</f>
        <v>86.9</v>
      </c>
      <c r="J230" s="710">
        <f>J94*'OLD Data - P&amp;L'!$C$3</f>
        <v>86.9</v>
      </c>
      <c r="K230" s="710">
        <f>K94*'OLD Data - P&amp;L'!$C$3</f>
        <v>0</v>
      </c>
      <c r="L230" s="710">
        <f>L94*'OLD Data - P&amp;L'!$C$3</f>
        <v>86.9</v>
      </c>
      <c r="M230" s="710">
        <f>M94*'OLD Data - P&amp;L'!$C$3</f>
        <v>173.8</v>
      </c>
      <c r="N230" s="710">
        <f>N94*'OLD Data - P&amp;L'!$C$3</f>
        <v>173.8</v>
      </c>
      <c r="O230" s="710">
        <f>O94*'OLD Data - P&amp;L'!$C$3</f>
        <v>0</v>
      </c>
      <c r="P230" s="710">
        <f>P94*'OLD Data - P&amp;L'!$C$3</f>
        <v>0</v>
      </c>
      <c r="Q230" s="710">
        <f>Q94*'OLD Data - P&amp;L'!$C$3</f>
        <v>0</v>
      </c>
      <c r="R230" s="710">
        <f>R94*'OLD Data - P&amp;L'!$C$3</f>
        <v>0</v>
      </c>
      <c r="S230" s="710">
        <f>S94*'OLD Data - P&amp;L'!$C$3</f>
        <v>0</v>
      </c>
      <c r="T230" s="710">
        <f>T94*'OLD Data - P&amp;L'!$C$3</f>
        <v>0</v>
      </c>
      <c r="U230" s="710">
        <f>U94*'OLD Data - P&amp;L'!$C$3</f>
        <v>0</v>
      </c>
      <c r="V230" s="710">
        <f>V94*'OLD Data - P&amp;L'!$C$3</f>
        <v>0</v>
      </c>
      <c r="W230" s="710">
        <f>W94*'OLD Data - P&amp;L'!$C$3</f>
        <v>0</v>
      </c>
      <c r="X230" s="710">
        <f>X94*'OLD Data - P&amp;L'!$C$3</f>
        <v>0</v>
      </c>
      <c r="Y230" s="710">
        <f>Y94*'OLD Data - P&amp;L'!$C$3</f>
        <v>0</v>
      </c>
      <c r="Z230" s="710">
        <f>Z94*'OLD Data - P&amp;L'!$C$3</f>
        <v>0</v>
      </c>
      <c r="AA230" s="710">
        <f>AA94*'OLD Data - P&amp;L'!$C$3</f>
        <v>0</v>
      </c>
      <c r="AB230" s="710">
        <f>AB94*'OLD Data - P&amp;L'!$C$3</f>
        <v>0</v>
      </c>
      <c r="AC230" s="710">
        <f>AC94*'OLD Data - P&amp;L'!$C$3</f>
        <v>0</v>
      </c>
      <c r="AD230" s="710">
        <f>AD94*'OLD Data - P&amp;L'!$C$3</f>
        <v>0</v>
      </c>
      <c r="AE230" s="710">
        <f>AE94*'OLD Data - P&amp;L'!$C$3</f>
        <v>0</v>
      </c>
      <c r="AF230" s="710">
        <f>AF94*'OLD Data - P&amp;L'!$C$3</f>
        <v>0</v>
      </c>
      <c r="AG230" s="888">
        <f t="shared" ref="AG230:AG264" si="72">SUM(B230:AF230)</f>
        <v>608.3</v>
      </c>
    </row>
    <row r="231" hidden="1" outlineLevel="1">
      <c r="A231" s="1017" t="s">
        <v>964</v>
      </c>
      <c r="B231" s="710">
        <f>B230*'OLD Data - P&amp;L'!$L$5</f>
        <v>0</v>
      </c>
      <c r="C231" s="710">
        <f>C230*'OLD Data - P&amp;L'!$L$5</f>
        <v>0</v>
      </c>
      <c r="D231" s="710">
        <f>D230*'OLD Data - P&amp;L'!$L$5</f>
        <v>0</v>
      </c>
      <c r="E231" s="710">
        <f>E230*'OLD Data - P&amp;L'!$L$5</f>
        <v>0</v>
      </c>
      <c r="F231" s="710">
        <f>F230*'OLD Data - P&amp;L'!$L$5</f>
        <v>0</v>
      </c>
      <c r="G231" s="710">
        <f>G230*'OLD Data - P&amp;L'!$L$5</f>
        <v>-6.5175</v>
      </c>
      <c r="H231" s="710">
        <f>H230*'OLD Data - P&amp;L'!$L$5</f>
        <v>6.5175</v>
      </c>
      <c r="I231" s="710">
        <f>I230*'OLD Data - P&amp;L'!$L$5</f>
        <v>6.5175</v>
      </c>
      <c r="J231" s="710">
        <f>J230*'OLD Data - P&amp;L'!$L$5</f>
        <v>6.5175</v>
      </c>
      <c r="K231" s="710">
        <f>K230*'OLD Data - P&amp;L'!$L$5</f>
        <v>0</v>
      </c>
      <c r="L231" s="710">
        <f>L230*'OLD Data - P&amp;L'!$L$5</f>
        <v>6.5175</v>
      </c>
      <c r="M231" s="710">
        <f>M230*'OLD Data - P&amp;L'!$L$5</f>
        <v>13.035</v>
      </c>
      <c r="N231" s="710">
        <f>N230*'OLD Data - P&amp;L'!$L$5</f>
        <v>13.035</v>
      </c>
      <c r="O231" s="710">
        <f>O230*'OLD Data - P&amp;L'!$L$5</f>
        <v>0</v>
      </c>
      <c r="P231" s="710">
        <f>P230*'OLD Data - P&amp;L'!$L$5</f>
        <v>0</v>
      </c>
      <c r="Q231" s="710">
        <f>Q230*'OLD Data - P&amp;L'!$L$5</f>
        <v>0</v>
      </c>
      <c r="R231" s="710">
        <f>R230*'OLD Data - P&amp;L'!$L$5</f>
        <v>0</v>
      </c>
      <c r="S231" s="710">
        <f>S230*'OLD Data - P&amp;L'!$L$5</f>
        <v>0</v>
      </c>
      <c r="T231" s="710">
        <f>T230*'OLD Data - P&amp;L'!$L$5</f>
        <v>0</v>
      </c>
      <c r="U231" s="710">
        <f>U230*'OLD Data - P&amp;L'!$L$5</f>
        <v>0</v>
      </c>
      <c r="V231" s="710">
        <f>V230*'OLD Data - P&amp;L'!$L$5</f>
        <v>0</v>
      </c>
      <c r="W231" s="710">
        <f>W230*'OLD Data - P&amp;L'!$L$5</f>
        <v>0</v>
      </c>
      <c r="X231" s="710">
        <f>X230*'OLD Data - P&amp;L'!$L$5</f>
        <v>0</v>
      </c>
      <c r="Y231" s="710">
        <f>Y230*'OLD Data - P&amp;L'!$L$5</f>
        <v>0</v>
      </c>
      <c r="Z231" s="710">
        <f>Z230*'OLD Data - P&amp;L'!$L$5</f>
        <v>0</v>
      </c>
      <c r="AA231" s="710">
        <f>AA230*'OLD Data - P&amp;L'!$L$5</f>
        <v>0</v>
      </c>
      <c r="AB231" s="710">
        <f>AB230*'OLD Data - P&amp;L'!$L$5</f>
        <v>0</v>
      </c>
      <c r="AC231" s="710">
        <f>AC230*'OLD Data - P&amp;L'!$L$5</f>
        <v>0</v>
      </c>
      <c r="AD231" s="710">
        <f>AD230*'OLD Data - P&amp;L'!$L$5</f>
        <v>0</v>
      </c>
      <c r="AE231" s="710">
        <f>AE230*'OLD Data - P&amp;L'!$L$5</f>
        <v>0</v>
      </c>
      <c r="AF231" s="710">
        <f>AF230*'OLD Data - P&amp;L'!$L$5</f>
        <v>0</v>
      </c>
      <c r="AG231" s="888">
        <f t="shared" si="72"/>
        <v>45.6225</v>
      </c>
    </row>
    <row r="232" hidden="1" outlineLevel="1">
      <c r="A232" s="1016" t="s">
        <v>972</v>
      </c>
      <c r="B232" s="710">
        <f>B143*'OLD Data - P&amp;L'!$C$4</f>
        <v>0</v>
      </c>
      <c r="C232" s="710">
        <f>C95*'OLD Data - P&amp;L'!$C$4</f>
        <v>0</v>
      </c>
      <c r="D232" s="710">
        <f>D95*'OLD Data - P&amp;L'!$C$4</f>
        <v>195.22</v>
      </c>
      <c r="E232" s="710">
        <f>E95*'OLD Data - P&amp;L'!$C$4</f>
        <v>97.61</v>
      </c>
      <c r="F232" s="710">
        <f>F95*'OLD Data - P&amp;L'!$C$4</f>
        <v>97.61</v>
      </c>
      <c r="G232" s="710">
        <f>G95*'OLD Data - P&amp;L'!$C$4</f>
        <v>-97.61</v>
      </c>
      <c r="H232" s="710">
        <f>H95*'OLD Data - P&amp;L'!$C$4</f>
        <v>292.83</v>
      </c>
      <c r="I232" s="710">
        <f>I95*'OLD Data - P&amp;L'!$C$4</f>
        <v>976.1</v>
      </c>
      <c r="J232" s="710">
        <f>J95*'OLD Data - P&amp;L'!$C$4</f>
        <v>195.22</v>
      </c>
      <c r="K232" s="710">
        <f>K95*'OLD Data - P&amp;L'!$C$4</f>
        <v>195.22</v>
      </c>
      <c r="L232" s="710">
        <f>L95*'OLD Data - P&amp;L'!$C$4</f>
        <v>390.44</v>
      </c>
      <c r="M232" s="710">
        <f>M95*'OLD Data - P&amp;L'!$C$4</f>
        <v>6442.26</v>
      </c>
      <c r="N232" s="710">
        <f>N95*'OLD Data - P&amp;L'!$C$4</f>
        <v>1464.15</v>
      </c>
      <c r="O232" s="710">
        <f>O95*'OLD Data - P&amp;L'!$C$4</f>
        <v>0</v>
      </c>
      <c r="P232" s="710">
        <f>P95*'OLD Data - P&amp;L'!$C$4</f>
        <v>0</v>
      </c>
      <c r="Q232" s="710">
        <f>Q95*'OLD Data - P&amp;L'!$C$4</f>
        <v>0</v>
      </c>
      <c r="R232" s="710">
        <f>R95*'OLD Data - P&amp;L'!$C$4</f>
        <v>195.22</v>
      </c>
      <c r="S232" s="710">
        <f>S95*'OLD Data - P&amp;L'!$C$4</f>
        <v>195.22</v>
      </c>
      <c r="T232" s="710">
        <f>T95*'OLD Data - P&amp;L'!$C$4</f>
        <v>0</v>
      </c>
      <c r="U232" s="710">
        <f>U95*'OLD Data - P&amp;L'!$C$4</f>
        <v>0</v>
      </c>
      <c r="V232" s="710">
        <f>V95*'OLD Data - P&amp;L'!$C$4</f>
        <v>-97.61</v>
      </c>
      <c r="W232" s="710">
        <f>W95*'OLD Data - P&amp;L'!$C$4</f>
        <v>0</v>
      </c>
      <c r="X232" s="710">
        <f>X95*'OLD Data - P&amp;L'!$C$4</f>
        <v>0</v>
      </c>
      <c r="Y232" s="710">
        <f>Y95*'OLD Data - P&amp;L'!$C$4</f>
        <v>-97.61</v>
      </c>
      <c r="Z232" s="710">
        <f>Z95*'OLD Data - P&amp;L'!$C$4</f>
        <v>0</v>
      </c>
      <c r="AA232" s="710">
        <f>AA95*'OLD Data - P&amp;L'!$C$4</f>
        <v>0</v>
      </c>
      <c r="AB232" s="710">
        <f>AB95*'OLD Data - P&amp;L'!$C$4</f>
        <v>0</v>
      </c>
      <c r="AC232" s="710">
        <f>AC95*'OLD Data - P&amp;L'!$C$4</f>
        <v>0</v>
      </c>
      <c r="AD232" s="710">
        <f>AD95*'OLD Data - P&amp;L'!$C$4</f>
        <v>0</v>
      </c>
      <c r="AE232" s="710">
        <f>AE95*'OLD Data - P&amp;L'!$C$4</f>
        <v>0</v>
      </c>
      <c r="AF232" s="710">
        <f>AF95*'OLD Data - P&amp;L'!$C$4</f>
        <v>0</v>
      </c>
      <c r="AG232" s="888">
        <f t="shared" si="72"/>
        <v>10444.27</v>
      </c>
    </row>
    <row r="233" hidden="1" outlineLevel="1">
      <c r="A233" s="1017" t="s">
        <v>977</v>
      </c>
      <c r="B233" s="710">
        <f>B232*'OLD Data - P&amp;L'!$L$5</f>
        <v>0</v>
      </c>
      <c r="C233" s="710">
        <f>C232*'OLD Data - P&amp;L'!$L$5</f>
        <v>0</v>
      </c>
      <c r="D233" s="710">
        <f>D232*'OLD Data - P&amp;L'!$L$5</f>
        <v>14.6415</v>
      </c>
      <c r="E233" s="710">
        <f>E232*'OLD Data - P&amp;L'!$L$5</f>
        <v>7.32075</v>
      </c>
      <c r="F233" s="710">
        <f>F232*'OLD Data - P&amp;L'!$L$5</f>
        <v>7.32075</v>
      </c>
      <c r="G233" s="710">
        <f>G232*'OLD Data - P&amp;L'!$L$5</f>
        <v>-7.32075</v>
      </c>
      <c r="H233" s="710">
        <f>H232*'OLD Data - P&amp;L'!$L$5</f>
        <v>21.96225</v>
      </c>
      <c r="I233" s="710">
        <f>I232*'OLD Data - P&amp;L'!$L$5</f>
        <v>73.2075</v>
      </c>
      <c r="J233" s="710">
        <f>J232*'OLD Data - P&amp;L'!$L$5</f>
        <v>14.6415</v>
      </c>
      <c r="K233" s="710">
        <f>K232*'OLD Data - P&amp;L'!$L$5</f>
        <v>14.6415</v>
      </c>
      <c r="L233" s="710">
        <f>L232*'OLD Data - P&amp;L'!$L$5</f>
        <v>29.283</v>
      </c>
      <c r="M233" s="710">
        <f>M232*'OLD Data - P&amp;L'!$L$5</f>
        <v>483.1695</v>
      </c>
      <c r="N233" s="710">
        <f>N232*'OLD Data - P&amp;L'!$L$5</f>
        <v>109.81125</v>
      </c>
      <c r="O233" s="710">
        <f>O232*'OLD Data - P&amp;L'!$L$5</f>
        <v>0</v>
      </c>
      <c r="P233" s="710">
        <f>P232*'OLD Data - P&amp;L'!$L$5</f>
        <v>0</v>
      </c>
      <c r="Q233" s="710">
        <f>Q232*'OLD Data - P&amp;L'!$L$5</f>
        <v>0</v>
      </c>
      <c r="R233" s="710">
        <f>R232*'OLD Data - P&amp;L'!$L$5</f>
        <v>14.6415</v>
      </c>
      <c r="S233" s="710">
        <f>S232*'OLD Data - P&amp;L'!$L$5</f>
        <v>14.6415</v>
      </c>
      <c r="T233" s="710">
        <f>T232*'OLD Data - P&amp;L'!$L$5</f>
        <v>0</v>
      </c>
      <c r="U233" s="710">
        <f>U232*'OLD Data - P&amp;L'!$L$5</f>
        <v>0</v>
      </c>
      <c r="V233" s="710">
        <f>V232*'OLD Data - P&amp;L'!$L$5</f>
        <v>-7.32075</v>
      </c>
      <c r="W233" s="710">
        <f>W232*'OLD Data - P&amp;L'!$L$5</f>
        <v>0</v>
      </c>
      <c r="X233" s="710">
        <f>X232*'OLD Data - P&amp;L'!$L$5</f>
        <v>0</v>
      </c>
      <c r="Y233" s="710">
        <f>Y232*'OLD Data - P&amp;L'!$L$5</f>
        <v>-7.32075</v>
      </c>
      <c r="Z233" s="710">
        <f>Z232*'OLD Data - P&amp;L'!$L$5</f>
        <v>0</v>
      </c>
      <c r="AA233" s="710">
        <f>AA232*'OLD Data - P&amp;L'!$L$5</f>
        <v>0</v>
      </c>
      <c r="AB233" s="710">
        <f>AB232*'OLD Data - P&amp;L'!$L$5</f>
        <v>0</v>
      </c>
      <c r="AC233" s="710">
        <f>AC232*'OLD Data - P&amp;L'!$L$5</f>
        <v>0</v>
      </c>
      <c r="AD233" s="710">
        <f>AD232*'OLD Data - P&amp;L'!$L$5</f>
        <v>0</v>
      </c>
      <c r="AE233" s="710">
        <f>AE232*'OLD Data - P&amp;L'!$L$5</f>
        <v>0</v>
      </c>
      <c r="AF233" s="710">
        <f>AF232*'OLD Data - P&amp;L'!$L$5</f>
        <v>0</v>
      </c>
      <c r="AG233" s="888">
        <f t="shared" si="72"/>
        <v>783.32025</v>
      </c>
    </row>
    <row r="234" hidden="1" outlineLevel="1">
      <c r="A234" s="1016" t="s">
        <v>985</v>
      </c>
      <c r="B234" s="710">
        <f>B145*'OLD Data - P&amp;L'!$C$6</f>
        <v>0</v>
      </c>
      <c r="C234" s="710">
        <f>(C97+C104+C112)*'OLD Data - P&amp;L'!$C$6</f>
        <v>5.49</v>
      </c>
      <c r="D234" s="710">
        <f>(D97+D104+D112)*'OLD Data - P&amp;L'!$C$6</f>
        <v>10.98</v>
      </c>
      <c r="E234" s="710">
        <f>(E97+E104+E112)*'OLD Data - P&amp;L'!$C$6</f>
        <v>5.49</v>
      </c>
      <c r="F234" s="710">
        <f>(F97+F104+F112)*'OLD Data - P&amp;L'!$C$6</f>
        <v>5.49</v>
      </c>
      <c r="G234" s="710">
        <f>(G97+G104+G112)*'OLD Data - P&amp;L'!$C$6</f>
        <v>-10.98</v>
      </c>
      <c r="H234" s="710">
        <f>(H97+H104+H112)*'OLD Data - P&amp;L'!$C$6</f>
        <v>27.45</v>
      </c>
      <c r="I234" s="710">
        <f>(I97+I104+I112)*'OLD Data - P&amp;L'!$C$6</f>
        <v>104.31</v>
      </c>
      <c r="J234" s="710">
        <f>(J97+J104+J112)*'OLD Data - P&amp;L'!$C$6</f>
        <v>16.47</v>
      </c>
      <c r="K234" s="710">
        <f>(K97+K104+K112)*'OLD Data - P&amp;L'!$C$6</f>
        <v>21.96</v>
      </c>
      <c r="L234" s="710">
        <f>(L97+L104+L112)*'OLD Data - P&amp;L'!$C$6</f>
        <v>27.45</v>
      </c>
      <c r="M234" s="710">
        <f>(M97+M104+M112)*'OLD Data - P&amp;L'!$C$6</f>
        <v>505.08</v>
      </c>
      <c r="N234" s="710">
        <f>(N97+N104+N112)*'OLD Data - P&amp;L'!$C$6</f>
        <v>159.21</v>
      </c>
      <c r="O234" s="710">
        <f>(O97+O104+O112)*'OLD Data - P&amp;L'!$C$6</f>
        <v>0</v>
      </c>
      <c r="P234" s="710">
        <f>(P97+P104+P112)*'OLD Data - P&amp;L'!$C$6</f>
        <v>0</v>
      </c>
      <c r="Q234" s="710">
        <f>(Q97+Q104+Q112)*'OLD Data - P&amp;L'!$C$6</f>
        <v>0</v>
      </c>
      <c r="R234" s="710">
        <f>(R97+R104+R112)*'OLD Data - P&amp;L'!$C$6</f>
        <v>16.47</v>
      </c>
      <c r="S234" s="710">
        <f>(S97+S104+S112)*'OLD Data - P&amp;L'!$C$6</f>
        <v>10.98</v>
      </c>
      <c r="T234" s="710">
        <f>(T97+T104+T112)*'OLD Data - P&amp;L'!$C$6</f>
        <v>-5.49</v>
      </c>
      <c r="U234" s="710">
        <f>(U97+U104+U112)*'OLD Data - P&amp;L'!$C$6</f>
        <v>0</v>
      </c>
      <c r="V234" s="710">
        <f>(V97+V104+V112)*'OLD Data - P&amp;L'!$C$6</f>
        <v>-5.49</v>
      </c>
      <c r="W234" s="710">
        <f>(W97+W104+W112)*'OLD Data - P&amp;L'!$C$6</f>
        <v>0</v>
      </c>
      <c r="X234" s="710">
        <f>(X97+X104+X112)*'OLD Data - P&amp;L'!$C$6</f>
        <v>0</v>
      </c>
      <c r="Y234" s="710">
        <f>(Y97+Y104+Y112)*'OLD Data - P&amp;L'!$C$6</f>
        <v>-5.49</v>
      </c>
      <c r="Z234" s="710">
        <f>(Z97+Z104+Z112)*'OLD Data - P&amp;L'!$C$6</f>
        <v>0</v>
      </c>
      <c r="AA234" s="710">
        <f>(AA97+AA104+AA112)*'OLD Data - P&amp;L'!$C$6</f>
        <v>0</v>
      </c>
      <c r="AB234" s="710">
        <f>(AB97+AB104+AB112)*'OLD Data - P&amp;L'!$C$6</f>
        <v>0</v>
      </c>
      <c r="AC234" s="710">
        <f>(AC97+AC104+AC112)*'OLD Data - P&amp;L'!$C$6</f>
        <v>0</v>
      </c>
      <c r="AD234" s="710">
        <f>(AD97+AD104+AD112)*'OLD Data - P&amp;L'!$C$6</f>
        <v>0</v>
      </c>
      <c r="AE234" s="710">
        <f>(AE97+AE104+AE112)*'OLD Data - P&amp;L'!$C$6</f>
        <v>0</v>
      </c>
      <c r="AF234" s="710">
        <f>(AF97+AF104+AF112)*'OLD Data - P&amp;L'!$C$6</f>
        <v>0</v>
      </c>
      <c r="AG234" s="888">
        <f t="shared" si="72"/>
        <v>889.38</v>
      </c>
    </row>
    <row r="235" hidden="1" outlineLevel="1">
      <c r="A235" s="1017" t="s">
        <v>994</v>
      </c>
      <c r="B235" s="710">
        <f>B234*'OLD Data - P&amp;L'!$L$5</f>
        <v>0</v>
      </c>
      <c r="C235" s="710">
        <f>C234*'OLD Data - P&amp;L'!$L$5</f>
        <v>0.41175</v>
      </c>
      <c r="D235" s="710">
        <f>D234*'OLD Data - P&amp;L'!$L$5</f>
        <v>0.8235</v>
      </c>
      <c r="E235" s="710">
        <f>E234*'OLD Data - P&amp;L'!$L$5</f>
        <v>0.41175</v>
      </c>
      <c r="F235" s="710">
        <f>F234*'OLD Data - P&amp;L'!$L$5</f>
        <v>0.41175</v>
      </c>
      <c r="G235" s="710">
        <f>G234*'OLD Data - P&amp;L'!$L$5</f>
        <v>-0.8235</v>
      </c>
      <c r="H235" s="710">
        <f>H234*'OLD Data - P&amp;L'!$L$5</f>
        <v>2.05875</v>
      </c>
      <c r="I235" s="710">
        <f>I234*'OLD Data - P&amp;L'!$L$5</f>
        <v>7.82325</v>
      </c>
      <c r="J235" s="710">
        <f>J234*'OLD Data - P&amp;L'!$L$5</f>
        <v>1.23525</v>
      </c>
      <c r="K235" s="710">
        <f>K234*'OLD Data - P&amp;L'!$L$5</f>
        <v>1.647</v>
      </c>
      <c r="L235" s="710">
        <f>L234*'OLD Data - P&amp;L'!$L$5</f>
        <v>2.05875</v>
      </c>
      <c r="M235" s="710">
        <f>M234*'OLD Data - P&amp;L'!$L$5</f>
        <v>37.881</v>
      </c>
      <c r="N235" s="710">
        <f>N234*'OLD Data - P&amp;L'!$L$5</f>
        <v>11.94075</v>
      </c>
      <c r="O235" s="710">
        <f>O234*'OLD Data - P&amp;L'!$L$5</f>
        <v>0</v>
      </c>
      <c r="P235" s="710">
        <f>P234*'OLD Data - P&amp;L'!$L$5</f>
        <v>0</v>
      </c>
      <c r="Q235" s="710">
        <f>Q234*'OLD Data - P&amp;L'!$L$5</f>
        <v>0</v>
      </c>
      <c r="R235" s="710">
        <f>R234*'OLD Data - P&amp;L'!$L$5</f>
        <v>1.23525</v>
      </c>
      <c r="S235" s="710">
        <f>S234*'OLD Data - P&amp;L'!$L$5</f>
        <v>0.8235</v>
      </c>
      <c r="T235" s="710">
        <f>T234*'OLD Data - P&amp;L'!$L$5</f>
        <v>-0.41175</v>
      </c>
      <c r="U235" s="710">
        <f>U234*'OLD Data - P&amp;L'!$L$5</f>
        <v>0</v>
      </c>
      <c r="V235" s="710">
        <f>V234*'OLD Data - P&amp;L'!$L$5</f>
        <v>-0.41175</v>
      </c>
      <c r="W235" s="710">
        <f>W234*'OLD Data - P&amp;L'!$L$5</f>
        <v>0</v>
      </c>
      <c r="X235" s="710">
        <f>X234*'OLD Data - P&amp;L'!$L$5</f>
        <v>0</v>
      </c>
      <c r="Y235" s="710">
        <f>Y234*'OLD Data - P&amp;L'!$L$5</f>
        <v>-0.41175</v>
      </c>
      <c r="Z235" s="710">
        <f>Z234*'OLD Data - P&amp;L'!$L$5</f>
        <v>0</v>
      </c>
      <c r="AA235" s="710">
        <f>AA234*'OLD Data - P&amp;L'!$L$5</f>
        <v>0</v>
      </c>
      <c r="AB235" s="710">
        <f>AB234*'OLD Data - P&amp;L'!$L$5</f>
        <v>0</v>
      </c>
      <c r="AC235" s="710">
        <f>AC234*'OLD Data - P&amp;L'!$L$5</f>
        <v>0</v>
      </c>
      <c r="AD235" s="710">
        <f>AD234*'OLD Data - P&amp;L'!$L$5</f>
        <v>0</v>
      </c>
      <c r="AE235" s="710">
        <f>AE234*'OLD Data - P&amp;L'!$L$5</f>
        <v>0</v>
      </c>
      <c r="AF235" s="710">
        <f>AF234*'OLD Data - P&amp;L'!$L$5</f>
        <v>0</v>
      </c>
      <c r="AG235" s="888">
        <f t="shared" si="72"/>
        <v>66.7035</v>
      </c>
    </row>
    <row r="236" hidden="1" outlineLevel="1">
      <c r="A236" s="1017" t="s">
        <v>1001</v>
      </c>
      <c r="B236" s="710">
        <f>B234*'OLD Data - P&amp;L'!$L$4</f>
        <v>0</v>
      </c>
      <c r="C236" s="710">
        <f>C234*'OLD Data - P&amp;L'!$L$4</f>
        <v>0.18666</v>
      </c>
      <c r="D236" s="710">
        <f>D234*'OLD Data - P&amp;L'!$L$4</f>
        <v>0.37332</v>
      </c>
      <c r="E236" s="710">
        <f>E234*'OLD Data - P&amp;L'!$L$4</f>
        <v>0.18666</v>
      </c>
      <c r="F236" s="710">
        <f>F234*'OLD Data - P&amp;L'!$L$4</f>
        <v>0.18666</v>
      </c>
      <c r="G236" s="710">
        <f>G234*'OLD Data - P&amp;L'!$L$4</f>
        <v>-0.37332</v>
      </c>
      <c r="H236" s="710">
        <f>H234*'OLD Data - P&amp;L'!$L$4</f>
        <v>0.9333</v>
      </c>
      <c r="I236" s="710">
        <f>I234*'OLD Data - P&amp;L'!$L$4</f>
        <v>3.54654</v>
      </c>
      <c r="J236" s="710">
        <f>J234*'OLD Data - P&amp;L'!$L$4</f>
        <v>0.55998</v>
      </c>
      <c r="K236" s="710">
        <f>K234*'OLD Data - P&amp;L'!$L$4</f>
        <v>0.74664</v>
      </c>
      <c r="L236" s="710">
        <f>L234*'OLD Data - P&amp;L'!$L$4</f>
        <v>0.9333</v>
      </c>
      <c r="M236" s="710">
        <f>M234*'OLD Data - P&amp;L'!$L$4</f>
        <v>17.17272</v>
      </c>
      <c r="N236" s="710">
        <f>N234*'OLD Data - P&amp;L'!$L$4</f>
        <v>5.41314</v>
      </c>
      <c r="O236" s="710">
        <f>O234*'OLD Data - P&amp;L'!$L$4</f>
        <v>0</v>
      </c>
      <c r="P236" s="710">
        <f>P234*'OLD Data - P&amp;L'!$L$4</f>
        <v>0</v>
      </c>
      <c r="Q236" s="710">
        <f>Q234*'OLD Data - P&amp;L'!$L$4</f>
        <v>0</v>
      </c>
      <c r="R236" s="710">
        <f>R234*'OLD Data - P&amp;L'!$L$4</f>
        <v>0.55998</v>
      </c>
      <c r="S236" s="710">
        <f>S234*'OLD Data - P&amp;L'!$L$4</f>
        <v>0.37332</v>
      </c>
      <c r="T236" s="710">
        <f>T234*'OLD Data - P&amp;L'!$L$4</f>
        <v>-0.18666</v>
      </c>
      <c r="U236" s="710">
        <f>U234*'OLD Data - P&amp;L'!$L$4</f>
        <v>0</v>
      </c>
      <c r="V236" s="710">
        <f>V234*'OLD Data - P&amp;L'!$L$4</f>
        <v>-0.18666</v>
      </c>
      <c r="W236" s="710">
        <f>W234*'OLD Data - P&amp;L'!$L$4</f>
        <v>0</v>
      </c>
      <c r="X236" s="710">
        <f>X234*'OLD Data - P&amp;L'!$L$4</f>
        <v>0</v>
      </c>
      <c r="Y236" s="710">
        <f>Y234*'OLD Data - P&amp;L'!$L$4</f>
        <v>-0.18666</v>
      </c>
      <c r="Z236" s="710">
        <f>Z234*'OLD Data - P&amp;L'!$L$4</f>
        <v>0</v>
      </c>
      <c r="AA236" s="710">
        <f>AA234*'OLD Data - P&amp;L'!$L$4</f>
        <v>0</v>
      </c>
      <c r="AB236" s="710">
        <f>AB234*'OLD Data - P&amp;L'!$L$4</f>
        <v>0</v>
      </c>
      <c r="AC236" s="710">
        <f>AC234*'OLD Data - P&amp;L'!$L$4</f>
        <v>0</v>
      </c>
      <c r="AD236" s="710">
        <f>AD234*'OLD Data - P&amp;L'!$L$4</f>
        <v>0</v>
      </c>
      <c r="AE236" s="710">
        <f>AE234*'OLD Data - P&amp;L'!$L$4</f>
        <v>0</v>
      </c>
      <c r="AF236" s="710">
        <f>AF234*'OLD Data - P&amp;L'!$L$4</f>
        <v>0</v>
      </c>
      <c r="AG236" s="888">
        <f t="shared" si="72"/>
        <v>30.23892</v>
      </c>
    </row>
    <row r="237" hidden="1" outlineLevel="1">
      <c r="A237" s="1016" t="s">
        <v>1004</v>
      </c>
      <c r="B237" s="710">
        <f>B146*'OLD Data - P&amp;L'!$C$8</f>
        <v>0</v>
      </c>
      <c r="C237" s="710">
        <f>(C99+C106+C114)*'OLD Data - P&amp;L'!$C$8</f>
        <v>0</v>
      </c>
      <c r="D237" s="710">
        <f>(D99+D106+D114)*'OLD Data - P&amp;L'!$C$8</f>
        <v>0</v>
      </c>
      <c r="E237" s="710">
        <f>(E99+E106+E114)*'OLD Data - P&amp;L'!$C$8</f>
        <v>0</v>
      </c>
      <c r="F237" s="710">
        <f>(F99+F106+F114)*'OLD Data - P&amp;L'!$C$8</f>
        <v>0</v>
      </c>
      <c r="G237" s="710">
        <f>(G99+G106+G114)*'OLD Data - P&amp;L'!$C$8</f>
        <v>0</v>
      </c>
      <c r="H237" s="710">
        <f>(H99+H106+H114)*'OLD Data - P&amp;L'!$C$8</f>
        <v>0</v>
      </c>
      <c r="I237" s="710">
        <f>(I99+I106+I114)*'OLD Data - P&amp;L'!$C$8</f>
        <v>0</v>
      </c>
      <c r="J237" s="710">
        <f>(J99+J106+J114)*'OLD Data - P&amp;L'!$C$8</f>
        <v>0</v>
      </c>
      <c r="K237" s="710">
        <f>(K99+K106+K114)*'OLD Data - P&amp;L'!$C$8</f>
        <v>0</v>
      </c>
      <c r="L237" s="710">
        <f>(L99+L106+L114)*'OLD Data - P&amp;L'!$C$8</f>
        <v>0</v>
      </c>
      <c r="M237" s="710">
        <f>(M99+M106+M114)*'OLD Data - P&amp;L'!$C$8</f>
        <v>0</v>
      </c>
      <c r="N237" s="710">
        <f>(N99+N106+N114)*'OLD Data - P&amp;L'!$C$8</f>
        <v>0</v>
      </c>
      <c r="O237" s="710">
        <f>(O99+O106+O114)*'OLD Data - P&amp;L'!$C$8</f>
        <v>0</v>
      </c>
      <c r="P237" s="710">
        <f>(P99+P106+P114)*'OLD Data - P&amp;L'!$C$8</f>
        <v>0</v>
      </c>
      <c r="Q237" s="710">
        <f>(Q99+Q106+Q114)*'OLD Data - P&amp;L'!$C$8</f>
        <v>0</v>
      </c>
      <c r="R237" s="710">
        <f>(R99+R106+R114)*'OLD Data - P&amp;L'!$C$8</f>
        <v>0</v>
      </c>
      <c r="S237" s="710">
        <f>(S99+S106+S114)*'OLD Data - P&amp;L'!$C$8</f>
        <v>0</v>
      </c>
      <c r="T237" s="710">
        <f>(T99+T106+T114)*'OLD Data - P&amp;L'!$C$8</f>
        <v>-1.19</v>
      </c>
      <c r="U237" s="710">
        <f>(U99+U106+U114)*'OLD Data - P&amp;L'!$C$8</f>
        <v>0</v>
      </c>
      <c r="V237" s="710">
        <f>(V99+V106+V114)*'OLD Data - P&amp;L'!$C$8</f>
        <v>0</v>
      </c>
      <c r="W237" s="710">
        <f>(W99+W106+W114)*'OLD Data - P&amp;L'!$C$8</f>
        <v>0</v>
      </c>
      <c r="X237" s="710">
        <f>(X99+X106+X114)*'OLD Data - P&amp;L'!$C$8</f>
        <v>0</v>
      </c>
      <c r="Y237" s="710">
        <f>(Y99+Y106+Y114)*'OLD Data - P&amp;L'!$C$8</f>
        <v>0</v>
      </c>
      <c r="Z237" s="710">
        <f>(Z99+Z106+Z114)*'OLD Data - P&amp;L'!$C$8</f>
        <v>0</v>
      </c>
      <c r="AA237" s="710">
        <f>(AA99+AA106+AA114)*'OLD Data - P&amp;L'!$C$8</f>
        <v>0</v>
      </c>
      <c r="AB237" s="710">
        <f>(AB99+AB106+AB114)*'OLD Data - P&amp;L'!$C$8</f>
        <v>0</v>
      </c>
      <c r="AC237" s="710">
        <f>(AC99+AC106+AC114)*'OLD Data - P&amp;L'!$C$8</f>
        <v>0</v>
      </c>
      <c r="AD237" s="710">
        <f>(AD99+AD106+AD114)*'OLD Data - P&amp;L'!$C$8</f>
        <v>0</v>
      </c>
      <c r="AE237" s="710">
        <f>(AE99+AE106+AE114)*'OLD Data - P&amp;L'!$C$8</f>
        <v>0</v>
      </c>
      <c r="AF237" s="710">
        <f>(AF99+AF106+AF114)*'OLD Data - P&amp;L'!$C$8</f>
        <v>0</v>
      </c>
      <c r="AG237" s="888">
        <f t="shared" si="72"/>
        <v>-1.19</v>
      </c>
    </row>
    <row r="238" hidden="1" outlineLevel="1">
      <c r="A238" s="1017" t="s">
        <v>1008</v>
      </c>
      <c r="B238" s="710">
        <f>B237*'OLD Data - P&amp;L'!$L$5</f>
        <v>0</v>
      </c>
      <c r="C238" s="710">
        <f>C237*'OLD Data - P&amp;L'!$L$5</f>
        <v>0</v>
      </c>
      <c r="D238" s="710">
        <f>D237*'OLD Data - P&amp;L'!$L$5</f>
        <v>0</v>
      </c>
      <c r="E238" s="710">
        <f>E237*'OLD Data - P&amp;L'!$L$5</f>
        <v>0</v>
      </c>
      <c r="F238" s="710">
        <f>F237*'OLD Data - P&amp;L'!$L$5</f>
        <v>0</v>
      </c>
      <c r="G238" s="710">
        <f>G237*'OLD Data - P&amp;L'!$L$5</f>
        <v>0</v>
      </c>
      <c r="H238" s="710">
        <f>H237*'OLD Data - P&amp;L'!$L$5</f>
        <v>0</v>
      </c>
      <c r="I238" s="710">
        <f>I237*'OLD Data - P&amp;L'!$L$5</f>
        <v>0</v>
      </c>
      <c r="J238" s="710">
        <f>J237*'OLD Data - P&amp;L'!$L$5</f>
        <v>0</v>
      </c>
      <c r="K238" s="710">
        <f>K237*'OLD Data - P&amp;L'!$L$5</f>
        <v>0</v>
      </c>
      <c r="L238" s="710">
        <f>L237*'OLD Data - P&amp;L'!$L$5</f>
        <v>0</v>
      </c>
      <c r="M238" s="710">
        <f>M237*'OLD Data - P&amp;L'!$L$5</f>
        <v>0</v>
      </c>
      <c r="N238" s="710">
        <f>N237*'OLD Data - P&amp;L'!$L$5</f>
        <v>0</v>
      </c>
      <c r="O238" s="710">
        <f>O237*'OLD Data - P&amp;L'!$L$5</f>
        <v>0</v>
      </c>
      <c r="P238" s="710">
        <f>P237*'OLD Data - P&amp;L'!$L$5</f>
        <v>0</v>
      </c>
      <c r="Q238" s="710">
        <f>Q237*'OLD Data - P&amp;L'!$L$5</f>
        <v>0</v>
      </c>
      <c r="R238" s="710">
        <f>R237*'OLD Data - P&amp;L'!$L$5</f>
        <v>0</v>
      </c>
      <c r="S238" s="710">
        <f>S237*'OLD Data - P&amp;L'!$L$5</f>
        <v>0</v>
      </c>
      <c r="T238" s="710">
        <f>T237*'OLD Data - P&amp;L'!$L$5</f>
        <v>-0.08925</v>
      </c>
      <c r="U238" s="710">
        <f>U237*'OLD Data - P&amp;L'!$L$5</f>
        <v>0</v>
      </c>
      <c r="V238" s="710">
        <f>V237*'OLD Data - P&amp;L'!$L$5</f>
        <v>0</v>
      </c>
      <c r="W238" s="710">
        <f>W237*'OLD Data - P&amp;L'!$L$5</f>
        <v>0</v>
      </c>
      <c r="X238" s="710">
        <f>X237*'OLD Data - P&amp;L'!$L$5</f>
        <v>0</v>
      </c>
      <c r="Y238" s="710">
        <f>Y237*'OLD Data - P&amp;L'!$L$5</f>
        <v>0</v>
      </c>
      <c r="Z238" s="710">
        <f>Z237*'OLD Data - P&amp;L'!$L$5</f>
        <v>0</v>
      </c>
      <c r="AA238" s="710">
        <f>AA237*'OLD Data - P&amp;L'!$L$5</f>
        <v>0</v>
      </c>
      <c r="AB238" s="710">
        <f>AB237*'OLD Data - P&amp;L'!$L$5</f>
        <v>0</v>
      </c>
      <c r="AC238" s="710">
        <f>AC237*'OLD Data - P&amp;L'!$L$5</f>
        <v>0</v>
      </c>
      <c r="AD238" s="710">
        <f>AD237*'OLD Data - P&amp;L'!$L$5</f>
        <v>0</v>
      </c>
      <c r="AE238" s="710">
        <f>AE237*'OLD Data - P&amp;L'!$L$5</f>
        <v>0</v>
      </c>
      <c r="AF238" s="710">
        <f>AF237*'OLD Data - P&amp;L'!$L$5</f>
        <v>0</v>
      </c>
      <c r="AG238" s="888">
        <f t="shared" si="72"/>
        <v>-0.08925</v>
      </c>
    </row>
    <row r="239" hidden="1" outlineLevel="1">
      <c r="A239" s="1017" t="s">
        <v>1013</v>
      </c>
      <c r="B239" s="710">
        <f>B237*'OLD Data - P&amp;L'!$L$4</f>
        <v>0</v>
      </c>
      <c r="C239" s="710">
        <f>C237*'OLD Data - P&amp;L'!$L$4</f>
        <v>0</v>
      </c>
      <c r="D239" s="710">
        <f>D237*'OLD Data - P&amp;L'!$L$4</f>
        <v>0</v>
      </c>
      <c r="E239" s="710">
        <f>E237*'OLD Data - P&amp;L'!$L$4</f>
        <v>0</v>
      </c>
      <c r="F239" s="710">
        <f>F237*'OLD Data - P&amp;L'!$L$4</f>
        <v>0</v>
      </c>
      <c r="G239" s="710">
        <f>G237*'OLD Data - P&amp;L'!$L$4</f>
        <v>0</v>
      </c>
      <c r="H239" s="710">
        <f>H237*'OLD Data - P&amp;L'!$L$4</f>
        <v>0</v>
      </c>
      <c r="I239" s="710">
        <f>I237*'OLD Data - P&amp;L'!$L$4</f>
        <v>0</v>
      </c>
      <c r="J239" s="710">
        <f>J237*'OLD Data - P&amp;L'!$L$4</f>
        <v>0</v>
      </c>
      <c r="K239" s="710">
        <f>K237*'OLD Data - P&amp;L'!$L$4</f>
        <v>0</v>
      </c>
      <c r="L239" s="710">
        <f>L237*'OLD Data - P&amp;L'!$L$4</f>
        <v>0</v>
      </c>
      <c r="M239" s="710">
        <f>M237*'OLD Data - P&amp;L'!$L$4</f>
        <v>0</v>
      </c>
      <c r="N239" s="710">
        <f>N237*'OLD Data - P&amp;L'!$L$4</f>
        <v>0</v>
      </c>
      <c r="O239" s="710">
        <f>O237*'OLD Data - P&amp;L'!$L$4</f>
        <v>0</v>
      </c>
      <c r="P239" s="710">
        <f>P237*'OLD Data - P&amp;L'!$L$4</f>
        <v>0</v>
      </c>
      <c r="Q239" s="710">
        <f>Q237*'OLD Data - P&amp;L'!$L$4</f>
        <v>0</v>
      </c>
      <c r="R239" s="710">
        <f>R237*'OLD Data - P&amp;L'!$L$4</f>
        <v>0</v>
      </c>
      <c r="S239" s="710">
        <f>S237*'OLD Data - P&amp;L'!$L$4</f>
        <v>0</v>
      </c>
      <c r="T239" s="710">
        <f>T237*'OLD Data - P&amp;L'!$L$4</f>
        <v>-0.04046</v>
      </c>
      <c r="U239" s="710">
        <f>U237*'OLD Data - P&amp;L'!$L$4</f>
        <v>0</v>
      </c>
      <c r="V239" s="710">
        <f>V237*'OLD Data - P&amp;L'!$L$4</f>
        <v>0</v>
      </c>
      <c r="W239" s="710">
        <f>W237*'OLD Data - P&amp;L'!$L$4</f>
        <v>0</v>
      </c>
      <c r="X239" s="710">
        <f>X237*'OLD Data - P&amp;L'!$L$4</f>
        <v>0</v>
      </c>
      <c r="Y239" s="710">
        <f>Y237*'OLD Data - P&amp;L'!$L$4</f>
        <v>0</v>
      </c>
      <c r="Z239" s="710">
        <f>Z237*'OLD Data - P&amp;L'!$L$4</f>
        <v>0</v>
      </c>
      <c r="AA239" s="710">
        <f>AA237*'OLD Data - P&amp;L'!$L$4</f>
        <v>0</v>
      </c>
      <c r="AB239" s="710">
        <f>AB237*'OLD Data - P&amp;L'!$L$4</f>
        <v>0</v>
      </c>
      <c r="AC239" s="710">
        <f>AC237*'OLD Data - P&amp;L'!$L$4</f>
        <v>0</v>
      </c>
      <c r="AD239" s="710">
        <f>AD237*'OLD Data - P&amp;L'!$L$4</f>
        <v>0</v>
      </c>
      <c r="AE239" s="710">
        <f>AE237*'OLD Data - P&amp;L'!$L$4</f>
        <v>0</v>
      </c>
      <c r="AF239" s="710">
        <f>AF237*'OLD Data - P&amp;L'!$L$4</f>
        <v>0</v>
      </c>
      <c r="AG239" s="888">
        <f t="shared" si="72"/>
        <v>-0.04046</v>
      </c>
    </row>
    <row r="240" hidden="1" outlineLevel="1">
      <c r="A240" s="1016" t="s">
        <v>1018</v>
      </c>
      <c r="B240" s="710">
        <f>(B147+B148)*'OLD Data - P&amp;L'!$C$9</f>
        <v>0</v>
      </c>
      <c r="C240" s="491" t="str">
        <f>(#REF!+C107+C115)*'OLD Data - P&amp;L'!$C$9</f>
        <v>#REF!</v>
      </c>
      <c r="D240" s="491" t="str">
        <f>(#REF!+D107+D115)*'OLD Data - P&amp;L'!$C$9</f>
        <v>#REF!</v>
      </c>
      <c r="E240" s="491" t="str">
        <f>(#REF!+E107+E115)*'OLD Data - P&amp;L'!$C$9</f>
        <v>#REF!</v>
      </c>
      <c r="F240" s="491" t="str">
        <f>(#REF!+F107+F115)*'OLD Data - P&amp;L'!$C$9</f>
        <v>#REF!</v>
      </c>
      <c r="G240" s="491" t="str">
        <f>(#REF!+G107+G115)*'OLD Data - P&amp;L'!$C$9</f>
        <v>#REF!</v>
      </c>
      <c r="H240" s="491" t="str">
        <f>(#REF!+H107+H115)*'OLD Data - P&amp;L'!$C$9</f>
        <v>#REF!</v>
      </c>
      <c r="I240" s="491" t="str">
        <f>(#REF!+I107+I115)*'OLD Data - P&amp;L'!$C$9</f>
        <v>#REF!</v>
      </c>
      <c r="J240" s="491" t="str">
        <f>(#REF!+J107+J115)*'OLD Data - P&amp;L'!$C$9</f>
        <v>#REF!</v>
      </c>
      <c r="K240" s="491" t="str">
        <f>(#REF!+K107+K115)*'OLD Data - P&amp;L'!$C$9</f>
        <v>#REF!</v>
      </c>
      <c r="L240" s="491" t="str">
        <f>(#REF!+L107+L115)*'OLD Data - P&amp;L'!$C$9</f>
        <v>#REF!</v>
      </c>
      <c r="M240" s="491" t="str">
        <f>(#REF!+M107+M115)*'OLD Data - P&amp;L'!$C$9</f>
        <v>#REF!</v>
      </c>
      <c r="N240" s="491" t="str">
        <f>(#REF!+N107+N115)*'OLD Data - P&amp;L'!$C$9</f>
        <v>#REF!</v>
      </c>
      <c r="O240" s="491" t="str">
        <f>(#REF!+O107+O115)*'OLD Data - P&amp;L'!$C$9</f>
        <v>#REF!</v>
      </c>
      <c r="P240" s="491" t="str">
        <f>(#REF!+P107+P115)*'OLD Data - P&amp;L'!$C$9</f>
        <v>#REF!</v>
      </c>
      <c r="Q240" s="491" t="str">
        <f>(#REF!+Q107+Q115)*'OLD Data - P&amp;L'!$C$9</f>
        <v>#REF!</v>
      </c>
      <c r="R240" s="491" t="str">
        <f>(#REF!+R107+R115)*'OLD Data - P&amp;L'!$C$9</f>
        <v>#REF!</v>
      </c>
      <c r="S240" s="491" t="str">
        <f>(#REF!+S107+S115)*'OLD Data - P&amp;L'!$C$9</f>
        <v>#REF!</v>
      </c>
      <c r="T240" s="491" t="str">
        <f>(#REF!+T107+T115)*'OLD Data - P&amp;L'!$C$9</f>
        <v>#REF!</v>
      </c>
      <c r="U240" s="491" t="str">
        <f>(#REF!+U107+U115)*'OLD Data - P&amp;L'!$C$9</f>
        <v>#REF!</v>
      </c>
      <c r="V240" s="491" t="str">
        <f>(#REF!+V107+V115)*'OLD Data - P&amp;L'!$C$9</f>
        <v>#REF!</v>
      </c>
      <c r="W240" s="491" t="str">
        <f>(#REF!+W107+W115)*'OLD Data - P&amp;L'!$C$9</f>
        <v>#REF!</v>
      </c>
      <c r="X240" s="491" t="str">
        <f>(#REF!+X107+X115)*'OLD Data - P&amp;L'!$C$9</f>
        <v>#REF!</v>
      </c>
      <c r="Y240" s="491" t="str">
        <f>(#REF!+Y107+Y115)*'OLD Data - P&amp;L'!$C$9</f>
        <v>#REF!</v>
      </c>
      <c r="Z240" s="491" t="str">
        <f>(#REF!+Z107+Z115)*'OLD Data - P&amp;L'!$C$9</f>
        <v>#REF!</v>
      </c>
      <c r="AA240" s="491" t="str">
        <f>(#REF!+AA107+AA115)*'OLD Data - P&amp;L'!$C$9</f>
        <v>#REF!</v>
      </c>
      <c r="AB240" s="491" t="str">
        <f>(#REF!+AB107+AB115)*'OLD Data - P&amp;L'!$C$9</f>
        <v>#REF!</v>
      </c>
      <c r="AC240" s="491" t="str">
        <f>(#REF!+AC107+AC115)*'OLD Data - P&amp;L'!$C$9</f>
        <v>#REF!</v>
      </c>
      <c r="AD240" s="491" t="str">
        <f>(#REF!+AD107+AD115)*'OLD Data - P&amp;L'!$C$9</f>
        <v>#REF!</v>
      </c>
      <c r="AE240" s="491" t="str">
        <f>(#REF!+AE107+AE115)*'OLD Data - P&amp;L'!$C$9</f>
        <v>#REF!</v>
      </c>
      <c r="AF240" s="491" t="str">
        <f>(#REF!+AF107+AF115)*'OLD Data - P&amp;L'!$C$9</f>
        <v>#REF!</v>
      </c>
      <c r="AG240" s="888" t="str">
        <f t="shared" si="72"/>
        <v>#REF!</v>
      </c>
    </row>
    <row r="241" hidden="1" outlineLevel="1">
      <c r="A241" s="1017" t="s">
        <v>1025</v>
      </c>
      <c r="B241" s="710">
        <f>B240*'OLD Data - P&amp;L'!$L$5</f>
        <v>0</v>
      </c>
      <c r="C241" s="491" t="str">
        <f>C240*'OLD Data - P&amp;L'!$L$5</f>
        <v>#REF!</v>
      </c>
      <c r="D241" s="491" t="str">
        <f>D240*'OLD Data - P&amp;L'!$L$5</f>
        <v>#REF!</v>
      </c>
      <c r="E241" s="491" t="str">
        <f>E240*'OLD Data - P&amp;L'!$L$5</f>
        <v>#REF!</v>
      </c>
      <c r="F241" s="491" t="str">
        <f>F240*'OLD Data - P&amp;L'!$L$5</f>
        <v>#REF!</v>
      </c>
      <c r="G241" s="491" t="str">
        <f>G240*'OLD Data - P&amp;L'!$L$5</f>
        <v>#REF!</v>
      </c>
      <c r="H241" s="491" t="str">
        <f>H240*'OLD Data - P&amp;L'!$L$5</f>
        <v>#REF!</v>
      </c>
      <c r="I241" s="491" t="str">
        <f>I240*'OLD Data - P&amp;L'!$L$5</f>
        <v>#REF!</v>
      </c>
      <c r="J241" s="491" t="str">
        <f>J240*'OLD Data - P&amp;L'!$L$5</f>
        <v>#REF!</v>
      </c>
      <c r="K241" s="491" t="str">
        <f>K240*'OLD Data - P&amp;L'!$L$5</f>
        <v>#REF!</v>
      </c>
      <c r="L241" s="491" t="str">
        <f>L240*'OLD Data - P&amp;L'!$L$5</f>
        <v>#REF!</v>
      </c>
      <c r="M241" s="491" t="str">
        <f>M240*'OLD Data - P&amp;L'!$L$5</f>
        <v>#REF!</v>
      </c>
      <c r="N241" s="491" t="str">
        <f>N240*'OLD Data - P&amp;L'!$L$5</f>
        <v>#REF!</v>
      </c>
      <c r="O241" s="491" t="str">
        <f>O240*'OLD Data - P&amp;L'!$L$5</f>
        <v>#REF!</v>
      </c>
      <c r="P241" s="491" t="str">
        <f>P240*'OLD Data - P&amp;L'!$L$5</f>
        <v>#REF!</v>
      </c>
      <c r="Q241" s="491" t="str">
        <f>Q240*'OLD Data - P&amp;L'!$L$5</f>
        <v>#REF!</v>
      </c>
      <c r="R241" s="491" t="str">
        <f>R240*'OLD Data - P&amp;L'!$L$5</f>
        <v>#REF!</v>
      </c>
      <c r="S241" s="491" t="str">
        <f>S240*'OLD Data - P&amp;L'!$L$5</f>
        <v>#REF!</v>
      </c>
      <c r="T241" s="491" t="str">
        <f>T240*'OLD Data - P&amp;L'!$L$5</f>
        <v>#REF!</v>
      </c>
      <c r="U241" s="491" t="str">
        <f>U240*'OLD Data - P&amp;L'!$L$5</f>
        <v>#REF!</v>
      </c>
      <c r="V241" s="491" t="str">
        <f>V240*'OLD Data - P&amp;L'!$L$5</f>
        <v>#REF!</v>
      </c>
      <c r="W241" s="491" t="str">
        <f>W240*'OLD Data - P&amp;L'!$L$5</f>
        <v>#REF!</v>
      </c>
      <c r="X241" s="491" t="str">
        <f>X240*'OLD Data - P&amp;L'!$L$5</f>
        <v>#REF!</v>
      </c>
      <c r="Y241" s="491" t="str">
        <f>Y240*'OLD Data - P&amp;L'!$L$5</f>
        <v>#REF!</v>
      </c>
      <c r="Z241" s="491" t="str">
        <f>Z240*'OLD Data - P&amp;L'!$L$5</f>
        <v>#REF!</v>
      </c>
      <c r="AA241" s="491" t="str">
        <f>AA240*'OLD Data - P&amp;L'!$L$5</f>
        <v>#REF!</v>
      </c>
      <c r="AB241" s="491" t="str">
        <f>AB240*'OLD Data - P&amp;L'!$L$5</f>
        <v>#REF!</v>
      </c>
      <c r="AC241" s="491" t="str">
        <f>AC240*'OLD Data - P&amp;L'!$L$5</f>
        <v>#REF!</v>
      </c>
      <c r="AD241" s="491" t="str">
        <f>AD240*'OLD Data - P&amp;L'!$L$5</f>
        <v>#REF!</v>
      </c>
      <c r="AE241" s="491" t="str">
        <f>AE240*'OLD Data - P&amp;L'!$L$5</f>
        <v>#REF!</v>
      </c>
      <c r="AF241" s="491" t="str">
        <f>AF240*'OLD Data - P&amp;L'!$L$5</f>
        <v>#REF!</v>
      </c>
      <c r="AG241" s="888" t="str">
        <f t="shared" si="72"/>
        <v>#REF!</v>
      </c>
    </row>
    <row r="242" hidden="1" outlineLevel="1">
      <c r="A242" s="1017" t="s">
        <v>1029</v>
      </c>
      <c r="B242" s="710">
        <f>B240*'OLD Data - P&amp;L'!$L$4</f>
        <v>0</v>
      </c>
      <c r="C242" s="491" t="str">
        <f>C240*'OLD Data - P&amp;L'!$L$4</f>
        <v>#REF!</v>
      </c>
      <c r="D242" s="491" t="str">
        <f>D240*'OLD Data - P&amp;L'!$L$4</f>
        <v>#REF!</v>
      </c>
      <c r="E242" s="491" t="str">
        <f>E240*'OLD Data - P&amp;L'!$L$4</f>
        <v>#REF!</v>
      </c>
      <c r="F242" s="491" t="str">
        <f>F240*'OLD Data - P&amp;L'!$L$4</f>
        <v>#REF!</v>
      </c>
      <c r="G242" s="491" t="str">
        <f>G240*'OLD Data - P&amp;L'!$L$4</f>
        <v>#REF!</v>
      </c>
      <c r="H242" s="491" t="str">
        <f>H240*'OLD Data - P&amp;L'!$L$4</f>
        <v>#REF!</v>
      </c>
      <c r="I242" s="491" t="str">
        <f>I240*'OLD Data - P&amp;L'!$L$4</f>
        <v>#REF!</v>
      </c>
      <c r="J242" s="491" t="str">
        <f>J240*'OLD Data - P&amp;L'!$L$4</f>
        <v>#REF!</v>
      </c>
      <c r="K242" s="491" t="str">
        <f>K240*'OLD Data - P&amp;L'!$L$4</f>
        <v>#REF!</v>
      </c>
      <c r="L242" s="491" t="str">
        <f>L240*'OLD Data - P&amp;L'!$L$4</f>
        <v>#REF!</v>
      </c>
      <c r="M242" s="491" t="str">
        <f>M240*'OLD Data - P&amp;L'!$L$4</f>
        <v>#REF!</v>
      </c>
      <c r="N242" s="491" t="str">
        <f>N240*'OLD Data - P&amp;L'!$L$4</f>
        <v>#REF!</v>
      </c>
      <c r="O242" s="491" t="str">
        <f>O240*'OLD Data - P&amp;L'!$L$4</f>
        <v>#REF!</v>
      </c>
      <c r="P242" s="491" t="str">
        <f>P240*'OLD Data - P&amp;L'!$L$4</f>
        <v>#REF!</v>
      </c>
      <c r="Q242" s="491" t="str">
        <f>Q240*'OLD Data - P&amp;L'!$L$4</f>
        <v>#REF!</v>
      </c>
      <c r="R242" s="491" t="str">
        <f>R240*'OLD Data - P&amp;L'!$L$4</f>
        <v>#REF!</v>
      </c>
      <c r="S242" s="491" t="str">
        <f>S240*'OLD Data - P&amp;L'!$L$4</f>
        <v>#REF!</v>
      </c>
      <c r="T242" s="491" t="str">
        <f>T240*'OLD Data - P&amp;L'!$L$4</f>
        <v>#REF!</v>
      </c>
      <c r="U242" s="491" t="str">
        <f>U240*'OLD Data - P&amp;L'!$L$4</f>
        <v>#REF!</v>
      </c>
      <c r="V242" s="491" t="str">
        <f>V240*'OLD Data - P&amp;L'!$L$4</f>
        <v>#REF!</v>
      </c>
      <c r="W242" s="491" t="str">
        <f>W240*'OLD Data - P&amp;L'!$L$4</f>
        <v>#REF!</v>
      </c>
      <c r="X242" s="491" t="str">
        <f>X240*'OLD Data - P&amp;L'!$L$4</f>
        <v>#REF!</v>
      </c>
      <c r="Y242" s="491" t="str">
        <f>Y240*'OLD Data - P&amp;L'!$L$4</f>
        <v>#REF!</v>
      </c>
      <c r="Z242" s="491" t="str">
        <f>Z240*'OLD Data - P&amp;L'!$L$4</f>
        <v>#REF!</v>
      </c>
      <c r="AA242" s="491" t="str">
        <f>AA240*'OLD Data - P&amp;L'!$L$4</f>
        <v>#REF!</v>
      </c>
      <c r="AB242" s="491" t="str">
        <f>AB240*'OLD Data - P&amp;L'!$L$4</f>
        <v>#REF!</v>
      </c>
      <c r="AC242" s="491" t="str">
        <f>AC240*'OLD Data - P&amp;L'!$L$4</f>
        <v>#REF!</v>
      </c>
      <c r="AD242" s="491" t="str">
        <f>AD240*'OLD Data - P&amp;L'!$L$4</f>
        <v>#REF!</v>
      </c>
      <c r="AE242" s="491" t="str">
        <f>AE240*'OLD Data - P&amp;L'!$L$4</f>
        <v>#REF!</v>
      </c>
      <c r="AF242" s="491" t="str">
        <f>AF240*'OLD Data - P&amp;L'!$L$4</f>
        <v>#REF!</v>
      </c>
      <c r="AG242" s="888" t="str">
        <f t="shared" si="72"/>
        <v>#REF!</v>
      </c>
    </row>
    <row r="243" hidden="1" outlineLevel="1">
      <c r="A243" s="1016" t="s">
        <v>1034</v>
      </c>
      <c r="B243" s="710">
        <f>(B149+B150)*'OLD Data - P&amp;L'!$C$5</f>
        <v>0</v>
      </c>
      <c r="C243" s="710">
        <f>(C100+C108+C116)*'OLD Data - P&amp;L'!$C$5</f>
        <v>0</v>
      </c>
      <c r="D243" s="710">
        <f>(D100+D108+D116)*'OLD Data - P&amp;L'!$C$5</f>
        <v>0</v>
      </c>
      <c r="E243" s="710">
        <f>(E100+E108+E116)*'OLD Data - P&amp;L'!$C$5</f>
        <v>0</v>
      </c>
      <c r="F243" s="710">
        <f>(F100+F108+F116)*'OLD Data - P&amp;L'!$C$5</f>
        <v>0</v>
      </c>
      <c r="G243" s="710">
        <f>(G100+G108+G116)*'OLD Data - P&amp;L'!$C$5</f>
        <v>0</v>
      </c>
      <c r="H243" s="710">
        <f>(H100+H108+H116)*'OLD Data - P&amp;L'!$C$5</f>
        <v>0</v>
      </c>
      <c r="I243" s="710">
        <f>(I100+I108+I116)*'OLD Data - P&amp;L'!$C$5</f>
        <v>0</v>
      </c>
      <c r="J243" s="710">
        <f>(J100+J108+J116)*'OLD Data - P&amp;L'!$C$5</f>
        <v>0</v>
      </c>
      <c r="K243" s="710">
        <f>(K100+K108+K116)*'OLD Data - P&amp;L'!$C$5</f>
        <v>0</v>
      </c>
      <c r="L243" s="710">
        <f>(L100+L108+L116)*'OLD Data - P&amp;L'!$C$5</f>
        <v>0</v>
      </c>
      <c r="M243" s="710">
        <f>(M100+M108+M116)*'OLD Data - P&amp;L'!$C$5</f>
        <v>0</v>
      </c>
      <c r="N243" s="710">
        <f>(N100+N108+N116)*'OLD Data - P&amp;L'!$C$5</f>
        <v>0</v>
      </c>
      <c r="O243" s="710">
        <f>(O100+O108+O116)*'OLD Data - P&amp;L'!$C$5</f>
        <v>0</v>
      </c>
      <c r="P243" s="710">
        <f>(P100+P108+P116)*'OLD Data - P&amp;L'!$C$5</f>
        <v>0</v>
      </c>
      <c r="Q243" s="710">
        <f>(Q100+Q108+Q116)*'OLD Data - P&amp;L'!$C$5</f>
        <v>0</v>
      </c>
      <c r="R243" s="710">
        <f>(R100+R108+R116)*'OLD Data - P&amp;L'!$C$5</f>
        <v>0</v>
      </c>
      <c r="S243" s="710">
        <f>(S100+S108+S116)*'OLD Data - P&amp;L'!$C$5</f>
        <v>0</v>
      </c>
      <c r="T243" s="710">
        <f>(T100+T108+T116)*'OLD Data - P&amp;L'!$C$5</f>
        <v>-13.44</v>
      </c>
      <c r="U243" s="710">
        <f>(U100+U108+U116)*'OLD Data - P&amp;L'!$C$5</f>
        <v>0</v>
      </c>
      <c r="V243" s="710">
        <f>(V100+V108+V116)*'OLD Data - P&amp;L'!$C$5</f>
        <v>-13.44</v>
      </c>
      <c r="W243" s="710">
        <f>(W100+W108+W116)*'OLD Data - P&amp;L'!$C$5</f>
        <v>0</v>
      </c>
      <c r="X243" s="710">
        <f>(X100+X108+X116)*'OLD Data - P&amp;L'!$C$5</f>
        <v>0</v>
      </c>
      <c r="Y243" s="710">
        <f>(Y100+Y108+Y116)*'OLD Data - P&amp;L'!$C$5</f>
        <v>0</v>
      </c>
      <c r="Z243" s="710">
        <f>(Z100+Z108+Z116)*'OLD Data - P&amp;L'!$C$5</f>
        <v>0</v>
      </c>
      <c r="AA243" s="710">
        <f>(AA100+AA108+AA116)*'OLD Data - P&amp;L'!$C$5</f>
        <v>0</v>
      </c>
      <c r="AB243" s="710">
        <f>(AB100+AB108+AB116)*'OLD Data - P&amp;L'!$C$5</f>
        <v>0</v>
      </c>
      <c r="AC243" s="710">
        <f>(AC100+AC108+AC116)*'OLD Data - P&amp;L'!$C$5</f>
        <v>0</v>
      </c>
      <c r="AD243" s="710">
        <f>(AD100+AD108+AD116)*'OLD Data - P&amp;L'!$C$5</f>
        <v>0</v>
      </c>
      <c r="AE243" s="710">
        <f>(AE100+AE108+AE116)*'OLD Data - P&amp;L'!$C$5</f>
        <v>0</v>
      </c>
      <c r="AF243" s="710">
        <f>(AF100+AF108+AF116)*'OLD Data - P&amp;L'!$C$5</f>
        <v>0</v>
      </c>
      <c r="AG243" s="888">
        <f t="shared" si="72"/>
        <v>-26.88</v>
      </c>
    </row>
    <row r="244" hidden="1" outlineLevel="1">
      <c r="A244" s="1017" t="s">
        <v>1222</v>
      </c>
      <c r="B244" s="710">
        <f>B243*'OLD Data - P&amp;L'!$L$8</f>
        <v>0</v>
      </c>
      <c r="C244" s="710">
        <f>C243*'OLD Data - P&amp;L'!$L$8</f>
        <v>0</v>
      </c>
      <c r="D244" s="710">
        <f>D243*'OLD Data - P&amp;L'!$L$8</f>
        <v>0</v>
      </c>
      <c r="E244" s="710">
        <f>E243*'OLD Data - P&amp;L'!$L$8</f>
        <v>0</v>
      </c>
      <c r="F244" s="710">
        <f>F243*'OLD Data - P&amp;L'!$L$8</f>
        <v>0</v>
      </c>
      <c r="G244" s="710">
        <f>G243*'OLD Data - P&amp;L'!$L$8</f>
        <v>0</v>
      </c>
      <c r="H244" s="710">
        <f>H243*'OLD Data - P&amp;L'!$L$8</f>
        <v>0</v>
      </c>
      <c r="I244" s="710">
        <f>I243*'OLD Data - P&amp;L'!$L$8</f>
        <v>0</v>
      </c>
      <c r="J244" s="710">
        <f>J243*'OLD Data - P&amp;L'!$L$8</f>
        <v>0</v>
      </c>
      <c r="K244" s="710">
        <f>K243*'OLD Data - P&amp;L'!$L$8</f>
        <v>0</v>
      </c>
      <c r="L244" s="710">
        <f>L243*'OLD Data - P&amp;L'!$L$8</f>
        <v>0</v>
      </c>
      <c r="M244" s="710">
        <f>M243*'OLD Data - P&amp;L'!$L$8</f>
        <v>0</v>
      </c>
      <c r="N244" s="710">
        <f>N243*'OLD Data - P&amp;L'!$L$8</f>
        <v>0</v>
      </c>
      <c r="O244" s="710">
        <f>O243*'OLD Data - P&amp;L'!$L$8</f>
        <v>0</v>
      </c>
      <c r="P244" s="710">
        <f>P243*'OLD Data - P&amp;L'!$L$8</f>
        <v>0</v>
      </c>
      <c r="Q244" s="710">
        <f>Q243*'OLD Data - P&amp;L'!$L$8</f>
        <v>0</v>
      </c>
      <c r="R244" s="710">
        <f>R243*'OLD Data - P&amp;L'!$L$8</f>
        <v>0</v>
      </c>
      <c r="S244" s="710">
        <f>S243*'OLD Data - P&amp;L'!$L$8</f>
        <v>0</v>
      </c>
      <c r="T244" s="710">
        <f>T243*'OLD Data - P&amp;L'!$L$8</f>
        <v>-1.008</v>
      </c>
      <c r="U244" s="710">
        <f>U243*'OLD Data - P&amp;L'!$L$8</f>
        <v>0</v>
      </c>
      <c r="V244" s="710">
        <f>V243*'OLD Data - P&amp;L'!$L$8</f>
        <v>-1.008</v>
      </c>
      <c r="W244" s="710">
        <f>W243*'OLD Data - P&amp;L'!$L$8</f>
        <v>0</v>
      </c>
      <c r="X244" s="710">
        <f>X243*'OLD Data - P&amp;L'!$L$8</f>
        <v>0</v>
      </c>
      <c r="Y244" s="710">
        <f>Y243*'OLD Data - P&amp;L'!$L$8</f>
        <v>0</v>
      </c>
      <c r="Z244" s="710">
        <f>Z243*'OLD Data - P&amp;L'!$L$8</f>
        <v>0</v>
      </c>
      <c r="AA244" s="710">
        <f>AA243*'OLD Data - P&amp;L'!$L$8</f>
        <v>0</v>
      </c>
      <c r="AB244" s="710">
        <f>AB243*'OLD Data - P&amp;L'!$L$8</f>
        <v>0</v>
      </c>
      <c r="AC244" s="710">
        <f>AC243*'OLD Data - P&amp;L'!$L$8</f>
        <v>0</v>
      </c>
      <c r="AD244" s="710">
        <f>AD243*'OLD Data - P&amp;L'!$L$8</f>
        <v>0</v>
      </c>
      <c r="AE244" s="710">
        <f>AE243*'OLD Data - P&amp;L'!$L$8</f>
        <v>0</v>
      </c>
      <c r="AF244" s="710">
        <f>AF243*'OLD Data - P&amp;L'!$L$8</f>
        <v>0</v>
      </c>
      <c r="AG244" s="888">
        <f t="shared" si="72"/>
        <v>-2.016</v>
      </c>
    </row>
    <row r="245" hidden="1" outlineLevel="1">
      <c r="A245" s="1017" t="s">
        <v>1045</v>
      </c>
      <c r="B245" s="710">
        <f>B243*'OLD Data - P&amp;L'!$L$9</f>
        <v>0</v>
      </c>
      <c r="C245" s="710">
        <f>C243*'OLD Data - P&amp;L'!$L$9</f>
        <v>0</v>
      </c>
      <c r="D245" s="710">
        <f>D243*'OLD Data - P&amp;L'!$L$9</f>
        <v>0</v>
      </c>
      <c r="E245" s="710">
        <f>E243*'OLD Data - P&amp;L'!$L$9</f>
        <v>0</v>
      </c>
      <c r="F245" s="710">
        <f>F243*'OLD Data - P&amp;L'!$L$9</f>
        <v>0</v>
      </c>
      <c r="G245" s="710">
        <f>G243*'OLD Data - P&amp;L'!$L$9</f>
        <v>0</v>
      </c>
      <c r="H245" s="710">
        <f>H243*'OLD Data - P&amp;L'!$L$9</f>
        <v>0</v>
      </c>
      <c r="I245" s="710">
        <f>I243*'OLD Data - P&amp;L'!$L$9</f>
        <v>0</v>
      </c>
      <c r="J245" s="710">
        <f>J243*'OLD Data - P&amp;L'!$L$9</f>
        <v>0</v>
      </c>
      <c r="K245" s="710">
        <f>K243*'OLD Data - P&amp;L'!$L$9</f>
        <v>0</v>
      </c>
      <c r="L245" s="710">
        <f>L243*'OLD Data - P&amp;L'!$L$9</f>
        <v>0</v>
      </c>
      <c r="M245" s="710">
        <f>M243*'OLD Data - P&amp;L'!$L$9</f>
        <v>0</v>
      </c>
      <c r="N245" s="710">
        <f>N243*'OLD Data - P&amp;L'!$L$9</f>
        <v>0</v>
      </c>
      <c r="O245" s="710">
        <f>O243*'OLD Data - P&amp;L'!$L$9</f>
        <v>0</v>
      </c>
      <c r="P245" s="710">
        <f>P243*'OLD Data - P&amp;L'!$L$9</f>
        <v>0</v>
      </c>
      <c r="Q245" s="710">
        <f>Q243*'OLD Data - P&amp;L'!$L$9</f>
        <v>0</v>
      </c>
      <c r="R245" s="710">
        <f>R243*'OLD Data - P&amp;L'!$L$9</f>
        <v>0</v>
      </c>
      <c r="S245" s="710">
        <f>S243*'OLD Data - P&amp;L'!$L$9</f>
        <v>0</v>
      </c>
      <c r="T245" s="710">
        <f>T243*'OLD Data - P&amp;L'!$L$9</f>
        <v>-0.336</v>
      </c>
      <c r="U245" s="710">
        <f>U243*'OLD Data - P&amp;L'!$L$9</f>
        <v>0</v>
      </c>
      <c r="V245" s="710">
        <f>V243*'OLD Data - P&amp;L'!$L$9</f>
        <v>-0.336</v>
      </c>
      <c r="W245" s="710">
        <f>W243*'OLD Data - P&amp;L'!$L$9</f>
        <v>0</v>
      </c>
      <c r="X245" s="710">
        <f>X243*'OLD Data - P&amp;L'!$L$9</f>
        <v>0</v>
      </c>
      <c r="Y245" s="710">
        <f>Y243*'OLD Data - P&amp;L'!$L$9</f>
        <v>0</v>
      </c>
      <c r="Z245" s="710">
        <f>Z243*'OLD Data - P&amp;L'!$L$9</f>
        <v>0</v>
      </c>
      <c r="AA245" s="710">
        <f>AA243*'OLD Data - P&amp;L'!$L$9</f>
        <v>0</v>
      </c>
      <c r="AB245" s="710">
        <f>AB243*'OLD Data - P&amp;L'!$L$9</f>
        <v>0</v>
      </c>
      <c r="AC245" s="710">
        <f>AC243*'OLD Data - P&amp;L'!$L$9</f>
        <v>0</v>
      </c>
      <c r="AD245" s="710">
        <f>AD243*'OLD Data - P&amp;L'!$L$9</f>
        <v>0</v>
      </c>
      <c r="AE245" s="710">
        <f>AE243*'OLD Data - P&amp;L'!$L$9</f>
        <v>0</v>
      </c>
      <c r="AF245" s="710">
        <f>AF243*'OLD Data - P&amp;L'!$L$9</f>
        <v>0</v>
      </c>
      <c r="AG245" s="888">
        <f t="shared" si="72"/>
        <v>-0.672</v>
      </c>
    </row>
    <row r="246" hidden="1" outlineLevel="1">
      <c r="A246" s="1017" t="s">
        <v>1056</v>
      </c>
      <c r="B246" s="491" t="str">
        <f>(B230+B232+#REF!+B234+B237+B240+B243)*'OLD Data - P&amp;L'!$L$6</f>
        <v>#REF!</v>
      </c>
      <c r="C246" s="491" t="str">
        <f>(C230+C232+#REF!+C234+C237+C240+C243)*'OLD Data - P&amp;L'!$L$6</f>
        <v>#REF!</v>
      </c>
      <c r="D246" s="491" t="str">
        <f>(D230+D232+#REF!+D234+D237+D240+D243)*'OLD Data - P&amp;L'!$L$6</f>
        <v>#REF!</v>
      </c>
      <c r="E246" s="491" t="str">
        <f>(E230+E232+#REF!+E234+E237+E240+E243)*'OLD Data - P&amp;L'!$L$6</f>
        <v>#REF!</v>
      </c>
      <c r="F246" s="491" t="str">
        <f>(F230+F232+#REF!+F234+F237+F240+F243)*'OLD Data - P&amp;L'!$L$6</f>
        <v>#REF!</v>
      </c>
      <c r="G246" s="491" t="str">
        <f>(G230+G232+#REF!+G234+G237+G240+G243)*'OLD Data - P&amp;L'!$L$6</f>
        <v>#REF!</v>
      </c>
      <c r="H246" s="491" t="str">
        <f>(H230+H232+#REF!+H234+H237+H240+H243)*'OLD Data - P&amp;L'!$L$6</f>
        <v>#REF!</v>
      </c>
      <c r="I246" s="491" t="str">
        <f>(I230+I232+#REF!+I234+I237+I240+I243)*'OLD Data - P&amp;L'!$L$6</f>
        <v>#REF!</v>
      </c>
      <c r="J246" s="491" t="str">
        <f>(J230+J232+#REF!+J234+J237+J240+J243)*'OLD Data - P&amp;L'!$L$6</f>
        <v>#REF!</v>
      </c>
      <c r="K246" s="491" t="str">
        <f>(K230+K232+#REF!+K234+K237+K240+K243)*'OLD Data - P&amp;L'!$L$6</f>
        <v>#REF!</v>
      </c>
      <c r="L246" s="491" t="str">
        <f>(L230+L232+#REF!+L234+L237+L240+L243)*'OLD Data - P&amp;L'!$L$6</f>
        <v>#REF!</v>
      </c>
      <c r="M246" s="491" t="str">
        <f>(M230+M232+#REF!+M234+M237+M240+M243)*'OLD Data - P&amp;L'!$L$6</f>
        <v>#REF!</v>
      </c>
      <c r="N246" s="491" t="str">
        <f>(N230+N232+#REF!+N234+N237+N240+N243)*'OLD Data - P&amp;L'!$L$6</f>
        <v>#REF!</v>
      </c>
      <c r="O246" s="491" t="str">
        <f>(O230+O232+#REF!+O234+O237+O240+O243)*'OLD Data - P&amp;L'!$L$6</f>
        <v>#REF!</v>
      </c>
      <c r="P246" s="491" t="str">
        <f>(P230+P232+#REF!+P234+P237+P240+P243)*'OLD Data - P&amp;L'!$L$6</f>
        <v>#REF!</v>
      </c>
      <c r="Q246" s="491" t="str">
        <f>(Q230+Q232+#REF!+Q234+Q237+Q240+Q243)*'OLD Data - P&amp;L'!$L$6</f>
        <v>#REF!</v>
      </c>
      <c r="R246" s="491" t="str">
        <f>(R230+R232+#REF!+R234+R237+R240+R243)*'OLD Data - P&amp;L'!$L$6</f>
        <v>#REF!</v>
      </c>
      <c r="S246" s="491" t="str">
        <f>(S230+S232+#REF!+S234+S237+S240+S243)*'OLD Data - P&amp;L'!$L$6</f>
        <v>#REF!</v>
      </c>
      <c r="T246" s="491" t="str">
        <f>(T230+T232+#REF!+T234+T237+T240+T243)*'OLD Data - P&amp;L'!$L$6</f>
        <v>#REF!</v>
      </c>
      <c r="U246" s="491" t="str">
        <f>(U230+U232+#REF!+U234+U237+U240+U243)*'OLD Data - P&amp;L'!$L$6</f>
        <v>#REF!</v>
      </c>
      <c r="V246" s="491" t="str">
        <f>(V230+V232+#REF!+V234+V237+V240+V243)*'OLD Data - P&amp;L'!$L$6</f>
        <v>#REF!</v>
      </c>
      <c r="W246" s="491" t="str">
        <f>(W230+W232+#REF!+W234+W237+W240+W243)*'OLD Data - P&amp;L'!$L$6</f>
        <v>#REF!</v>
      </c>
      <c r="X246" s="491" t="str">
        <f>(X230+X232+#REF!+X234+X237+X240+X243)*'OLD Data - P&amp;L'!$L$6</f>
        <v>#REF!</v>
      </c>
      <c r="Y246" s="491" t="str">
        <f>(Y230+Y232+#REF!+Y234+Y237+Y240+Y243)*'OLD Data - P&amp;L'!$L$6</f>
        <v>#REF!</v>
      </c>
      <c r="Z246" s="491" t="str">
        <f>(Z230+Z232+#REF!+Z234+Z237+Z240+Z243)*'OLD Data - P&amp;L'!$L$6</f>
        <v>#REF!</v>
      </c>
      <c r="AA246" s="491" t="str">
        <f>(AA230+AA232+#REF!+AA234+AA237+AA240+AA243)*'OLD Data - P&amp;L'!$L$6</f>
        <v>#REF!</v>
      </c>
      <c r="AB246" s="491" t="str">
        <f>(AB230+AB232+#REF!+AB234+AB237+AB240+AB243)*'OLD Data - P&amp;L'!$L$6</f>
        <v>#REF!</v>
      </c>
      <c r="AC246" s="491" t="str">
        <f>(AC230+AC232+#REF!+AC234+AC237+AC240+AC243)*'OLD Data - P&amp;L'!$L$6</f>
        <v>#REF!</v>
      </c>
      <c r="AD246" s="491" t="str">
        <f>(AD230+AD232+#REF!+AD234+AD237+AD240+AD243)*'OLD Data - P&amp;L'!$L$6</f>
        <v>#REF!</v>
      </c>
      <c r="AE246" s="491" t="str">
        <f>(AE230+AE232+#REF!+AE234+AE237+AE240+AE243)*'OLD Data - P&amp;L'!$L$6</f>
        <v>#REF!</v>
      </c>
      <c r="AF246" s="491" t="str">
        <f>(AF230+AF232+#REF!+AF234+AF237+AF240+AF243)*'OLD Data - P&amp;L'!$L$6</f>
        <v>#REF!</v>
      </c>
      <c r="AG246" s="888" t="str">
        <f t="shared" si="72"/>
        <v>#REF!</v>
      </c>
    </row>
    <row r="247" hidden="1" outlineLevel="1">
      <c r="A247" s="1017" t="s">
        <v>1072</v>
      </c>
      <c r="B247" s="491" t="str">
        <f>((B35+B36)*'OLD Data - P&amp;L'!$C$32)+((B37+#REF!)*'OLD Data - P&amp;L'!$C$33)+((B92+B93)*'OLD Data - P&amp;L'!$C$34)</f>
        <v>#REF!</v>
      </c>
      <c r="C247" s="491" t="str">
        <f>((C35+C36)*'OLD Data - P&amp;L'!$C$32)+((C37+#REF!)*'OLD Data - P&amp;L'!$C$33)+((C92+C93)*'OLD Data - P&amp;L'!$C$34)</f>
        <v>#REF!</v>
      </c>
      <c r="D247" s="491" t="str">
        <f>((D35+D36)*'OLD Data - P&amp;L'!$C$32)+((D37+#REF!)*'OLD Data - P&amp;L'!$C$33)+((D92+D93)*'OLD Data - P&amp;L'!$C$34)</f>
        <v>#REF!</v>
      </c>
      <c r="E247" s="491" t="str">
        <f>((E35+E36)*'OLD Data - P&amp;L'!$C$32)+((E37+#REF!)*'OLD Data - P&amp;L'!$C$33)+((E92+E93)*'OLD Data - P&amp;L'!$C$34)</f>
        <v>#REF!</v>
      </c>
      <c r="F247" s="491" t="str">
        <f>((F35+F36)*'OLD Data - P&amp;L'!$C$32)+((F37+#REF!)*'OLD Data - P&amp;L'!$C$33)+((F92+F93)*'OLD Data - P&amp;L'!$C$34)</f>
        <v>#REF!</v>
      </c>
      <c r="G247" s="491" t="str">
        <f>((G35+G36)*'OLD Data - P&amp;L'!$C$32)+((G37+#REF!)*'OLD Data - P&amp;L'!$C$33)+((G92+G93)*'OLD Data - P&amp;L'!$C$34)</f>
        <v>#REF!</v>
      </c>
      <c r="H247" s="491" t="str">
        <f>((H35+H36)*'OLD Data - P&amp;L'!$C$32)+((H37+#REF!)*'OLD Data - P&amp;L'!$C$33)+((H92+H93)*'OLD Data - P&amp;L'!$C$34)</f>
        <v>#REF!</v>
      </c>
      <c r="I247" s="491" t="str">
        <f>((I35+I36)*'OLD Data - P&amp;L'!$C$32)+((I37+#REF!)*'OLD Data - P&amp;L'!$C$33)+((I92+I93)*'OLD Data - P&amp;L'!$C$34)</f>
        <v>#REF!</v>
      </c>
      <c r="J247" s="491" t="str">
        <f>((J35+J36)*'OLD Data - P&amp;L'!$C$32)+((J37+#REF!)*'OLD Data - P&amp;L'!$C$33)+((J92+J93)*'OLD Data - P&amp;L'!$C$34)</f>
        <v>#REF!</v>
      </c>
      <c r="K247" s="491" t="str">
        <f>((K35+K36)*'OLD Data - P&amp;L'!$C$32)+((K37+#REF!)*'OLD Data - P&amp;L'!$C$33)+((K92+K93)*'OLD Data - P&amp;L'!$C$34)</f>
        <v>#REF!</v>
      </c>
      <c r="L247" s="491" t="str">
        <f>((L35+L36)*'OLD Data - P&amp;L'!$C$32)+((L37+#REF!)*'OLD Data - P&amp;L'!$C$33)+((L92+L93)*'OLD Data - P&amp;L'!$C$34)</f>
        <v>#REF!</v>
      </c>
      <c r="M247" s="491" t="str">
        <f>((M35+M36)*'OLD Data - P&amp;L'!$C$32)+((M37+#REF!)*'OLD Data - P&amp;L'!$C$33)+((M92+M93)*'OLD Data - P&amp;L'!$C$34)</f>
        <v>#REF!</v>
      </c>
      <c r="N247" s="491" t="str">
        <f>((N35+N36)*'OLD Data - P&amp;L'!$C$32)+((N37+#REF!)*'OLD Data - P&amp;L'!$C$33)+((N92+N93)*'OLD Data - P&amp;L'!$C$34)</f>
        <v>#REF!</v>
      </c>
      <c r="O247" s="491" t="str">
        <f>((O35+O36)*'OLD Data - P&amp;L'!$C$32)+((O37+#REF!)*'OLD Data - P&amp;L'!$C$33)+((O92+O93)*'OLD Data - P&amp;L'!$C$34)</f>
        <v>#REF!</v>
      </c>
      <c r="P247" s="491" t="str">
        <f>((P35+P36)*'OLD Data - P&amp;L'!$C$32)+((P37+#REF!)*'OLD Data - P&amp;L'!$C$33)+((P92+P93)*'OLD Data - P&amp;L'!$C$34)</f>
        <v>#REF!</v>
      </c>
      <c r="Q247" s="491" t="str">
        <f>((Q35+Q36)*'OLD Data - P&amp;L'!$C$32)+((Q37+#REF!)*'OLD Data - P&amp;L'!$C$33)+((Q92+Q93)*'OLD Data - P&amp;L'!$C$34)</f>
        <v>#REF!</v>
      </c>
      <c r="R247" s="491" t="str">
        <f>((R35+R36)*'OLD Data - P&amp;L'!$C$32)+((R37+#REF!)*'OLD Data - P&amp;L'!$C$33)+((R92+R93)*'OLD Data - P&amp;L'!$C$34)</f>
        <v>#REF!</v>
      </c>
      <c r="S247" s="491" t="str">
        <f>((S35+S36)*'OLD Data - P&amp;L'!$C$32)+((S37+#REF!)*'OLD Data - P&amp;L'!$C$33)+((S92+S93)*'OLD Data - P&amp;L'!$C$34)</f>
        <v>#REF!</v>
      </c>
      <c r="T247" s="491" t="str">
        <f>((T35+T36)*'OLD Data - P&amp;L'!$C$32)+((T37+#REF!)*'OLD Data - P&amp;L'!$C$33)+((T92+T93)*'OLD Data - P&amp;L'!$C$34)</f>
        <v>#REF!</v>
      </c>
      <c r="U247" s="491" t="str">
        <f>((U35+U36)*'OLD Data - P&amp;L'!$C$32)+((U37+#REF!)*'OLD Data - P&amp;L'!$C$33)+((U92+U93)*'OLD Data - P&amp;L'!$C$34)</f>
        <v>#REF!</v>
      </c>
      <c r="V247" s="491" t="str">
        <f>((V35+V36)*'OLD Data - P&amp;L'!$C$32)+((V37+#REF!)*'OLD Data - P&amp;L'!$C$33)+((V92+V93)*'OLD Data - P&amp;L'!$C$34)</f>
        <v>#REF!</v>
      </c>
      <c r="W247" s="491" t="str">
        <f>((W35+W36)*'OLD Data - P&amp;L'!$C$32)+((W37+#REF!)*'OLD Data - P&amp;L'!$C$33)+((W92+W93)*'OLD Data - P&amp;L'!$C$34)</f>
        <v>#REF!</v>
      </c>
      <c r="X247" s="491" t="str">
        <f>((X35+X36)*'OLD Data - P&amp;L'!$C$32)+((X37+#REF!)*'OLD Data - P&amp;L'!$C$33)+((X92+X93)*'OLD Data - P&amp;L'!$C$34)</f>
        <v>#REF!</v>
      </c>
      <c r="Y247" s="491" t="str">
        <f>((Y35+Y36)*'OLD Data - P&amp;L'!$C$32)+((Y37+#REF!)*'OLD Data - P&amp;L'!$C$33)+((Y92+Y93)*'OLD Data - P&amp;L'!$C$34)</f>
        <v>#REF!</v>
      </c>
      <c r="Z247" s="491" t="str">
        <f>((Z35+Z36)*'OLD Data - P&amp;L'!$C$32)+((Z37+#REF!)*'OLD Data - P&amp;L'!$C$33)+((Z92+Z93)*'OLD Data - P&amp;L'!$C$34)</f>
        <v>#REF!</v>
      </c>
      <c r="AA247" s="491" t="str">
        <f>((AA35+AA36)*'OLD Data - P&amp;L'!$C$32)+((AA37+#REF!)*'OLD Data - P&amp;L'!$C$33)+((AA92+AA93)*'OLD Data - P&amp;L'!$C$34)</f>
        <v>#REF!</v>
      </c>
      <c r="AB247" s="491" t="str">
        <f>((AB35+AB36)*'OLD Data - P&amp;L'!$C$32)+((AB37+#REF!)*'OLD Data - P&amp;L'!$C$33)+((AB92+AB93)*'OLD Data - P&amp;L'!$C$34)</f>
        <v>#REF!</v>
      </c>
      <c r="AC247" s="491" t="str">
        <f>((AC35+AC36)*'OLD Data - P&amp;L'!$C$32)+((AC37+#REF!)*'OLD Data - P&amp;L'!$C$33)+((AC92+AC93)*'OLD Data - P&amp;L'!$C$34)</f>
        <v>#REF!</v>
      </c>
      <c r="AD247" s="491" t="str">
        <f>((AD35+AD36)*'OLD Data - P&amp;L'!$C$32)+((AD37+#REF!)*'OLD Data - P&amp;L'!$C$33)+((AD92+AD93)*'OLD Data - P&amp;L'!$C$34)</f>
        <v>#REF!</v>
      </c>
      <c r="AE247" s="491" t="str">
        <f>((AE35+AE36)*'OLD Data - P&amp;L'!$C$32)+((AE37+#REF!)*'OLD Data - P&amp;L'!$C$33)+((AE92+AE93)*'OLD Data - P&amp;L'!$C$34)</f>
        <v>#REF!</v>
      </c>
      <c r="AF247" s="491" t="str">
        <f>((AF35+AF36)*'OLD Data - P&amp;L'!$C$32)+((AF37+#REF!)*'OLD Data - P&amp;L'!$C$33)+((AF92+AF93)*'OLD Data - P&amp;L'!$C$34)</f>
        <v>#REF!</v>
      </c>
      <c r="AG247" s="888" t="str">
        <f t="shared" si="72"/>
        <v>#REF!</v>
      </c>
    </row>
    <row r="248" hidden="1" outlineLevel="1">
      <c r="A248" s="1017" t="s">
        <v>1075</v>
      </c>
      <c r="B248" s="491" t="str">
        <f>((B35+B36)*'OLD Data - P&amp;L'!$C$17)+((B37+#REF!)*'OLD Data - P&amp;L'!$C$18)+((B92+B93)*'OLD Data - P&amp;L'!$C$19)</f>
        <v>#REF!</v>
      </c>
      <c r="C248" s="491" t="str">
        <f>((C35+C36)*'OLD Data - P&amp;L'!$C$17)+((C37+#REF!)*'OLD Data - P&amp;L'!$C$18)+((C92+C93)*'OLD Data - P&amp;L'!$C$19)</f>
        <v>#REF!</v>
      </c>
      <c r="D248" s="491" t="str">
        <f>((D35+D36)*'OLD Data - P&amp;L'!$C$17)+((D37+#REF!)*'OLD Data - P&amp;L'!$C$18)+((D92+D93)*'OLD Data - P&amp;L'!$C$19)</f>
        <v>#REF!</v>
      </c>
      <c r="E248" s="491" t="str">
        <f>((E35+E36)*'OLD Data - P&amp;L'!$C$17)+((E37+#REF!)*'OLD Data - P&amp;L'!$C$18)+((E92+E93)*'OLD Data - P&amp;L'!$C$19)</f>
        <v>#REF!</v>
      </c>
      <c r="F248" s="491" t="str">
        <f>((F35+F36)*'OLD Data - P&amp;L'!$C$17)+((F37+#REF!)*'OLD Data - P&amp;L'!$C$18)+((F92+F93)*'OLD Data - P&amp;L'!$C$19)</f>
        <v>#REF!</v>
      </c>
      <c r="G248" s="491" t="str">
        <f>((G35+G36)*'OLD Data - P&amp;L'!$C$17)+((G37+#REF!)*'OLD Data - P&amp;L'!$C$18)+((G92+G93)*'OLD Data - P&amp;L'!$C$19)</f>
        <v>#REF!</v>
      </c>
      <c r="H248" s="491" t="str">
        <f>((H35+H36)*'OLD Data - P&amp;L'!$C$17)+((H37+#REF!)*'OLD Data - P&amp;L'!$C$18)+((H92+H93)*'OLD Data - P&amp;L'!$C$19)</f>
        <v>#REF!</v>
      </c>
      <c r="I248" s="491" t="str">
        <f>((I35+I36)*'OLD Data - P&amp;L'!$C$17)+((I37+#REF!)*'OLD Data - P&amp;L'!$C$18)+((I92+I93)*'OLD Data - P&amp;L'!$C$19)</f>
        <v>#REF!</v>
      </c>
      <c r="J248" s="491" t="str">
        <f>((J35+J36)*'OLD Data - P&amp;L'!$C$17)+((J37+#REF!)*'OLD Data - P&amp;L'!$C$18)+((J92+J93)*'OLD Data - P&amp;L'!$C$19)</f>
        <v>#REF!</v>
      </c>
      <c r="K248" s="491" t="str">
        <f>((K35+K36)*'OLD Data - P&amp;L'!$C$17)+((K37+#REF!)*'OLD Data - P&amp;L'!$C$18)+((K92+K93)*'OLD Data - P&amp;L'!$C$19)</f>
        <v>#REF!</v>
      </c>
      <c r="L248" s="491" t="str">
        <f>((L35+L36)*'OLD Data - P&amp;L'!$C$17)+((L37+#REF!)*'OLD Data - P&amp;L'!$C$18)+((L92+L93)*'OLD Data - P&amp;L'!$C$19)</f>
        <v>#REF!</v>
      </c>
      <c r="M248" s="491" t="str">
        <f>((M35+M36)*'OLD Data - P&amp;L'!$C$17)+((M37+#REF!)*'OLD Data - P&amp;L'!$C$18)+((M92+M93)*'OLD Data - P&amp;L'!$C$19)</f>
        <v>#REF!</v>
      </c>
      <c r="N248" s="491" t="str">
        <f>((N35+N36)*'OLD Data - P&amp;L'!$C$17)+((N37+#REF!)*'OLD Data - P&amp;L'!$C$18)+((N92+N93)*'OLD Data - P&amp;L'!$C$19)</f>
        <v>#REF!</v>
      </c>
      <c r="O248" s="491" t="str">
        <f>((O35+O36)*'OLD Data - P&amp;L'!$C$17)+((O37+#REF!)*'OLD Data - P&amp;L'!$C$18)+((O92+O93)*'OLD Data - P&amp;L'!$C$19)</f>
        <v>#REF!</v>
      </c>
      <c r="P248" s="491" t="str">
        <f>((P35+P36)*'OLD Data - P&amp;L'!$C$17)+((P37+#REF!)*'OLD Data - P&amp;L'!$C$18)+((P92+P93)*'OLD Data - P&amp;L'!$C$19)</f>
        <v>#REF!</v>
      </c>
      <c r="Q248" s="491" t="str">
        <f>((Q35+Q36)*'OLD Data - P&amp;L'!$C$17)+((Q37+#REF!)*'OLD Data - P&amp;L'!$C$18)+((Q92+Q93)*'OLD Data - P&amp;L'!$C$19)</f>
        <v>#REF!</v>
      </c>
      <c r="R248" s="491" t="str">
        <f>((R35+R36)*'OLD Data - P&amp;L'!$C$17)+((R37+#REF!)*'OLD Data - P&amp;L'!$C$18)+((R92+R93)*'OLD Data - P&amp;L'!$C$19)</f>
        <v>#REF!</v>
      </c>
      <c r="S248" s="491" t="str">
        <f>((S35+S36)*'OLD Data - P&amp;L'!$C$17)+((S37+#REF!)*'OLD Data - P&amp;L'!$C$18)+((S92+S93)*'OLD Data - P&amp;L'!$C$19)</f>
        <v>#REF!</v>
      </c>
      <c r="T248" s="491" t="str">
        <f>((T35+T36)*'OLD Data - P&amp;L'!$C$17)+((T37+#REF!)*'OLD Data - P&amp;L'!$C$18)+((T92+T93)*'OLD Data - P&amp;L'!$C$19)</f>
        <v>#REF!</v>
      </c>
      <c r="U248" s="491" t="str">
        <f>((U35+U36)*'OLD Data - P&amp;L'!$C$17)+((U37+#REF!)*'OLD Data - P&amp;L'!$C$18)+((U92+U93)*'OLD Data - P&amp;L'!$C$19)</f>
        <v>#REF!</v>
      </c>
      <c r="V248" s="491" t="str">
        <f>((V35+V36)*'OLD Data - P&amp;L'!$C$17)+((V37+#REF!)*'OLD Data - P&amp;L'!$C$18)+((V92+V93)*'OLD Data - P&amp;L'!$C$19)</f>
        <v>#REF!</v>
      </c>
      <c r="W248" s="491" t="str">
        <f>((W35+W36)*'OLD Data - P&amp;L'!$C$17)+((W37+#REF!)*'OLD Data - P&amp;L'!$C$18)+((W92+W93)*'OLD Data - P&amp;L'!$C$19)</f>
        <v>#REF!</v>
      </c>
      <c r="X248" s="491" t="str">
        <f>((X35+X36)*'OLD Data - P&amp;L'!$C$17)+((X37+#REF!)*'OLD Data - P&amp;L'!$C$18)+((X92+X93)*'OLD Data - P&amp;L'!$C$19)</f>
        <v>#REF!</v>
      </c>
      <c r="Y248" s="491" t="str">
        <f>((Y35+Y36)*'OLD Data - P&amp;L'!$C$17)+((Y37+#REF!)*'OLD Data - P&amp;L'!$C$18)+((Y92+Y93)*'OLD Data - P&amp;L'!$C$19)</f>
        <v>#REF!</v>
      </c>
      <c r="Z248" s="491" t="str">
        <f>((Z35+Z36)*'OLD Data - P&amp;L'!$C$17)+((Z37+#REF!)*'OLD Data - P&amp;L'!$C$18)+((Z92+Z93)*'OLD Data - P&amp;L'!$C$19)</f>
        <v>#REF!</v>
      </c>
      <c r="AA248" s="491" t="str">
        <f>((AA35+AA36)*'OLD Data - P&amp;L'!$C$17)+((AA37+#REF!)*'OLD Data - P&amp;L'!$C$18)+((AA92+AA93)*'OLD Data - P&amp;L'!$C$19)</f>
        <v>#REF!</v>
      </c>
      <c r="AB248" s="491" t="str">
        <f>((AB35+AB36)*'OLD Data - P&amp;L'!$C$17)+((AB37+#REF!)*'OLD Data - P&amp;L'!$C$18)+((AB92+AB93)*'OLD Data - P&amp;L'!$C$19)</f>
        <v>#REF!</v>
      </c>
      <c r="AC248" s="491" t="str">
        <f>((AC35+AC36)*'OLD Data - P&amp;L'!$C$17)+((AC37+#REF!)*'OLD Data - P&amp;L'!$C$18)+((AC92+AC93)*'OLD Data - P&amp;L'!$C$19)</f>
        <v>#REF!</v>
      </c>
      <c r="AD248" s="491" t="str">
        <f>((AD35+AD36)*'OLD Data - P&amp;L'!$C$17)+((AD37+#REF!)*'OLD Data - P&amp;L'!$C$18)+((AD92+AD93)*'OLD Data - P&amp;L'!$C$19)</f>
        <v>#REF!</v>
      </c>
      <c r="AE248" s="491" t="str">
        <f>((AE35+AE36)*'OLD Data - P&amp;L'!$C$17)+((AE37+#REF!)*'OLD Data - P&amp;L'!$C$18)+((AE92+AE93)*'OLD Data - P&amp;L'!$C$19)</f>
        <v>#REF!</v>
      </c>
      <c r="AF248" s="491" t="str">
        <f>((AF35+AF36)*'OLD Data - P&amp;L'!$C$17)+((AF37+#REF!)*'OLD Data - P&amp;L'!$C$18)+((AF92+AF93)*'OLD Data - P&amp;L'!$C$19)</f>
        <v>#REF!</v>
      </c>
      <c r="AG248" s="888" t="str">
        <f t="shared" si="72"/>
        <v>#REF!</v>
      </c>
    </row>
    <row r="249" hidden="1" outlineLevel="1">
      <c r="A249" s="1017" t="s">
        <v>1078</v>
      </c>
      <c r="B249" s="491" t="str">
        <f>(B102*'OLD Data - P&amp;L'!$D$32)+(B110*'OLD Data - P&amp;L'!$D$33)+(#REF!*'OLD Data - P&amp;L'!$D$34)</f>
        <v>#REF!</v>
      </c>
      <c r="C249" s="491" t="str">
        <f>(C102*'OLD Data - P&amp;L'!$D$32)+(C110*'OLD Data - P&amp;L'!$D$33)+(#REF!*'OLD Data - P&amp;L'!$D$34)</f>
        <v>#REF!</v>
      </c>
      <c r="D249" s="491" t="str">
        <f>(D102*'OLD Data - P&amp;L'!$D$32)+(D110*'OLD Data - P&amp;L'!$D$33)+(#REF!*'OLD Data - P&amp;L'!$D$34)</f>
        <v>#REF!</v>
      </c>
      <c r="E249" s="491" t="str">
        <f>(E102*'OLD Data - P&amp;L'!$D$32)+(E110*'OLD Data - P&amp;L'!$D$33)+(#REF!*'OLD Data - P&amp;L'!$D$34)</f>
        <v>#REF!</v>
      </c>
      <c r="F249" s="491" t="str">
        <f>(F102*'OLD Data - P&amp;L'!$D$32)+(F110*'OLD Data - P&amp;L'!$D$33)+(#REF!*'OLD Data - P&amp;L'!$D$34)</f>
        <v>#REF!</v>
      </c>
      <c r="G249" s="491" t="str">
        <f>(G102*'OLD Data - P&amp;L'!$D$32)+(G110*'OLD Data - P&amp;L'!$D$33)+(#REF!*'OLD Data - P&amp;L'!$D$34)</f>
        <v>#REF!</v>
      </c>
      <c r="H249" s="491" t="str">
        <f>(H102*'OLD Data - P&amp;L'!$D$32)+(H110*'OLD Data - P&amp;L'!$D$33)+(#REF!*'OLD Data - P&amp;L'!$D$34)</f>
        <v>#REF!</v>
      </c>
      <c r="I249" s="491" t="str">
        <f>(I102*'OLD Data - P&amp;L'!$D$32)+(I110*'OLD Data - P&amp;L'!$D$33)+(#REF!*'OLD Data - P&amp;L'!$D$34)</f>
        <v>#REF!</v>
      </c>
      <c r="J249" s="491" t="str">
        <f>(J102*'OLD Data - P&amp;L'!$D$32)+(J110*'OLD Data - P&amp;L'!$D$33)+(#REF!*'OLD Data - P&amp;L'!$D$34)</f>
        <v>#REF!</v>
      </c>
      <c r="K249" s="491" t="str">
        <f>(K102*'OLD Data - P&amp;L'!$D$32)+(K110*'OLD Data - P&amp;L'!$D$33)+(#REF!*'OLD Data - P&amp;L'!$D$34)</f>
        <v>#REF!</v>
      </c>
      <c r="L249" s="491" t="str">
        <f>(L102*'OLD Data - P&amp;L'!$D$32)+(L110*'OLD Data - P&amp;L'!$D$33)+(#REF!*'OLD Data - P&amp;L'!$D$34)</f>
        <v>#REF!</v>
      </c>
      <c r="M249" s="491" t="str">
        <f>(M102*'OLD Data - P&amp;L'!$D$32)+(M110*'OLD Data - P&amp;L'!$D$33)+(#REF!*'OLD Data - P&amp;L'!$D$34)</f>
        <v>#REF!</v>
      </c>
      <c r="N249" s="491" t="str">
        <f>(N102*'OLD Data - P&amp;L'!$D$32)+(N110*'OLD Data - P&amp;L'!$D$33)+(#REF!*'OLD Data - P&amp;L'!$D$34)</f>
        <v>#REF!</v>
      </c>
      <c r="O249" s="491" t="str">
        <f>(O102*'OLD Data - P&amp;L'!$D$32)+(O110*'OLD Data - P&amp;L'!$D$33)+(#REF!*'OLD Data - P&amp;L'!$D$34)</f>
        <v>#REF!</v>
      </c>
      <c r="P249" s="491" t="str">
        <f>(P102*'OLD Data - P&amp;L'!$D$32)+(P110*'OLD Data - P&amp;L'!$D$33)+(#REF!*'OLD Data - P&amp;L'!$D$34)</f>
        <v>#REF!</v>
      </c>
      <c r="Q249" s="491" t="str">
        <f>(Q102*'OLD Data - P&amp;L'!$D$32)+(Q110*'OLD Data - P&amp;L'!$D$33)+(#REF!*'OLD Data - P&amp;L'!$D$34)</f>
        <v>#REF!</v>
      </c>
      <c r="R249" s="491" t="str">
        <f>(R102*'OLD Data - P&amp;L'!$D$32)+(R110*'OLD Data - P&amp;L'!$D$33)+(#REF!*'OLD Data - P&amp;L'!$D$34)</f>
        <v>#REF!</v>
      </c>
      <c r="S249" s="491" t="str">
        <f>(S102*'OLD Data - P&amp;L'!$D$32)+(S110*'OLD Data - P&amp;L'!$D$33)+(#REF!*'OLD Data - P&amp;L'!$D$34)</f>
        <v>#REF!</v>
      </c>
      <c r="T249" s="491" t="str">
        <f>(T102*'OLD Data - P&amp;L'!$D$32)+(T110*'OLD Data - P&amp;L'!$D$33)+(#REF!*'OLD Data - P&amp;L'!$D$34)</f>
        <v>#REF!</v>
      </c>
      <c r="U249" s="491" t="str">
        <f>(U102*'OLD Data - P&amp;L'!$D$32)+(U110*'OLD Data - P&amp;L'!$D$33)+(#REF!*'OLD Data - P&amp;L'!$D$34)</f>
        <v>#REF!</v>
      </c>
      <c r="V249" s="491" t="str">
        <f>(V102*'OLD Data - P&amp;L'!$D$32)+(V110*'OLD Data - P&amp;L'!$D$33)+(#REF!*'OLD Data - P&amp;L'!$D$34)</f>
        <v>#REF!</v>
      </c>
      <c r="W249" s="491" t="str">
        <f>(W102*'OLD Data - P&amp;L'!$D$32)+(W110*'OLD Data - P&amp;L'!$D$33)+(#REF!*'OLD Data - P&amp;L'!$D$34)</f>
        <v>#REF!</v>
      </c>
      <c r="X249" s="491" t="str">
        <f>(X102*'OLD Data - P&amp;L'!$D$32)+(X110*'OLD Data - P&amp;L'!$D$33)+(#REF!*'OLD Data - P&amp;L'!$D$34)</f>
        <v>#REF!</v>
      </c>
      <c r="Y249" s="491" t="str">
        <f>(Y102*'OLD Data - P&amp;L'!$D$32)+(Y110*'OLD Data - P&amp;L'!$D$33)+(#REF!*'OLD Data - P&amp;L'!$D$34)</f>
        <v>#REF!</v>
      </c>
      <c r="Z249" s="491" t="str">
        <f>(Z102*'OLD Data - P&amp;L'!$D$32)+(Z110*'OLD Data - P&amp;L'!$D$33)+(#REF!*'OLD Data - P&amp;L'!$D$34)</f>
        <v>#REF!</v>
      </c>
      <c r="AA249" s="491" t="str">
        <f>(AA102*'OLD Data - P&amp;L'!$D$32)+(AA110*'OLD Data - P&amp;L'!$D$33)+(#REF!*'OLD Data - P&amp;L'!$D$34)</f>
        <v>#REF!</v>
      </c>
      <c r="AB249" s="491" t="str">
        <f>(AB102*'OLD Data - P&amp;L'!$D$32)+(AB110*'OLD Data - P&amp;L'!$D$33)+(#REF!*'OLD Data - P&amp;L'!$D$34)</f>
        <v>#REF!</v>
      </c>
      <c r="AC249" s="491" t="str">
        <f>(AC102*'OLD Data - P&amp;L'!$D$32)+(AC110*'OLD Data - P&amp;L'!$D$33)+(#REF!*'OLD Data - P&amp;L'!$D$34)</f>
        <v>#REF!</v>
      </c>
      <c r="AD249" s="491" t="str">
        <f>(AD102*'OLD Data - P&amp;L'!$D$32)+(AD110*'OLD Data - P&amp;L'!$D$33)+(#REF!*'OLD Data - P&amp;L'!$D$34)</f>
        <v>#REF!</v>
      </c>
      <c r="AE249" s="491" t="str">
        <f>(AE102*'OLD Data - P&amp;L'!$D$32)+(AE110*'OLD Data - P&amp;L'!$D$33)+(#REF!*'OLD Data - P&amp;L'!$D$34)</f>
        <v>#REF!</v>
      </c>
      <c r="AF249" s="491" t="str">
        <f>(AF102*'OLD Data - P&amp;L'!$D$32)+(AF110*'OLD Data - P&amp;L'!$D$33)+(#REF!*'OLD Data - P&amp;L'!$D$34)</f>
        <v>#REF!</v>
      </c>
      <c r="AG249" s="888" t="str">
        <f t="shared" si="72"/>
        <v>#REF!</v>
      </c>
    </row>
    <row r="250" hidden="1" outlineLevel="1">
      <c r="A250" s="1017" t="s">
        <v>1083</v>
      </c>
      <c r="B250" s="491" t="str">
        <f>(B102*'OLD Data - P&amp;L'!$D$17)+(B110*'OLD Data - P&amp;L'!$D$18)+(#REF!*'OLD Data - P&amp;L'!$D$19)</f>
        <v>#REF!</v>
      </c>
      <c r="C250" s="491" t="str">
        <f>(C102*'OLD Data - P&amp;L'!$D$17)+(C110*'OLD Data - P&amp;L'!$D$18)+(#REF!*'OLD Data - P&amp;L'!$D$19)</f>
        <v>#REF!</v>
      </c>
      <c r="D250" s="491" t="str">
        <f>(D102*'OLD Data - P&amp;L'!$D$17)+(D110*'OLD Data - P&amp;L'!$D$18)+(#REF!*'OLD Data - P&amp;L'!$D$19)</f>
        <v>#REF!</v>
      </c>
      <c r="E250" s="491" t="str">
        <f>(E102*'OLD Data - P&amp;L'!$D$17)+(E110*'OLD Data - P&amp;L'!$D$18)+(#REF!*'OLD Data - P&amp;L'!$D$19)</f>
        <v>#REF!</v>
      </c>
      <c r="F250" s="491" t="str">
        <f>(F102*'OLD Data - P&amp;L'!$D$17)+(F110*'OLD Data - P&amp;L'!$D$18)+(#REF!*'OLD Data - P&amp;L'!$D$19)</f>
        <v>#REF!</v>
      </c>
      <c r="G250" s="491" t="str">
        <f>(G102*'OLD Data - P&amp;L'!$D$17)+(G110*'OLD Data - P&amp;L'!$D$18)+(#REF!*'OLD Data - P&amp;L'!$D$19)</f>
        <v>#REF!</v>
      </c>
      <c r="H250" s="491" t="str">
        <f>(H102*'OLD Data - P&amp;L'!$D$17)+(H110*'OLD Data - P&amp;L'!$D$18)+(#REF!*'OLD Data - P&amp;L'!$D$19)</f>
        <v>#REF!</v>
      </c>
      <c r="I250" s="491" t="str">
        <f>(I102*'OLD Data - P&amp;L'!$D$17)+(I110*'OLD Data - P&amp;L'!$D$18)+(#REF!*'OLD Data - P&amp;L'!$D$19)</f>
        <v>#REF!</v>
      </c>
      <c r="J250" s="491" t="str">
        <f>(J102*'OLD Data - P&amp;L'!$D$17)+(J110*'OLD Data - P&amp;L'!$D$18)+(#REF!*'OLD Data - P&amp;L'!$D$19)</f>
        <v>#REF!</v>
      </c>
      <c r="K250" s="491" t="str">
        <f>(K102*'OLD Data - P&amp;L'!$D$17)+(K110*'OLD Data - P&amp;L'!$D$18)+(#REF!*'OLD Data - P&amp;L'!$D$19)</f>
        <v>#REF!</v>
      </c>
      <c r="L250" s="491" t="str">
        <f>(L102*'OLD Data - P&amp;L'!$D$17)+(L110*'OLD Data - P&amp;L'!$D$18)+(#REF!*'OLD Data - P&amp;L'!$D$19)</f>
        <v>#REF!</v>
      </c>
      <c r="M250" s="491" t="str">
        <f>(M102*'OLD Data - P&amp;L'!$D$17)+(M110*'OLD Data - P&amp;L'!$D$18)+(#REF!*'OLD Data - P&amp;L'!$D$19)</f>
        <v>#REF!</v>
      </c>
      <c r="N250" s="491" t="str">
        <f>(N102*'OLD Data - P&amp;L'!$D$17)+(N110*'OLD Data - P&amp;L'!$D$18)+(#REF!*'OLD Data - P&amp;L'!$D$19)</f>
        <v>#REF!</v>
      </c>
      <c r="O250" s="491" t="str">
        <f>(O102*'OLD Data - P&amp;L'!$D$17)+(O110*'OLD Data - P&amp;L'!$D$18)+(#REF!*'OLD Data - P&amp;L'!$D$19)</f>
        <v>#REF!</v>
      </c>
      <c r="P250" s="491" t="str">
        <f>(P102*'OLD Data - P&amp;L'!$D$17)+(P110*'OLD Data - P&amp;L'!$D$18)+(#REF!*'OLD Data - P&amp;L'!$D$19)</f>
        <v>#REF!</v>
      </c>
      <c r="Q250" s="491" t="str">
        <f>(Q102*'OLD Data - P&amp;L'!$D$17)+(Q110*'OLD Data - P&amp;L'!$D$18)+(#REF!*'OLD Data - P&amp;L'!$D$19)</f>
        <v>#REF!</v>
      </c>
      <c r="R250" s="491" t="str">
        <f>(R102*'OLD Data - P&amp;L'!$D$17)+(R110*'OLD Data - P&amp;L'!$D$18)+(#REF!*'OLD Data - P&amp;L'!$D$19)</f>
        <v>#REF!</v>
      </c>
      <c r="S250" s="491" t="str">
        <f>(S102*'OLD Data - P&amp;L'!$D$17)+(S110*'OLD Data - P&amp;L'!$D$18)+(#REF!*'OLD Data - P&amp;L'!$D$19)</f>
        <v>#REF!</v>
      </c>
      <c r="T250" s="491" t="str">
        <f>(T102*'OLD Data - P&amp;L'!$D$17)+(T110*'OLD Data - P&amp;L'!$D$18)+(#REF!*'OLD Data - P&amp;L'!$D$19)</f>
        <v>#REF!</v>
      </c>
      <c r="U250" s="491" t="str">
        <f>(U102*'OLD Data - P&amp;L'!$D$17)+(U110*'OLD Data - P&amp;L'!$D$18)+(#REF!*'OLD Data - P&amp;L'!$D$19)</f>
        <v>#REF!</v>
      </c>
      <c r="V250" s="491" t="str">
        <f>(V102*'OLD Data - P&amp;L'!$D$17)+(V110*'OLD Data - P&amp;L'!$D$18)+(#REF!*'OLD Data - P&amp;L'!$D$19)</f>
        <v>#REF!</v>
      </c>
      <c r="W250" s="491" t="str">
        <f>(W102*'OLD Data - P&amp;L'!$D$17)+(W110*'OLD Data - P&amp;L'!$D$18)+(#REF!*'OLD Data - P&amp;L'!$D$19)</f>
        <v>#REF!</v>
      </c>
      <c r="X250" s="491" t="str">
        <f>(X102*'OLD Data - P&amp;L'!$D$17)+(X110*'OLD Data - P&amp;L'!$D$18)+(#REF!*'OLD Data - P&amp;L'!$D$19)</f>
        <v>#REF!</v>
      </c>
      <c r="Y250" s="491" t="str">
        <f>(Y102*'OLD Data - P&amp;L'!$D$17)+(Y110*'OLD Data - P&amp;L'!$D$18)+(#REF!*'OLD Data - P&amp;L'!$D$19)</f>
        <v>#REF!</v>
      </c>
      <c r="Z250" s="491" t="str">
        <f>(Z102*'OLD Data - P&amp;L'!$D$17)+(Z110*'OLD Data - P&amp;L'!$D$18)+(#REF!*'OLD Data - P&amp;L'!$D$19)</f>
        <v>#REF!</v>
      </c>
      <c r="AA250" s="491" t="str">
        <f>(AA102*'OLD Data - P&amp;L'!$D$17)+(AA110*'OLD Data - P&amp;L'!$D$18)+(#REF!*'OLD Data - P&amp;L'!$D$19)</f>
        <v>#REF!</v>
      </c>
      <c r="AB250" s="491" t="str">
        <f>(AB102*'OLD Data - P&amp;L'!$D$17)+(AB110*'OLD Data - P&amp;L'!$D$18)+(#REF!*'OLD Data - P&amp;L'!$D$19)</f>
        <v>#REF!</v>
      </c>
      <c r="AC250" s="491" t="str">
        <f>(AC102*'OLD Data - P&amp;L'!$D$17)+(AC110*'OLD Data - P&amp;L'!$D$18)+(#REF!*'OLD Data - P&amp;L'!$D$19)</f>
        <v>#REF!</v>
      </c>
      <c r="AD250" s="491" t="str">
        <f>(AD102*'OLD Data - P&amp;L'!$D$17)+(AD110*'OLD Data - P&amp;L'!$D$18)+(#REF!*'OLD Data - P&amp;L'!$D$19)</f>
        <v>#REF!</v>
      </c>
      <c r="AE250" s="491" t="str">
        <f>(AE102*'OLD Data - P&amp;L'!$D$17)+(AE110*'OLD Data - P&amp;L'!$D$18)+(#REF!*'OLD Data - P&amp;L'!$D$19)</f>
        <v>#REF!</v>
      </c>
      <c r="AF250" s="491" t="str">
        <f>(AF102*'OLD Data - P&amp;L'!$D$17)+(AF110*'OLD Data - P&amp;L'!$D$18)+(#REF!*'OLD Data - P&amp;L'!$D$19)</f>
        <v>#REF!</v>
      </c>
      <c r="AG250" s="888" t="str">
        <f t="shared" si="72"/>
        <v>#REF!</v>
      </c>
    </row>
    <row r="251" hidden="1" outlineLevel="1">
      <c r="A251" s="1057" t="s">
        <v>1116</v>
      </c>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c r="AA251" s="491"/>
      <c r="AB251" s="491"/>
      <c r="AC251" s="491"/>
      <c r="AD251" s="491"/>
      <c r="AE251" s="491"/>
      <c r="AF251" s="491"/>
      <c r="AG251" s="888">
        <f t="shared" si="72"/>
        <v>0</v>
      </c>
    </row>
    <row r="252" hidden="1" outlineLevel="1">
      <c r="A252" s="1057" t="s">
        <v>1130</v>
      </c>
      <c r="B252" s="710">
        <f>(B94+B95)*'OLD Data - P&amp;L'!$C$22</f>
        <v>0.3</v>
      </c>
      <c r="C252" s="710">
        <f>(C94+C95)*'OLD Data - P&amp;L'!$C$22</f>
        <v>0</v>
      </c>
      <c r="D252" s="710">
        <f>(D94+D95)*'OLD Data - P&amp;L'!$C$22</f>
        <v>0.2</v>
      </c>
      <c r="E252" s="710">
        <f>(E94+E95)*'OLD Data - P&amp;L'!$C$22</f>
        <v>0.1</v>
      </c>
      <c r="F252" s="710">
        <f>(F94+F95)*'OLD Data - P&amp;L'!$C$22</f>
        <v>0.1</v>
      </c>
      <c r="G252" s="710">
        <f>(G94+G95)*'OLD Data - P&amp;L'!$C$22</f>
        <v>-0.2</v>
      </c>
      <c r="H252" s="710">
        <f>(H94+H95)*'OLD Data - P&amp;L'!$C$22</f>
        <v>0.4</v>
      </c>
      <c r="I252" s="710">
        <f>(I94+I95)*'OLD Data - P&amp;L'!$C$22</f>
        <v>1.1</v>
      </c>
      <c r="J252" s="710">
        <f>(J94+J95)*'OLD Data - P&amp;L'!$C$22</f>
        <v>0.3</v>
      </c>
      <c r="K252" s="710">
        <f>(K94+K95)*'OLD Data - P&amp;L'!$C$22</f>
        <v>0.2</v>
      </c>
      <c r="L252" s="710">
        <f>(L94+L95)*'OLD Data - P&amp;L'!$C$22</f>
        <v>0.5</v>
      </c>
      <c r="M252" s="710">
        <f>(M94+M95)*'OLD Data - P&amp;L'!$C$22</f>
        <v>6.8</v>
      </c>
      <c r="N252" s="710">
        <f>(N94+N95)*'OLD Data - P&amp;L'!$C$22</f>
        <v>1.7</v>
      </c>
      <c r="O252" s="710">
        <f>(O94+O95)*'OLD Data - P&amp;L'!$C$22</f>
        <v>0</v>
      </c>
      <c r="P252" s="710">
        <f>(P94+P95)*'OLD Data - P&amp;L'!$C$22</f>
        <v>0</v>
      </c>
      <c r="Q252" s="710">
        <f>(Q94+Q95)*'OLD Data - P&amp;L'!$C$22</f>
        <v>0</v>
      </c>
      <c r="R252" s="710">
        <f>(R94+R95)*'OLD Data - P&amp;L'!$C$22</f>
        <v>0.2</v>
      </c>
      <c r="S252" s="710">
        <f>(S94+S95)*'OLD Data - P&amp;L'!$C$22</f>
        <v>0.2</v>
      </c>
      <c r="T252" s="710">
        <f>(T94+T95)*'OLD Data - P&amp;L'!$C$22</f>
        <v>0</v>
      </c>
      <c r="U252" s="710">
        <f>(U94+U95)*'OLD Data - P&amp;L'!$C$22</f>
        <v>0</v>
      </c>
      <c r="V252" s="710">
        <f>(V94+V95)*'OLD Data - P&amp;L'!$C$22</f>
        <v>-0.1</v>
      </c>
      <c r="W252" s="710">
        <f>(W94+W95)*'OLD Data - P&amp;L'!$C$22</f>
        <v>0</v>
      </c>
      <c r="X252" s="710">
        <f>(X94+X95)*'OLD Data - P&amp;L'!$C$22</f>
        <v>0</v>
      </c>
      <c r="Y252" s="710">
        <f>(Y94+Y95)*'OLD Data - P&amp;L'!$C$22</f>
        <v>-0.1</v>
      </c>
      <c r="Z252" s="710">
        <f>(Z94+Z95)*'OLD Data - P&amp;L'!$C$22</f>
        <v>0</v>
      </c>
      <c r="AA252" s="710">
        <f>(AA94+AA95)*'OLD Data - P&amp;L'!$C$22</f>
        <v>0</v>
      </c>
      <c r="AB252" s="710">
        <f>(AB94+AB95)*'OLD Data - P&amp;L'!$C$22</f>
        <v>0</v>
      </c>
      <c r="AC252" s="710">
        <f>(AC94+AC95)*'OLD Data - P&amp;L'!$C$22</f>
        <v>0</v>
      </c>
      <c r="AD252" s="710">
        <f>(AD94+AD95)*'OLD Data - P&amp;L'!$C$22</f>
        <v>0</v>
      </c>
      <c r="AE252" s="710">
        <f>(AE94+AE95)*'OLD Data - P&amp;L'!$C$22</f>
        <v>0</v>
      </c>
      <c r="AF252" s="710">
        <f>(AF94+AF95)*'OLD Data - P&amp;L'!$C$22</f>
        <v>0</v>
      </c>
      <c r="AG252" s="888">
        <f t="shared" si="72"/>
        <v>11.7</v>
      </c>
    </row>
    <row r="253" hidden="1" outlineLevel="1">
      <c r="A253" s="1057" t="s">
        <v>1135</v>
      </c>
      <c r="B253" s="710">
        <f>(B94+B95)*'OLD Data - P&amp;L'!$C$23</f>
        <v>0.93</v>
      </c>
      <c r="C253" s="710">
        <f>(C94+C95)*'OLD Data - P&amp;L'!$C$23</f>
        <v>0</v>
      </c>
      <c r="D253" s="710">
        <f>(D94+D95)*'OLD Data - P&amp;L'!$C$23</f>
        <v>0.62</v>
      </c>
      <c r="E253" s="710">
        <f>(E94+E95)*'OLD Data - P&amp;L'!$C$23</f>
        <v>0.31</v>
      </c>
      <c r="F253" s="710">
        <f>(F94+F95)*'OLD Data - P&amp;L'!$C$23</f>
        <v>0.31</v>
      </c>
      <c r="G253" s="710">
        <f>(G94+G95)*'OLD Data - P&amp;L'!$C$23</f>
        <v>-0.62</v>
      </c>
      <c r="H253" s="710">
        <f>(H94+H95)*'OLD Data - P&amp;L'!$C$23</f>
        <v>1.24</v>
      </c>
      <c r="I253" s="710">
        <f>(I94+I95)*'OLD Data - P&amp;L'!$C$23</f>
        <v>3.41</v>
      </c>
      <c r="J253" s="710">
        <f>(J94+J95)*'OLD Data - P&amp;L'!$C$23</f>
        <v>0.93</v>
      </c>
      <c r="K253" s="710">
        <f>(K94+K95)*'OLD Data - P&amp;L'!$C$23</f>
        <v>0.62</v>
      </c>
      <c r="L253" s="710">
        <f>(L94+L95)*'OLD Data - P&amp;L'!$C$23</f>
        <v>1.55</v>
      </c>
      <c r="M253" s="710">
        <f>(M94+M95)*'OLD Data - P&amp;L'!$C$23</f>
        <v>21.08</v>
      </c>
      <c r="N253" s="710">
        <f>(N94+N95)*'OLD Data - P&amp;L'!$C$23</f>
        <v>5.27</v>
      </c>
      <c r="O253" s="710">
        <f>(O94+O95)*'OLD Data - P&amp;L'!$C$23</f>
        <v>0</v>
      </c>
      <c r="P253" s="710">
        <f>(P94+P95)*'OLD Data - P&amp;L'!$C$23</f>
        <v>0</v>
      </c>
      <c r="Q253" s="710">
        <f>(Q94+Q95)*'OLD Data - P&amp;L'!$C$23</f>
        <v>0</v>
      </c>
      <c r="R253" s="710">
        <f>(R94+R95)*'OLD Data - P&amp;L'!$C$23</f>
        <v>0.62</v>
      </c>
      <c r="S253" s="710">
        <f>(S94+S95)*'OLD Data - P&amp;L'!$C$23</f>
        <v>0.62</v>
      </c>
      <c r="T253" s="710">
        <f>(T94+T95)*'OLD Data - P&amp;L'!$C$23</f>
        <v>0</v>
      </c>
      <c r="U253" s="710">
        <f>(U94+U95)*'OLD Data - P&amp;L'!$C$23</f>
        <v>0</v>
      </c>
      <c r="V253" s="710">
        <f>(V94+V95)*'OLD Data - P&amp;L'!$C$23</f>
        <v>-0.31</v>
      </c>
      <c r="W253" s="710">
        <f>(W94+W95)*'OLD Data - P&amp;L'!$C$23</f>
        <v>0</v>
      </c>
      <c r="X253" s="710">
        <f>(X94+X95)*'OLD Data - P&amp;L'!$C$23</f>
        <v>0</v>
      </c>
      <c r="Y253" s="710">
        <f>(Y94+Y95)*'OLD Data - P&amp;L'!$C$23</f>
        <v>-0.31</v>
      </c>
      <c r="Z253" s="710">
        <f>(Z94+Z95)*'OLD Data - P&amp;L'!$C$23</f>
        <v>0</v>
      </c>
      <c r="AA253" s="710">
        <f>(AA94+AA95)*'OLD Data - P&amp;L'!$C$23</f>
        <v>0</v>
      </c>
      <c r="AB253" s="710">
        <f>(AB94+AB95)*'OLD Data - P&amp;L'!$C$23</f>
        <v>0</v>
      </c>
      <c r="AC253" s="710">
        <f>(AC94+AC95)*'OLD Data - P&amp;L'!$C$23</f>
        <v>0</v>
      </c>
      <c r="AD253" s="710">
        <f>(AD94+AD95)*'OLD Data - P&amp;L'!$C$23</f>
        <v>0</v>
      </c>
      <c r="AE253" s="710">
        <f>(AE94+AE95)*'OLD Data - P&amp;L'!$C$23</f>
        <v>0</v>
      </c>
      <c r="AF253" s="710">
        <f>(AF94+AF95)*'OLD Data - P&amp;L'!$C$23</f>
        <v>0</v>
      </c>
      <c r="AG253" s="888">
        <f t="shared" si="72"/>
        <v>36.27</v>
      </c>
    </row>
    <row r="254" hidden="1" outlineLevel="1">
      <c r="A254" s="1057" t="s">
        <v>1148</v>
      </c>
      <c r="B254" s="710">
        <f>(B94+B95)*'OLD Data - P&amp;L'!$C$24</f>
        <v>0</v>
      </c>
      <c r="C254" s="710">
        <f>(C94+C95)*'OLD Data - P&amp;L'!$C$24</f>
        <v>0</v>
      </c>
      <c r="D254" s="710">
        <f>(D94+D95)*'OLD Data - P&amp;L'!$C$24</f>
        <v>0</v>
      </c>
      <c r="E254" s="710">
        <f>(E94+E95)*'OLD Data - P&amp;L'!$C$24</f>
        <v>0</v>
      </c>
      <c r="F254" s="710">
        <f>(F94+F95)*'OLD Data - P&amp;L'!$C$24</f>
        <v>0</v>
      </c>
      <c r="G254" s="710">
        <f>(G94+G95)*'OLD Data - P&amp;L'!$C$24</f>
        <v>0</v>
      </c>
      <c r="H254" s="710">
        <f>(H94+H95)*'OLD Data - P&amp;L'!$C$24</f>
        <v>0</v>
      </c>
      <c r="I254" s="710">
        <f>(I94+I95)*'OLD Data - P&amp;L'!$C$24</f>
        <v>0</v>
      </c>
      <c r="J254" s="710">
        <f>(J94+J95)*'OLD Data - P&amp;L'!$C$24</f>
        <v>0</v>
      </c>
      <c r="K254" s="710">
        <f>(K94+K95)*'OLD Data - P&amp;L'!$C$24</f>
        <v>0</v>
      </c>
      <c r="L254" s="710">
        <f>(L94+L95)*'OLD Data - P&amp;L'!$C$24</f>
        <v>0</v>
      </c>
      <c r="M254" s="710">
        <f>(M94+M95)*'OLD Data - P&amp;L'!$C$24</f>
        <v>0</v>
      </c>
      <c r="N254" s="710">
        <f>(N94+N95)*'OLD Data - P&amp;L'!$C$24</f>
        <v>0</v>
      </c>
      <c r="O254" s="710">
        <f>(O94+O95)*'OLD Data - P&amp;L'!$C$24</f>
        <v>0</v>
      </c>
      <c r="P254" s="710">
        <f>(P94+P95)*'OLD Data - P&amp;L'!$C$24</f>
        <v>0</v>
      </c>
      <c r="Q254" s="710">
        <f>(Q94+Q95)*'OLD Data - P&amp;L'!$C$24</f>
        <v>0</v>
      </c>
      <c r="R254" s="710">
        <f>(R94+R95)*'OLD Data - P&amp;L'!$C$24</f>
        <v>0</v>
      </c>
      <c r="S254" s="710">
        <f>(S94+S95)*'OLD Data - P&amp;L'!$C$24</f>
        <v>0</v>
      </c>
      <c r="T254" s="710">
        <f>(T94+T95)*'OLD Data - P&amp;L'!$C$24</f>
        <v>0</v>
      </c>
      <c r="U254" s="710">
        <f>(U94+U95)*'OLD Data - P&amp;L'!$C$24</f>
        <v>0</v>
      </c>
      <c r="V254" s="710">
        <f>(V94+V95)*'OLD Data - P&amp;L'!$C$24</f>
        <v>0</v>
      </c>
      <c r="W254" s="710">
        <f>(W94+W95)*'OLD Data - P&amp;L'!$C$24</f>
        <v>0</v>
      </c>
      <c r="X254" s="710">
        <f>(X94+X95)*'OLD Data - P&amp;L'!$C$24</f>
        <v>0</v>
      </c>
      <c r="Y254" s="710">
        <f>(Y94+Y95)*'OLD Data - P&amp;L'!$C$24</f>
        <v>0</v>
      </c>
      <c r="Z254" s="710">
        <f>(Z94+Z95)*'OLD Data - P&amp;L'!$C$24</f>
        <v>0</v>
      </c>
      <c r="AA254" s="710">
        <f>(AA94+AA95)*'OLD Data - P&amp;L'!$C$24</f>
        <v>0</v>
      </c>
      <c r="AB254" s="710">
        <f>(AB94+AB95)*'OLD Data - P&amp;L'!$C$24</f>
        <v>0</v>
      </c>
      <c r="AC254" s="710">
        <f>(AC94+AC95)*'OLD Data - P&amp;L'!$C$24</f>
        <v>0</v>
      </c>
      <c r="AD254" s="710">
        <f>(AD94+AD95)*'OLD Data - P&amp;L'!$C$24</f>
        <v>0</v>
      </c>
      <c r="AE254" s="710">
        <f>(AE94+AE95)*'OLD Data - P&amp;L'!$C$24</f>
        <v>0</v>
      </c>
      <c r="AF254" s="710">
        <f>(AF94+AF95)*'OLD Data - P&amp;L'!$C$24</f>
        <v>0</v>
      </c>
      <c r="AG254" s="888">
        <f t="shared" si="72"/>
        <v>0</v>
      </c>
    </row>
    <row r="255" hidden="1" outlineLevel="1">
      <c r="A255" s="1057" t="s">
        <v>1155</v>
      </c>
      <c r="B255" s="710">
        <f>(B94+B95)*'OLD Data - P&amp;L'!$C$25</f>
        <v>1.05</v>
      </c>
      <c r="C255" s="710">
        <f>(C94+C95)*'OLD Data - P&amp;L'!$C$25</f>
        <v>0</v>
      </c>
      <c r="D255" s="710">
        <f>(D94+D95)*'OLD Data - P&amp;L'!$C$25</f>
        <v>0.7</v>
      </c>
      <c r="E255" s="710">
        <f>(E94+E95)*'OLD Data - P&amp;L'!$C$25</f>
        <v>0.35</v>
      </c>
      <c r="F255" s="710">
        <f>(F94+F95)*'OLD Data - P&amp;L'!$C$25</f>
        <v>0.35</v>
      </c>
      <c r="G255" s="710">
        <f>(G94+G95)*'OLD Data - P&amp;L'!$C$25</f>
        <v>-0.7</v>
      </c>
      <c r="H255" s="710">
        <f>(H94+H95)*'OLD Data - P&amp;L'!$C$25</f>
        <v>1.4</v>
      </c>
      <c r="I255" s="710">
        <f>(I94+I95)*'OLD Data - P&amp;L'!$C$25</f>
        <v>3.85</v>
      </c>
      <c r="J255" s="710">
        <f>(J94+J95)*'OLD Data - P&amp;L'!$C$25</f>
        <v>1.05</v>
      </c>
      <c r="K255" s="710">
        <f>(K94+K95)*'OLD Data - P&amp;L'!$C$25</f>
        <v>0.7</v>
      </c>
      <c r="L255" s="710">
        <f>(L94+L95)*'OLD Data - P&amp;L'!$C$25</f>
        <v>1.75</v>
      </c>
      <c r="M255" s="710">
        <f>(M94+M95)*'OLD Data - P&amp;L'!$C$25</f>
        <v>23.8</v>
      </c>
      <c r="N255" s="710">
        <f>(N94+N95)*'OLD Data - P&amp;L'!$C$25</f>
        <v>5.95</v>
      </c>
      <c r="O255" s="710">
        <f>(O94+O95)*'OLD Data - P&amp;L'!$C$25</f>
        <v>0</v>
      </c>
      <c r="P255" s="710">
        <f>(P94+P95)*'OLD Data - P&amp;L'!$C$25</f>
        <v>0</v>
      </c>
      <c r="Q255" s="710">
        <f>(Q94+Q95)*'OLD Data - P&amp;L'!$C$25</f>
        <v>0</v>
      </c>
      <c r="R255" s="710">
        <f>(R94+R95)*'OLD Data - P&amp;L'!$C$25</f>
        <v>0.7</v>
      </c>
      <c r="S255" s="710">
        <f>(S94+S95)*'OLD Data - P&amp;L'!$C$25</f>
        <v>0.7</v>
      </c>
      <c r="T255" s="710">
        <f>(T94+T95)*'OLD Data - P&amp;L'!$C$25</f>
        <v>0</v>
      </c>
      <c r="U255" s="710">
        <f>(U94+U95)*'OLD Data - P&amp;L'!$C$25</f>
        <v>0</v>
      </c>
      <c r="V255" s="710">
        <f>(V94+V95)*'OLD Data - P&amp;L'!$C$25</f>
        <v>-0.35</v>
      </c>
      <c r="W255" s="710">
        <f>(W94+W95)*'OLD Data - P&amp;L'!$C$25</f>
        <v>0</v>
      </c>
      <c r="X255" s="710">
        <f>(X94+X95)*'OLD Data - P&amp;L'!$C$25</f>
        <v>0</v>
      </c>
      <c r="Y255" s="710">
        <f>(Y94+Y95)*'OLD Data - P&amp;L'!$C$25</f>
        <v>-0.35</v>
      </c>
      <c r="Z255" s="710">
        <f>(Z94+Z95)*'OLD Data - P&amp;L'!$C$25</f>
        <v>0</v>
      </c>
      <c r="AA255" s="710">
        <f>(AA94+AA95)*'OLD Data - P&amp;L'!$C$25</f>
        <v>0</v>
      </c>
      <c r="AB255" s="710">
        <f>(AB94+AB95)*'OLD Data - P&amp;L'!$C$25</f>
        <v>0</v>
      </c>
      <c r="AC255" s="710">
        <f>(AC94+AC95)*'OLD Data - P&amp;L'!$C$25</f>
        <v>0</v>
      </c>
      <c r="AD255" s="710">
        <f>(AD94+AD95)*'OLD Data - P&amp;L'!$C$25</f>
        <v>0</v>
      </c>
      <c r="AE255" s="710">
        <f>(AE94+AE95)*'OLD Data - P&amp;L'!$C$25</f>
        <v>0</v>
      </c>
      <c r="AF255" s="710">
        <f>(AF94+AF95)*'OLD Data - P&amp;L'!$C$25</f>
        <v>0</v>
      </c>
      <c r="AG255" s="888">
        <f t="shared" si="72"/>
        <v>40.95</v>
      </c>
    </row>
    <row r="256" hidden="1" outlineLevel="1">
      <c r="A256" s="1057" t="s">
        <v>1167</v>
      </c>
      <c r="B256" s="710">
        <f>(B94+B95)*'OLD Data - P&amp;L'!$C$26</f>
        <v>0</v>
      </c>
      <c r="C256" s="710">
        <f>(C94+C95)*'OLD Data - P&amp;L'!$C$26</f>
        <v>0</v>
      </c>
      <c r="D256" s="710">
        <f>(D94+D95)*'OLD Data - P&amp;L'!$C$26</f>
        <v>0</v>
      </c>
      <c r="E256" s="710">
        <f>(E94+E95)*'OLD Data - P&amp;L'!$C$26</f>
        <v>0</v>
      </c>
      <c r="F256" s="710">
        <f>(F94+F95)*'OLD Data - P&amp;L'!$C$26</f>
        <v>0</v>
      </c>
      <c r="G256" s="710">
        <f>(G94+G95)*'OLD Data - P&amp;L'!$C$26</f>
        <v>0</v>
      </c>
      <c r="H256" s="710">
        <f>(H94+H95)*'OLD Data - P&amp;L'!$C$26</f>
        <v>0</v>
      </c>
      <c r="I256" s="710">
        <f>(I94+I95)*'OLD Data - P&amp;L'!$C$26</f>
        <v>0</v>
      </c>
      <c r="J256" s="710">
        <f>(J94+J95)*'OLD Data - P&amp;L'!$C$26</f>
        <v>0</v>
      </c>
      <c r="K256" s="710">
        <f>(K94+K95)*'OLD Data - P&amp;L'!$C$26</f>
        <v>0</v>
      </c>
      <c r="L256" s="710">
        <f>(L94+L95)*'OLD Data - P&amp;L'!$C$26</f>
        <v>0</v>
      </c>
      <c r="M256" s="710">
        <f>(M94+M95)*'OLD Data - P&amp;L'!$C$26</f>
        <v>0</v>
      </c>
      <c r="N256" s="710">
        <f>(N94+N95)*'OLD Data - P&amp;L'!$C$26</f>
        <v>0</v>
      </c>
      <c r="O256" s="710">
        <f>(O94+O95)*'OLD Data - P&amp;L'!$C$26</f>
        <v>0</v>
      </c>
      <c r="P256" s="710">
        <f>(P94+P95)*'OLD Data - P&amp;L'!$C$26</f>
        <v>0</v>
      </c>
      <c r="Q256" s="710">
        <f>(Q94+Q95)*'OLD Data - P&amp;L'!$C$26</f>
        <v>0</v>
      </c>
      <c r="R256" s="710">
        <f>(R94+R95)*'OLD Data - P&amp;L'!$C$26</f>
        <v>0</v>
      </c>
      <c r="S256" s="710">
        <f>(S94+S95)*'OLD Data - P&amp;L'!$C$26</f>
        <v>0</v>
      </c>
      <c r="T256" s="710">
        <f>(T94+T95)*'OLD Data - P&amp;L'!$C$26</f>
        <v>0</v>
      </c>
      <c r="U256" s="710">
        <f>(U94+U95)*'OLD Data - P&amp;L'!$C$26</f>
        <v>0</v>
      </c>
      <c r="V256" s="710">
        <f>(V94+V95)*'OLD Data - P&amp;L'!$C$26</f>
        <v>0</v>
      </c>
      <c r="W256" s="710">
        <f>(W94+W95)*'OLD Data - P&amp;L'!$C$26</f>
        <v>0</v>
      </c>
      <c r="X256" s="710">
        <f>(X94+X95)*'OLD Data - P&amp;L'!$C$26</f>
        <v>0</v>
      </c>
      <c r="Y256" s="710">
        <f>(Y94+Y95)*'OLD Data - P&amp;L'!$C$26</f>
        <v>0</v>
      </c>
      <c r="Z256" s="710">
        <f>(Z94+Z95)*'OLD Data - P&amp;L'!$C$26</f>
        <v>0</v>
      </c>
      <c r="AA256" s="710">
        <f>(AA94+AA95)*'OLD Data - P&amp;L'!$C$26</f>
        <v>0</v>
      </c>
      <c r="AB256" s="710">
        <f>(AB94+AB95)*'OLD Data - P&amp;L'!$C$26</f>
        <v>0</v>
      </c>
      <c r="AC256" s="710">
        <f>(AC94+AC95)*'OLD Data - P&amp;L'!$C$26</f>
        <v>0</v>
      </c>
      <c r="AD256" s="710">
        <f>(AD94+AD95)*'OLD Data - P&amp;L'!$C$26</f>
        <v>0</v>
      </c>
      <c r="AE256" s="710">
        <f>(AE94+AE95)*'OLD Data - P&amp;L'!$C$26</f>
        <v>0</v>
      </c>
      <c r="AF256" s="710">
        <f>(AF94+AF95)*'OLD Data - P&amp;L'!$C$26</f>
        <v>0</v>
      </c>
      <c r="AG256" s="888">
        <f t="shared" si="72"/>
        <v>0</v>
      </c>
    </row>
    <row r="257" hidden="1" outlineLevel="1">
      <c r="A257" s="1057" t="s">
        <v>1174</v>
      </c>
      <c r="B257" s="710">
        <f>(B94+B95)*'OLD Data - P&amp;L'!$C$27</f>
        <v>4.95</v>
      </c>
      <c r="C257" s="710">
        <f>(C94+C95)*'OLD Data - P&amp;L'!$C$27</f>
        <v>0</v>
      </c>
      <c r="D257" s="710">
        <f>(D94+D95)*'OLD Data - P&amp;L'!$C$27</f>
        <v>3.3</v>
      </c>
      <c r="E257" s="710">
        <f>(E94+E95)*'OLD Data - P&amp;L'!$C$27</f>
        <v>1.65</v>
      </c>
      <c r="F257" s="710">
        <f>(F94+F95)*'OLD Data - P&amp;L'!$C$27</f>
        <v>1.65</v>
      </c>
      <c r="G257" s="710">
        <f>(G94+G95)*'OLD Data - P&amp;L'!$C$27</f>
        <v>-3.3</v>
      </c>
      <c r="H257" s="710">
        <f>(H94+H95)*'OLD Data - P&amp;L'!$C$27</f>
        <v>6.6</v>
      </c>
      <c r="I257" s="710">
        <f>(I94+I95)*'OLD Data - P&amp;L'!$C$27</f>
        <v>18.15</v>
      </c>
      <c r="J257" s="710">
        <f>(J94+J95)*'OLD Data - P&amp;L'!$C$27</f>
        <v>4.95</v>
      </c>
      <c r="K257" s="710">
        <f>(K94+K95)*'OLD Data - P&amp;L'!$C$27</f>
        <v>3.3</v>
      </c>
      <c r="L257" s="710">
        <f>(L94+L95)*'OLD Data - P&amp;L'!$C$27</f>
        <v>8.25</v>
      </c>
      <c r="M257" s="710">
        <f>(M94+M95)*'OLD Data - P&amp;L'!$C$27</f>
        <v>112.2</v>
      </c>
      <c r="N257" s="710">
        <f>(N94+N95)*'OLD Data - P&amp;L'!$C$27</f>
        <v>28.05</v>
      </c>
      <c r="O257" s="710">
        <f>(O94+O95)*'OLD Data - P&amp;L'!$C$27</f>
        <v>0</v>
      </c>
      <c r="P257" s="710">
        <f>(P94+P95)*'OLD Data - P&amp;L'!$C$27</f>
        <v>0</v>
      </c>
      <c r="Q257" s="710">
        <f>(Q94+Q95)*'OLD Data - P&amp;L'!$C$27</f>
        <v>0</v>
      </c>
      <c r="R257" s="710">
        <f>(R94+R95)*'OLD Data - P&amp;L'!$C$27</f>
        <v>3.3</v>
      </c>
      <c r="S257" s="710">
        <f>(S94+S95)*'OLD Data - P&amp;L'!$C$27</f>
        <v>3.3</v>
      </c>
      <c r="T257" s="710">
        <f>(T94+T95)*'OLD Data - P&amp;L'!$C$27</f>
        <v>0</v>
      </c>
      <c r="U257" s="710">
        <f>(U94+U95)*'OLD Data - P&amp;L'!$C$27</f>
        <v>0</v>
      </c>
      <c r="V257" s="710">
        <f>(V94+V95)*'OLD Data - P&amp;L'!$C$27</f>
        <v>-1.65</v>
      </c>
      <c r="W257" s="710">
        <f>(W94+W95)*'OLD Data - P&amp;L'!$C$27</f>
        <v>0</v>
      </c>
      <c r="X257" s="710">
        <f>(X94+X95)*'OLD Data - P&amp;L'!$C$27</f>
        <v>0</v>
      </c>
      <c r="Y257" s="710">
        <f>(Y94+Y95)*'OLD Data - P&amp;L'!$C$27</f>
        <v>-1.65</v>
      </c>
      <c r="Z257" s="710">
        <f>(Z94+Z95)*'OLD Data - P&amp;L'!$C$27</f>
        <v>0</v>
      </c>
      <c r="AA257" s="710">
        <f>(AA94+AA95)*'OLD Data - P&amp;L'!$C$27</f>
        <v>0</v>
      </c>
      <c r="AB257" s="710">
        <f>(AB94+AB95)*'OLD Data - P&amp;L'!$C$27</f>
        <v>0</v>
      </c>
      <c r="AC257" s="710">
        <f>(AC94+AC95)*'OLD Data - P&amp;L'!$C$27</f>
        <v>0</v>
      </c>
      <c r="AD257" s="710">
        <f>(AD94+AD95)*'OLD Data - P&amp;L'!$C$27</f>
        <v>0</v>
      </c>
      <c r="AE257" s="710">
        <f>(AE94+AE95)*'OLD Data - P&amp;L'!$C$27</f>
        <v>0</v>
      </c>
      <c r="AF257" s="710">
        <f>(AF94+AF95)*'OLD Data - P&amp;L'!$C$27</f>
        <v>0</v>
      </c>
      <c r="AG257" s="888">
        <f t="shared" si="72"/>
        <v>193.05</v>
      </c>
    </row>
    <row r="258" hidden="1" outlineLevel="1">
      <c r="A258" s="1057" t="s">
        <v>1186</v>
      </c>
      <c r="B258" s="491" t="str">
        <f>(B102+B110+#REF!)*'OLD Data - P&amp;L'!$D$22</f>
        <v>#REF!</v>
      </c>
      <c r="C258" s="491" t="str">
        <f>(C102+C110+#REF!)*'OLD Data - P&amp;L'!$D$22</f>
        <v>#REF!</v>
      </c>
      <c r="D258" s="491" t="str">
        <f>(D102+D110+#REF!)*'OLD Data - P&amp;L'!$D$22</f>
        <v>#REF!</v>
      </c>
      <c r="E258" s="491" t="str">
        <f>(E102+E110+#REF!)*'OLD Data - P&amp;L'!$D$22</f>
        <v>#REF!</v>
      </c>
      <c r="F258" s="491" t="str">
        <f>(F102+F110+#REF!)*'OLD Data - P&amp;L'!$D$22</f>
        <v>#REF!</v>
      </c>
      <c r="G258" s="491" t="str">
        <f>(G102+G110+#REF!)*'OLD Data - P&amp;L'!$D$22</f>
        <v>#REF!</v>
      </c>
      <c r="H258" s="491" t="str">
        <f>(H102+H110+#REF!)*'OLD Data - P&amp;L'!$D$22</f>
        <v>#REF!</v>
      </c>
      <c r="I258" s="491" t="str">
        <f>(I102+I110+#REF!)*'OLD Data - P&amp;L'!$D$22</f>
        <v>#REF!</v>
      </c>
      <c r="J258" s="491" t="str">
        <f>(J102+J110+#REF!)*'OLD Data - P&amp;L'!$D$22</f>
        <v>#REF!</v>
      </c>
      <c r="K258" s="491" t="str">
        <f>(K102+K110+#REF!)*'OLD Data - P&amp;L'!$D$22</f>
        <v>#REF!</v>
      </c>
      <c r="L258" s="491" t="str">
        <f>(L102+L110+#REF!)*'OLD Data - P&amp;L'!$D$22</f>
        <v>#REF!</v>
      </c>
      <c r="M258" s="491" t="str">
        <f>(M102+M110+#REF!)*'OLD Data - P&amp;L'!$D$22</f>
        <v>#REF!</v>
      </c>
      <c r="N258" s="491" t="str">
        <f>(N102+N110+#REF!)*'OLD Data - P&amp;L'!$D$22</f>
        <v>#REF!</v>
      </c>
      <c r="O258" s="491" t="str">
        <f>(O102+O110+#REF!)*'OLD Data - P&amp;L'!$D$22</f>
        <v>#REF!</v>
      </c>
      <c r="P258" s="491" t="str">
        <f>(P102+P110+#REF!)*'OLD Data - P&amp;L'!$D$22</f>
        <v>#REF!</v>
      </c>
      <c r="Q258" s="491" t="str">
        <f>(Q102+Q110+#REF!)*'OLD Data - P&amp;L'!$D$22</f>
        <v>#REF!</v>
      </c>
      <c r="R258" s="491" t="str">
        <f>(R102+R110+#REF!)*'OLD Data - P&amp;L'!$D$22</f>
        <v>#REF!</v>
      </c>
      <c r="S258" s="491" t="str">
        <f>(S102+S110+#REF!)*'OLD Data - P&amp;L'!$D$22</f>
        <v>#REF!</v>
      </c>
      <c r="T258" s="491" t="str">
        <f>(T102+T110+#REF!)*'OLD Data - P&amp;L'!$D$22</f>
        <v>#REF!</v>
      </c>
      <c r="U258" s="491" t="str">
        <f>(U102+U110+#REF!)*'OLD Data - P&amp;L'!$D$22</f>
        <v>#REF!</v>
      </c>
      <c r="V258" s="491" t="str">
        <f>(V102+V110+#REF!)*'OLD Data - P&amp;L'!$D$22</f>
        <v>#REF!</v>
      </c>
      <c r="W258" s="491" t="str">
        <f>(W102+W110+#REF!)*'OLD Data - P&amp;L'!$D$22</f>
        <v>#REF!</v>
      </c>
      <c r="X258" s="491" t="str">
        <f>(X102+X110+#REF!)*'OLD Data - P&amp;L'!$D$22</f>
        <v>#REF!</v>
      </c>
      <c r="Y258" s="491" t="str">
        <f>(Y102+Y110+#REF!)*'OLD Data - P&amp;L'!$D$22</f>
        <v>#REF!</v>
      </c>
      <c r="Z258" s="491" t="str">
        <f>(Z102+Z110+#REF!)*'OLD Data - P&amp;L'!$D$22</f>
        <v>#REF!</v>
      </c>
      <c r="AA258" s="491" t="str">
        <f>(AA102+AA110+#REF!)*'OLD Data - P&amp;L'!$D$22</f>
        <v>#REF!</v>
      </c>
      <c r="AB258" s="491" t="str">
        <f>(AB102+AB110+#REF!)*'OLD Data - P&amp;L'!$D$22</f>
        <v>#REF!</v>
      </c>
      <c r="AC258" s="491" t="str">
        <f>(AC102+AC110+#REF!)*'OLD Data - P&amp;L'!$D$22</f>
        <v>#REF!</v>
      </c>
      <c r="AD258" s="491" t="str">
        <f>(AD102+AD110+#REF!)*'OLD Data - P&amp;L'!$D$22</f>
        <v>#REF!</v>
      </c>
      <c r="AE258" s="491" t="str">
        <f>(AE102+AE110+#REF!)*'OLD Data - P&amp;L'!$D$22</f>
        <v>#REF!</v>
      </c>
      <c r="AF258" s="491" t="str">
        <f>(AF102+AF110+#REF!)*'OLD Data - P&amp;L'!$D$22</f>
        <v>#REF!</v>
      </c>
      <c r="AG258" s="888" t="str">
        <f t="shared" si="72"/>
        <v>#REF!</v>
      </c>
    </row>
    <row r="259" hidden="1" outlineLevel="1">
      <c r="A259" s="1057" t="s">
        <v>1191</v>
      </c>
      <c r="B259" s="491" t="str">
        <f>(B102+B110+#REF!)*'OLD Data - P&amp;L'!$D$23</f>
        <v>#REF!</v>
      </c>
      <c r="C259" s="491" t="str">
        <f>(C102+C110+#REF!)*'OLD Data - P&amp;L'!$D$23</f>
        <v>#REF!</v>
      </c>
      <c r="D259" s="491" t="str">
        <f>(D102+D110+#REF!)*'OLD Data - P&amp;L'!$D$23</f>
        <v>#REF!</v>
      </c>
      <c r="E259" s="491" t="str">
        <f>(E102+E110+#REF!)*'OLD Data - P&amp;L'!$D$23</f>
        <v>#REF!</v>
      </c>
      <c r="F259" s="491" t="str">
        <f>(F102+F110+#REF!)*'OLD Data - P&amp;L'!$D$23</f>
        <v>#REF!</v>
      </c>
      <c r="G259" s="491" t="str">
        <f>(G102+G110+#REF!)*'OLD Data - P&amp;L'!$D$23</f>
        <v>#REF!</v>
      </c>
      <c r="H259" s="491" t="str">
        <f>(H102+H110+#REF!)*'OLD Data - P&amp;L'!$D$23</f>
        <v>#REF!</v>
      </c>
      <c r="I259" s="491" t="str">
        <f>(I102+I110+#REF!)*'OLD Data - P&amp;L'!$D$23</f>
        <v>#REF!</v>
      </c>
      <c r="J259" s="491" t="str">
        <f>(J102+J110+#REF!)*'OLD Data - P&amp;L'!$D$23</f>
        <v>#REF!</v>
      </c>
      <c r="K259" s="491" t="str">
        <f>(K102+K110+#REF!)*'OLD Data - P&amp;L'!$D$23</f>
        <v>#REF!</v>
      </c>
      <c r="L259" s="491" t="str">
        <f>(L102+L110+#REF!)*'OLD Data - P&amp;L'!$D$23</f>
        <v>#REF!</v>
      </c>
      <c r="M259" s="491" t="str">
        <f>(M102+M110+#REF!)*'OLD Data - P&amp;L'!$D$23</f>
        <v>#REF!</v>
      </c>
      <c r="N259" s="491" t="str">
        <f>(N102+N110+#REF!)*'OLD Data - P&amp;L'!$D$23</f>
        <v>#REF!</v>
      </c>
      <c r="O259" s="491" t="str">
        <f>(O102+O110+#REF!)*'OLD Data - P&amp;L'!$D$23</f>
        <v>#REF!</v>
      </c>
      <c r="P259" s="491" t="str">
        <f>(P102+P110+#REF!)*'OLD Data - P&amp;L'!$D$23</f>
        <v>#REF!</v>
      </c>
      <c r="Q259" s="491" t="str">
        <f>(Q102+Q110+#REF!)*'OLD Data - P&amp;L'!$D$23</f>
        <v>#REF!</v>
      </c>
      <c r="R259" s="491" t="str">
        <f>(R102+R110+#REF!)*'OLD Data - P&amp;L'!$D$23</f>
        <v>#REF!</v>
      </c>
      <c r="S259" s="491" t="str">
        <f>(S102+S110+#REF!)*'OLD Data - P&amp;L'!$D$23</f>
        <v>#REF!</v>
      </c>
      <c r="T259" s="491" t="str">
        <f>(T102+T110+#REF!)*'OLD Data - P&amp;L'!$D$23</f>
        <v>#REF!</v>
      </c>
      <c r="U259" s="491" t="str">
        <f>(U102+U110+#REF!)*'OLD Data - P&amp;L'!$D$23</f>
        <v>#REF!</v>
      </c>
      <c r="V259" s="491" t="str">
        <f>(V102+V110+#REF!)*'OLD Data - P&amp;L'!$D$23</f>
        <v>#REF!</v>
      </c>
      <c r="W259" s="491" t="str">
        <f>(W102+W110+#REF!)*'OLD Data - P&amp;L'!$D$23</f>
        <v>#REF!</v>
      </c>
      <c r="X259" s="491" t="str">
        <f>(X102+X110+#REF!)*'OLD Data - P&amp;L'!$D$23</f>
        <v>#REF!</v>
      </c>
      <c r="Y259" s="491" t="str">
        <f>(Y102+Y110+#REF!)*'OLD Data - P&amp;L'!$D$23</f>
        <v>#REF!</v>
      </c>
      <c r="Z259" s="491" t="str">
        <f>(Z102+Z110+#REF!)*'OLD Data - P&amp;L'!$D$23</f>
        <v>#REF!</v>
      </c>
      <c r="AA259" s="491" t="str">
        <f>(AA102+AA110+#REF!)*'OLD Data - P&amp;L'!$D$23</f>
        <v>#REF!</v>
      </c>
      <c r="AB259" s="491" t="str">
        <f>(AB102+AB110+#REF!)*'OLD Data - P&amp;L'!$D$23</f>
        <v>#REF!</v>
      </c>
      <c r="AC259" s="491" t="str">
        <f>(AC102+AC110+#REF!)*'OLD Data - P&amp;L'!$D$23</f>
        <v>#REF!</v>
      </c>
      <c r="AD259" s="491" t="str">
        <f>(AD102+AD110+#REF!)*'OLD Data - P&amp;L'!$D$23</f>
        <v>#REF!</v>
      </c>
      <c r="AE259" s="491" t="str">
        <f>(AE102+AE110+#REF!)*'OLD Data - P&amp;L'!$D$23</f>
        <v>#REF!</v>
      </c>
      <c r="AF259" s="491" t="str">
        <f>(AF102+AF110+#REF!)*'OLD Data - P&amp;L'!$D$23</f>
        <v>#REF!</v>
      </c>
      <c r="AG259" s="888" t="str">
        <f t="shared" si="72"/>
        <v>#REF!</v>
      </c>
    </row>
    <row r="260" hidden="1" outlineLevel="1">
      <c r="A260" s="1057" t="s">
        <v>1193</v>
      </c>
      <c r="B260" s="491" t="str">
        <f>(B102+B110+#REF!)*'OLD Data - P&amp;L'!$D$24</f>
        <v>#REF!</v>
      </c>
      <c r="C260" s="491" t="str">
        <f>(C102+C110+#REF!)*'OLD Data - P&amp;L'!$D$24</f>
        <v>#REF!</v>
      </c>
      <c r="D260" s="491" t="str">
        <f>(D102+D110+#REF!)*'OLD Data - P&amp;L'!$D$24</f>
        <v>#REF!</v>
      </c>
      <c r="E260" s="491" t="str">
        <f>(E102+E110+#REF!)*'OLD Data - P&amp;L'!$D$24</f>
        <v>#REF!</v>
      </c>
      <c r="F260" s="491" t="str">
        <f>(F102+F110+#REF!)*'OLD Data - P&amp;L'!$D$24</f>
        <v>#REF!</v>
      </c>
      <c r="G260" s="491" t="str">
        <f>(G102+G110+#REF!)*'OLD Data - P&amp;L'!$D$24</f>
        <v>#REF!</v>
      </c>
      <c r="H260" s="491" t="str">
        <f>(H102+H110+#REF!)*'OLD Data - P&amp;L'!$D$24</f>
        <v>#REF!</v>
      </c>
      <c r="I260" s="491" t="str">
        <f>(I102+I110+#REF!)*'OLD Data - P&amp;L'!$D$24</f>
        <v>#REF!</v>
      </c>
      <c r="J260" s="491" t="str">
        <f>(J102+J110+#REF!)*'OLD Data - P&amp;L'!$D$24</f>
        <v>#REF!</v>
      </c>
      <c r="K260" s="491" t="str">
        <f>(K102+K110+#REF!)*'OLD Data - P&amp;L'!$D$24</f>
        <v>#REF!</v>
      </c>
      <c r="L260" s="491" t="str">
        <f>(L102+L110+#REF!)*'OLD Data - P&amp;L'!$D$24</f>
        <v>#REF!</v>
      </c>
      <c r="M260" s="491" t="str">
        <f>(M102+M110+#REF!)*'OLD Data - P&amp;L'!$D$24</f>
        <v>#REF!</v>
      </c>
      <c r="N260" s="491" t="str">
        <f>(N102+N110+#REF!)*'OLD Data - P&amp;L'!$D$24</f>
        <v>#REF!</v>
      </c>
      <c r="O260" s="491" t="str">
        <f>(O102+O110+#REF!)*'OLD Data - P&amp;L'!$D$24</f>
        <v>#REF!</v>
      </c>
      <c r="P260" s="491" t="str">
        <f>(P102+P110+#REF!)*'OLD Data - P&amp;L'!$D$24</f>
        <v>#REF!</v>
      </c>
      <c r="Q260" s="491" t="str">
        <f>(Q102+Q110+#REF!)*'OLD Data - P&amp;L'!$D$24</f>
        <v>#REF!</v>
      </c>
      <c r="R260" s="491" t="str">
        <f>(R102+R110+#REF!)*'OLD Data - P&amp;L'!$D$24</f>
        <v>#REF!</v>
      </c>
      <c r="S260" s="491" t="str">
        <f>(S102+S110+#REF!)*'OLD Data - P&amp;L'!$D$24</f>
        <v>#REF!</v>
      </c>
      <c r="T260" s="491" t="str">
        <f>(T102+T110+#REF!)*'OLD Data - P&amp;L'!$D$24</f>
        <v>#REF!</v>
      </c>
      <c r="U260" s="491" t="str">
        <f>(U102+U110+#REF!)*'OLD Data - P&amp;L'!$D$24</f>
        <v>#REF!</v>
      </c>
      <c r="V260" s="491" t="str">
        <f>(V102+V110+#REF!)*'OLD Data - P&amp;L'!$D$24</f>
        <v>#REF!</v>
      </c>
      <c r="W260" s="491" t="str">
        <f>(W102+W110+#REF!)*'OLD Data - P&amp;L'!$D$24</f>
        <v>#REF!</v>
      </c>
      <c r="X260" s="491" t="str">
        <f>(X102+X110+#REF!)*'OLD Data - P&amp;L'!$D$24</f>
        <v>#REF!</v>
      </c>
      <c r="Y260" s="491" t="str">
        <f>(Y102+Y110+#REF!)*'OLD Data - P&amp;L'!$D$24</f>
        <v>#REF!</v>
      </c>
      <c r="Z260" s="491" t="str">
        <f>(Z102+Z110+#REF!)*'OLD Data - P&amp;L'!$D$24</f>
        <v>#REF!</v>
      </c>
      <c r="AA260" s="491" t="str">
        <f>(AA102+AA110+#REF!)*'OLD Data - P&amp;L'!$D$24</f>
        <v>#REF!</v>
      </c>
      <c r="AB260" s="491" t="str">
        <f>(AB102+AB110+#REF!)*'OLD Data - P&amp;L'!$D$24</f>
        <v>#REF!</v>
      </c>
      <c r="AC260" s="491" t="str">
        <f>(AC102+AC110+#REF!)*'OLD Data - P&amp;L'!$D$24</f>
        <v>#REF!</v>
      </c>
      <c r="AD260" s="491" t="str">
        <f>(AD102+AD110+#REF!)*'OLD Data - P&amp;L'!$D$24</f>
        <v>#REF!</v>
      </c>
      <c r="AE260" s="491" t="str">
        <f>(AE102+AE110+#REF!)*'OLD Data - P&amp;L'!$D$24</f>
        <v>#REF!</v>
      </c>
      <c r="AF260" s="491" t="str">
        <f>(AF102+AF110+#REF!)*'OLD Data - P&amp;L'!$D$24</f>
        <v>#REF!</v>
      </c>
      <c r="AG260" s="888" t="str">
        <f t="shared" si="72"/>
        <v>#REF!</v>
      </c>
    </row>
    <row r="261" hidden="1" outlineLevel="1">
      <c r="A261" s="1057" t="s">
        <v>1199</v>
      </c>
      <c r="B261" s="491" t="str">
        <f>(B102+B110+#REF!)*'OLD Data - P&amp;L'!$D$25</f>
        <v>#REF!</v>
      </c>
      <c r="C261" s="491" t="str">
        <f>(C102+C110+#REF!)*'OLD Data - P&amp;L'!$D$25</f>
        <v>#REF!</v>
      </c>
      <c r="D261" s="491" t="str">
        <f>(D102+D110+#REF!)*'OLD Data - P&amp;L'!$D$25</f>
        <v>#REF!</v>
      </c>
      <c r="E261" s="491" t="str">
        <f>(E102+E110+#REF!)*'OLD Data - P&amp;L'!$D$25</f>
        <v>#REF!</v>
      </c>
      <c r="F261" s="491" t="str">
        <f>(F102+F110+#REF!)*'OLD Data - P&amp;L'!$D$25</f>
        <v>#REF!</v>
      </c>
      <c r="G261" s="491" t="str">
        <f>(G102+G110+#REF!)*'OLD Data - P&amp;L'!$D$25</f>
        <v>#REF!</v>
      </c>
      <c r="H261" s="491" t="str">
        <f>(H102+H110+#REF!)*'OLD Data - P&amp;L'!$D$25</f>
        <v>#REF!</v>
      </c>
      <c r="I261" s="491" t="str">
        <f>(I102+I110+#REF!)*'OLD Data - P&amp;L'!$D$25</f>
        <v>#REF!</v>
      </c>
      <c r="J261" s="491" t="str">
        <f>(J102+J110+#REF!)*'OLD Data - P&amp;L'!$D$25</f>
        <v>#REF!</v>
      </c>
      <c r="K261" s="491" t="str">
        <f>(K102+K110+#REF!)*'OLD Data - P&amp;L'!$D$25</f>
        <v>#REF!</v>
      </c>
      <c r="L261" s="491" t="str">
        <f>(L102+L110+#REF!)*'OLD Data - P&amp;L'!$D$25</f>
        <v>#REF!</v>
      </c>
      <c r="M261" s="491" t="str">
        <f>(M102+M110+#REF!)*'OLD Data - P&amp;L'!$D$25</f>
        <v>#REF!</v>
      </c>
      <c r="N261" s="491" t="str">
        <f>(N102+N110+#REF!)*'OLD Data - P&amp;L'!$D$25</f>
        <v>#REF!</v>
      </c>
      <c r="O261" s="491" t="str">
        <f>(O102+O110+#REF!)*'OLD Data - P&amp;L'!$D$25</f>
        <v>#REF!</v>
      </c>
      <c r="P261" s="491" t="str">
        <f>(P102+P110+#REF!)*'OLD Data - P&amp;L'!$D$25</f>
        <v>#REF!</v>
      </c>
      <c r="Q261" s="491" t="str">
        <f>(Q102+Q110+#REF!)*'OLD Data - P&amp;L'!$D$25</f>
        <v>#REF!</v>
      </c>
      <c r="R261" s="491" t="str">
        <f>(R102+R110+#REF!)*'OLD Data - P&amp;L'!$D$25</f>
        <v>#REF!</v>
      </c>
      <c r="S261" s="491" t="str">
        <f>(S102+S110+#REF!)*'OLD Data - P&amp;L'!$D$25</f>
        <v>#REF!</v>
      </c>
      <c r="T261" s="491" t="str">
        <f>(T102+T110+#REF!)*'OLD Data - P&amp;L'!$D$25</f>
        <v>#REF!</v>
      </c>
      <c r="U261" s="491" t="str">
        <f>(U102+U110+#REF!)*'OLD Data - P&amp;L'!$D$25</f>
        <v>#REF!</v>
      </c>
      <c r="V261" s="491" t="str">
        <f>(V102+V110+#REF!)*'OLD Data - P&amp;L'!$D$25</f>
        <v>#REF!</v>
      </c>
      <c r="W261" s="491" t="str">
        <f>(W102+W110+#REF!)*'OLD Data - P&amp;L'!$D$25</f>
        <v>#REF!</v>
      </c>
      <c r="X261" s="491" t="str">
        <f>(X102+X110+#REF!)*'OLD Data - P&amp;L'!$D$25</f>
        <v>#REF!</v>
      </c>
      <c r="Y261" s="491" t="str">
        <f>(Y102+Y110+#REF!)*'OLD Data - P&amp;L'!$D$25</f>
        <v>#REF!</v>
      </c>
      <c r="Z261" s="491" t="str">
        <f>(Z102+Z110+#REF!)*'OLD Data - P&amp;L'!$D$25</f>
        <v>#REF!</v>
      </c>
      <c r="AA261" s="491" t="str">
        <f>(AA102+AA110+#REF!)*'OLD Data - P&amp;L'!$D$25</f>
        <v>#REF!</v>
      </c>
      <c r="AB261" s="491" t="str">
        <f>(AB102+AB110+#REF!)*'OLD Data - P&amp;L'!$D$25</f>
        <v>#REF!</v>
      </c>
      <c r="AC261" s="491" t="str">
        <f>(AC102+AC110+#REF!)*'OLD Data - P&amp;L'!$D$25</f>
        <v>#REF!</v>
      </c>
      <c r="AD261" s="491" t="str">
        <f>(AD102+AD110+#REF!)*'OLD Data - P&amp;L'!$D$25</f>
        <v>#REF!</v>
      </c>
      <c r="AE261" s="491" t="str">
        <f>(AE102+AE110+#REF!)*'OLD Data - P&amp;L'!$D$25</f>
        <v>#REF!</v>
      </c>
      <c r="AF261" s="491" t="str">
        <f>(AF102+AF110+#REF!)*'OLD Data - P&amp;L'!$D$25</f>
        <v>#REF!</v>
      </c>
      <c r="AG261" s="888" t="str">
        <f t="shared" si="72"/>
        <v>#REF!</v>
      </c>
    </row>
    <row r="262" hidden="1" outlineLevel="1">
      <c r="A262" s="1057" t="s">
        <v>1200</v>
      </c>
      <c r="B262" s="491" t="str">
        <f>(B102+B110+#REF!)*'OLD Data - P&amp;L'!$D$26</f>
        <v>#REF!</v>
      </c>
      <c r="C262" s="491" t="str">
        <f>(C102+C110+#REF!)*'OLD Data - P&amp;L'!$D$26</f>
        <v>#REF!</v>
      </c>
      <c r="D262" s="491" t="str">
        <f>(D102+D110+#REF!)*'OLD Data - P&amp;L'!$D$26</f>
        <v>#REF!</v>
      </c>
      <c r="E262" s="491" t="str">
        <f>(E102+E110+#REF!)*'OLD Data - P&amp;L'!$D$26</f>
        <v>#REF!</v>
      </c>
      <c r="F262" s="491" t="str">
        <f>(F102+F110+#REF!)*'OLD Data - P&amp;L'!$D$26</f>
        <v>#REF!</v>
      </c>
      <c r="G262" s="491" t="str">
        <f>(G102+G110+#REF!)*'OLD Data - P&amp;L'!$D$26</f>
        <v>#REF!</v>
      </c>
      <c r="H262" s="491" t="str">
        <f>(H102+H110+#REF!)*'OLD Data - P&amp;L'!$D$26</f>
        <v>#REF!</v>
      </c>
      <c r="I262" s="491" t="str">
        <f>(I102+I110+#REF!)*'OLD Data - P&amp;L'!$D$26</f>
        <v>#REF!</v>
      </c>
      <c r="J262" s="491" t="str">
        <f>(J102+J110+#REF!)*'OLD Data - P&amp;L'!$D$26</f>
        <v>#REF!</v>
      </c>
      <c r="K262" s="491" t="str">
        <f>(K102+K110+#REF!)*'OLD Data - P&amp;L'!$D$26</f>
        <v>#REF!</v>
      </c>
      <c r="L262" s="491" t="str">
        <f>(L102+L110+#REF!)*'OLD Data - P&amp;L'!$D$26</f>
        <v>#REF!</v>
      </c>
      <c r="M262" s="491" t="str">
        <f>(M102+M110+#REF!)*'OLD Data - P&amp;L'!$D$26</f>
        <v>#REF!</v>
      </c>
      <c r="N262" s="491" t="str">
        <f>(N102+N110+#REF!)*'OLD Data - P&amp;L'!$D$26</f>
        <v>#REF!</v>
      </c>
      <c r="O262" s="491" t="str">
        <f>(O102+O110+#REF!)*'OLD Data - P&amp;L'!$D$26</f>
        <v>#REF!</v>
      </c>
      <c r="P262" s="491" t="str">
        <f>(P102+P110+#REF!)*'OLD Data - P&amp;L'!$D$26</f>
        <v>#REF!</v>
      </c>
      <c r="Q262" s="491" t="str">
        <f>(Q102+Q110+#REF!)*'OLD Data - P&amp;L'!$D$26</f>
        <v>#REF!</v>
      </c>
      <c r="R262" s="491" t="str">
        <f>(R102+R110+#REF!)*'OLD Data - P&amp;L'!$D$26</f>
        <v>#REF!</v>
      </c>
      <c r="S262" s="491" t="str">
        <f>(S102+S110+#REF!)*'OLD Data - P&amp;L'!$D$26</f>
        <v>#REF!</v>
      </c>
      <c r="T262" s="491" t="str">
        <f>(T102+T110+#REF!)*'OLD Data - P&amp;L'!$D$26</f>
        <v>#REF!</v>
      </c>
      <c r="U262" s="491" t="str">
        <f>(U102+U110+#REF!)*'OLD Data - P&amp;L'!$D$26</f>
        <v>#REF!</v>
      </c>
      <c r="V262" s="491" t="str">
        <f>(V102+V110+#REF!)*'OLD Data - P&amp;L'!$D$26</f>
        <v>#REF!</v>
      </c>
      <c r="W262" s="491" t="str">
        <f>(W102+W110+#REF!)*'OLD Data - P&amp;L'!$D$26</f>
        <v>#REF!</v>
      </c>
      <c r="X262" s="491" t="str">
        <f>(X102+X110+#REF!)*'OLD Data - P&amp;L'!$D$26</f>
        <v>#REF!</v>
      </c>
      <c r="Y262" s="491" t="str">
        <f>(Y102+Y110+#REF!)*'OLD Data - P&amp;L'!$D$26</f>
        <v>#REF!</v>
      </c>
      <c r="Z262" s="491" t="str">
        <f>(Z102+Z110+#REF!)*'OLD Data - P&amp;L'!$D$26</f>
        <v>#REF!</v>
      </c>
      <c r="AA262" s="491" t="str">
        <f>(AA102+AA110+#REF!)*'OLD Data - P&amp;L'!$D$26</f>
        <v>#REF!</v>
      </c>
      <c r="AB262" s="491" t="str">
        <f>(AB102+AB110+#REF!)*'OLD Data - P&amp;L'!$D$26</f>
        <v>#REF!</v>
      </c>
      <c r="AC262" s="491" t="str">
        <f>(AC102+AC110+#REF!)*'OLD Data - P&amp;L'!$D$26</f>
        <v>#REF!</v>
      </c>
      <c r="AD262" s="491" t="str">
        <f>(AD102+AD110+#REF!)*'OLD Data - P&amp;L'!$D$26</f>
        <v>#REF!</v>
      </c>
      <c r="AE262" s="491" t="str">
        <f>(AE102+AE110+#REF!)*'OLD Data - P&amp;L'!$D$26</f>
        <v>#REF!</v>
      </c>
      <c r="AF262" s="491" t="str">
        <f>(AF102+AF110+#REF!)*'OLD Data - P&amp;L'!$D$26</f>
        <v>#REF!</v>
      </c>
      <c r="AG262" s="888" t="str">
        <f t="shared" si="72"/>
        <v>#REF!</v>
      </c>
    </row>
    <row r="263" hidden="1" outlineLevel="1">
      <c r="A263" s="1096" t="s">
        <v>1201</v>
      </c>
      <c r="B263" s="731" t="str">
        <f>(B102+B110+#REF!)*'OLD Data - P&amp;L'!$D$27</f>
        <v>#REF!</v>
      </c>
      <c r="C263" s="731" t="str">
        <f>(C102+C110+#REF!)*'OLD Data - P&amp;L'!$D$27</f>
        <v>#REF!</v>
      </c>
      <c r="D263" s="731" t="str">
        <f>(D102+D110+#REF!)*'OLD Data - P&amp;L'!$D$27</f>
        <v>#REF!</v>
      </c>
      <c r="E263" s="731" t="str">
        <f>(E102+E110+#REF!)*'OLD Data - P&amp;L'!$D$27</f>
        <v>#REF!</v>
      </c>
      <c r="F263" s="731" t="str">
        <f>(F102+F110+#REF!)*'OLD Data - P&amp;L'!$D$27</f>
        <v>#REF!</v>
      </c>
      <c r="G263" s="731" t="str">
        <f>(G102+G110+#REF!)*'OLD Data - P&amp;L'!$D$27</f>
        <v>#REF!</v>
      </c>
      <c r="H263" s="731" t="str">
        <f>(H102+H110+#REF!)*'OLD Data - P&amp;L'!$D$27</f>
        <v>#REF!</v>
      </c>
      <c r="I263" s="731" t="str">
        <f>(I102+I110+#REF!)*'OLD Data - P&amp;L'!$D$27</f>
        <v>#REF!</v>
      </c>
      <c r="J263" s="731" t="str">
        <f>(J102+J110+#REF!)*'OLD Data - P&amp;L'!$D$27</f>
        <v>#REF!</v>
      </c>
      <c r="K263" s="731" t="str">
        <f>(K102+K110+#REF!)*'OLD Data - P&amp;L'!$D$27</f>
        <v>#REF!</v>
      </c>
      <c r="L263" s="731" t="str">
        <f>(L102+L110+#REF!)*'OLD Data - P&amp;L'!$D$27</f>
        <v>#REF!</v>
      </c>
      <c r="M263" s="731" t="str">
        <f>(M102+M110+#REF!)*'OLD Data - P&amp;L'!$D$27</f>
        <v>#REF!</v>
      </c>
      <c r="N263" s="731" t="str">
        <f>(N102+N110+#REF!)*'OLD Data - P&amp;L'!$D$27</f>
        <v>#REF!</v>
      </c>
      <c r="O263" s="731" t="str">
        <f>(O102+O110+#REF!)*'OLD Data - P&amp;L'!$D$27</f>
        <v>#REF!</v>
      </c>
      <c r="P263" s="731" t="str">
        <f>(P102+P110+#REF!)*'OLD Data - P&amp;L'!$D$27</f>
        <v>#REF!</v>
      </c>
      <c r="Q263" s="731" t="str">
        <f>(Q102+Q110+#REF!)*'OLD Data - P&amp;L'!$D$27</f>
        <v>#REF!</v>
      </c>
      <c r="R263" s="731" t="str">
        <f>(R102+R110+#REF!)*'OLD Data - P&amp;L'!$D$27</f>
        <v>#REF!</v>
      </c>
      <c r="S263" s="731" t="str">
        <f>(S102+S110+#REF!)*'OLD Data - P&amp;L'!$D$27</f>
        <v>#REF!</v>
      </c>
      <c r="T263" s="731" t="str">
        <f>(T102+T110+#REF!)*'OLD Data - P&amp;L'!$D$27</f>
        <v>#REF!</v>
      </c>
      <c r="U263" s="731" t="str">
        <f>(U102+U110+#REF!)*'OLD Data - P&amp;L'!$D$27</f>
        <v>#REF!</v>
      </c>
      <c r="V263" s="731" t="str">
        <f>(V102+V110+#REF!)*'OLD Data - P&amp;L'!$D$27</f>
        <v>#REF!</v>
      </c>
      <c r="W263" s="731" t="str">
        <f>(W102+W110+#REF!)*'OLD Data - P&amp;L'!$D$27</f>
        <v>#REF!</v>
      </c>
      <c r="X263" s="731" t="str">
        <f>(X102+X110+#REF!)*'OLD Data - P&amp;L'!$D$27</f>
        <v>#REF!</v>
      </c>
      <c r="Y263" s="731" t="str">
        <f>(Y102+Y110+#REF!)*'OLD Data - P&amp;L'!$D$27</f>
        <v>#REF!</v>
      </c>
      <c r="Z263" s="731" t="str">
        <f>(Z102+Z110+#REF!)*'OLD Data - P&amp;L'!$D$27</f>
        <v>#REF!</v>
      </c>
      <c r="AA263" s="731" t="str">
        <f>(AA102+AA110+#REF!)*'OLD Data - P&amp;L'!$D$27</f>
        <v>#REF!</v>
      </c>
      <c r="AB263" s="731" t="str">
        <f>(AB102+AB110+#REF!)*'OLD Data - P&amp;L'!$D$27</f>
        <v>#REF!</v>
      </c>
      <c r="AC263" s="731" t="str">
        <f>(AC102+AC110+#REF!)*'OLD Data - P&amp;L'!$D$27</f>
        <v>#REF!</v>
      </c>
      <c r="AD263" s="731" t="str">
        <f>(AD102+AD110+#REF!)*'OLD Data - P&amp;L'!$D$27</f>
        <v>#REF!</v>
      </c>
      <c r="AE263" s="731" t="str">
        <f>(AE102+AE110+#REF!)*'OLD Data - P&amp;L'!$D$27</f>
        <v>#REF!</v>
      </c>
      <c r="AF263" s="731" t="str">
        <f>(AF102+AF110+#REF!)*'OLD Data - P&amp;L'!$D$27</f>
        <v>#REF!</v>
      </c>
      <c r="AG263" s="888" t="str">
        <f t="shared" si="72"/>
        <v>#REF!</v>
      </c>
    </row>
    <row r="264">
      <c r="A264" s="868" t="s">
        <v>509</v>
      </c>
      <c r="B264" s="491" t="str">
        <f t="shared" ref="B264:AF264" si="73">sum(B230:B263)</f>
        <v>#REF!</v>
      </c>
      <c r="C264" s="491" t="str">
        <f t="shared" si="73"/>
        <v>#REF!</v>
      </c>
      <c r="D264" s="491" t="str">
        <f t="shared" si="73"/>
        <v>#REF!</v>
      </c>
      <c r="E264" s="491" t="str">
        <f t="shared" si="73"/>
        <v>#REF!</v>
      </c>
      <c r="F264" s="491" t="str">
        <f t="shared" si="73"/>
        <v>#REF!</v>
      </c>
      <c r="G264" s="491" t="str">
        <f t="shared" si="73"/>
        <v>#REF!</v>
      </c>
      <c r="H264" s="491" t="str">
        <f t="shared" si="73"/>
        <v>#REF!</v>
      </c>
      <c r="I264" s="491" t="str">
        <f t="shared" si="73"/>
        <v>#REF!</v>
      </c>
      <c r="J264" s="491" t="str">
        <f t="shared" si="73"/>
        <v>#REF!</v>
      </c>
      <c r="K264" s="491" t="str">
        <f t="shared" si="73"/>
        <v>#REF!</v>
      </c>
      <c r="L264" s="491" t="str">
        <f t="shared" si="73"/>
        <v>#REF!</v>
      </c>
      <c r="M264" s="491" t="str">
        <f t="shared" si="73"/>
        <v>#REF!</v>
      </c>
      <c r="N264" s="491" t="str">
        <f t="shared" si="73"/>
        <v>#REF!</v>
      </c>
      <c r="O264" s="491" t="str">
        <f t="shared" si="73"/>
        <v>#REF!</v>
      </c>
      <c r="P264" s="491" t="str">
        <f t="shared" si="73"/>
        <v>#REF!</v>
      </c>
      <c r="Q264" s="491" t="str">
        <f t="shared" si="73"/>
        <v>#REF!</v>
      </c>
      <c r="R264" s="491" t="str">
        <f t="shared" si="73"/>
        <v>#REF!</v>
      </c>
      <c r="S264" s="491" t="str">
        <f t="shared" si="73"/>
        <v>#REF!</v>
      </c>
      <c r="T264" s="491" t="str">
        <f t="shared" si="73"/>
        <v>#REF!</v>
      </c>
      <c r="U264" s="491" t="str">
        <f t="shared" si="73"/>
        <v>#REF!</v>
      </c>
      <c r="V264" s="491" t="str">
        <f t="shared" si="73"/>
        <v>#REF!</v>
      </c>
      <c r="W264" s="491" t="str">
        <f t="shared" si="73"/>
        <v>#REF!</v>
      </c>
      <c r="X264" s="491" t="str">
        <f t="shared" si="73"/>
        <v>#REF!</v>
      </c>
      <c r="Y264" s="491" t="str">
        <f t="shared" si="73"/>
        <v>#REF!</v>
      </c>
      <c r="Z264" s="491" t="str">
        <f t="shared" si="73"/>
        <v>#REF!</v>
      </c>
      <c r="AA264" s="491" t="str">
        <f t="shared" si="73"/>
        <v>#REF!</v>
      </c>
      <c r="AB264" s="491" t="str">
        <f t="shared" si="73"/>
        <v>#REF!</v>
      </c>
      <c r="AC264" s="491" t="str">
        <f t="shared" si="73"/>
        <v>#REF!</v>
      </c>
      <c r="AD264" s="491" t="str">
        <f t="shared" si="73"/>
        <v>#REF!</v>
      </c>
      <c r="AE264" s="491" t="str">
        <f t="shared" si="73"/>
        <v>#REF!</v>
      </c>
      <c r="AF264" s="491" t="str">
        <f t="shared" si="73"/>
        <v>#REF!</v>
      </c>
      <c r="AG264" s="888" t="str">
        <f t="shared" si="72"/>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44" t="s">
        <v>1</v>
      </c>
      <c r="B1" s="845">
        <v>45261.0</v>
      </c>
      <c r="C1" s="845">
        <v>45262.0</v>
      </c>
      <c r="D1" s="845">
        <v>45263.0</v>
      </c>
      <c r="E1" s="845">
        <v>45264.0</v>
      </c>
      <c r="F1" s="845">
        <v>45265.0</v>
      </c>
      <c r="G1" s="845">
        <v>45266.0</v>
      </c>
      <c r="H1" s="845">
        <v>45267.0</v>
      </c>
      <c r="I1" s="845">
        <v>45268.0</v>
      </c>
      <c r="J1" s="845">
        <v>45269.0</v>
      </c>
      <c r="K1" s="845">
        <v>45270.0</v>
      </c>
      <c r="L1" s="845">
        <v>45271.0</v>
      </c>
      <c r="M1" s="845">
        <v>45272.0</v>
      </c>
      <c r="N1" s="845">
        <v>45273.0</v>
      </c>
      <c r="O1" s="845">
        <v>45274.0</v>
      </c>
      <c r="P1" s="845">
        <v>45275.0</v>
      </c>
      <c r="Q1" s="845">
        <v>45276.0</v>
      </c>
      <c r="R1" s="845">
        <v>45277.0</v>
      </c>
      <c r="S1" s="845">
        <v>45278.0</v>
      </c>
      <c r="T1" s="845">
        <v>45279.0</v>
      </c>
      <c r="U1" s="845">
        <v>45280.0</v>
      </c>
      <c r="V1" s="845">
        <v>45281.0</v>
      </c>
      <c r="W1" s="845">
        <v>45282.0</v>
      </c>
      <c r="X1" s="845">
        <v>45283.0</v>
      </c>
      <c r="Y1" s="845">
        <v>45284.0</v>
      </c>
      <c r="Z1" s="845">
        <v>45285.0</v>
      </c>
      <c r="AA1" s="845">
        <v>45286.0</v>
      </c>
      <c r="AB1" s="845">
        <v>45287.0</v>
      </c>
      <c r="AC1" s="845">
        <v>45288.0</v>
      </c>
      <c r="AD1" s="845">
        <v>45289.0</v>
      </c>
      <c r="AE1" s="845">
        <v>45290.0</v>
      </c>
      <c r="AF1" s="845">
        <v>45291.0</v>
      </c>
      <c r="AG1" s="723"/>
    </row>
    <row r="2">
      <c r="A2" s="846" t="s">
        <v>11</v>
      </c>
      <c r="B2" s="848" t="s">
        <v>2</v>
      </c>
      <c r="C2" s="848" t="s">
        <v>3</v>
      </c>
      <c r="D2" s="848" t="s">
        <v>4</v>
      </c>
      <c r="E2" s="848" t="s">
        <v>5</v>
      </c>
      <c r="F2" s="848" t="s">
        <v>6</v>
      </c>
      <c r="G2" s="848" t="s">
        <v>7</v>
      </c>
      <c r="H2" s="848" t="s">
        <v>8</v>
      </c>
      <c r="I2" s="848" t="s">
        <v>2</v>
      </c>
      <c r="J2" s="848" t="s">
        <v>3</v>
      </c>
      <c r="K2" s="848" t="s">
        <v>4</v>
      </c>
      <c r="L2" s="848" t="s">
        <v>5</v>
      </c>
      <c r="M2" s="848" t="s">
        <v>6</v>
      </c>
      <c r="N2" s="848" t="s">
        <v>7</v>
      </c>
      <c r="O2" s="848" t="s">
        <v>8</v>
      </c>
      <c r="P2" s="848" t="s">
        <v>2</v>
      </c>
      <c r="Q2" s="848" t="s">
        <v>3</v>
      </c>
      <c r="R2" s="848" t="s">
        <v>4</v>
      </c>
      <c r="S2" s="848" t="s">
        <v>5</v>
      </c>
      <c r="T2" s="848" t="s">
        <v>6</v>
      </c>
      <c r="U2" s="848" t="s">
        <v>7</v>
      </c>
      <c r="V2" s="848" t="s">
        <v>8</v>
      </c>
      <c r="W2" s="848" t="s">
        <v>2</v>
      </c>
      <c r="X2" s="848" t="s">
        <v>3</v>
      </c>
      <c r="Y2" s="848" t="s">
        <v>4</v>
      </c>
      <c r="Z2" s="848" t="s">
        <v>5</v>
      </c>
      <c r="AA2" s="848" t="s">
        <v>6</v>
      </c>
      <c r="AB2" s="848" t="s">
        <v>7</v>
      </c>
      <c r="AC2" s="848" t="s">
        <v>8</v>
      </c>
      <c r="AD2" s="848" t="s">
        <v>2</v>
      </c>
      <c r="AE2" s="848" t="s">
        <v>3</v>
      </c>
      <c r="AF2" s="848" t="s">
        <v>4</v>
      </c>
      <c r="AG2" s="723"/>
    </row>
    <row r="3">
      <c r="A3" s="23" t="s">
        <v>48</v>
      </c>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c r="AD3" s="491"/>
      <c r="AE3" s="491"/>
      <c r="AF3" s="491"/>
      <c r="AG3" s="961"/>
    </row>
    <row r="4">
      <c r="A4" s="45" t="s">
        <v>879</v>
      </c>
      <c r="B4" s="995">
        <f>'OLD Summary'!B27</f>
        <v>21396.7626</v>
      </c>
      <c r="C4" s="995">
        <f>'OLD Summary'!C27</f>
        <v>24580.9626</v>
      </c>
      <c r="D4" s="995">
        <f>'OLD Summary'!D27</f>
        <v>36712.7646</v>
      </c>
      <c r="E4" s="995">
        <f>'OLD Summary'!E27</f>
        <v>31395.1506</v>
      </c>
      <c r="F4" s="995">
        <f>'OLD Summary'!F27</f>
        <v>35439.0846</v>
      </c>
      <c r="G4" s="995">
        <f>'OLD Summary'!G27</f>
        <v>40246.1652</v>
      </c>
      <c r="H4" s="995">
        <f>'OLD Summary'!H27</f>
        <v>38463.0132</v>
      </c>
      <c r="I4" s="995">
        <f>'OLD Summary'!I27</f>
        <v>43812.4692</v>
      </c>
      <c r="J4" s="995">
        <f>'OLD Summary'!J27</f>
        <v>50212.7112</v>
      </c>
      <c r="K4" s="995">
        <f>'OLD Summary'!K27</f>
        <v>95470.8072</v>
      </c>
      <c r="L4" s="995">
        <f>'OLD Summary'!L27</f>
        <v>87116.5278</v>
      </c>
      <c r="M4" s="995">
        <f>'OLD Summary'!M27</f>
        <v>84059.6958</v>
      </c>
      <c r="N4" s="995">
        <f>'OLD Summary'!N27</f>
        <v>55480.4394</v>
      </c>
      <c r="O4" s="995">
        <f>'OLD Summary'!O27</f>
        <v>46160.286</v>
      </c>
      <c r="P4" s="995">
        <f>'OLD Summary'!P27</f>
        <v>58545.7626</v>
      </c>
      <c r="Q4" s="995">
        <f>'OLD Summary'!Q27</f>
        <v>66643.1832</v>
      </c>
      <c r="R4" s="995">
        <f>'OLD Summary'!R27</f>
        <v>39473.466</v>
      </c>
      <c r="S4" s="995">
        <f>'OLD Summary'!S27</f>
        <v>9247.9782</v>
      </c>
      <c r="T4" s="995">
        <f>'OLD Summary'!T27</f>
        <v>7451.028</v>
      </c>
      <c r="U4" s="995">
        <f>'OLD Summary'!U27</f>
        <v>3948.408</v>
      </c>
      <c r="V4" s="995">
        <f>'OLD Summary'!V27</f>
        <v>5572.35</v>
      </c>
      <c r="W4" s="995">
        <f>'OLD Summary'!W27</f>
        <v>2929.464</v>
      </c>
      <c r="X4" s="995">
        <f>'OLD Summary'!X27</f>
        <v>2802.096</v>
      </c>
      <c r="Y4" s="995">
        <f>'OLD Summary'!Y27</f>
        <v>3789.198</v>
      </c>
      <c r="Z4" s="995">
        <f>'OLD Summary'!Z27</f>
        <v>1719.468</v>
      </c>
      <c r="AA4" s="995">
        <f>'OLD Summary'!AA27</f>
        <v>0</v>
      </c>
      <c r="AB4" s="995">
        <f>'OLD Summary'!AB27</f>
        <v>1655.784</v>
      </c>
      <c r="AC4" s="995">
        <f>'OLD Summary'!AC27</f>
        <v>0</v>
      </c>
      <c r="AD4" s="995">
        <f>'OLD Summary'!AD27</f>
        <v>2006.046</v>
      </c>
      <c r="AE4" s="995">
        <f>'OLD Summary'!AE27</f>
        <v>0</v>
      </c>
      <c r="AF4" s="995">
        <f>'OLD Summary'!AF27</f>
        <v>4107.618</v>
      </c>
      <c r="AG4" s="961">
        <f>sum(B4:AF4)</f>
        <v>900438.69</v>
      </c>
    </row>
    <row r="5">
      <c r="A5" s="40"/>
      <c r="B5" s="491"/>
      <c r="C5" s="491"/>
      <c r="D5" s="491"/>
      <c r="E5" s="491"/>
      <c r="F5" s="491"/>
      <c r="G5" s="491"/>
      <c r="H5" s="491"/>
      <c r="I5" s="491"/>
      <c r="J5" s="491"/>
      <c r="K5" s="491"/>
      <c r="L5" s="491"/>
      <c r="M5" s="491"/>
      <c r="N5" s="491"/>
      <c r="O5" s="491"/>
      <c r="P5" s="491"/>
      <c r="Q5" s="491"/>
      <c r="R5" s="491"/>
      <c r="S5" s="491"/>
      <c r="T5" s="491"/>
      <c r="U5" s="491"/>
      <c r="V5" s="491"/>
      <c r="W5" s="491"/>
      <c r="X5" s="491"/>
      <c r="Y5" s="491"/>
      <c r="Z5" s="491"/>
      <c r="AA5" s="491"/>
      <c r="AB5" s="491"/>
      <c r="AC5" s="491"/>
      <c r="AD5" s="491"/>
      <c r="AE5" s="491"/>
      <c r="AF5" s="491"/>
      <c r="AG5" s="963"/>
    </row>
    <row r="6">
      <c r="A6" s="917" t="s">
        <v>32</v>
      </c>
      <c r="B6" s="491"/>
      <c r="C6" s="491"/>
      <c r="D6" s="491"/>
      <c r="E6" s="491"/>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963"/>
    </row>
    <row r="7">
      <c r="A7" s="964" t="s">
        <v>885</v>
      </c>
      <c r="B7" s="115">
        <f>'OLD Summary'!B53</f>
        <v>84</v>
      </c>
      <c r="C7" s="115">
        <f>'OLD Summary'!C53</f>
        <v>96</v>
      </c>
      <c r="D7" s="115">
        <f>'OLD Summary'!D53</f>
        <v>143</v>
      </c>
      <c r="E7" s="115">
        <f>'OLD Summary'!E53</f>
        <v>123</v>
      </c>
      <c r="F7" s="115">
        <f>'OLD Summary'!F53</f>
        <v>139</v>
      </c>
      <c r="G7" s="115">
        <f>'OLD Summary'!G53</f>
        <v>158</v>
      </c>
      <c r="H7" s="115">
        <f>'OLD Summary'!H53</f>
        <v>151</v>
      </c>
      <c r="I7" s="115">
        <f>'OLD Summary'!I53</f>
        <v>172</v>
      </c>
      <c r="J7" s="115">
        <f>'OLD Summary'!J53</f>
        <v>197</v>
      </c>
      <c r="K7" s="115">
        <f>'OLD Summary'!K53</f>
        <v>375</v>
      </c>
      <c r="L7" s="115">
        <f>'OLD Summary'!L53</f>
        <v>342</v>
      </c>
      <c r="M7" s="115">
        <f>'OLD Summary'!M53</f>
        <v>330</v>
      </c>
      <c r="N7" s="115">
        <f>'OLD Summary'!N53</f>
        <v>204</v>
      </c>
      <c r="O7" s="115">
        <f>'OLD Summary'!O53</f>
        <v>144</v>
      </c>
      <c r="P7" s="115">
        <f>'OLD Summary'!P53</f>
        <v>208</v>
      </c>
      <c r="Q7" s="115">
        <f>'OLD Summary'!Q53</f>
        <v>240</v>
      </c>
      <c r="R7" s="115">
        <f>'OLD Summary'!R53</f>
        <v>145</v>
      </c>
      <c r="S7" s="115">
        <f>'OLD Summary'!S53</f>
        <v>34</v>
      </c>
      <c r="T7" s="115">
        <f>'OLD Summary'!T53</f>
        <v>28</v>
      </c>
      <c r="U7" s="115">
        <f>'OLD Summary'!U53</f>
        <v>15</v>
      </c>
      <c r="V7" s="115">
        <f>'OLD Summary'!V53</f>
        <v>20</v>
      </c>
      <c r="W7" s="115">
        <f>'OLD Summary'!W53</f>
        <v>11</v>
      </c>
      <c r="X7" s="115">
        <f>'OLD Summary'!X53</f>
        <v>9</v>
      </c>
      <c r="Y7" s="115">
        <f>'OLD Summary'!Y53</f>
        <v>14</v>
      </c>
      <c r="Z7" s="115">
        <f>'OLD Summary'!Z53</f>
        <v>6</v>
      </c>
      <c r="AA7" s="115">
        <f>'OLD Summary'!AA53</f>
        <v>0</v>
      </c>
      <c r="AB7" s="115">
        <f>'OLD Summary'!AB53</f>
        <v>2</v>
      </c>
      <c r="AC7" s="115">
        <f>'OLD Summary'!AC53</f>
        <v>0</v>
      </c>
      <c r="AD7" s="115">
        <f>'OLD Summary'!AD53</f>
        <v>4</v>
      </c>
      <c r="AE7" s="115">
        <f>'OLD Summary'!AE53</f>
        <v>0</v>
      </c>
      <c r="AF7" s="115">
        <f>'OLD Summary'!AF53</f>
        <v>12</v>
      </c>
      <c r="AG7" s="961">
        <f>sum(B7:AF7)</f>
        <v>3406</v>
      </c>
    </row>
    <row r="8">
      <c r="A8" s="40"/>
      <c r="B8" s="491"/>
      <c r="C8" s="491"/>
      <c r="D8" s="491"/>
      <c r="E8" s="491"/>
      <c r="F8" s="491"/>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963"/>
    </row>
    <row r="9">
      <c r="A9" s="1003"/>
      <c r="B9" s="153"/>
      <c r="C9" s="491"/>
      <c r="D9" s="491"/>
      <c r="E9" s="491"/>
      <c r="F9" s="491"/>
      <c r="G9" s="491"/>
      <c r="H9" s="491"/>
      <c r="I9" s="491"/>
      <c r="J9" s="491"/>
      <c r="K9" s="491"/>
      <c r="L9" s="491"/>
      <c r="M9" s="491"/>
      <c r="N9" s="491"/>
      <c r="O9" s="491"/>
      <c r="P9" s="491"/>
      <c r="Q9" s="491"/>
      <c r="R9" s="491"/>
      <c r="S9" s="491"/>
      <c r="T9" s="491"/>
      <c r="U9" s="491"/>
      <c r="V9" s="491"/>
      <c r="W9" s="491"/>
      <c r="X9" s="491"/>
      <c r="Y9" s="491"/>
      <c r="Z9" s="491"/>
      <c r="AA9" s="491"/>
      <c r="AB9" s="491"/>
      <c r="AC9" s="491"/>
      <c r="AD9" s="491"/>
      <c r="AE9" s="491"/>
      <c r="AF9" s="491"/>
      <c r="AG9" s="961"/>
    </row>
    <row r="10">
      <c r="A10" s="917" t="s">
        <v>911</v>
      </c>
      <c r="B10" s="153"/>
      <c r="C10" s="491"/>
      <c r="D10" s="491"/>
      <c r="E10" s="491"/>
      <c r="F10" s="491"/>
      <c r="G10" s="491"/>
      <c r="H10" s="491"/>
      <c r="I10" s="491"/>
      <c r="J10" s="491"/>
      <c r="K10" s="491"/>
      <c r="L10" s="491"/>
      <c r="M10" s="491"/>
      <c r="N10" s="491"/>
      <c r="O10" s="491"/>
      <c r="P10" s="491"/>
      <c r="Q10" s="491"/>
      <c r="R10" s="491"/>
      <c r="S10" s="491"/>
      <c r="T10" s="491"/>
      <c r="U10" s="491"/>
      <c r="V10" s="491"/>
      <c r="W10" s="491"/>
      <c r="X10" s="491"/>
      <c r="Y10" s="491"/>
      <c r="Z10" s="491"/>
      <c r="AA10" s="491"/>
      <c r="AB10" s="491"/>
      <c r="AC10" s="491"/>
      <c r="AD10" s="491"/>
      <c r="AE10" s="491"/>
      <c r="AF10" s="491"/>
      <c r="AG10" s="961"/>
    </row>
    <row r="11">
      <c r="A11" s="932" t="s">
        <v>913</v>
      </c>
      <c r="B11" s="1004"/>
      <c r="C11" s="857"/>
      <c r="D11" s="857"/>
      <c r="E11" s="857"/>
      <c r="F11" s="1004"/>
      <c r="G11" s="857"/>
      <c r="H11" s="857"/>
      <c r="I11" s="860"/>
      <c r="J11" s="860"/>
      <c r="K11" s="860"/>
      <c r="L11" s="860"/>
      <c r="M11" s="860"/>
      <c r="N11" s="860"/>
      <c r="O11" s="1005"/>
      <c r="P11" s="860"/>
      <c r="Q11" s="860"/>
      <c r="R11" s="860"/>
      <c r="S11" s="42"/>
      <c r="T11" s="42"/>
      <c r="U11" s="42"/>
      <c r="V11" s="42"/>
      <c r="W11" s="42"/>
      <c r="X11" s="42"/>
      <c r="Y11" s="42"/>
      <c r="Z11" s="1006"/>
      <c r="AA11" s="42"/>
      <c r="AB11" s="42"/>
      <c r="AC11" s="1006"/>
      <c r="AD11" s="1006"/>
      <c r="AE11" s="1006"/>
      <c r="AF11" s="1006"/>
      <c r="AG11" s="1007">
        <f t="shared" ref="AG11:AG15" si="1">sum(B11:AF11)</f>
        <v>0</v>
      </c>
    </row>
    <row r="12">
      <c r="A12" s="932" t="s">
        <v>917</v>
      </c>
      <c r="B12" s="1004"/>
      <c r="C12" s="857"/>
      <c r="D12" s="857"/>
      <c r="E12" s="857"/>
      <c r="F12" s="1004"/>
      <c r="G12" s="857"/>
      <c r="H12" s="857"/>
      <c r="I12" s="860"/>
      <c r="J12" s="860"/>
      <c r="K12" s="860"/>
      <c r="L12" s="860"/>
      <c r="M12" s="860"/>
      <c r="N12" s="860"/>
      <c r="O12" s="1005"/>
      <c r="P12" s="860"/>
      <c r="Q12" s="860"/>
      <c r="R12" s="860"/>
      <c r="S12" s="42"/>
      <c r="T12" s="42"/>
      <c r="U12" s="42"/>
      <c r="V12" s="42"/>
      <c r="W12" s="42"/>
      <c r="X12" s="42"/>
      <c r="Y12" s="42"/>
      <c r="Z12" s="1006"/>
      <c r="AA12" s="42"/>
      <c r="AB12" s="42"/>
      <c r="AC12" s="1006"/>
      <c r="AD12" s="1006"/>
      <c r="AE12" s="1006"/>
      <c r="AF12" s="1006"/>
      <c r="AG12" s="1007">
        <f t="shared" si="1"/>
        <v>0</v>
      </c>
    </row>
    <row r="13">
      <c r="A13" s="932" t="s">
        <v>919</v>
      </c>
      <c r="B13" s="153">
        <f>'OLD Summary'!B53</f>
        <v>84</v>
      </c>
      <c r="C13" s="153">
        <f>'OLD Summary'!C53</f>
        <v>96</v>
      </c>
      <c r="D13" s="153">
        <f>'OLD Summary'!D53</f>
        <v>143</v>
      </c>
      <c r="E13" s="153">
        <f>'OLD Summary'!E53</f>
        <v>123</v>
      </c>
      <c r="F13" s="153">
        <f>'OLD Summary'!F53</f>
        <v>139</v>
      </c>
      <c r="G13" s="153">
        <f>'OLD Summary'!G53</f>
        <v>158</v>
      </c>
      <c r="H13" s="153">
        <f>'OLD Summary'!H53</f>
        <v>151</v>
      </c>
      <c r="I13" s="153">
        <f>'OLD Summary'!I53</f>
        <v>172</v>
      </c>
      <c r="J13" s="153">
        <f>'OLD Summary'!J53</f>
        <v>197</v>
      </c>
      <c r="K13" s="153">
        <f>'OLD Summary'!K53</f>
        <v>375</v>
      </c>
      <c r="L13" s="153">
        <f>'OLD Summary'!L53</f>
        <v>342</v>
      </c>
      <c r="M13" s="153">
        <f>'OLD Summary'!M53</f>
        <v>330</v>
      </c>
      <c r="N13" s="153">
        <f>'OLD Summary'!N53</f>
        <v>204</v>
      </c>
      <c r="O13" s="153">
        <f>'OLD Summary'!O53</f>
        <v>144</v>
      </c>
      <c r="P13" s="153">
        <f>'OLD Summary'!P53</f>
        <v>208</v>
      </c>
      <c r="Q13" s="153">
        <f>'OLD Summary'!Q53</f>
        <v>240</v>
      </c>
      <c r="R13" s="153">
        <f>'OLD Summary'!R53</f>
        <v>145</v>
      </c>
      <c r="S13" s="153">
        <f>'OLD Summary'!S53</f>
        <v>34</v>
      </c>
      <c r="T13" s="153">
        <f>'OLD Summary'!T53</f>
        <v>28</v>
      </c>
      <c r="U13" s="153">
        <f>'OLD Summary'!U53</f>
        <v>15</v>
      </c>
      <c r="V13" s="153">
        <f>'OLD Summary'!V53</f>
        <v>20</v>
      </c>
      <c r="W13" s="153">
        <f>'OLD Summary'!W53</f>
        <v>11</v>
      </c>
      <c r="X13" s="153">
        <f>'OLD Summary'!X53</f>
        <v>9</v>
      </c>
      <c r="Y13" s="153">
        <f>'OLD Summary'!Y53</f>
        <v>14</v>
      </c>
      <c r="Z13" s="153">
        <f>'OLD Summary'!Z53</f>
        <v>6</v>
      </c>
      <c r="AA13" s="153">
        <f>'OLD Summary'!AA53</f>
        <v>0</v>
      </c>
      <c r="AB13" s="153">
        <f>'OLD Summary'!AB53</f>
        <v>2</v>
      </c>
      <c r="AC13" s="153">
        <f>'OLD Summary'!AC53</f>
        <v>0</v>
      </c>
      <c r="AD13" s="153">
        <f>'OLD Summary'!AD53</f>
        <v>4</v>
      </c>
      <c r="AE13" s="153">
        <f>'OLD Summary'!AE53</f>
        <v>0</v>
      </c>
      <c r="AF13" s="153">
        <f>'OLD Summary'!AF53</f>
        <v>12</v>
      </c>
      <c r="AG13" s="961">
        <f t="shared" si="1"/>
        <v>3406</v>
      </c>
    </row>
    <row r="14">
      <c r="A14" s="932" t="s">
        <v>921</v>
      </c>
      <c r="B14" s="1004"/>
      <c r="C14" s="857"/>
      <c r="D14" s="857"/>
      <c r="E14" s="857"/>
      <c r="F14" s="857"/>
      <c r="G14" s="857"/>
      <c r="H14" s="857"/>
      <c r="I14" s="860"/>
      <c r="J14" s="860"/>
      <c r="K14" s="860"/>
      <c r="L14" s="860"/>
      <c r="M14" s="860"/>
      <c r="N14" s="860"/>
      <c r="O14" s="1005"/>
      <c r="P14" s="860"/>
      <c r="Q14" s="860"/>
      <c r="R14" s="860"/>
      <c r="S14" s="42"/>
      <c r="T14" s="42"/>
      <c r="U14" s="42"/>
      <c r="V14" s="42"/>
      <c r="W14" s="42"/>
      <c r="X14" s="42"/>
      <c r="Y14" s="42"/>
      <c r="Z14" s="1009"/>
      <c r="AA14" s="42"/>
      <c r="AB14" s="42"/>
      <c r="AC14" s="42"/>
      <c r="AD14" s="42"/>
      <c r="AE14" s="42"/>
      <c r="AF14" s="42"/>
      <c r="AG14" s="1007">
        <f t="shared" si="1"/>
        <v>0</v>
      </c>
    </row>
    <row r="15">
      <c r="A15" s="979" t="s">
        <v>130</v>
      </c>
      <c r="B15" s="161">
        <f t="shared" ref="B15:AF15" si="2">SUM(B11:B14)</f>
        <v>84</v>
      </c>
      <c r="C15" s="161">
        <f t="shared" si="2"/>
        <v>96</v>
      </c>
      <c r="D15" s="161">
        <f t="shared" si="2"/>
        <v>143</v>
      </c>
      <c r="E15" s="161">
        <f t="shared" si="2"/>
        <v>123</v>
      </c>
      <c r="F15" s="161">
        <f t="shared" si="2"/>
        <v>139</v>
      </c>
      <c r="G15" s="161">
        <f t="shared" si="2"/>
        <v>158</v>
      </c>
      <c r="H15" s="161">
        <f t="shared" si="2"/>
        <v>151</v>
      </c>
      <c r="I15" s="161">
        <f t="shared" si="2"/>
        <v>172</v>
      </c>
      <c r="J15" s="161">
        <f t="shared" si="2"/>
        <v>197</v>
      </c>
      <c r="K15" s="161">
        <f t="shared" si="2"/>
        <v>375</v>
      </c>
      <c r="L15" s="161">
        <f t="shared" si="2"/>
        <v>342</v>
      </c>
      <c r="M15" s="161">
        <f t="shared" si="2"/>
        <v>330</v>
      </c>
      <c r="N15" s="161">
        <f t="shared" si="2"/>
        <v>204</v>
      </c>
      <c r="O15" s="161">
        <f t="shared" si="2"/>
        <v>144</v>
      </c>
      <c r="P15" s="161">
        <f t="shared" si="2"/>
        <v>208</v>
      </c>
      <c r="Q15" s="161">
        <f t="shared" si="2"/>
        <v>240</v>
      </c>
      <c r="R15" s="161">
        <f t="shared" si="2"/>
        <v>145</v>
      </c>
      <c r="S15" s="161">
        <f t="shared" si="2"/>
        <v>34</v>
      </c>
      <c r="T15" s="161">
        <f t="shared" si="2"/>
        <v>28</v>
      </c>
      <c r="U15" s="161">
        <f t="shared" si="2"/>
        <v>15</v>
      </c>
      <c r="V15" s="161">
        <f t="shared" si="2"/>
        <v>20</v>
      </c>
      <c r="W15" s="161">
        <f t="shared" si="2"/>
        <v>11</v>
      </c>
      <c r="X15" s="161">
        <f t="shared" si="2"/>
        <v>9</v>
      </c>
      <c r="Y15" s="161">
        <f t="shared" si="2"/>
        <v>14</v>
      </c>
      <c r="Z15" s="161">
        <f t="shared" si="2"/>
        <v>6</v>
      </c>
      <c r="AA15" s="161">
        <f t="shared" si="2"/>
        <v>0</v>
      </c>
      <c r="AB15" s="161">
        <f t="shared" si="2"/>
        <v>2</v>
      </c>
      <c r="AC15" s="161">
        <f t="shared" si="2"/>
        <v>0</v>
      </c>
      <c r="AD15" s="161">
        <f t="shared" si="2"/>
        <v>4</v>
      </c>
      <c r="AE15" s="161">
        <f t="shared" si="2"/>
        <v>0</v>
      </c>
      <c r="AF15" s="161">
        <f t="shared" si="2"/>
        <v>12</v>
      </c>
      <c r="AG15" s="961">
        <f t="shared" si="1"/>
        <v>3406</v>
      </c>
    </row>
    <row r="16">
      <c r="A16" s="40"/>
      <c r="B16" s="676"/>
      <c r="C16" s="676"/>
      <c r="D16" s="676"/>
      <c r="E16" s="676"/>
      <c r="F16" s="676"/>
      <c r="G16" s="676"/>
      <c r="H16" s="676"/>
      <c r="I16" s="676"/>
      <c r="J16" s="491"/>
      <c r="K16" s="491"/>
      <c r="L16" s="491"/>
      <c r="M16" s="491"/>
      <c r="N16" s="491"/>
      <c r="O16" s="491"/>
      <c r="P16" s="491"/>
      <c r="Q16" s="491"/>
      <c r="R16" s="491"/>
      <c r="S16" s="491"/>
      <c r="T16" s="491"/>
      <c r="U16" s="491"/>
      <c r="V16" s="491"/>
      <c r="W16" s="491"/>
      <c r="X16" s="491"/>
      <c r="Y16" s="491"/>
      <c r="Z16" s="491"/>
      <c r="AA16" s="491"/>
      <c r="AB16" s="491"/>
      <c r="AC16" s="491"/>
      <c r="AD16" s="491"/>
      <c r="AE16" s="491"/>
      <c r="AF16" s="491"/>
      <c r="AG16" s="980"/>
    </row>
    <row r="17">
      <c r="A17" s="932" t="s">
        <v>98</v>
      </c>
      <c r="B17" s="857"/>
      <c r="C17" s="857"/>
      <c r="D17" s="857"/>
      <c r="E17" s="857"/>
      <c r="F17" s="857"/>
      <c r="G17" s="857"/>
      <c r="H17" s="857"/>
      <c r="I17" s="860"/>
      <c r="J17" s="860"/>
      <c r="K17" s="860"/>
      <c r="L17" s="860"/>
      <c r="M17" s="860"/>
      <c r="N17" s="860"/>
      <c r="O17" s="860"/>
      <c r="P17" s="860"/>
      <c r="Q17" s="860"/>
      <c r="R17" s="860"/>
      <c r="S17" s="42"/>
      <c r="T17" s="42"/>
      <c r="U17" s="42"/>
      <c r="V17" s="42"/>
      <c r="W17" s="42"/>
      <c r="X17" s="42"/>
      <c r="Y17" s="42"/>
      <c r="Z17" s="1010"/>
      <c r="AA17" s="42"/>
      <c r="AB17" s="42"/>
      <c r="AC17" s="1010"/>
      <c r="AD17" s="1010"/>
      <c r="AE17" s="1010"/>
      <c r="AF17" s="1010"/>
      <c r="AG17" s="1007">
        <f t="shared" ref="AG17:AG25" si="3">sum(B17:AF17)</f>
        <v>0</v>
      </c>
    </row>
    <row r="18">
      <c r="A18" s="932" t="s">
        <v>99</v>
      </c>
      <c r="B18" s="857"/>
      <c r="C18" s="857"/>
      <c r="D18" s="857"/>
      <c r="E18" s="857"/>
      <c r="F18" s="857"/>
      <c r="G18" s="857"/>
      <c r="H18" s="857"/>
      <c r="I18" s="860"/>
      <c r="J18" s="860"/>
      <c r="K18" s="860"/>
      <c r="L18" s="860"/>
      <c r="M18" s="860"/>
      <c r="N18" s="857"/>
      <c r="O18" s="860"/>
      <c r="P18" s="857"/>
      <c r="Q18" s="860"/>
      <c r="R18" s="860"/>
      <c r="S18" s="42"/>
      <c r="T18" s="42"/>
      <c r="U18" s="42"/>
      <c r="V18" s="42"/>
      <c r="W18" s="42"/>
      <c r="X18" s="42"/>
      <c r="Y18" s="42"/>
      <c r="Z18" s="1006"/>
      <c r="AA18" s="1012"/>
      <c r="AB18" s="42"/>
      <c r="AC18" s="1012"/>
      <c r="AD18" s="1012"/>
      <c r="AE18" s="1012"/>
      <c r="AF18" s="1012"/>
      <c r="AG18" s="1007">
        <f t="shared" si="3"/>
        <v>0</v>
      </c>
    </row>
    <row r="19">
      <c r="A19" s="932" t="s">
        <v>927</v>
      </c>
      <c r="B19" s="857"/>
      <c r="C19" s="857"/>
      <c r="D19" s="857"/>
      <c r="E19" s="857"/>
      <c r="F19" s="857"/>
      <c r="G19" s="857"/>
      <c r="H19" s="857"/>
      <c r="I19" s="857"/>
      <c r="J19" s="857"/>
      <c r="K19" s="857"/>
      <c r="L19" s="857"/>
      <c r="M19" s="857"/>
      <c r="N19" s="857"/>
      <c r="O19" s="857"/>
      <c r="P19" s="857"/>
      <c r="Q19" s="857"/>
      <c r="R19" s="857"/>
      <c r="S19" s="857"/>
      <c r="T19" s="857"/>
      <c r="U19" s="857"/>
      <c r="V19" s="857"/>
      <c r="W19" s="857"/>
      <c r="X19" s="857"/>
      <c r="Y19" s="857"/>
      <c r="Z19" s="1013"/>
      <c r="AA19" s="857"/>
      <c r="AB19" s="857"/>
      <c r="AC19" s="1013"/>
      <c r="AD19" s="1013"/>
      <c r="AE19" s="1013"/>
      <c r="AF19" s="1013"/>
      <c r="AG19" s="1007">
        <f t="shared" si="3"/>
        <v>0</v>
      </c>
    </row>
    <row r="20">
      <c r="A20" s="932" t="s">
        <v>929</v>
      </c>
      <c r="B20" s="1004"/>
      <c r="C20" s="857"/>
      <c r="D20" s="857"/>
      <c r="E20" s="857"/>
      <c r="F20" s="857"/>
      <c r="G20" s="857"/>
      <c r="H20" s="857"/>
      <c r="I20" s="860"/>
      <c r="J20" s="860"/>
      <c r="K20" s="860"/>
      <c r="L20" s="860"/>
      <c r="M20" s="860"/>
      <c r="N20" s="860"/>
      <c r="O20" s="1005"/>
      <c r="P20" s="860"/>
      <c r="Q20" s="860"/>
      <c r="R20" s="860"/>
      <c r="S20" s="42"/>
      <c r="T20" s="42"/>
      <c r="U20" s="857"/>
      <c r="V20" s="857"/>
      <c r="W20" s="857"/>
      <c r="X20" s="857"/>
      <c r="Y20" s="857"/>
      <c r="Z20" s="1013"/>
      <c r="AA20" s="857"/>
      <c r="AB20" s="857"/>
      <c r="AC20" s="1013"/>
      <c r="AD20" s="1013"/>
      <c r="AE20" s="1013"/>
      <c r="AF20" s="1013"/>
      <c r="AG20" s="1007">
        <f t="shared" si="3"/>
        <v>0</v>
      </c>
    </row>
    <row r="21">
      <c r="A21" s="932" t="s">
        <v>933</v>
      </c>
      <c r="B21" s="857"/>
      <c r="C21" s="857"/>
      <c r="D21" s="857"/>
      <c r="E21" s="857"/>
      <c r="F21" s="857"/>
      <c r="G21" s="857"/>
      <c r="H21" s="857"/>
      <c r="I21" s="857"/>
      <c r="J21" s="857"/>
      <c r="K21" s="857"/>
      <c r="L21" s="857"/>
      <c r="M21" s="857"/>
      <c r="N21" s="857"/>
      <c r="O21" s="857"/>
      <c r="P21" s="857"/>
      <c r="Q21" s="857"/>
      <c r="R21" s="857"/>
      <c r="S21" s="857"/>
      <c r="T21" s="857"/>
      <c r="U21" s="857"/>
      <c r="V21" s="857"/>
      <c r="W21" s="857"/>
      <c r="X21" s="857"/>
      <c r="Y21" s="857"/>
      <c r="Z21" s="857"/>
      <c r="AA21" s="42"/>
      <c r="AB21" s="857"/>
      <c r="AC21" s="1013"/>
      <c r="AD21" s="1013"/>
      <c r="AE21" s="1013"/>
      <c r="AF21" s="1013"/>
      <c r="AG21" s="1007">
        <f t="shared" si="3"/>
        <v>0</v>
      </c>
    </row>
    <row r="22">
      <c r="A22" s="932" t="s">
        <v>935</v>
      </c>
      <c r="B22" s="1004"/>
      <c r="C22" s="857"/>
      <c r="D22" s="857"/>
      <c r="E22" s="857"/>
      <c r="F22" s="857"/>
      <c r="G22" s="857"/>
      <c r="H22" s="857"/>
      <c r="I22" s="860"/>
      <c r="J22" s="860"/>
      <c r="K22" s="860"/>
      <c r="L22" s="860"/>
      <c r="M22" s="860"/>
      <c r="N22" s="860"/>
      <c r="O22" s="1005"/>
      <c r="P22" s="860"/>
      <c r="Q22" s="860"/>
      <c r="R22" s="860"/>
      <c r="S22" s="42"/>
      <c r="T22" s="42"/>
      <c r="U22" s="857"/>
      <c r="V22" s="857"/>
      <c r="W22" s="857"/>
      <c r="X22" s="857"/>
      <c r="Y22" s="857"/>
      <c r="Z22" s="857"/>
      <c r="AA22" s="42"/>
      <c r="AB22" s="857"/>
      <c r="AC22" s="1013"/>
      <c r="AD22" s="1013"/>
      <c r="AE22" s="1013"/>
      <c r="AF22" s="1013"/>
      <c r="AG22" s="1007">
        <f t="shared" si="3"/>
        <v>0</v>
      </c>
    </row>
    <row r="23">
      <c r="A23" s="932" t="s">
        <v>938</v>
      </c>
      <c r="B23" s="857"/>
      <c r="C23" s="857"/>
      <c r="D23" s="857"/>
      <c r="E23" s="857"/>
      <c r="F23" s="857"/>
      <c r="G23" s="857"/>
      <c r="H23" s="857"/>
      <c r="I23" s="857"/>
      <c r="J23" s="857"/>
      <c r="K23" s="857"/>
      <c r="L23" s="857"/>
      <c r="M23" s="857"/>
      <c r="N23" s="857"/>
      <c r="O23" s="857"/>
      <c r="P23" s="857"/>
      <c r="Q23" s="857"/>
      <c r="R23" s="857"/>
      <c r="S23" s="857"/>
      <c r="T23" s="857"/>
      <c r="U23" s="857"/>
      <c r="V23" s="857"/>
      <c r="W23" s="857"/>
      <c r="X23" s="857"/>
      <c r="Y23" s="857"/>
      <c r="Z23" s="857"/>
      <c r="AA23" s="42"/>
      <c r="AB23" s="857"/>
      <c r="AC23" s="1013"/>
      <c r="AD23" s="1013"/>
      <c r="AE23" s="1013"/>
      <c r="AF23" s="1013"/>
      <c r="AG23" s="1007">
        <f t="shared" si="3"/>
        <v>0</v>
      </c>
    </row>
    <row r="24">
      <c r="A24" s="932" t="s">
        <v>940</v>
      </c>
      <c r="B24" s="857"/>
      <c r="C24" s="857"/>
      <c r="D24" s="857"/>
      <c r="E24" s="857"/>
      <c r="F24" s="857"/>
      <c r="G24" s="857"/>
      <c r="H24" s="857"/>
      <c r="I24" s="857"/>
      <c r="J24" s="857"/>
      <c r="K24" s="857"/>
      <c r="L24" s="857"/>
      <c r="M24" s="857"/>
      <c r="N24" s="857"/>
      <c r="O24" s="857"/>
      <c r="P24" s="857"/>
      <c r="Q24" s="857"/>
      <c r="R24" s="857"/>
      <c r="S24" s="42"/>
      <c r="T24" s="42"/>
      <c r="U24" s="857"/>
      <c r="V24" s="857"/>
      <c r="W24" s="857"/>
      <c r="X24" s="857"/>
      <c r="Y24" s="857"/>
      <c r="Z24" s="857"/>
      <c r="AA24" s="42"/>
      <c r="AB24" s="857"/>
      <c r="AC24" s="1013"/>
      <c r="AD24" s="1013"/>
      <c r="AE24" s="1013"/>
      <c r="AF24" s="1013"/>
      <c r="AG24" s="1007">
        <f t="shared" si="3"/>
        <v>0</v>
      </c>
    </row>
    <row r="25">
      <c r="A25" s="979" t="s">
        <v>44</v>
      </c>
      <c r="B25" s="161">
        <f t="shared" ref="B25:AF25" si="4">SUM(B17:B24)</f>
        <v>0</v>
      </c>
      <c r="C25" s="161">
        <f t="shared" si="4"/>
        <v>0</v>
      </c>
      <c r="D25" s="161">
        <f t="shared" si="4"/>
        <v>0</v>
      </c>
      <c r="E25" s="161">
        <f t="shared" si="4"/>
        <v>0</v>
      </c>
      <c r="F25" s="161">
        <f t="shared" si="4"/>
        <v>0</v>
      </c>
      <c r="G25" s="161">
        <f t="shared" si="4"/>
        <v>0</v>
      </c>
      <c r="H25" s="161">
        <f t="shared" si="4"/>
        <v>0</v>
      </c>
      <c r="I25" s="161">
        <f t="shared" si="4"/>
        <v>0</v>
      </c>
      <c r="J25" s="161">
        <f t="shared" si="4"/>
        <v>0</v>
      </c>
      <c r="K25" s="161">
        <f t="shared" si="4"/>
        <v>0</v>
      </c>
      <c r="L25" s="161">
        <f t="shared" si="4"/>
        <v>0</v>
      </c>
      <c r="M25" s="161">
        <f t="shared" si="4"/>
        <v>0</v>
      </c>
      <c r="N25" s="161">
        <f t="shared" si="4"/>
        <v>0</v>
      </c>
      <c r="O25" s="161">
        <f t="shared" si="4"/>
        <v>0</v>
      </c>
      <c r="P25" s="161">
        <f t="shared" si="4"/>
        <v>0</v>
      </c>
      <c r="Q25" s="161">
        <f t="shared" si="4"/>
        <v>0</v>
      </c>
      <c r="R25" s="161">
        <f t="shared" si="4"/>
        <v>0</v>
      </c>
      <c r="S25" s="161">
        <f t="shared" si="4"/>
        <v>0</v>
      </c>
      <c r="T25" s="161">
        <f t="shared" si="4"/>
        <v>0</v>
      </c>
      <c r="U25" s="161">
        <f t="shared" si="4"/>
        <v>0</v>
      </c>
      <c r="V25" s="161">
        <f t="shared" si="4"/>
        <v>0</v>
      </c>
      <c r="W25" s="161">
        <f t="shared" si="4"/>
        <v>0</v>
      </c>
      <c r="X25" s="161">
        <f t="shared" si="4"/>
        <v>0</v>
      </c>
      <c r="Y25" s="161">
        <f t="shared" si="4"/>
        <v>0</v>
      </c>
      <c r="Z25" s="161">
        <f t="shared" si="4"/>
        <v>0</v>
      </c>
      <c r="AA25" s="161">
        <f t="shared" si="4"/>
        <v>0</v>
      </c>
      <c r="AB25" s="161">
        <f t="shared" si="4"/>
        <v>0</v>
      </c>
      <c r="AC25" s="161">
        <f t="shared" si="4"/>
        <v>0</v>
      </c>
      <c r="AD25" s="161">
        <f t="shared" si="4"/>
        <v>0</v>
      </c>
      <c r="AE25" s="161">
        <f t="shared" si="4"/>
        <v>0</v>
      </c>
      <c r="AF25" s="161">
        <f t="shared" si="4"/>
        <v>0</v>
      </c>
      <c r="AG25" s="961">
        <f t="shared" si="3"/>
        <v>0</v>
      </c>
    </row>
    <row r="26">
      <c r="A26" s="1003"/>
      <c r="B26" s="153"/>
      <c r="C26" s="491"/>
      <c r="D26" s="491"/>
      <c r="E26" s="491"/>
      <c r="F26" s="491"/>
      <c r="G26" s="491"/>
      <c r="H26" s="491"/>
      <c r="I26" s="491"/>
      <c r="J26" s="491"/>
      <c r="K26" s="491"/>
      <c r="L26" s="491"/>
      <c r="M26" s="491"/>
      <c r="N26" s="491"/>
      <c r="O26" s="491"/>
      <c r="P26" s="491"/>
      <c r="Q26" s="491"/>
      <c r="R26" s="491"/>
      <c r="S26" s="491"/>
      <c r="T26" s="491"/>
      <c r="U26" s="491"/>
      <c r="V26" s="491"/>
      <c r="W26" s="491"/>
      <c r="X26" s="491"/>
      <c r="Y26" s="491"/>
      <c r="Z26" s="491"/>
      <c r="AA26" s="491"/>
      <c r="AB26" s="491"/>
      <c r="AC26" s="491"/>
      <c r="AD26" s="491"/>
      <c r="AE26" s="491"/>
      <c r="AF26" s="491"/>
      <c r="AG26" s="961"/>
    </row>
    <row r="27">
      <c r="A27" s="1003"/>
      <c r="B27" s="153"/>
      <c r="C27" s="491"/>
      <c r="D27" s="491"/>
      <c r="E27" s="491"/>
      <c r="F27" s="491"/>
      <c r="G27" s="491"/>
      <c r="H27" s="491"/>
      <c r="I27" s="491"/>
      <c r="J27" s="491"/>
      <c r="K27" s="491"/>
      <c r="L27" s="491"/>
      <c r="M27" s="491"/>
      <c r="N27" s="491"/>
      <c r="O27" s="491"/>
      <c r="P27" s="491"/>
      <c r="Q27" s="491"/>
      <c r="R27" s="491"/>
      <c r="S27" s="491"/>
      <c r="T27" s="491"/>
      <c r="U27" s="491"/>
      <c r="V27" s="491"/>
      <c r="W27" s="491"/>
      <c r="X27" s="491"/>
      <c r="Y27" s="491"/>
      <c r="Z27" s="491"/>
      <c r="AA27" s="491"/>
      <c r="AB27" s="491"/>
      <c r="AC27" s="491"/>
      <c r="AD27" s="491"/>
      <c r="AE27" s="491"/>
      <c r="AF27" s="491"/>
      <c r="AG27" s="961"/>
    </row>
    <row r="28">
      <c r="A28" s="983"/>
      <c r="B28" s="1014"/>
      <c r="C28" s="1014"/>
      <c r="D28" s="1014"/>
      <c r="E28" s="1014"/>
      <c r="F28" s="1014"/>
      <c r="G28" s="1014"/>
      <c r="H28" s="1014"/>
      <c r="I28" s="1014"/>
      <c r="J28" s="1014"/>
      <c r="K28" s="1014"/>
      <c r="L28" s="1014"/>
      <c r="M28" s="1014"/>
      <c r="N28" s="1014"/>
      <c r="O28" s="1014"/>
      <c r="P28" s="1014"/>
      <c r="Q28" s="1014"/>
      <c r="R28" s="1014"/>
      <c r="S28" s="1014"/>
      <c r="T28" s="1014"/>
      <c r="U28" s="1014"/>
      <c r="V28" s="1014"/>
      <c r="W28" s="1014"/>
      <c r="X28" s="1014"/>
      <c r="Y28" s="1014"/>
      <c r="Z28" s="1014"/>
      <c r="AA28" s="1014"/>
      <c r="AB28" s="1014"/>
      <c r="AC28" s="1014"/>
      <c r="AD28" s="1014"/>
      <c r="AE28" s="1014"/>
      <c r="AF28" s="1014"/>
      <c r="AG28" s="732"/>
    </row>
    <row r="29">
      <c r="A29" s="983"/>
      <c r="B29" s="1014"/>
      <c r="C29" s="1014"/>
      <c r="D29" s="1014"/>
      <c r="E29" s="1014"/>
      <c r="F29" s="1014"/>
      <c r="G29" s="1014"/>
      <c r="H29" s="1014"/>
      <c r="I29" s="1014"/>
      <c r="J29" s="1014"/>
      <c r="K29" s="1014"/>
      <c r="L29" s="1014"/>
      <c r="M29" s="1014"/>
      <c r="N29" s="1014"/>
      <c r="O29" s="1014"/>
      <c r="P29" s="1014"/>
      <c r="Q29" s="1014"/>
      <c r="R29" s="1014"/>
      <c r="S29" s="1014"/>
      <c r="T29" s="1014"/>
      <c r="U29" s="1014"/>
      <c r="V29" s="1014"/>
      <c r="W29" s="1014"/>
      <c r="X29" s="1014"/>
      <c r="Y29" s="1014"/>
      <c r="Z29" s="1014"/>
      <c r="AA29" s="1014"/>
      <c r="AB29" s="1014"/>
      <c r="AC29" s="1014"/>
      <c r="AD29" s="1014"/>
      <c r="AE29" s="1014"/>
      <c r="AF29" s="1014"/>
      <c r="AG29" s="732"/>
    </row>
    <row r="30">
      <c r="A30" s="889" t="s">
        <v>813</v>
      </c>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c r="AA30" s="491"/>
      <c r="AB30" s="491"/>
      <c r="AC30" s="491"/>
      <c r="AD30" s="491"/>
      <c r="AE30" s="491"/>
      <c r="AF30" s="491"/>
      <c r="AG30" s="732"/>
    </row>
    <row r="31">
      <c r="A31" s="142" t="s">
        <v>488</v>
      </c>
      <c r="B31" s="89">
        <f>'OLD Summary'!B70</f>
        <v>359.988</v>
      </c>
      <c r="C31" s="89">
        <f>'OLD Summary'!C70</f>
        <v>0</v>
      </c>
      <c r="D31" s="89">
        <f>'OLD Summary'!D70</f>
        <v>179.994</v>
      </c>
      <c r="E31" s="89">
        <f>'OLD Summary'!E70</f>
        <v>59.998</v>
      </c>
      <c r="F31" s="89">
        <f>'OLD Summary'!F70</f>
        <v>59.998</v>
      </c>
      <c r="G31" s="89">
        <f>'OLD Summary'!G70</f>
        <v>0</v>
      </c>
      <c r="H31" s="89">
        <f>'OLD Summary'!H70</f>
        <v>0</v>
      </c>
      <c r="I31" s="89">
        <f>'OLD Summary'!I70</f>
        <v>179.994</v>
      </c>
      <c r="J31" s="89">
        <f>'OLD Summary'!J70</f>
        <v>215.992</v>
      </c>
      <c r="K31" s="89">
        <f>'OLD Summary'!K70</f>
        <v>399.992</v>
      </c>
      <c r="L31" s="89">
        <f>'OLD Summary'!L70</f>
        <v>119.996</v>
      </c>
      <c r="M31" s="89">
        <f>'OLD Summary'!M70</f>
        <v>6467.782</v>
      </c>
      <c r="N31" s="89">
        <f>'OLD Summary'!N70</f>
        <v>399.992</v>
      </c>
      <c r="O31" s="89">
        <f>'OLD Summary'!O70</f>
        <v>0</v>
      </c>
      <c r="P31" s="89">
        <f>'OLD Summary'!P70</f>
        <v>0</v>
      </c>
      <c r="Q31" s="89">
        <f>'OLD Summary'!Q70</f>
        <v>179.994</v>
      </c>
      <c r="R31" s="89">
        <f>'OLD Summary'!R70</f>
        <v>399.992</v>
      </c>
      <c r="S31" s="89">
        <f>'OLD Summary'!S70</f>
        <v>119.996</v>
      </c>
      <c r="T31" s="89">
        <f>'OLD Summary'!T70</f>
        <v>119.996</v>
      </c>
      <c r="U31" s="89">
        <f>'OLD Summary'!U70</f>
        <v>0</v>
      </c>
      <c r="V31" s="89">
        <f>'OLD Summary'!V70</f>
        <v>0</v>
      </c>
      <c r="W31" s="89">
        <f>'OLD Summary'!W70</f>
        <v>0</v>
      </c>
      <c r="X31" s="89">
        <f>'OLD Summary'!X70</f>
        <v>0</v>
      </c>
      <c r="Y31" s="89">
        <f>'OLD Summary'!Y70</f>
        <v>0</v>
      </c>
      <c r="Z31" s="89">
        <f>'OLD Summary'!Z70</f>
        <v>0</v>
      </c>
      <c r="AA31" s="89">
        <f>'OLD Summary'!AA70</f>
        <v>0</v>
      </c>
      <c r="AB31" s="89">
        <f>'OLD Summary'!AB70</f>
        <v>0</v>
      </c>
      <c r="AC31" s="89">
        <f>'OLD Summary'!AC70</f>
        <v>0</v>
      </c>
      <c r="AD31" s="89">
        <f>'OLD Summary'!AD70</f>
        <v>0</v>
      </c>
      <c r="AE31" s="89">
        <f>'OLD Summary'!AE70</f>
        <v>0</v>
      </c>
      <c r="AF31" s="89">
        <f>'OLD Summary'!AF70</f>
        <v>0</v>
      </c>
      <c r="AG31" s="888">
        <f t="shared" ref="AG31:AG49" si="5">SUM(B31:AF31)</f>
        <v>9263.704</v>
      </c>
    </row>
    <row r="32">
      <c r="A32" s="1016" t="s">
        <v>956</v>
      </c>
      <c r="B32" s="89" t="str">
        <f>(#REF!+#REF!)*'OLD Data - P&amp;L'!$C$3</f>
        <v>#REF!</v>
      </c>
      <c r="C32" s="89" t="str">
        <f>(#REF!+#REF!)*'OLD Data - P&amp;L'!$C$3</f>
        <v>#REF!</v>
      </c>
      <c r="D32" s="89" t="str">
        <f>(#REF!+#REF!)*'OLD Data - P&amp;L'!$C$3</f>
        <v>#REF!</v>
      </c>
      <c r="E32" s="89" t="str">
        <f>(#REF!+#REF!)*'OLD Data - P&amp;L'!$C$3</f>
        <v>#REF!</v>
      </c>
      <c r="F32" s="89" t="str">
        <f>(#REF!+#REF!)*'OLD Data - P&amp;L'!$C$3</f>
        <v>#REF!</v>
      </c>
      <c r="G32" s="89" t="str">
        <f>(#REF!+#REF!)*'OLD Data - P&amp;L'!$C$3</f>
        <v>#REF!</v>
      </c>
      <c r="H32" s="89" t="str">
        <f>(#REF!+#REF!)*'OLD Data - P&amp;L'!$C$3</f>
        <v>#REF!</v>
      </c>
      <c r="I32" s="89" t="str">
        <f>(#REF!+#REF!)*'OLD Data - P&amp;L'!$C$3</f>
        <v>#REF!</v>
      </c>
      <c r="J32" s="89" t="str">
        <f>(#REF!+#REF!)*'OLD Data - P&amp;L'!$C$3</f>
        <v>#REF!</v>
      </c>
      <c r="K32" s="89" t="str">
        <f>(#REF!+#REF!)*'OLD Data - P&amp;L'!$C$3</f>
        <v>#REF!</v>
      </c>
      <c r="L32" s="89" t="str">
        <f>(#REF!+#REF!)*'OLD Data - P&amp;L'!$C$3</f>
        <v>#REF!</v>
      </c>
      <c r="M32" s="89" t="str">
        <f>(#REF!+#REF!)*'OLD Data - P&amp;L'!$C$3</f>
        <v>#REF!</v>
      </c>
      <c r="N32" s="89" t="str">
        <f>(#REF!+#REF!)*'OLD Data - P&amp;L'!$C$3</f>
        <v>#REF!</v>
      </c>
      <c r="O32" s="89" t="str">
        <f>(#REF!+#REF!)*'OLD Data - P&amp;L'!$C$3</f>
        <v>#REF!</v>
      </c>
      <c r="P32" s="89" t="str">
        <f>(#REF!+#REF!)*'OLD Data - P&amp;L'!$C$3</f>
        <v>#REF!</v>
      </c>
      <c r="Q32" s="89" t="str">
        <f>(#REF!+#REF!)*'OLD Data - P&amp;L'!$C$3</f>
        <v>#REF!</v>
      </c>
      <c r="R32" s="89" t="str">
        <f>(#REF!+#REF!)*'OLD Data - P&amp;L'!$C$3</f>
        <v>#REF!</v>
      </c>
      <c r="S32" s="89" t="str">
        <f>(#REF!+#REF!)*'OLD Data - P&amp;L'!$C$3</f>
        <v>#REF!</v>
      </c>
      <c r="T32" s="89" t="str">
        <f>(#REF!+#REF!)*'OLD Data - P&amp;L'!$C$3</f>
        <v>#REF!</v>
      </c>
      <c r="U32" s="89" t="str">
        <f>(#REF!+#REF!)*'OLD Data - P&amp;L'!$C$3</f>
        <v>#REF!</v>
      </c>
      <c r="V32" s="89" t="str">
        <f>(#REF!+#REF!)*'OLD Data - P&amp;L'!$C$3</f>
        <v>#REF!</v>
      </c>
      <c r="W32" s="89" t="str">
        <f>(#REF!+#REF!)*'OLD Data - P&amp;L'!$C$3</f>
        <v>#REF!</v>
      </c>
      <c r="X32" s="89" t="str">
        <f>(#REF!+#REF!)*'OLD Data - P&amp;L'!$C$3</f>
        <v>#REF!</v>
      </c>
      <c r="Y32" s="89" t="str">
        <f>(#REF!+#REF!)*'OLD Data - P&amp;L'!$C$3</f>
        <v>#REF!</v>
      </c>
      <c r="Z32" s="89" t="str">
        <f>(#REF!+#REF!)*'OLD Data - P&amp;L'!$C$3</f>
        <v>#REF!</v>
      </c>
      <c r="AA32" s="89" t="str">
        <f>(#REF!+#REF!)*'OLD Data - P&amp;L'!$C$3</f>
        <v>#REF!</v>
      </c>
      <c r="AB32" s="89" t="str">
        <f>(#REF!+#REF!)*'OLD Data - P&amp;L'!$C$3</f>
        <v>#REF!</v>
      </c>
      <c r="AC32" s="89" t="str">
        <f>(#REF!+#REF!)*'OLD Data - P&amp;L'!$C$3</f>
        <v>#REF!</v>
      </c>
      <c r="AD32" s="89" t="str">
        <f>(#REF!+#REF!)*'OLD Data - P&amp;L'!$C$3</f>
        <v>#REF!</v>
      </c>
      <c r="AE32" s="89" t="str">
        <f>(#REF!+#REF!)*'OLD Data - P&amp;L'!$C$3</f>
        <v>#REF!</v>
      </c>
      <c r="AF32" s="89" t="str">
        <f>(#REF!+#REF!)*'OLD Data - P&amp;L'!$C$3</f>
        <v>#REF!</v>
      </c>
      <c r="AG32" s="888" t="str">
        <f t="shared" si="5"/>
        <v>#REF!</v>
      </c>
    </row>
    <row r="33">
      <c r="A33" s="1017" t="s">
        <v>964</v>
      </c>
      <c r="B33" s="89" t="str">
        <f>(B32)*'OLD Data - P&amp;L'!$L$5</f>
        <v>#REF!</v>
      </c>
      <c r="C33" s="89" t="str">
        <f>(C32)*'OLD Data - P&amp;L'!$L$5</f>
        <v>#REF!</v>
      </c>
      <c r="D33" s="89" t="str">
        <f>(D32)*'OLD Data - P&amp;L'!$L$5</f>
        <v>#REF!</v>
      </c>
      <c r="E33" s="89" t="str">
        <f>(E32)*'OLD Data - P&amp;L'!$L$5</f>
        <v>#REF!</v>
      </c>
      <c r="F33" s="89" t="str">
        <f>(F32)*'OLD Data - P&amp;L'!$L$5</f>
        <v>#REF!</v>
      </c>
      <c r="G33" s="89" t="str">
        <f>(G32)*'OLD Data - P&amp;L'!$L$5</f>
        <v>#REF!</v>
      </c>
      <c r="H33" s="89" t="str">
        <f>(H32)*'OLD Data - P&amp;L'!$L$5</f>
        <v>#REF!</v>
      </c>
      <c r="I33" s="89" t="str">
        <f>(I32)*'OLD Data - P&amp;L'!$L$5</f>
        <v>#REF!</v>
      </c>
      <c r="J33" s="89" t="str">
        <f>(J32)*'OLD Data - P&amp;L'!$L$5</f>
        <v>#REF!</v>
      </c>
      <c r="K33" s="89" t="str">
        <f>(K32)*'OLD Data - P&amp;L'!$L$5</f>
        <v>#REF!</v>
      </c>
      <c r="L33" s="89" t="str">
        <f>(L32)*'OLD Data - P&amp;L'!$L$5</f>
        <v>#REF!</v>
      </c>
      <c r="M33" s="89" t="str">
        <f>(M32)*'OLD Data - P&amp;L'!$L$5</f>
        <v>#REF!</v>
      </c>
      <c r="N33" s="89" t="str">
        <f>(N32)*'OLD Data - P&amp;L'!$L$5</f>
        <v>#REF!</v>
      </c>
      <c r="O33" s="89" t="str">
        <f>(O32)*'OLD Data - P&amp;L'!$L$5</f>
        <v>#REF!</v>
      </c>
      <c r="P33" s="89" t="str">
        <f>(P32)*'OLD Data - P&amp;L'!$L$5</f>
        <v>#REF!</v>
      </c>
      <c r="Q33" s="89" t="str">
        <f>(Q32)*'OLD Data - P&amp;L'!$L$5</f>
        <v>#REF!</v>
      </c>
      <c r="R33" s="89" t="str">
        <f>(R32)*'OLD Data - P&amp;L'!$L$5</f>
        <v>#REF!</v>
      </c>
      <c r="S33" s="89" t="str">
        <f>(S32)*'OLD Data - P&amp;L'!$L$5</f>
        <v>#REF!</v>
      </c>
      <c r="T33" s="89" t="str">
        <f>(T32)*'OLD Data - P&amp;L'!$L$5</f>
        <v>#REF!</v>
      </c>
      <c r="U33" s="89" t="str">
        <f>(U32)*'OLD Data - P&amp;L'!$L$5</f>
        <v>#REF!</v>
      </c>
      <c r="V33" s="89" t="str">
        <f>(V32)*'OLD Data - P&amp;L'!$L$5</f>
        <v>#REF!</v>
      </c>
      <c r="W33" s="89" t="str">
        <f>(W32)*'OLD Data - P&amp;L'!$L$5</f>
        <v>#REF!</v>
      </c>
      <c r="X33" s="89" t="str">
        <f>(X32)*'OLD Data - P&amp;L'!$L$5</f>
        <v>#REF!</v>
      </c>
      <c r="Y33" s="89" t="str">
        <f>(Y32)*'OLD Data - P&amp;L'!$L$5</f>
        <v>#REF!</v>
      </c>
      <c r="Z33" s="89" t="str">
        <f>(Z32)*'OLD Data - P&amp;L'!$L$5</f>
        <v>#REF!</v>
      </c>
      <c r="AA33" s="89" t="str">
        <f>(AA32)*'OLD Data - P&amp;L'!$L$5</f>
        <v>#REF!</v>
      </c>
      <c r="AB33" s="89" t="str">
        <f>(AB32)*'OLD Data - P&amp;L'!$L$5</f>
        <v>#REF!</v>
      </c>
      <c r="AC33" s="89" t="str">
        <f>(AC32)*'OLD Data - P&amp;L'!$L$5</f>
        <v>#REF!</v>
      </c>
      <c r="AD33" s="89" t="str">
        <f>(AD32)*'OLD Data - P&amp;L'!$L$5</f>
        <v>#REF!</v>
      </c>
      <c r="AE33" s="89" t="str">
        <f>(AE32)*'OLD Data - P&amp;L'!$L$5</f>
        <v>#REF!</v>
      </c>
      <c r="AF33" s="89" t="str">
        <f>(AF32)*'OLD Data - P&amp;L'!$L$5</f>
        <v>#REF!</v>
      </c>
      <c r="AG33" s="888" t="str">
        <f t="shared" si="5"/>
        <v>#REF!</v>
      </c>
    </row>
    <row r="34">
      <c r="A34" s="1016" t="s">
        <v>972</v>
      </c>
      <c r="B34" s="89" t="str">
        <f>(#REF!+#REF!)*'OLD Data - P&amp;L'!$C$4</f>
        <v>#REF!</v>
      </c>
      <c r="C34" s="89" t="str">
        <f>(#REF!+#REF!)*'OLD Data - P&amp;L'!$C$4</f>
        <v>#REF!</v>
      </c>
      <c r="D34" s="89" t="str">
        <f>(#REF!+#REF!)*'OLD Data - P&amp;L'!$C$4</f>
        <v>#REF!</v>
      </c>
      <c r="E34" s="89" t="str">
        <f>(#REF!+#REF!)*'OLD Data - P&amp;L'!$C$4</f>
        <v>#REF!</v>
      </c>
      <c r="F34" s="89" t="str">
        <f>(#REF!+#REF!)*'OLD Data - P&amp;L'!$C$4</f>
        <v>#REF!</v>
      </c>
      <c r="G34" s="89" t="str">
        <f>(#REF!+#REF!)*'OLD Data - P&amp;L'!$C$4</f>
        <v>#REF!</v>
      </c>
      <c r="H34" s="89" t="str">
        <f>(#REF!+#REF!)*'OLD Data - P&amp;L'!$C$4</f>
        <v>#REF!</v>
      </c>
      <c r="I34" s="89" t="str">
        <f>(#REF!+#REF!)*'OLD Data - P&amp;L'!$C$4</f>
        <v>#REF!</v>
      </c>
      <c r="J34" s="89" t="str">
        <f>(#REF!+#REF!)*'OLD Data - P&amp;L'!$C$4</f>
        <v>#REF!</v>
      </c>
      <c r="K34" s="89" t="str">
        <f>(#REF!+#REF!)*'OLD Data - P&amp;L'!$C$4</f>
        <v>#REF!</v>
      </c>
      <c r="L34" s="89" t="str">
        <f>(#REF!+#REF!)*'OLD Data - P&amp;L'!$C$4</f>
        <v>#REF!</v>
      </c>
      <c r="M34" s="89" t="str">
        <f>(#REF!+#REF!)*'OLD Data - P&amp;L'!$C$4</f>
        <v>#REF!</v>
      </c>
      <c r="N34" s="89" t="str">
        <f>(#REF!+#REF!)*'OLD Data - P&amp;L'!$C$4</f>
        <v>#REF!</v>
      </c>
      <c r="O34" s="89" t="str">
        <f>(#REF!+#REF!)*'OLD Data - P&amp;L'!$C$4</f>
        <v>#REF!</v>
      </c>
      <c r="P34" s="89" t="str">
        <f>(#REF!+#REF!)*'OLD Data - P&amp;L'!$C$4</f>
        <v>#REF!</v>
      </c>
      <c r="Q34" s="89" t="str">
        <f>(#REF!+#REF!)*'OLD Data - P&amp;L'!$C$4</f>
        <v>#REF!</v>
      </c>
      <c r="R34" s="89" t="str">
        <f>(#REF!+#REF!)*'OLD Data - P&amp;L'!$C$4</f>
        <v>#REF!</v>
      </c>
      <c r="S34" s="89" t="str">
        <f>(#REF!+#REF!)*'OLD Data - P&amp;L'!$C$4</f>
        <v>#REF!</v>
      </c>
      <c r="T34" s="89" t="str">
        <f>(#REF!+#REF!)*'OLD Data - P&amp;L'!$C$4</f>
        <v>#REF!</v>
      </c>
      <c r="U34" s="89" t="str">
        <f>(#REF!+#REF!)*'OLD Data - P&amp;L'!$C$4</f>
        <v>#REF!</v>
      </c>
      <c r="V34" s="89" t="str">
        <f>(#REF!+#REF!)*'OLD Data - P&amp;L'!$C$4</f>
        <v>#REF!</v>
      </c>
      <c r="W34" s="89" t="str">
        <f>(#REF!+#REF!)*'OLD Data - P&amp;L'!$C$4</f>
        <v>#REF!</v>
      </c>
      <c r="X34" s="89" t="str">
        <f>(#REF!+#REF!)*'OLD Data - P&amp;L'!$C$4</f>
        <v>#REF!</v>
      </c>
      <c r="Y34" s="89" t="str">
        <f>(#REF!+#REF!)*'OLD Data - P&amp;L'!$C$4</f>
        <v>#REF!</v>
      </c>
      <c r="Z34" s="89" t="str">
        <f>(#REF!+#REF!)*'OLD Data - P&amp;L'!$C$4</f>
        <v>#REF!</v>
      </c>
      <c r="AA34" s="89" t="str">
        <f>(#REF!+#REF!)*'OLD Data - P&amp;L'!$C$4</f>
        <v>#REF!</v>
      </c>
      <c r="AB34" s="89" t="str">
        <f>(#REF!+#REF!)*'OLD Data - P&amp;L'!$C$4</f>
        <v>#REF!</v>
      </c>
      <c r="AC34" s="89" t="str">
        <f>(#REF!+#REF!)*'OLD Data - P&amp;L'!$C$4</f>
        <v>#REF!</v>
      </c>
      <c r="AD34" s="89" t="str">
        <f>(#REF!+#REF!)*'OLD Data - P&amp;L'!$C$4</f>
        <v>#REF!</v>
      </c>
      <c r="AE34" s="89" t="str">
        <f>(#REF!+#REF!)*'OLD Data - P&amp;L'!$C$4</f>
        <v>#REF!</v>
      </c>
      <c r="AF34" s="89" t="str">
        <f>(#REF!+#REF!)*'OLD Data - P&amp;L'!$C$4</f>
        <v>#REF!</v>
      </c>
      <c r="AG34" s="888" t="str">
        <f t="shared" si="5"/>
        <v>#REF!</v>
      </c>
    </row>
    <row r="35">
      <c r="A35" s="1017" t="s">
        <v>977</v>
      </c>
      <c r="B35" s="89" t="str">
        <f>(B34)*'OLD Data - P&amp;L'!$L$5</f>
        <v>#REF!</v>
      </c>
      <c r="C35" s="89" t="str">
        <f>(C34)*'OLD Data - P&amp;L'!$L$5</f>
        <v>#REF!</v>
      </c>
      <c r="D35" s="89" t="str">
        <f>(D34)*'OLD Data - P&amp;L'!$L$5</f>
        <v>#REF!</v>
      </c>
      <c r="E35" s="89" t="str">
        <f>(E34)*'OLD Data - P&amp;L'!$L$5</f>
        <v>#REF!</v>
      </c>
      <c r="F35" s="89" t="str">
        <f>(F34)*'OLD Data - P&amp;L'!$L$5</f>
        <v>#REF!</v>
      </c>
      <c r="G35" s="89" t="str">
        <f>(G34)*'OLD Data - P&amp;L'!$L$5</f>
        <v>#REF!</v>
      </c>
      <c r="H35" s="89" t="str">
        <f>(H34)*'OLD Data - P&amp;L'!$L$5</f>
        <v>#REF!</v>
      </c>
      <c r="I35" s="89" t="str">
        <f>(I34)*'OLD Data - P&amp;L'!$L$5</f>
        <v>#REF!</v>
      </c>
      <c r="J35" s="89" t="str">
        <f>(J34)*'OLD Data - P&amp;L'!$L$5</f>
        <v>#REF!</v>
      </c>
      <c r="K35" s="89" t="str">
        <f>(K34)*'OLD Data - P&amp;L'!$L$5</f>
        <v>#REF!</v>
      </c>
      <c r="L35" s="89" t="str">
        <f>(L34)*'OLD Data - P&amp;L'!$L$5</f>
        <v>#REF!</v>
      </c>
      <c r="M35" s="89" t="str">
        <f>(M34)*'OLD Data - P&amp;L'!$L$5</f>
        <v>#REF!</v>
      </c>
      <c r="N35" s="89" t="str">
        <f>(N34)*'OLD Data - P&amp;L'!$L$5</f>
        <v>#REF!</v>
      </c>
      <c r="O35" s="89" t="str">
        <f>(O34)*'OLD Data - P&amp;L'!$L$5</f>
        <v>#REF!</v>
      </c>
      <c r="P35" s="89" t="str">
        <f>(P34)*'OLD Data - P&amp;L'!$L$5</f>
        <v>#REF!</v>
      </c>
      <c r="Q35" s="89" t="str">
        <f>(Q34)*'OLD Data - P&amp;L'!$L$5</f>
        <v>#REF!</v>
      </c>
      <c r="R35" s="89" t="str">
        <f>(R34)*'OLD Data - P&amp;L'!$L$5</f>
        <v>#REF!</v>
      </c>
      <c r="S35" s="89" t="str">
        <f>(S34)*'OLD Data - P&amp;L'!$L$5</f>
        <v>#REF!</v>
      </c>
      <c r="T35" s="89" t="str">
        <f>(T34)*'OLD Data - P&amp;L'!$L$5</f>
        <v>#REF!</v>
      </c>
      <c r="U35" s="89" t="str">
        <f>(U34)*'OLD Data - P&amp;L'!$L$5</f>
        <v>#REF!</v>
      </c>
      <c r="V35" s="89" t="str">
        <f>(V34)*'OLD Data - P&amp;L'!$L$5</f>
        <v>#REF!</v>
      </c>
      <c r="W35" s="89" t="str">
        <f>(W34)*'OLD Data - P&amp;L'!$L$5</f>
        <v>#REF!</v>
      </c>
      <c r="X35" s="89" t="str">
        <f>(X34)*'OLD Data - P&amp;L'!$L$5</f>
        <v>#REF!</v>
      </c>
      <c r="Y35" s="89" t="str">
        <f>(Y34)*'OLD Data - P&amp;L'!$L$5</f>
        <v>#REF!</v>
      </c>
      <c r="Z35" s="89" t="str">
        <f>(Z34)*'OLD Data - P&amp;L'!$L$5</f>
        <v>#REF!</v>
      </c>
      <c r="AA35" s="89" t="str">
        <f>(AA34)*'OLD Data - P&amp;L'!$L$5</f>
        <v>#REF!</v>
      </c>
      <c r="AB35" s="89" t="str">
        <f>(AB34)*'OLD Data - P&amp;L'!$L$5</f>
        <v>#REF!</v>
      </c>
      <c r="AC35" s="89" t="str">
        <f>(AC34)*'OLD Data - P&amp;L'!$L$5</f>
        <v>#REF!</v>
      </c>
      <c r="AD35" s="89" t="str">
        <f>(AD34)*'OLD Data - P&amp;L'!$L$5</f>
        <v>#REF!</v>
      </c>
      <c r="AE35" s="89" t="str">
        <f>(AE34)*'OLD Data - P&amp;L'!$L$5</f>
        <v>#REF!</v>
      </c>
      <c r="AF35" s="89" t="str">
        <f>(AF34)*'OLD Data - P&amp;L'!$L$5</f>
        <v>#REF!</v>
      </c>
      <c r="AG35" s="888" t="str">
        <f t="shared" si="5"/>
        <v>#REF!</v>
      </c>
    </row>
    <row r="36">
      <c r="A36" s="1016" t="s">
        <v>985</v>
      </c>
      <c r="B36" s="89" t="str">
        <f>#REF!*'OLD Data - P&amp;L'!$C$6</f>
        <v>#REF!</v>
      </c>
      <c r="C36" s="89" t="str">
        <f>#REF!*'OLD Data - P&amp;L'!$C$6</f>
        <v>#REF!</v>
      </c>
      <c r="D36" s="89" t="str">
        <f>#REF!*'OLD Data - P&amp;L'!$C$6</f>
        <v>#REF!</v>
      </c>
      <c r="E36" s="89" t="str">
        <f>#REF!*'OLD Data - P&amp;L'!$C$6</f>
        <v>#REF!</v>
      </c>
      <c r="F36" s="89" t="str">
        <f>#REF!*'OLD Data - P&amp;L'!$C$6</f>
        <v>#REF!</v>
      </c>
      <c r="G36" s="89" t="str">
        <f>#REF!*'OLD Data - P&amp;L'!$C$6</f>
        <v>#REF!</v>
      </c>
      <c r="H36" s="89" t="str">
        <f>#REF!*'OLD Data - P&amp;L'!$C$6</f>
        <v>#REF!</v>
      </c>
      <c r="I36" s="89" t="str">
        <f>#REF!*'OLD Data - P&amp;L'!$C$6</f>
        <v>#REF!</v>
      </c>
      <c r="J36" s="89" t="str">
        <f>#REF!*'OLD Data - P&amp;L'!$C$6</f>
        <v>#REF!</v>
      </c>
      <c r="K36" s="89" t="str">
        <f>#REF!*'OLD Data - P&amp;L'!$C$6</f>
        <v>#REF!</v>
      </c>
      <c r="L36" s="89" t="str">
        <f>#REF!*'OLD Data - P&amp;L'!$C$6</f>
        <v>#REF!</v>
      </c>
      <c r="M36" s="89" t="str">
        <f>#REF!*'OLD Data - P&amp;L'!$C$6</f>
        <v>#REF!</v>
      </c>
      <c r="N36" s="89" t="str">
        <f>#REF!*'OLD Data - P&amp;L'!$C$6</f>
        <v>#REF!</v>
      </c>
      <c r="O36" s="89" t="str">
        <f>#REF!*'OLD Data - P&amp;L'!$C$6</f>
        <v>#REF!</v>
      </c>
      <c r="P36" s="89" t="str">
        <f>#REF!*'OLD Data - P&amp;L'!$C$6</f>
        <v>#REF!</v>
      </c>
      <c r="Q36" s="89" t="str">
        <f>#REF!*'OLD Data - P&amp;L'!$C$6</f>
        <v>#REF!</v>
      </c>
      <c r="R36" s="89" t="str">
        <f>#REF!*'OLD Data - P&amp;L'!$C$6</f>
        <v>#REF!</v>
      </c>
      <c r="S36" s="89" t="str">
        <f>#REF!*'OLD Data - P&amp;L'!$C$6</f>
        <v>#REF!</v>
      </c>
      <c r="T36" s="89" t="str">
        <f>#REF!*'OLD Data - P&amp;L'!$C$6</f>
        <v>#REF!</v>
      </c>
      <c r="U36" s="89" t="str">
        <f>#REF!*'OLD Data - P&amp;L'!$C$6</f>
        <v>#REF!</v>
      </c>
      <c r="V36" s="89" t="str">
        <f>#REF!*'OLD Data - P&amp;L'!$C$6</f>
        <v>#REF!</v>
      </c>
      <c r="W36" s="89" t="str">
        <f>#REF!*'OLD Data - P&amp;L'!$C$6</f>
        <v>#REF!</v>
      </c>
      <c r="X36" s="89" t="str">
        <f>#REF!*'OLD Data - P&amp;L'!$C$6</f>
        <v>#REF!</v>
      </c>
      <c r="Y36" s="89" t="str">
        <f>#REF!*'OLD Data - P&amp;L'!$C$6</f>
        <v>#REF!</v>
      </c>
      <c r="Z36" s="89" t="str">
        <f>#REF!*'OLD Data - P&amp;L'!$C$6</f>
        <v>#REF!</v>
      </c>
      <c r="AA36" s="89" t="str">
        <f>#REF!*'OLD Data - P&amp;L'!$C$6</f>
        <v>#REF!</v>
      </c>
      <c r="AB36" s="89" t="str">
        <f>#REF!*'OLD Data - P&amp;L'!$C$6</f>
        <v>#REF!</v>
      </c>
      <c r="AC36" s="89" t="str">
        <f>#REF!*'OLD Data - P&amp;L'!$C$6</f>
        <v>#REF!</v>
      </c>
      <c r="AD36" s="89" t="str">
        <f>#REF!*'OLD Data - P&amp;L'!$C$6</f>
        <v>#REF!</v>
      </c>
      <c r="AE36" s="89" t="str">
        <f>#REF!*'OLD Data - P&amp;L'!$C$6</f>
        <v>#REF!</v>
      </c>
      <c r="AF36" s="89" t="str">
        <f>#REF!*'OLD Data - P&amp;L'!$C$6</f>
        <v>#REF!</v>
      </c>
      <c r="AG36" s="888" t="str">
        <f t="shared" si="5"/>
        <v>#REF!</v>
      </c>
    </row>
    <row r="37">
      <c r="A37" s="1017" t="s">
        <v>994</v>
      </c>
      <c r="B37" s="89" t="str">
        <f>B36*'OLD Data - P&amp;L'!$L$5</f>
        <v>#REF!</v>
      </c>
      <c r="C37" s="89" t="str">
        <f>C36*'OLD Data - P&amp;L'!$L$5</f>
        <v>#REF!</v>
      </c>
      <c r="D37" s="89" t="str">
        <f>D36*'OLD Data - P&amp;L'!$L$5</f>
        <v>#REF!</v>
      </c>
      <c r="E37" s="89" t="str">
        <f>E36*'OLD Data - P&amp;L'!$L$5</f>
        <v>#REF!</v>
      </c>
      <c r="F37" s="89" t="str">
        <f>F36*'OLD Data - P&amp;L'!$L$5</f>
        <v>#REF!</v>
      </c>
      <c r="G37" s="89" t="str">
        <f>G36*'OLD Data - P&amp;L'!$L$5</f>
        <v>#REF!</v>
      </c>
      <c r="H37" s="89" t="str">
        <f>H36*'OLD Data - P&amp;L'!$L$5</f>
        <v>#REF!</v>
      </c>
      <c r="I37" s="89" t="str">
        <f>I36*'OLD Data - P&amp;L'!$L$5</f>
        <v>#REF!</v>
      </c>
      <c r="J37" s="89" t="str">
        <f>J36*'OLD Data - P&amp;L'!$L$5</f>
        <v>#REF!</v>
      </c>
      <c r="K37" s="89" t="str">
        <f>K36*'OLD Data - P&amp;L'!$L$5</f>
        <v>#REF!</v>
      </c>
      <c r="L37" s="89" t="str">
        <f>L36*'OLD Data - P&amp;L'!$L$5</f>
        <v>#REF!</v>
      </c>
      <c r="M37" s="89" t="str">
        <f>M36*'OLD Data - P&amp;L'!$L$5</f>
        <v>#REF!</v>
      </c>
      <c r="N37" s="89" t="str">
        <f>N36*'OLD Data - P&amp;L'!$L$5</f>
        <v>#REF!</v>
      </c>
      <c r="O37" s="89" t="str">
        <f>O36*'OLD Data - P&amp;L'!$L$5</f>
        <v>#REF!</v>
      </c>
      <c r="P37" s="89" t="str">
        <f>P36*'OLD Data - P&amp;L'!$L$5</f>
        <v>#REF!</v>
      </c>
      <c r="Q37" s="89" t="str">
        <f>Q36*'OLD Data - P&amp;L'!$L$5</f>
        <v>#REF!</v>
      </c>
      <c r="R37" s="89" t="str">
        <f>R36*'OLD Data - P&amp;L'!$L$5</f>
        <v>#REF!</v>
      </c>
      <c r="S37" s="89" t="str">
        <f>S36*'OLD Data - P&amp;L'!$L$5</f>
        <v>#REF!</v>
      </c>
      <c r="T37" s="89" t="str">
        <f>T36*'OLD Data - P&amp;L'!$L$5</f>
        <v>#REF!</v>
      </c>
      <c r="U37" s="89" t="str">
        <f>U36*'OLD Data - P&amp;L'!$L$5</f>
        <v>#REF!</v>
      </c>
      <c r="V37" s="89" t="str">
        <f>V36*'OLD Data - P&amp;L'!$L$5</f>
        <v>#REF!</v>
      </c>
      <c r="W37" s="89" t="str">
        <f>W36*'OLD Data - P&amp;L'!$L$5</f>
        <v>#REF!</v>
      </c>
      <c r="X37" s="89" t="str">
        <f>X36*'OLD Data - P&amp;L'!$L$5</f>
        <v>#REF!</v>
      </c>
      <c r="Y37" s="89" t="str">
        <f>Y36*'OLD Data - P&amp;L'!$L$5</f>
        <v>#REF!</v>
      </c>
      <c r="Z37" s="89" t="str">
        <f>Z36*'OLD Data - P&amp;L'!$L$5</f>
        <v>#REF!</v>
      </c>
      <c r="AA37" s="89" t="str">
        <f>AA36*'OLD Data - P&amp;L'!$L$5</f>
        <v>#REF!</v>
      </c>
      <c r="AB37" s="89" t="str">
        <f>AB36*'OLD Data - P&amp;L'!$L$5</f>
        <v>#REF!</v>
      </c>
      <c r="AC37" s="89" t="str">
        <f>AC36*'OLD Data - P&amp;L'!$L$5</f>
        <v>#REF!</v>
      </c>
      <c r="AD37" s="89" t="str">
        <f>AD36*'OLD Data - P&amp;L'!$L$5</f>
        <v>#REF!</v>
      </c>
      <c r="AE37" s="89" t="str">
        <f>AE36*'OLD Data - P&amp;L'!$L$5</f>
        <v>#REF!</v>
      </c>
      <c r="AF37" s="89" t="str">
        <f>AF36*'OLD Data - P&amp;L'!$L$5</f>
        <v>#REF!</v>
      </c>
      <c r="AG37" s="888" t="str">
        <f t="shared" si="5"/>
        <v>#REF!</v>
      </c>
    </row>
    <row r="38">
      <c r="A38" s="1017" t="s">
        <v>1001</v>
      </c>
      <c r="B38" s="89" t="str">
        <f>B36*'OLD Data - P&amp;L'!$L$4</f>
        <v>#REF!</v>
      </c>
      <c r="C38" s="89" t="str">
        <f>C36*'OLD Data - P&amp;L'!$L$4</f>
        <v>#REF!</v>
      </c>
      <c r="D38" s="89" t="str">
        <f>D36*'OLD Data - P&amp;L'!$L$4</f>
        <v>#REF!</v>
      </c>
      <c r="E38" s="89" t="str">
        <f>E36*'OLD Data - P&amp;L'!$L$4</f>
        <v>#REF!</v>
      </c>
      <c r="F38" s="89" t="str">
        <f>F36*'OLD Data - P&amp;L'!$L$4</f>
        <v>#REF!</v>
      </c>
      <c r="G38" s="89" t="str">
        <f>G36*'OLD Data - P&amp;L'!$L$4</f>
        <v>#REF!</v>
      </c>
      <c r="H38" s="89" t="str">
        <f>H36*'OLD Data - P&amp;L'!$L$4</f>
        <v>#REF!</v>
      </c>
      <c r="I38" s="89" t="str">
        <f>I36*'OLD Data - P&amp;L'!$L$4</f>
        <v>#REF!</v>
      </c>
      <c r="J38" s="89" t="str">
        <f>J36*'OLD Data - P&amp;L'!$L$4</f>
        <v>#REF!</v>
      </c>
      <c r="K38" s="89" t="str">
        <f>K36*'OLD Data - P&amp;L'!$L$4</f>
        <v>#REF!</v>
      </c>
      <c r="L38" s="89" t="str">
        <f>L36*'OLD Data - P&amp;L'!$L$4</f>
        <v>#REF!</v>
      </c>
      <c r="M38" s="89" t="str">
        <f>M36*'OLD Data - P&amp;L'!$L$4</f>
        <v>#REF!</v>
      </c>
      <c r="N38" s="89" t="str">
        <f>N36*'OLD Data - P&amp;L'!$L$4</f>
        <v>#REF!</v>
      </c>
      <c r="O38" s="89" t="str">
        <f>O36*'OLD Data - P&amp;L'!$L$4</f>
        <v>#REF!</v>
      </c>
      <c r="P38" s="89" t="str">
        <f>P36*'OLD Data - P&amp;L'!$L$4</f>
        <v>#REF!</v>
      </c>
      <c r="Q38" s="89" t="str">
        <f>Q36*'OLD Data - P&amp;L'!$L$4</f>
        <v>#REF!</v>
      </c>
      <c r="R38" s="89" t="str">
        <f>R36*'OLD Data - P&amp;L'!$L$4</f>
        <v>#REF!</v>
      </c>
      <c r="S38" s="89" t="str">
        <f>S36*'OLD Data - P&amp;L'!$L$4</f>
        <v>#REF!</v>
      </c>
      <c r="T38" s="89" t="str">
        <f>T36*'OLD Data - P&amp;L'!$L$4</f>
        <v>#REF!</v>
      </c>
      <c r="U38" s="89" t="str">
        <f>U36*'OLD Data - P&amp;L'!$L$4</f>
        <v>#REF!</v>
      </c>
      <c r="V38" s="89" t="str">
        <f>V36*'OLD Data - P&amp;L'!$L$4</f>
        <v>#REF!</v>
      </c>
      <c r="W38" s="89" t="str">
        <f>W36*'OLD Data - P&amp;L'!$L$4</f>
        <v>#REF!</v>
      </c>
      <c r="X38" s="89" t="str">
        <f>X36*'OLD Data - P&amp;L'!$L$4</f>
        <v>#REF!</v>
      </c>
      <c r="Y38" s="89" t="str">
        <f>Y36*'OLD Data - P&amp;L'!$L$4</f>
        <v>#REF!</v>
      </c>
      <c r="Z38" s="89" t="str">
        <f>Z36*'OLD Data - P&amp;L'!$L$4</f>
        <v>#REF!</v>
      </c>
      <c r="AA38" s="89" t="str">
        <f>AA36*'OLD Data - P&amp;L'!$L$4</f>
        <v>#REF!</v>
      </c>
      <c r="AB38" s="89" t="str">
        <f>AB36*'OLD Data - P&amp;L'!$L$4</f>
        <v>#REF!</v>
      </c>
      <c r="AC38" s="89" t="str">
        <f>AC36*'OLD Data - P&amp;L'!$L$4</f>
        <v>#REF!</v>
      </c>
      <c r="AD38" s="89" t="str">
        <f>AD36*'OLD Data - P&amp;L'!$L$4</f>
        <v>#REF!</v>
      </c>
      <c r="AE38" s="89" t="str">
        <f>AE36*'OLD Data - P&amp;L'!$L$4</f>
        <v>#REF!</v>
      </c>
      <c r="AF38" s="89" t="str">
        <f>AF36*'OLD Data - P&amp;L'!$L$4</f>
        <v>#REF!</v>
      </c>
      <c r="AG38" s="888" t="str">
        <f t="shared" si="5"/>
        <v>#REF!</v>
      </c>
    </row>
    <row r="39">
      <c r="A39" s="1016" t="s">
        <v>1004</v>
      </c>
      <c r="B39" s="89" t="str">
        <f>#REF!*'OLD Data - P&amp;L'!$C$8</f>
        <v>#REF!</v>
      </c>
      <c r="C39" s="89" t="str">
        <f>#REF!*'OLD Data - P&amp;L'!$C$8</f>
        <v>#REF!</v>
      </c>
      <c r="D39" s="89" t="str">
        <f>#REF!*'OLD Data - P&amp;L'!$C$8</f>
        <v>#REF!</v>
      </c>
      <c r="E39" s="89" t="str">
        <f>#REF!*'OLD Data - P&amp;L'!$C$8</f>
        <v>#REF!</v>
      </c>
      <c r="F39" s="89" t="str">
        <f>#REF!*'OLD Data - P&amp;L'!$C$8</f>
        <v>#REF!</v>
      </c>
      <c r="G39" s="89" t="str">
        <f>#REF!*'OLD Data - P&amp;L'!$C$8</f>
        <v>#REF!</v>
      </c>
      <c r="H39" s="89" t="str">
        <f>#REF!*'OLD Data - P&amp;L'!$C$8</f>
        <v>#REF!</v>
      </c>
      <c r="I39" s="89" t="str">
        <f>#REF!*'OLD Data - P&amp;L'!$C$8</f>
        <v>#REF!</v>
      </c>
      <c r="J39" s="89" t="str">
        <f>#REF!*'OLD Data - P&amp;L'!$C$8</f>
        <v>#REF!</v>
      </c>
      <c r="K39" s="89" t="str">
        <f>#REF!*'OLD Data - P&amp;L'!$C$8</f>
        <v>#REF!</v>
      </c>
      <c r="L39" s="89" t="str">
        <f>#REF!*'OLD Data - P&amp;L'!$C$8</f>
        <v>#REF!</v>
      </c>
      <c r="M39" s="89" t="str">
        <f>#REF!*'OLD Data - P&amp;L'!$C$8</f>
        <v>#REF!</v>
      </c>
      <c r="N39" s="89" t="str">
        <f>#REF!*'OLD Data - P&amp;L'!$C$8</f>
        <v>#REF!</v>
      </c>
      <c r="O39" s="89" t="str">
        <f>#REF!*'OLD Data - P&amp;L'!$C$8</f>
        <v>#REF!</v>
      </c>
      <c r="P39" s="89" t="str">
        <f>#REF!*'OLD Data - P&amp;L'!$C$8</f>
        <v>#REF!</v>
      </c>
      <c r="Q39" s="89" t="str">
        <f>#REF!*'OLD Data - P&amp;L'!$C$8</f>
        <v>#REF!</v>
      </c>
      <c r="R39" s="89" t="str">
        <f>#REF!*'OLD Data - P&amp;L'!$C$8</f>
        <v>#REF!</v>
      </c>
      <c r="S39" s="89" t="str">
        <f>#REF!*'OLD Data - P&amp;L'!$C$8</f>
        <v>#REF!</v>
      </c>
      <c r="T39" s="89" t="str">
        <f>#REF!*'OLD Data - P&amp;L'!$C$8</f>
        <v>#REF!</v>
      </c>
      <c r="U39" s="89" t="str">
        <f>#REF!*'OLD Data - P&amp;L'!$C$8</f>
        <v>#REF!</v>
      </c>
      <c r="V39" s="89" t="str">
        <f>#REF!*'OLD Data - P&amp;L'!$C$8</f>
        <v>#REF!</v>
      </c>
      <c r="W39" s="89" t="str">
        <f>#REF!*'OLD Data - P&amp;L'!$C$8</f>
        <v>#REF!</v>
      </c>
      <c r="X39" s="89" t="str">
        <f>#REF!*'OLD Data - P&amp;L'!$C$8</f>
        <v>#REF!</v>
      </c>
      <c r="Y39" s="89" t="str">
        <f>#REF!*'OLD Data - P&amp;L'!$C$8</f>
        <v>#REF!</v>
      </c>
      <c r="Z39" s="89" t="str">
        <f>#REF!*'OLD Data - P&amp;L'!$C$8</f>
        <v>#REF!</v>
      </c>
      <c r="AA39" s="89" t="str">
        <f>#REF!*'OLD Data - P&amp;L'!$C$8</f>
        <v>#REF!</v>
      </c>
      <c r="AB39" s="89" t="str">
        <f>#REF!*'OLD Data - P&amp;L'!$C$8</f>
        <v>#REF!</v>
      </c>
      <c r="AC39" s="89" t="str">
        <f>#REF!*'OLD Data - P&amp;L'!$C$8</f>
        <v>#REF!</v>
      </c>
      <c r="AD39" s="89" t="str">
        <f>#REF!*'OLD Data - P&amp;L'!$C$8</f>
        <v>#REF!</v>
      </c>
      <c r="AE39" s="89" t="str">
        <f>#REF!*'OLD Data - P&amp;L'!$C$8</f>
        <v>#REF!</v>
      </c>
      <c r="AF39" s="89" t="str">
        <f>#REF!*'OLD Data - P&amp;L'!$C$8</f>
        <v>#REF!</v>
      </c>
      <c r="AG39" s="888" t="str">
        <f t="shared" si="5"/>
        <v>#REF!</v>
      </c>
    </row>
    <row r="40">
      <c r="A40" s="1017" t="s">
        <v>1008</v>
      </c>
      <c r="B40" s="89" t="str">
        <f>B39*'OLD Data - P&amp;L'!$L$5</f>
        <v>#REF!</v>
      </c>
      <c r="C40" s="89" t="str">
        <f>C39*'OLD Data - P&amp;L'!$L$5</f>
        <v>#REF!</v>
      </c>
      <c r="D40" s="89" t="str">
        <f>D39*'OLD Data - P&amp;L'!$L$5</f>
        <v>#REF!</v>
      </c>
      <c r="E40" s="89" t="str">
        <f>E39*'OLD Data - P&amp;L'!$L$5</f>
        <v>#REF!</v>
      </c>
      <c r="F40" s="89" t="str">
        <f>F39*'OLD Data - P&amp;L'!$L$5</f>
        <v>#REF!</v>
      </c>
      <c r="G40" s="89" t="str">
        <f>G39*'OLD Data - P&amp;L'!$L$5</f>
        <v>#REF!</v>
      </c>
      <c r="H40" s="89" t="str">
        <f>H39*'OLD Data - P&amp;L'!$L$5</f>
        <v>#REF!</v>
      </c>
      <c r="I40" s="89" t="str">
        <f>I39*'OLD Data - P&amp;L'!$L$5</f>
        <v>#REF!</v>
      </c>
      <c r="J40" s="89" t="str">
        <f>J39*'OLD Data - P&amp;L'!$L$5</f>
        <v>#REF!</v>
      </c>
      <c r="K40" s="89" t="str">
        <f>K39*'OLD Data - P&amp;L'!$L$5</f>
        <v>#REF!</v>
      </c>
      <c r="L40" s="89" t="str">
        <f>L39*'OLD Data - P&amp;L'!$L$5</f>
        <v>#REF!</v>
      </c>
      <c r="M40" s="89" t="str">
        <f>M39*'OLD Data - P&amp;L'!$L$5</f>
        <v>#REF!</v>
      </c>
      <c r="N40" s="89" t="str">
        <f>N39*'OLD Data - P&amp;L'!$L$5</f>
        <v>#REF!</v>
      </c>
      <c r="O40" s="89" t="str">
        <f>O39*'OLD Data - P&amp;L'!$L$5</f>
        <v>#REF!</v>
      </c>
      <c r="P40" s="89" t="str">
        <f>P39*'OLD Data - P&amp;L'!$L$5</f>
        <v>#REF!</v>
      </c>
      <c r="Q40" s="89" t="str">
        <f>Q39*'OLD Data - P&amp;L'!$L$5</f>
        <v>#REF!</v>
      </c>
      <c r="R40" s="89" t="str">
        <f>R39*'OLD Data - P&amp;L'!$L$5</f>
        <v>#REF!</v>
      </c>
      <c r="S40" s="89" t="str">
        <f>S39*'OLD Data - P&amp;L'!$L$5</f>
        <v>#REF!</v>
      </c>
      <c r="T40" s="89" t="str">
        <f>T39*'OLD Data - P&amp;L'!$L$5</f>
        <v>#REF!</v>
      </c>
      <c r="U40" s="89" t="str">
        <f>U39*'OLD Data - P&amp;L'!$L$5</f>
        <v>#REF!</v>
      </c>
      <c r="V40" s="89" t="str">
        <f>V39*'OLD Data - P&amp;L'!$L$5</f>
        <v>#REF!</v>
      </c>
      <c r="W40" s="89" t="str">
        <f>W39*'OLD Data - P&amp;L'!$L$5</f>
        <v>#REF!</v>
      </c>
      <c r="X40" s="89" t="str">
        <f>X39*'OLD Data - P&amp;L'!$L$5</f>
        <v>#REF!</v>
      </c>
      <c r="Y40" s="89" t="str">
        <f>Y39*'OLD Data - P&amp;L'!$L$5</f>
        <v>#REF!</v>
      </c>
      <c r="Z40" s="89" t="str">
        <f>Z39*'OLD Data - P&amp;L'!$L$5</f>
        <v>#REF!</v>
      </c>
      <c r="AA40" s="89" t="str">
        <f>AA39*'OLD Data - P&amp;L'!$L$5</f>
        <v>#REF!</v>
      </c>
      <c r="AB40" s="89" t="str">
        <f>AB39*'OLD Data - P&amp;L'!$L$5</f>
        <v>#REF!</v>
      </c>
      <c r="AC40" s="89" t="str">
        <f>AC39*'OLD Data - P&amp;L'!$L$5</f>
        <v>#REF!</v>
      </c>
      <c r="AD40" s="89" t="str">
        <f>AD39*'OLD Data - P&amp;L'!$L$5</f>
        <v>#REF!</v>
      </c>
      <c r="AE40" s="89" t="str">
        <f>AE39*'OLD Data - P&amp;L'!$L$5</f>
        <v>#REF!</v>
      </c>
      <c r="AF40" s="89" t="str">
        <f>AF39*'OLD Data - P&amp;L'!$L$5</f>
        <v>#REF!</v>
      </c>
      <c r="AG40" s="888" t="str">
        <f t="shared" si="5"/>
        <v>#REF!</v>
      </c>
    </row>
    <row r="41">
      <c r="A41" s="1017" t="s">
        <v>1013</v>
      </c>
      <c r="B41" s="89" t="str">
        <f>B39*'OLD Data - P&amp;L'!$L$4</f>
        <v>#REF!</v>
      </c>
      <c r="C41" s="89" t="str">
        <f>C39*'OLD Data - P&amp;L'!$L$4</f>
        <v>#REF!</v>
      </c>
      <c r="D41" s="89" t="str">
        <f>D39*'OLD Data - P&amp;L'!$L$4</f>
        <v>#REF!</v>
      </c>
      <c r="E41" s="89" t="str">
        <f>E39*'OLD Data - P&amp;L'!$L$4</f>
        <v>#REF!</v>
      </c>
      <c r="F41" s="89" t="str">
        <f>F39*'OLD Data - P&amp;L'!$L$4</f>
        <v>#REF!</v>
      </c>
      <c r="G41" s="89" t="str">
        <f>G39*'OLD Data - P&amp;L'!$L$4</f>
        <v>#REF!</v>
      </c>
      <c r="H41" s="89" t="str">
        <f>H39*'OLD Data - P&amp;L'!$L$4</f>
        <v>#REF!</v>
      </c>
      <c r="I41" s="89" t="str">
        <f>I39*'OLD Data - P&amp;L'!$L$4</f>
        <v>#REF!</v>
      </c>
      <c r="J41" s="89" t="str">
        <f>J39*'OLD Data - P&amp;L'!$L$4</f>
        <v>#REF!</v>
      </c>
      <c r="K41" s="89" t="str">
        <f>K39*'OLD Data - P&amp;L'!$L$4</f>
        <v>#REF!</v>
      </c>
      <c r="L41" s="89" t="str">
        <f>L39*'OLD Data - P&amp;L'!$L$4</f>
        <v>#REF!</v>
      </c>
      <c r="M41" s="89" t="str">
        <f>M39*'OLD Data - P&amp;L'!$L$4</f>
        <v>#REF!</v>
      </c>
      <c r="N41" s="89" t="str">
        <f>N39*'OLD Data - P&amp;L'!$L$4</f>
        <v>#REF!</v>
      </c>
      <c r="O41" s="89" t="str">
        <f>O39*'OLD Data - P&amp;L'!$L$4</f>
        <v>#REF!</v>
      </c>
      <c r="P41" s="89" t="str">
        <f>P39*'OLD Data - P&amp;L'!$L$4</f>
        <v>#REF!</v>
      </c>
      <c r="Q41" s="89" t="str">
        <f>Q39*'OLD Data - P&amp;L'!$L$4</f>
        <v>#REF!</v>
      </c>
      <c r="R41" s="89" t="str">
        <f>R39*'OLD Data - P&amp;L'!$L$4</f>
        <v>#REF!</v>
      </c>
      <c r="S41" s="89" t="str">
        <f>S39*'OLD Data - P&amp;L'!$L$4</f>
        <v>#REF!</v>
      </c>
      <c r="T41" s="89" t="str">
        <f>T39*'OLD Data - P&amp;L'!$L$4</f>
        <v>#REF!</v>
      </c>
      <c r="U41" s="89" t="str">
        <f>U39*'OLD Data - P&amp;L'!$L$4</f>
        <v>#REF!</v>
      </c>
      <c r="V41" s="89" t="str">
        <f>V39*'OLD Data - P&amp;L'!$L$4</f>
        <v>#REF!</v>
      </c>
      <c r="W41" s="89" t="str">
        <f>W39*'OLD Data - P&amp;L'!$L$4</f>
        <v>#REF!</v>
      </c>
      <c r="X41" s="89" t="str">
        <f>X39*'OLD Data - P&amp;L'!$L$4</f>
        <v>#REF!</v>
      </c>
      <c r="Y41" s="89" t="str">
        <f>Y39*'OLD Data - P&amp;L'!$L$4</f>
        <v>#REF!</v>
      </c>
      <c r="Z41" s="89" t="str">
        <f>Z39*'OLD Data - P&amp;L'!$L$4</f>
        <v>#REF!</v>
      </c>
      <c r="AA41" s="89" t="str">
        <f>AA39*'OLD Data - P&amp;L'!$L$4</f>
        <v>#REF!</v>
      </c>
      <c r="AB41" s="89" t="str">
        <f>AB39*'OLD Data - P&amp;L'!$L$4</f>
        <v>#REF!</v>
      </c>
      <c r="AC41" s="89" t="str">
        <f>AC39*'OLD Data - P&amp;L'!$L$4</f>
        <v>#REF!</v>
      </c>
      <c r="AD41" s="89" t="str">
        <f>AD39*'OLD Data - P&amp;L'!$L$4</f>
        <v>#REF!</v>
      </c>
      <c r="AE41" s="89" t="str">
        <f>AE39*'OLD Data - P&amp;L'!$L$4</f>
        <v>#REF!</v>
      </c>
      <c r="AF41" s="89" t="str">
        <f>AF39*'OLD Data - P&amp;L'!$L$4</f>
        <v>#REF!</v>
      </c>
      <c r="AG41" s="888" t="str">
        <f t="shared" si="5"/>
        <v>#REF!</v>
      </c>
    </row>
    <row r="42">
      <c r="A42" s="1016" t="s">
        <v>1018</v>
      </c>
      <c r="B42" s="89" t="str">
        <f>(#REF!+#REF!)*'OLD Data - P&amp;L'!$C$9</f>
        <v>#REF!</v>
      </c>
      <c r="C42" s="89" t="str">
        <f>(#REF!+#REF!)*'OLD Data - P&amp;L'!$C$9</f>
        <v>#REF!</v>
      </c>
      <c r="D42" s="89" t="str">
        <f>(#REF!+#REF!)*'OLD Data - P&amp;L'!$C$9</f>
        <v>#REF!</v>
      </c>
      <c r="E42" s="89" t="str">
        <f>(#REF!+#REF!)*'OLD Data - P&amp;L'!$C$9</f>
        <v>#REF!</v>
      </c>
      <c r="F42" s="89" t="str">
        <f>(#REF!+#REF!)*'OLD Data - P&amp;L'!$C$9</f>
        <v>#REF!</v>
      </c>
      <c r="G42" s="89" t="str">
        <f>(#REF!+#REF!)*'OLD Data - P&amp;L'!$C$9</f>
        <v>#REF!</v>
      </c>
      <c r="H42" s="89" t="str">
        <f>(#REF!+#REF!)*'OLD Data - P&amp;L'!$C$9</f>
        <v>#REF!</v>
      </c>
      <c r="I42" s="89" t="str">
        <f>(#REF!+#REF!)*'OLD Data - P&amp;L'!$C$9</f>
        <v>#REF!</v>
      </c>
      <c r="J42" s="89" t="str">
        <f>(#REF!+#REF!)*'OLD Data - P&amp;L'!$C$9</f>
        <v>#REF!</v>
      </c>
      <c r="K42" s="89" t="str">
        <f>(#REF!+#REF!)*'OLD Data - P&amp;L'!$C$9</f>
        <v>#REF!</v>
      </c>
      <c r="L42" s="89" t="str">
        <f>(#REF!+#REF!)*'OLD Data - P&amp;L'!$C$9</f>
        <v>#REF!</v>
      </c>
      <c r="M42" s="89" t="str">
        <f>(#REF!+#REF!)*'OLD Data - P&amp;L'!$C$9</f>
        <v>#REF!</v>
      </c>
      <c r="N42" s="89" t="str">
        <f>(#REF!+#REF!)*'OLD Data - P&amp;L'!$C$9</f>
        <v>#REF!</v>
      </c>
      <c r="O42" s="89" t="str">
        <f>(#REF!+#REF!)*'OLD Data - P&amp;L'!$C$9</f>
        <v>#REF!</v>
      </c>
      <c r="P42" s="89" t="str">
        <f>(#REF!+#REF!)*'OLD Data - P&amp;L'!$C$9</f>
        <v>#REF!</v>
      </c>
      <c r="Q42" s="89" t="str">
        <f>(#REF!+#REF!)*'OLD Data - P&amp;L'!$C$9</f>
        <v>#REF!</v>
      </c>
      <c r="R42" s="89" t="str">
        <f>(#REF!+#REF!)*'OLD Data - P&amp;L'!$C$9</f>
        <v>#REF!</v>
      </c>
      <c r="S42" s="89" t="str">
        <f>(#REF!+#REF!)*'OLD Data - P&amp;L'!$C$9</f>
        <v>#REF!</v>
      </c>
      <c r="T42" s="89" t="str">
        <f>(#REF!+#REF!)*'OLD Data - P&amp;L'!$C$9</f>
        <v>#REF!</v>
      </c>
      <c r="U42" s="89" t="str">
        <f>(#REF!+#REF!)*'OLD Data - P&amp;L'!$C$9</f>
        <v>#REF!</v>
      </c>
      <c r="V42" s="89" t="str">
        <f>(#REF!+#REF!)*'OLD Data - P&amp;L'!$C$9</f>
        <v>#REF!</v>
      </c>
      <c r="W42" s="89" t="str">
        <f>(#REF!+#REF!)*'OLD Data - P&amp;L'!$C$9</f>
        <v>#REF!</v>
      </c>
      <c r="X42" s="89" t="str">
        <f>(#REF!+#REF!)*'OLD Data - P&amp;L'!$C$9</f>
        <v>#REF!</v>
      </c>
      <c r="Y42" s="89" t="str">
        <f>(#REF!+#REF!)*'OLD Data - P&amp;L'!$C$9</f>
        <v>#REF!</v>
      </c>
      <c r="Z42" s="89" t="str">
        <f>(#REF!+#REF!)*'OLD Data - P&amp;L'!$C$9</f>
        <v>#REF!</v>
      </c>
      <c r="AA42" s="89" t="str">
        <f>(#REF!+#REF!)*'OLD Data - P&amp;L'!$C$9</f>
        <v>#REF!</v>
      </c>
      <c r="AB42" s="89" t="str">
        <f>(#REF!+#REF!)*'OLD Data - P&amp;L'!$C$9</f>
        <v>#REF!</v>
      </c>
      <c r="AC42" s="89" t="str">
        <f>(#REF!+#REF!)*'OLD Data - P&amp;L'!$C$9</f>
        <v>#REF!</v>
      </c>
      <c r="AD42" s="89" t="str">
        <f>(#REF!+#REF!)*'OLD Data - P&amp;L'!$C$9</f>
        <v>#REF!</v>
      </c>
      <c r="AE42" s="89" t="str">
        <f>(#REF!+#REF!)*'OLD Data - P&amp;L'!$C$9</f>
        <v>#REF!</v>
      </c>
      <c r="AF42" s="89" t="str">
        <f>(#REF!+#REF!)*'OLD Data - P&amp;L'!$C$9</f>
        <v>#REF!</v>
      </c>
      <c r="AG42" s="888" t="str">
        <f t="shared" si="5"/>
        <v>#REF!</v>
      </c>
    </row>
    <row r="43">
      <c r="A43" s="1017" t="s">
        <v>1025</v>
      </c>
      <c r="B43" s="89" t="str">
        <f>B42*'OLD Data - P&amp;L'!$L$5</f>
        <v>#REF!</v>
      </c>
      <c r="C43" s="89" t="str">
        <f>C42*'OLD Data - P&amp;L'!$L$5</f>
        <v>#REF!</v>
      </c>
      <c r="D43" s="89" t="str">
        <f>D42*'OLD Data - P&amp;L'!$L$5</f>
        <v>#REF!</v>
      </c>
      <c r="E43" s="89" t="str">
        <f>E42*'OLD Data - P&amp;L'!$L$5</f>
        <v>#REF!</v>
      </c>
      <c r="F43" s="89" t="str">
        <f>F42*'OLD Data - P&amp;L'!$L$5</f>
        <v>#REF!</v>
      </c>
      <c r="G43" s="89" t="str">
        <f>G42*'OLD Data - P&amp;L'!$L$5</f>
        <v>#REF!</v>
      </c>
      <c r="H43" s="89" t="str">
        <f>H42*'OLD Data - P&amp;L'!$L$5</f>
        <v>#REF!</v>
      </c>
      <c r="I43" s="89" t="str">
        <f>I42*'OLD Data - P&amp;L'!$L$5</f>
        <v>#REF!</v>
      </c>
      <c r="J43" s="89" t="str">
        <f>J42*'OLD Data - P&amp;L'!$L$5</f>
        <v>#REF!</v>
      </c>
      <c r="K43" s="89" t="str">
        <f>K42*'OLD Data - P&amp;L'!$L$5</f>
        <v>#REF!</v>
      </c>
      <c r="L43" s="89" t="str">
        <f>L42*'OLD Data - P&amp;L'!$L$5</f>
        <v>#REF!</v>
      </c>
      <c r="M43" s="89" t="str">
        <f>M42*'OLD Data - P&amp;L'!$L$5</f>
        <v>#REF!</v>
      </c>
      <c r="N43" s="89" t="str">
        <f>N42*'OLD Data - P&amp;L'!$L$5</f>
        <v>#REF!</v>
      </c>
      <c r="O43" s="89" t="str">
        <f>O42*'OLD Data - P&amp;L'!$L$5</f>
        <v>#REF!</v>
      </c>
      <c r="P43" s="89" t="str">
        <f>P42*'OLD Data - P&amp;L'!$L$5</f>
        <v>#REF!</v>
      </c>
      <c r="Q43" s="89" t="str">
        <f>Q42*'OLD Data - P&amp;L'!$L$5</f>
        <v>#REF!</v>
      </c>
      <c r="R43" s="89" t="str">
        <f>R42*'OLD Data - P&amp;L'!$L$5</f>
        <v>#REF!</v>
      </c>
      <c r="S43" s="89" t="str">
        <f>S42*'OLD Data - P&amp;L'!$L$5</f>
        <v>#REF!</v>
      </c>
      <c r="T43" s="89" t="str">
        <f>T42*'OLD Data - P&amp;L'!$L$5</f>
        <v>#REF!</v>
      </c>
      <c r="U43" s="89" t="str">
        <f>U42*'OLD Data - P&amp;L'!$L$5</f>
        <v>#REF!</v>
      </c>
      <c r="V43" s="89" t="str">
        <f>V42*'OLD Data - P&amp;L'!$L$5</f>
        <v>#REF!</v>
      </c>
      <c r="W43" s="89" t="str">
        <f>W42*'OLD Data - P&amp;L'!$L$5</f>
        <v>#REF!</v>
      </c>
      <c r="X43" s="89" t="str">
        <f>X42*'OLD Data - P&amp;L'!$L$5</f>
        <v>#REF!</v>
      </c>
      <c r="Y43" s="89" t="str">
        <f>Y42*'OLD Data - P&amp;L'!$L$5</f>
        <v>#REF!</v>
      </c>
      <c r="Z43" s="89" t="str">
        <f>Z42*'OLD Data - P&amp;L'!$L$5</f>
        <v>#REF!</v>
      </c>
      <c r="AA43" s="89" t="str">
        <f>AA42*'OLD Data - P&amp;L'!$L$5</f>
        <v>#REF!</v>
      </c>
      <c r="AB43" s="89" t="str">
        <f>AB42*'OLD Data - P&amp;L'!$L$5</f>
        <v>#REF!</v>
      </c>
      <c r="AC43" s="89" t="str">
        <f>AC42*'OLD Data - P&amp;L'!$L$5</f>
        <v>#REF!</v>
      </c>
      <c r="AD43" s="89" t="str">
        <f>AD42*'OLD Data - P&amp;L'!$L$5</f>
        <v>#REF!</v>
      </c>
      <c r="AE43" s="89" t="str">
        <f>AE42*'OLD Data - P&amp;L'!$L$5</f>
        <v>#REF!</v>
      </c>
      <c r="AF43" s="89" t="str">
        <f>AF42*'OLD Data - P&amp;L'!$L$5</f>
        <v>#REF!</v>
      </c>
      <c r="AG43" s="888" t="str">
        <f t="shared" si="5"/>
        <v>#REF!</v>
      </c>
    </row>
    <row r="44">
      <c r="A44" s="1017" t="s">
        <v>1029</v>
      </c>
      <c r="B44" s="89" t="str">
        <f>B42*'OLD Data - P&amp;L'!$L$4</f>
        <v>#REF!</v>
      </c>
      <c r="C44" s="89" t="str">
        <f>C42*'OLD Data - P&amp;L'!$L$4</f>
        <v>#REF!</v>
      </c>
      <c r="D44" s="89" t="str">
        <f>D42*'OLD Data - P&amp;L'!$L$4</f>
        <v>#REF!</v>
      </c>
      <c r="E44" s="89" t="str">
        <f>E42*'OLD Data - P&amp;L'!$L$4</f>
        <v>#REF!</v>
      </c>
      <c r="F44" s="89" t="str">
        <f>F42*'OLD Data - P&amp;L'!$L$4</f>
        <v>#REF!</v>
      </c>
      <c r="G44" s="89" t="str">
        <f>G42*'OLD Data - P&amp;L'!$L$4</f>
        <v>#REF!</v>
      </c>
      <c r="H44" s="89" t="str">
        <f>H42*'OLD Data - P&amp;L'!$L$4</f>
        <v>#REF!</v>
      </c>
      <c r="I44" s="89" t="str">
        <f>I42*'OLD Data - P&amp;L'!$L$4</f>
        <v>#REF!</v>
      </c>
      <c r="J44" s="89" t="str">
        <f>J42*'OLD Data - P&amp;L'!$L$4</f>
        <v>#REF!</v>
      </c>
      <c r="K44" s="89" t="str">
        <f>K42*'OLD Data - P&amp;L'!$L$4</f>
        <v>#REF!</v>
      </c>
      <c r="L44" s="89" t="str">
        <f>L42*'OLD Data - P&amp;L'!$L$4</f>
        <v>#REF!</v>
      </c>
      <c r="M44" s="89" t="str">
        <f>M42*'OLD Data - P&amp;L'!$L$4</f>
        <v>#REF!</v>
      </c>
      <c r="N44" s="89" t="str">
        <f>N42*'OLD Data - P&amp;L'!$L$4</f>
        <v>#REF!</v>
      </c>
      <c r="O44" s="89" t="str">
        <f>O42*'OLD Data - P&amp;L'!$L$4</f>
        <v>#REF!</v>
      </c>
      <c r="P44" s="89" t="str">
        <f>P42*'OLD Data - P&amp;L'!$L$4</f>
        <v>#REF!</v>
      </c>
      <c r="Q44" s="89" t="str">
        <f>Q42*'OLD Data - P&amp;L'!$L$4</f>
        <v>#REF!</v>
      </c>
      <c r="R44" s="89" t="str">
        <f>R42*'OLD Data - P&amp;L'!$L$4</f>
        <v>#REF!</v>
      </c>
      <c r="S44" s="89" t="str">
        <f>S42*'OLD Data - P&amp;L'!$L$4</f>
        <v>#REF!</v>
      </c>
      <c r="T44" s="89" t="str">
        <f>T42*'OLD Data - P&amp;L'!$L$4</f>
        <v>#REF!</v>
      </c>
      <c r="U44" s="89" t="str">
        <f>U42*'OLD Data - P&amp;L'!$L$4</f>
        <v>#REF!</v>
      </c>
      <c r="V44" s="89" t="str">
        <f>V42*'OLD Data - P&amp;L'!$L$4</f>
        <v>#REF!</v>
      </c>
      <c r="W44" s="89" t="str">
        <f>W42*'OLD Data - P&amp;L'!$L$4</f>
        <v>#REF!</v>
      </c>
      <c r="X44" s="89" t="str">
        <f>X42*'OLD Data - P&amp;L'!$L$4</f>
        <v>#REF!</v>
      </c>
      <c r="Y44" s="89" t="str">
        <f>Y42*'OLD Data - P&amp;L'!$L$4</f>
        <v>#REF!</v>
      </c>
      <c r="Z44" s="89" t="str">
        <f>Z42*'OLD Data - P&amp;L'!$L$4</f>
        <v>#REF!</v>
      </c>
      <c r="AA44" s="89" t="str">
        <f>AA42*'OLD Data - P&amp;L'!$L$4</f>
        <v>#REF!</v>
      </c>
      <c r="AB44" s="89" t="str">
        <f>AB42*'OLD Data - P&amp;L'!$L$4</f>
        <v>#REF!</v>
      </c>
      <c r="AC44" s="89" t="str">
        <f>AC42*'OLD Data - P&amp;L'!$L$4</f>
        <v>#REF!</v>
      </c>
      <c r="AD44" s="89" t="str">
        <f>AD42*'OLD Data - P&amp;L'!$L$4</f>
        <v>#REF!</v>
      </c>
      <c r="AE44" s="89" t="str">
        <f>AE42*'OLD Data - P&amp;L'!$L$4</f>
        <v>#REF!</v>
      </c>
      <c r="AF44" s="89" t="str">
        <f>AF42*'OLD Data - P&amp;L'!$L$4</f>
        <v>#REF!</v>
      </c>
      <c r="AG44" s="888" t="str">
        <f t="shared" si="5"/>
        <v>#REF!</v>
      </c>
    </row>
    <row r="45">
      <c r="A45" s="1016" t="s">
        <v>1034</v>
      </c>
      <c r="B45" s="89" t="str">
        <f>(#REF!+#REF!)*'OLD Data - P&amp;L'!$C$5</f>
        <v>#REF!</v>
      </c>
      <c r="C45" s="89" t="str">
        <f>(#REF!+#REF!)*'OLD Data - P&amp;L'!$C$5</f>
        <v>#REF!</v>
      </c>
      <c r="D45" s="89" t="str">
        <f>(#REF!+#REF!)*'OLD Data - P&amp;L'!$C$5</f>
        <v>#REF!</v>
      </c>
      <c r="E45" s="89" t="str">
        <f>(#REF!+#REF!)*'OLD Data - P&amp;L'!$C$5</f>
        <v>#REF!</v>
      </c>
      <c r="F45" s="89" t="str">
        <f>(#REF!+#REF!)*'OLD Data - P&amp;L'!$C$5</f>
        <v>#REF!</v>
      </c>
      <c r="G45" s="89" t="str">
        <f>(#REF!+#REF!)*'OLD Data - P&amp;L'!$C$5</f>
        <v>#REF!</v>
      </c>
      <c r="H45" s="89" t="str">
        <f>(#REF!+#REF!)*'OLD Data - P&amp;L'!$C$5</f>
        <v>#REF!</v>
      </c>
      <c r="I45" s="89" t="str">
        <f>(#REF!+#REF!)*'OLD Data - P&amp;L'!$C$5</f>
        <v>#REF!</v>
      </c>
      <c r="J45" s="89" t="str">
        <f>(#REF!+#REF!)*'OLD Data - P&amp;L'!$C$5</f>
        <v>#REF!</v>
      </c>
      <c r="K45" s="89" t="str">
        <f>(#REF!+#REF!)*'OLD Data - P&amp;L'!$C$5</f>
        <v>#REF!</v>
      </c>
      <c r="L45" s="89" t="str">
        <f>(#REF!+#REF!)*'OLD Data - P&amp;L'!$C$5</f>
        <v>#REF!</v>
      </c>
      <c r="M45" s="89" t="str">
        <f>(#REF!+#REF!)*'OLD Data - P&amp;L'!$C$5</f>
        <v>#REF!</v>
      </c>
      <c r="N45" s="89" t="str">
        <f>(#REF!+#REF!)*'OLD Data - P&amp;L'!$C$5</f>
        <v>#REF!</v>
      </c>
      <c r="O45" s="89" t="str">
        <f>(#REF!+#REF!)*'OLD Data - P&amp;L'!$C$5</f>
        <v>#REF!</v>
      </c>
      <c r="P45" s="89" t="str">
        <f>(#REF!+#REF!)*'OLD Data - P&amp;L'!$C$5</f>
        <v>#REF!</v>
      </c>
      <c r="Q45" s="89" t="str">
        <f>(#REF!+#REF!)*'OLD Data - P&amp;L'!$C$5</f>
        <v>#REF!</v>
      </c>
      <c r="R45" s="89" t="str">
        <f>(#REF!+#REF!)*'OLD Data - P&amp;L'!$C$5</f>
        <v>#REF!</v>
      </c>
      <c r="S45" s="89" t="str">
        <f>(#REF!+#REF!)*'OLD Data - P&amp;L'!$C$5</f>
        <v>#REF!</v>
      </c>
      <c r="T45" s="89" t="str">
        <f>(#REF!+#REF!)*'OLD Data - P&amp;L'!$C$5</f>
        <v>#REF!</v>
      </c>
      <c r="U45" s="89" t="str">
        <f>(#REF!+#REF!)*'OLD Data - P&amp;L'!$C$5</f>
        <v>#REF!</v>
      </c>
      <c r="V45" s="89" t="str">
        <f>(#REF!+#REF!)*'OLD Data - P&amp;L'!$C$5</f>
        <v>#REF!</v>
      </c>
      <c r="W45" s="89" t="str">
        <f>(#REF!+#REF!)*'OLD Data - P&amp;L'!$C$5</f>
        <v>#REF!</v>
      </c>
      <c r="X45" s="89" t="str">
        <f>(#REF!+#REF!)*'OLD Data - P&amp;L'!$C$5</f>
        <v>#REF!</v>
      </c>
      <c r="Y45" s="89" t="str">
        <f>(#REF!+#REF!)*'OLD Data - P&amp;L'!$C$5</f>
        <v>#REF!</v>
      </c>
      <c r="Z45" s="89" t="str">
        <f>(#REF!+#REF!)*'OLD Data - P&amp;L'!$C$5</f>
        <v>#REF!</v>
      </c>
      <c r="AA45" s="89" t="str">
        <f>(#REF!+#REF!)*'OLD Data - P&amp;L'!$C$5</f>
        <v>#REF!</v>
      </c>
      <c r="AB45" s="89" t="str">
        <f>(#REF!+#REF!)*'OLD Data - P&amp;L'!$C$5</f>
        <v>#REF!</v>
      </c>
      <c r="AC45" s="89" t="str">
        <f>(#REF!+#REF!)*'OLD Data - P&amp;L'!$C$5</f>
        <v>#REF!</v>
      </c>
      <c r="AD45" s="89" t="str">
        <f>(#REF!+#REF!)*'OLD Data - P&amp;L'!$C$5</f>
        <v>#REF!</v>
      </c>
      <c r="AE45" s="89" t="str">
        <f>(#REF!+#REF!)*'OLD Data - P&amp;L'!$C$5</f>
        <v>#REF!</v>
      </c>
      <c r="AF45" s="89" t="str">
        <f>(#REF!+#REF!)*'OLD Data - P&amp;L'!$C$5</f>
        <v>#REF!</v>
      </c>
      <c r="AG45" s="888" t="str">
        <f t="shared" si="5"/>
        <v>#REF!</v>
      </c>
    </row>
    <row r="46">
      <c r="A46" s="1017" t="s">
        <v>1042</v>
      </c>
      <c r="B46" s="89" t="str">
        <f>B45*'OLD Data - P&amp;L'!$L$8</f>
        <v>#REF!</v>
      </c>
      <c r="C46" s="89" t="str">
        <f>C45*'OLD Data - P&amp;L'!$L$8</f>
        <v>#REF!</v>
      </c>
      <c r="D46" s="89" t="str">
        <f>D45*'OLD Data - P&amp;L'!$L$8</f>
        <v>#REF!</v>
      </c>
      <c r="E46" s="89" t="str">
        <f>E45*'OLD Data - P&amp;L'!$L$8</f>
        <v>#REF!</v>
      </c>
      <c r="F46" s="89" t="str">
        <f>F45*'OLD Data - P&amp;L'!$L$8</f>
        <v>#REF!</v>
      </c>
      <c r="G46" s="89" t="str">
        <f>G45*'OLD Data - P&amp;L'!$L$8</f>
        <v>#REF!</v>
      </c>
      <c r="H46" s="89" t="str">
        <f>H45*'OLD Data - P&amp;L'!$L$8</f>
        <v>#REF!</v>
      </c>
      <c r="I46" s="89" t="str">
        <f>I45*'OLD Data - P&amp;L'!$L$8</f>
        <v>#REF!</v>
      </c>
      <c r="J46" s="89" t="str">
        <f>J45*'OLD Data - P&amp;L'!$L$8</f>
        <v>#REF!</v>
      </c>
      <c r="K46" s="89" t="str">
        <f>K45*'OLD Data - P&amp;L'!$L$8</f>
        <v>#REF!</v>
      </c>
      <c r="L46" s="89" t="str">
        <f>L45*'OLD Data - P&amp;L'!$L$8</f>
        <v>#REF!</v>
      </c>
      <c r="M46" s="89" t="str">
        <f>M45*'OLD Data - P&amp;L'!$L$8</f>
        <v>#REF!</v>
      </c>
      <c r="N46" s="89" t="str">
        <f>N45*'OLD Data - P&amp;L'!$L$8</f>
        <v>#REF!</v>
      </c>
      <c r="O46" s="89" t="str">
        <f>O45*'OLD Data - P&amp;L'!$L$8</f>
        <v>#REF!</v>
      </c>
      <c r="P46" s="89" t="str">
        <f>P45*'OLD Data - P&amp;L'!$L$8</f>
        <v>#REF!</v>
      </c>
      <c r="Q46" s="89" t="str">
        <f>Q45*'OLD Data - P&amp;L'!$L$8</f>
        <v>#REF!</v>
      </c>
      <c r="R46" s="89" t="str">
        <f>R45*'OLD Data - P&amp;L'!$L$8</f>
        <v>#REF!</v>
      </c>
      <c r="S46" s="89" t="str">
        <f>S45*'OLD Data - P&amp;L'!$L$8</f>
        <v>#REF!</v>
      </c>
      <c r="T46" s="89" t="str">
        <f>T45*'OLD Data - P&amp;L'!$L$8</f>
        <v>#REF!</v>
      </c>
      <c r="U46" s="89" t="str">
        <f>U45*'OLD Data - P&amp;L'!$L$8</f>
        <v>#REF!</v>
      </c>
      <c r="V46" s="89" t="str">
        <f>V45*'OLD Data - P&amp;L'!$L$8</f>
        <v>#REF!</v>
      </c>
      <c r="W46" s="89" t="str">
        <f>W45*'OLD Data - P&amp;L'!$L$8</f>
        <v>#REF!</v>
      </c>
      <c r="X46" s="89" t="str">
        <f>X45*'OLD Data - P&amp;L'!$L$8</f>
        <v>#REF!</v>
      </c>
      <c r="Y46" s="89" t="str">
        <f>Y45*'OLD Data - P&amp;L'!$L$8</f>
        <v>#REF!</v>
      </c>
      <c r="Z46" s="89" t="str">
        <f>Z45*'OLD Data - P&amp;L'!$L$8</f>
        <v>#REF!</v>
      </c>
      <c r="AA46" s="89" t="str">
        <f>AA45*'OLD Data - P&amp;L'!$L$8</f>
        <v>#REF!</v>
      </c>
      <c r="AB46" s="89" t="str">
        <f>AB45*'OLD Data - P&amp;L'!$L$8</f>
        <v>#REF!</v>
      </c>
      <c r="AC46" s="89" t="str">
        <f>AC45*'OLD Data - P&amp;L'!$L$8</f>
        <v>#REF!</v>
      </c>
      <c r="AD46" s="89" t="str">
        <f>AD45*'OLD Data - P&amp;L'!$L$8</f>
        <v>#REF!</v>
      </c>
      <c r="AE46" s="89" t="str">
        <f>AE45*'OLD Data - P&amp;L'!$L$8</f>
        <v>#REF!</v>
      </c>
      <c r="AF46" s="89" t="str">
        <f>AF45*'OLD Data - P&amp;L'!$L$8</f>
        <v>#REF!</v>
      </c>
      <c r="AG46" s="888" t="str">
        <f t="shared" si="5"/>
        <v>#REF!</v>
      </c>
    </row>
    <row r="47">
      <c r="A47" s="1017" t="s">
        <v>1045</v>
      </c>
      <c r="B47" s="89" t="str">
        <f>B45*'OLD Data - P&amp;L'!$L$9</f>
        <v>#REF!</v>
      </c>
      <c r="C47" s="89" t="str">
        <f>C45*'OLD Data - P&amp;L'!$L$9</f>
        <v>#REF!</v>
      </c>
      <c r="D47" s="89" t="str">
        <f>D45*'OLD Data - P&amp;L'!$L$9</f>
        <v>#REF!</v>
      </c>
      <c r="E47" s="89" t="str">
        <f>E45*'OLD Data - P&amp;L'!$L$9</f>
        <v>#REF!</v>
      </c>
      <c r="F47" s="89" t="str">
        <f>F45*'OLD Data - P&amp;L'!$L$9</f>
        <v>#REF!</v>
      </c>
      <c r="G47" s="89" t="str">
        <f>G45*'OLD Data - P&amp;L'!$L$9</f>
        <v>#REF!</v>
      </c>
      <c r="H47" s="89" t="str">
        <f>H45*'OLD Data - P&amp;L'!$L$9</f>
        <v>#REF!</v>
      </c>
      <c r="I47" s="89" t="str">
        <f>I45*'OLD Data - P&amp;L'!$L$9</f>
        <v>#REF!</v>
      </c>
      <c r="J47" s="89" t="str">
        <f>J45*'OLD Data - P&amp;L'!$L$9</f>
        <v>#REF!</v>
      </c>
      <c r="K47" s="89" t="str">
        <f>K45*'OLD Data - P&amp;L'!$L$9</f>
        <v>#REF!</v>
      </c>
      <c r="L47" s="89" t="str">
        <f>L45*'OLD Data - P&amp;L'!$L$9</f>
        <v>#REF!</v>
      </c>
      <c r="M47" s="89" t="str">
        <f>M45*'OLD Data - P&amp;L'!$L$9</f>
        <v>#REF!</v>
      </c>
      <c r="N47" s="89" t="str">
        <f>N45*'OLD Data - P&amp;L'!$L$9</f>
        <v>#REF!</v>
      </c>
      <c r="O47" s="89" t="str">
        <f>O45*'OLD Data - P&amp;L'!$L$9</f>
        <v>#REF!</v>
      </c>
      <c r="P47" s="89" t="str">
        <f>P45*'OLD Data - P&amp;L'!$L$9</f>
        <v>#REF!</v>
      </c>
      <c r="Q47" s="89" t="str">
        <f>Q45*'OLD Data - P&amp;L'!$L$9</f>
        <v>#REF!</v>
      </c>
      <c r="R47" s="89" t="str">
        <f>R45*'OLD Data - P&amp;L'!$L$9</f>
        <v>#REF!</v>
      </c>
      <c r="S47" s="89" t="str">
        <f>S45*'OLD Data - P&amp;L'!$L$9</f>
        <v>#REF!</v>
      </c>
      <c r="T47" s="89" t="str">
        <f>T45*'OLD Data - P&amp;L'!$L$9</f>
        <v>#REF!</v>
      </c>
      <c r="U47" s="89" t="str">
        <f>U45*'OLD Data - P&amp;L'!$L$9</f>
        <v>#REF!</v>
      </c>
      <c r="V47" s="89" t="str">
        <f>V45*'OLD Data - P&amp;L'!$L$9</f>
        <v>#REF!</v>
      </c>
      <c r="W47" s="89" t="str">
        <f>W45*'OLD Data - P&amp;L'!$L$9</f>
        <v>#REF!</v>
      </c>
      <c r="X47" s="89" t="str">
        <f>X45*'OLD Data - P&amp;L'!$L$9</f>
        <v>#REF!</v>
      </c>
      <c r="Y47" s="89" t="str">
        <f>Y45*'OLD Data - P&amp;L'!$L$9</f>
        <v>#REF!</v>
      </c>
      <c r="Z47" s="89" t="str">
        <f>Z45*'OLD Data - P&amp;L'!$L$9</f>
        <v>#REF!</v>
      </c>
      <c r="AA47" s="89" t="str">
        <f>AA45*'OLD Data - P&amp;L'!$L$9</f>
        <v>#REF!</v>
      </c>
      <c r="AB47" s="89" t="str">
        <f>AB45*'OLD Data - P&amp;L'!$L$9</f>
        <v>#REF!</v>
      </c>
      <c r="AC47" s="89" t="str">
        <f>AC45*'OLD Data - P&amp;L'!$L$9</f>
        <v>#REF!</v>
      </c>
      <c r="AD47" s="89" t="str">
        <f>AD45*'OLD Data - P&amp;L'!$L$9</f>
        <v>#REF!</v>
      </c>
      <c r="AE47" s="89" t="str">
        <f>AE45*'OLD Data - P&amp;L'!$L$9</f>
        <v>#REF!</v>
      </c>
      <c r="AF47" s="89" t="str">
        <f>AF45*'OLD Data - P&amp;L'!$L$9</f>
        <v>#REF!</v>
      </c>
      <c r="AG47" s="888" t="str">
        <f t="shared" si="5"/>
        <v>#REF!</v>
      </c>
    </row>
    <row r="48">
      <c r="A48" s="1016" t="s">
        <v>1052</v>
      </c>
      <c r="B48" s="1034" t="str">
        <f>(#REF!+#REF!)*'OLD Data - P&amp;L'!$C$10</f>
        <v>#REF!</v>
      </c>
      <c r="C48" s="1034" t="str">
        <f>(#REF!+#REF!)*'OLD Data - P&amp;L'!$C$10</f>
        <v>#REF!</v>
      </c>
      <c r="D48" s="1034" t="str">
        <f>(#REF!+#REF!)*'OLD Data - P&amp;L'!$C$10</f>
        <v>#REF!</v>
      </c>
      <c r="E48" s="1034" t="str">
        <f>(#REF!+#REF!)*'OLD Data - P&amp;L'!$C$10</f>
        <v>#REF!</v>
      </c>
      <c r="F48" s="1034" t="str">
        <f>(#REF!+#REF!)*'OLD Data - P&amp;L'!$C$10</f>
        <v>#REF!</v>
      </c>
      <c r="G48" s="1034" t="str">
        <f>(#REF!+#REF!)*'OLD Data - P&amp;L'!$C$10</f>
        <v>#REF!</v>
      </c>
      <c r="H48" s="1034" t="str">
        <f>(#REF!+#REF!)*'OLD Data - P&amp;L'!$C$10</f>
        <v>#REF!</v>
      </c>
      <c r="I48" s="1034" t="str">
        <f>(#REF!+#REF!)*'OLD Data - P&amp;L'!$C$10</f>
        <v>#REF!</v>
      </c>
      <c r="J48" s="1034" t="str">
        <f>(#REF!+#REF!)*'OLD Data - P&amp;L'!$C$10</f>
        <v>#REF!</v>
      </c>
      <c r="K48" s="1034" t="str">
        <f>(#REF!+#REF!)*'OLD Data - P&amp;L'!$C$10</f>
        <v>#REF!</v>
      </c>
      <c r="L48" s="1034" t="str">
        <f>(#REF!+#REF!)*'OLD Data - P&amp;L'!$C$10</f>
        <v>#REF!</v>
      </c>
      <c r="M48" s="1034" t="str">
        <f>(#REF!+#REF!)*'OLD Data - P&amp;L'!$C$10</f>
        <v>#REF!</v>
      </c>
      <c r="N48" s="1034" t="str">
        <f>(#REF!+#REF!)*'OLD Data - P&amp;L'!$C$10</f>
        <v>#REF!</v>
      </c>
      <c r="O48" s="1034" t="str">
        <f>(#REF!+#REF!)*'OLD Data - P&amp;L'!$C$10</f>
        <v>#REF!</v>
      </c>
      <c r="P48" s="1034" t="str">
        <f>(#REF!+#REF!)*'OLD Data - P&amp;L'!$C$10</f>
        <v>#REF!</v>
      </c>
      <c r="Q48" s="1034" t="str">
        <f>(#REF!+#REF!)*'OLD Data - P&amp;L'!$C$10</f>
        <v>#REF!</v>
      </c>
      <c r="R48" s="1034" t="str">
        <f>(#REF!+#REF!)*'OLD Data - P&amp;L'!$C$10</f>
        <v>#REF!</v>
      </c>
      <c r="S48" s="1034" t="str">
        <f>(#REF!+#REF!)*'OLD Data - P&amp;L'!$C$10</f>
        <v>#REF!</v>
      </c>
      <c r="T48" s="1034" t="str">
        <f>(#REF!+#REF!)*'OLD Data - P&amp;L'!$C$10</f>
        <v>#REF!</v>
      </c>
      <c r="U48" s="1034" t="str">
        <f>(#REF!+#REF!)*'OLD Data - P&amp;L'!$C$10</f>
        <v>#REF!</v>
      </c>
      <c r="V48" s="1034" t="str">
        <f>(#REF!+#REF!)*'OLD Data - P&amp;L'!$C$10</f>
        <v>#REF!</v>
      </c>
      <c r="W48" s="1034" t="str">
        <f>(#REF!+#REF!)*'OLD Data - P&amp;L'!$C$10</f>
        <v>#REF!</v>
      </c>
      <c r="X48" s="1034" t="str">
        <f>(#REF!+#REF!)*'OLD Data - P&amp;L'!$C$10</f>
        <v>#REF!</v>
      </c>
      <c r="Y48" s="1034" t="str">
        <f>(#REF!+#REF!)*'OLD Data - P&amp;L'!$C$10</f>
        <v>#REF!</v>
      </c>
      <c r="Z48" s="1034" t="str">
        <f>(#REF!+#REF!)*'OLD Data - P&amp;L'!$C$10</f>
        <v>#REF!</v>
      </c>
      <c r="AA48" s="1034" t="str">
        <f>(#REF!+#REF!)*'OLD Data - P&amp;L'!$C$10</f>
        <v>#REF!</v>
      </c>
      <c r="AB48" s="1034" t="str">
        <f>(#REF!+#REF!)*'OLD Data - P&amp;L'!$C$10</f>
        <v>#REF!</v>
      </c>
      <c r="AC48" s="1034" t="str">
        <f>(#REF!+#REF!)*'OLD Data - P&amp;L'!$C$10</f>
        <v>#REF!</v>
      </c>
      <c r="AD48" s="1034" t="str">
        <f>(#REF!+#REF!)*'OLD Data - P&amp;L'!$C$10</f>
        <v>#REF!</v>
      </c>
      <c r="AE48" s="1034" t="str">
        <f>(#REF!+#REF!)*'OLD Data - P&amp;L'!$C$10</f>
        <v>#REF!</v>
      </c>
      <c r="AF48" s="1034" t="str">
        <f>(#REF!+#REF!)*'OLD Data - P&amp;L'!$C$10</f>
        <v>#REF!</v>
      </c>
      <c r="AG48" s="888" t="str">
        <f t="shared" si="5"/>
        <v>#REF!</v>
      </c>
    </row>
    <row r="49">
      <c r="A49" s="1017" t="s">
        <v>1056</v>
      </c>
      <c r="B49" s="1034" t="str">
        <f>(B32+B34+B36+B39+B42+B45+B48)*'OLD Data - P&amp;L'!$L$6</f>
        <v>#REF!</v>
      </c>
      <c r="C49" s="1034" t="str">
        <f>(C32+C34+C36+C39+C42+C45+C48)*'OLD Data - P&amp;L'!$L$6</f>
        <v>#REF!</v>
      </c>
      <c r="D49" s="1034" t="str">
        <f>(D32+D34+D36+D39+D42+D45+D48)*'OLD Data - P&amp;L'!$L$6</f>
        <v>#REF!</v>
      </c>
      <c r="E49" s="1034" t="str">
        <f>(E32+E34+E36+E39+E42+E45+E48)*'OLD Data - P&amp;L'!$L$6</f>
        <v>#REF!</v>
      </c>
      <c r="F49" s="1034" t="str">
        <f>(F32+F34+F36+F39+F42+F45+F48)*'OLD Data - P&amp;L'!$L$6</f>
        <v>#REF!</v>
      </c>
      <c r="G49" s="1034" t="str">
        <f>(G32+G34+G36+G39+G42+G45+G48)*'OLD Data - P&amp;L'!$L$6</f>
        <v>#REF!</v>
      </c>
      <c r="H49" s="1034" t="str">
        <f>(H32+H34+H36+H39+H42+H45+H48)*'OLD Data - P&amp;L'!$L$6</f>
        <v>#REF!</v>
      </c>
      <c r="I49" s="1034" t="str">
        <f>(I32+I34+I36+I39+I42+I45+I48)*'OLD Data - P&amp;L'!$L$6</f>
        <v>#REF!</v>
      </c>
      <c r="J49" s="1034" t="str">
        <f>(J32+J34+J36+J39+J42+J45+J48)*'OLD Data - P&amp;L'!$L$6</f>
        <v>#REF!</v>
      </c>
      <c r="K49" s="1034" t="str">
        <f>(K32+K34+K36+K39+K42+K45+K48)*'OLD Data - P&amp;L'!$L$6</f>
        <v>#REF!</v>
      </c>
      <c r="L49" s="1034" t="str">
        <f>(L32+L34+L36+L39+L42+L45+L48)*'OLD Data - P&amp;L'!$L$6</f>
        <v>#REF!</v>
      </c>
      <c r="M49" s="1034" t="str">
        <f>(M32+M34+M36+M39+M42+M45+M48)*'OLD Data - P&amp;L'!$L$6</f>
        <v>#REF!</v>
      </c>
      <c r="N49" s="1034" t="str">
        <f>(N32+N34+N36+N39+N42+N45+N48)*'OLD Data - P&amp;L'!$L$6</f>
        <v>#REF!</v>
      </c>
      <c r="O49" s="1034" t="str">
        <f>(O32+O34+O36+O39+O42+O45+O48)*'OLD Data - P&amp;L'!$L$6</f>
        <v>#REF!</v>
      </c>
      <c r="P49" s="1034" t="str">
        <f>(P32+P34+P36+P39+P42+P45+P48)*'OLD Data - P&amp;L'!$L$6</f>
        <v>#REF!</v>
      </c>
      <c r="Q49" s="1034" t="str">
        <f>(Q32+Q34+Q36+Q39+Q42+Q45+Q48)*'OLD Data - P&amp;L'!$L$6</f>
        <v>#REF!</v>
      </c>
      <c r="R49" s="1034" t="str">
        <f>(R32+R34+R36+R39+R42+R45+R48)*'OLD Data - P&amp;L'!$L$6</f>
        <v>#REF!</v>
      </c>
      <c r="S49" s="1034" t="str">
        <f>(S32+S34+S36+S39+S42+S45+S48)*'OLD Data - P&amp;L'!$L$6</f>
        <v>#REF!</v>
      </c>
      <c r="T49" s="1034" t="str">
        <f>(T32+T34+T36+T39+T42+T45+T48)*'OLD Data - P&amp;L'!$L$6</f>
        <v>#REF!</v>
      </c>
      <c r="U49" s="1034" t="str">
        <f>(U32+U34+U36+U39+U42+U45+U48)*'OLD Data - P&amp;L'!$L$6</f>
        <v>#REF!</v>
      </c>
      <c r="V49" s="1034" t="str">
        <f>(V32+V34+V36+V39+V42+V45+V48)*'OLD Data - P&amp;L'!$L$6</f>
        <v>#REF!</v>
      </c>
      <c r="W49" s="1034" t="str">
        <f>(W32+W34+W36+W39+W42+W45+W48)*'OLD Data - P&amp;L'!$L$6</f>
        <v>#REF!</v>
      </c>
      <c r="X49" s="1034" t="str">
        <f>(X32+X34+X36+X39+X42+X45+X48)*'OLD Data - P&amp;L'!$L$6</f>
        <v>#REF!</v>
      </c>
      <c r="Y49" s="1034" t="str">
        <f>(Y32+Y34+Y36+Y39+Y42+Y45+Y48)*'OLD Data - P&amp;L'!$L$6</f>
        <v>#REF!</v>
      </c>
      <c r="Z49" s="1034" t="str">
        <f>(Z32+Z34+Z36+Z39+Z42+Z45+Z48)*'OLD Data - P&amp;L'!$L$6</f>
        <v>#REF!</v>
      </c>
      <c r="AA49" s="1034" t="str">
        <f>(AA32+AA34+AA36+AA39+AA42+AA45+AA48)*'OLD Data - P&amp;L'!$L$6</f>
        <v>#REF!</v>
      </c>
      <c r="AB49" s="1034" t="str">
        <f>(AB32+AB34+AB36+AB39+AB42+AB45+AB48)*'OLD Data - P&amp;L'!$L$6</f>
        <v>#REF!</v>
      </c>
      <c r="AC49" s="1034" t="str">
        <f>(AC32+AC34+AC36+AC39+AC42+AC45+AC48)*'OLD Data - P&amp;L'!$L$6</f>
        <v>#REF!</v>
      </c>
      <c r="AD49" s="1034" t="str">
        <f>(AD32+AD34+AD36+AD39+AD42+AD45+AD48)*'OLD Data - P&amp;L'!$L$6</f>
        <v>#REF!</v>
      </c>
      <c r="AE49" s="1034" t="str">
        <f>(AE32+AE34+AE36+AE39+AE42+AE45+AE48)*'OLD Data - P&amp;L'!$L$6</f>
        <v>#REF!</v>
      </c>
      <c r="AF49" s="1034" t="str">
        <f>(AF32+AF34+AF36+AF39+AF42+AF45+AF48)*'OLD Data - P&amp;L'!$L$6</f>
        <v>#REF!</v>
      </c>
      <c r="AG49" s="888" t="str">
        <f t="shared" si="5"/>
        <v>#REF!</v>
      </c>
    </row>
    <row r="50">
      <c r="A50" s="1017" t="s">
        <v>1068</v>
      </c>
      <c r="B50" s="1034">
        <f t="shared" ref="B50:AF50" si="6">$AG50/31</f>
        <v>17.36774194</v>
      </c>
      <c r="C50" s="1034">
        <f t="shared" si="6"/>
        <v>17.36774194</v>
      </c>
      <c r="D50" s="1034">
        <f t="shared" si="6"/>
        <v>17.36774194</v>
      </c>
      <c r="E50" s="1034">
        <f t="shared" si="6"/>
        <v>17.36774194</v>
      </c>
      <c r="F50" s="1034">
        <f t="shared" si="6"/>
        <v>17.36774194</v>
      </c>
      <c r="G50" s="1034">
        <f t="shared" si="6"/>
        <v>17.36774194</v>
      </c>
      <c r="H50" s="1034">
        <f t="shared" si="6"/>
        <v>17.36774194</v>
      </c>
      <c r="I50" s="1034">
        <f t="shared" si="6"/>
        <v>17.36774194</v>
      </c>
      <c r="J50" s="1034">
        <f t="shared" si="6"/>
        <v>17.36774194</v>
      </c>
      <c r="K50" s="1034">
        <f t="shared" si="6"/>
        <v>17.36774194</v>
      </c>
      <c r="L50" s="1034">
        <f t="shared" si="6"/>
        <v>17.36774194</v>
      </c>
      <c r="M50" s="1034">
        <f t="shared" si="6"/>
        <v>17.36774194</v>
      </c>
      <c r="N50" s="1034">
        <f t="shared" si="6"/>
        <v>17.36774194</v>
      </c>
      <c r="O50" s="1034">
        <f t="shared" si="6"/>
        <v>17.36774194</v>
      </c>
      <c r="P50" s="1034">
        <f t="shared" si="6"/>
        <v>17.36774194</v>
      </c>
      <c r="Q50" s="1034">
        <f t="shared" si="6"/>
        <v>17.36774194</v>
      </c>
      <c r="R50" s="1034">
        <f t="shared" si="6"/>
        <v>17.36774194</v>
      </c>
      <c r="S50" s="1034">
        <f t="shared" si="6"/>
        <v>17.36774194</v>
      </c>
      <c r="T50" s="1034">
        <f t="shared" si="6"/>
        <v>17.36774194</v>
      </c>
      <c r="U50" s="1034">
        <f t="shared" si="6"/>
        <v>17.36774194</v>
      </c>
      <c r="V50" s="1034">
        <f t="shared" si="6"/>
        <v>17.36774194</v>
      </c>
      <c r="W50" s="1034">
        <f t="shared" si="6"/>
        <v>17.36774194</v>
      </c>
      <c r="X50" s="1034">
        <f t="shared" si="6"/>
        <v>17.36774194</v>
      </c>
      <c r="Y50" s="1034">
        <f t="shared" si="6"/>
        <v>17.36774194</v>
      </c>
      <c r="Z50" s="1034">
        <f t="shared" si="6"/>
        <v>17.36774194</v>
      </c>
      <c r="AA50" s="1034">
        <f t="shared" si="6"/>
        <v>17.36774194</v>
      </c>
      <c r="AB50" s="1034">
        <f t="shared" si="6"/>
        <v>17.36774194</v>
      </c>
      <c r="AC50" s="1034">
        <f t="shared" si="6"/>
        <v>17.36774194</v>
      </c>
      <c r="AD50" s="1034">
        <f t="shared" si="6"/>
        <v>17.36774194</v>
      </c>
      <c r="AE50" s="1034">
        <f t="shared" si="6"/>
        <v>17.36774194</v>
      </c>
      <c r="AF50" s="1034">
        <f t="shared" si="6"/>
        <v>17.36774194</v>
      </c>
      <c r="AG50" s="1047">
        <v>538.4</v>
      </c>
    </row>
    <row r="51">
      <c r="A51" s="1048" t="s">
        <v>1072</v>
      </c>
      <c r="B51" s="89" t="str">
        <f>((#REF!+B15)*'OLD Data - P&amp;L'!$C$32)</f>
        <v>#REF!</v>
      </c>
      <c r="C51" s="89" t="str">
        <f>((#REF!+C15)*'OLD Data - P&amp;L'!$C$32)</f>
        <v>#REF!</v>
      </c>
      <c r="D51" s="89" t="str">
        <f>((#REF!+D15)*'OLD Data - P&amp;L'!$C$32)</f>
        <v>#REF!</v>
      </c>
      <c r="E51" s="89" t="str">
        <f>((#REF!+E15)*'OLD Data - P&amp;L'!$C$32)</f>
        <v>#REF!</v>
      </c>
      <c r="F51" s="89" t="str">
        <f>((#REF!+F15)*'OLD Data - P&amp;L'!$C$32)</f>
        <v>#REF!</v>
      </c>
      <c r="G51" s="89" t="str">
        <f>((#REF!+G15)*'OLD Data - P&amp;L'!$C$32)</f>
        <v>#REF!</v>
      </c>
      <c r="H51" s="89" t="str">
        <f>((#REF!+H15)*'OLD Data - P&amp;L'!$C$32)</f>
        <v>#REF!</v>
      </c>
      <c r="I51" s="89" t="str">
        <f>((#REF!+I15)*'OLD Data - P&amp;L'!$C$32)</f>
        <v>#REF!</v>
      </c>
      <c r="J51" s="89" t="str">
        <f>((#REF!+J15)*'OLD Data - P&amp;L'!$C$32)</f>
        <v>#REF!</v>
      </c>
      <c r="K51" s="89" t="str">
        <f>((#REF!+K15)*'OLD Data - P&amp;L'!$C$32)</f>
        <v>#REF!</v>
      </c>
      <c r="L51" s="89" t="str">
        <f>((#REF!+L15)*'OLD Data - P&amp;L'!$C$32)</f>
        <v>#REF!</v>
      </c>
      <c r="M51" s="89" t="str">
        <f>((#REF!+M15)*'OLD Data - P&amp;L'!$C$32)</f>
        <v>#REF!</v>
      </c>
      <c r="N51" s="89" t="str">
        <f>((#REF!+N15)*'OLD Data - P&amp;L'!$C$32)</f>
        <v>#REF!</v>
      </c>
      <c r="O51" s="89" t="str">
        <f>((#REF!+O15)*'OLD Data - P&amp;L'!$C$32)</f>
        <v>#REF!</v>
      </c>
      <c r="P51" s="89" t="str">
        <f>((#REF!+P15)*'OLD Data - P&amp;L'!$C$32)</f>
        <v>#REF!</v>
      </c>
      <c r="Q51" s="89" t="str">
        <f>((#REF!+Q15)*'OLD Data - P&amp;L'!$C$32)</f>
        <v>#REF!</v>
      </c>
      <c r="R51" s="89" t="str">
        <f>((#REF!+R15)*'OLD Data - P&amp;L'!$C$32)</f>
        <v>#REF!</v>
      </c>
      <c r="S51" s="89" t="str">
        <f>((#REF!+S15)*'OLD Data - P&amp;L'!$C$32)</f>
        <v>#REF!</v>
      </c>
      <c r="T51" s="89" t="str">
        <f>((#REF!+T15)*'OLD Data - P&amp;L'!$C$32)</f>
        <v>#REF!</v>
      </c>
      <c r="U51" s="89" t="str">
        <f>((#REF!+U15)*'OLD Data - P&amp;L'!$C$32)</f>
        <v>#REF!</v>
      </c>
      <c r="V51" s="89" t="str">
        <f>((#REF!+V15)*'OLD Data - P&amp;L'!$C$32)</f>
        <v>#REF!</v>
      </c>
      <c r="W51" s="89" t="str">
        <f>((#REF!+W15)*'OLD Data - P&amp;L'!$C$32)</f>
        <v>#REF!</v>
      </c>
      <c r="X51" s="89" t="str">
        <f>((#REF!+X15)*'OLD Data - P&amp;L'!$C$32)</f>
        <v>#REF!</v>
      </c>
      <c r="Y51" s="89" t="str">
        <f>((#REF!+Y15)*'OLD Data - P&amp;L'!$C$32)</f>
        <v>#REF!</v>
      </c>
      <c r="Z51" s="89" t="str">
        <f>((#REF!+Z15)*'OLD Data - P&amp;L'!$C$32)</f>
        <v>#REF!</v>
      </c>
      <c r="AA51" s="89" t="str">
        <f>((#REF!+AA15)*'OLD Data - P&amp;L'!$C$32)</f>
        <v>#REF!</v>
      </c>
      <c r="AB51" s="89" t="str">
        <f>((#REF!+AB15)*'OLD Data - P&amp;L'!$C$32)</f>
        <v>#REF!</v>
      </c>
      <c r="AC51" s="89" t="str">
        <f>((#REF!+AC15)*'OLD Data - P&amp;L'!$C$32)</f>
        <v>#REF!</v>
      </c>
      <c r="AD51" s="89" t="str">
        <f>((#REF!+AD15)*'OLD Data - P&amp;L'!$C$32)</f>
        <v>#REF!</v>
      </c>
      <c r="AE51" s="89" t="str">
        <f>((#REF!+AE15)*'OLD Data - P&amp;L'!$C$32)</f>
        <v>#REF!</v>
      </c>
      <c r="AF51" s="89" t="str">
        <f>((#REF!+AF15)*'OLD Data - P&amp;L'!$C$32)</f>
        <v>#REF!</v>
      </c>
      <c r="AG51" s="888" t="str">
        <f t="shared" ref="AG51:AG76" si="7">SUM(B51:AF51)</f>
        <v>#REF!</v>
      </c>
    </row>
    <row r="52">
      <c r="A52" s="1030" t="s">
        <v>1075</v>
      </c>
      <c r="B52" s="1034" t="str">
        <f>((#REF!)*'OLD Data - P&amp;L'!$C$28)</f>
        <v>#REF!</v>
      </c>
      <c r="C52" s="1034" t="str">
        <f>((#REF!)*'OLD Data - P&amp;L'!$C$28)</f>
        <v>#REF!</v>
      </c>
      <c r="D52" s="1034" t="str">
        <f>((#REF!)*'OLD Data - P&amp;L'!$C$28)</f>
        <v>#REF!</v>
      </c>
      <c r="E52" s="1034" t="str">
        <f>((#REF!)*'OLD Data - P&amp;L'!$C$28)</f>
        <v>#REF!</v>
      </c>
      <c r="F52" s="1034" t="str">
        <f>((#REF!)*'OLD Data - P&amp;L'!$C$28)</f>
        <v>#REF!</v>
      </c>
      <c r="G52" s="1034" t="str">
        <f>((#REF!)*'OLD Data - P&amp;L'!$C$28)</f>
        <v>#REF!</v>
      </c>
      <c r="H52" s="1034" t="str">
        <f>((#REF!)*'OLD Data - P&amp;L'!$C$28)</f>
        <v>#REF!</v>
      </c>
      <c r="I52" s="1034" t="str">
        <f>((#REF!)*'OLD Data - P&amp;L'!$C$28)</f>
        <v>#REF!</v>
      </c>
      <c r="J52" s="1034" t="str">
        <f>((#REF!)*'OLD Data - P&amp;L'!$C$28)</f>
        <v>#REF!</v>
      </c>
      <c r="K52" s="1034" t="str">
        <f>((#REF!)*'OLD Data - P&amp;L'!$C$28)</f>
        <v>#REF!</v>
      </c>
      <c r="L52" s="1034" t="str">
        <f>((#REF!)*'OLD Data - P&amp;L'!$C$28)</f>
        <v>#REF!</v>
      </c>
      <c r="M52" s="1034" t="str">
        <f>((#REF!)*'OLD Data - P&amp;L'!$C$28)</f>
        <v>#REF!</v>
      </c>
      <c r="N52" s="1034" t="str">
        <f>((#REF!)*'OLD Data - P&amp;L'!$C$28)</f>
        <v>#REF!</v>
      </c>
      <c r="O52" s="1034" t="str">
        <f>((#REF!)*'OLD Data - P&amp;L'!$C$28)</f>
        <v>#REF!</v>
      </c>
      <c r="P52" s="1034" t="str">
        <f>((#REF!)*'OLD Data - P&amp;L'!$C$28)</f>
        <v>#REF!</v>
      </c>
      <c r="Q52" s="1034" t="str">
        <f>((#REF!)*'OLD Data - P&amp;L'!$C$28)</f>
        <v>#REF!</v>
      </c>
      <c r="R52" s="1034" t="str">
        <f>((#REF!)*'OLD Data - P&amp;L'!$C$28)</f>
        <v>#REF!</v>
      </c>
      <c r="S52" s="1034" t="str">
        <f>((#REF!)*'OLD Data - P&amp;L'!$C$28)</f>
        <v>#REF!</v>
      </c>
      <c r="T52" s="1034" t="str">
        <f>((#REF!)*'OLD Data - P&amp;L'!$C$28)</f>
        <v>#REF!</v>
      </c>
      <c r="U52" s="1034" t="str">
        <f>((#REF!)*'OLD Data - P&amp;L'!$C$28)</f>
        <v>#REF!</v>
      </c>
      <c r="V52" s="1034" t="str">
        <f>((#REF!)*'OLD Data - P&amp;L'!$C$28)</f>
        <v>#REF!</v>
      </c>
      <c r="W52" s="1034" t="str">
        <f>((#REF!)*'OLD Data - P&amp;L'!$C$28)</f>
        <v>#REF!</v>
      </c>
      <c r="X52" s="1034" t="str">
        <f>((#REF!)*'OLD Data - P&amp;L'!$C$28)</f>
        <v>#REF!</v>
      </c>
      <c r="Y52" s="1034" t="str">
        <f>((#REF!)*'OLD Data - P&amp;L'!$C$28)</f>
        <v>#REF!</v>
      </c>
      <c r="Z52" s="1034" t="str">
        <f>((#REF!)*'OLD Data - P&amp;L'!$C$28)</f>
        <v>#REF!</v>
      </c>
      <c r="AA52" s="1034" t="str">
        <f>((#REF!)*'OLD Data - P&amp;L'!$C$28)</f>
        <v>#REF!</v>
      </c>
      <c r="AB52" s="1034" t="str">
        <f>((#REF!)*'OLD Data - P&amp;L'!$C$28)</f>
        <v>#REF!</v>
      </c>
      <c r="AC52" s="1034" t="str">
        <f>((#REF!)*'OLD Data - P&amp;L'!$C$28)</f>
        <v>#REF!</v>
      </c>
      <c r="AD52" s="1034" t="str">
        <f>((#REF!)*'OLD Data - P&amp;L'!$C$28)</f>
        <v>#REF!</v>
      </c>
      <c r="AE52" s="1034" t="str">
        <f>((#REF!)*'OLD Data - P&amp;L'!$C$28)</f>
        <v>#REF!</v>
      </c>
      <c r="AF52" s="1034" t="str">
        <f>((#REF!)*'OLD Data - P&amp;L'!$C$28)</f>
        <v>#REF!</v>
      </c>
      <c r="AG52" s="888" t="str">
        <f t="shared" si="7"/>
        <v>#REF!</v>
      </c>
    </row>
    <row r="53">
      <c r="A53" s="1030" t="s">
        <v>1078</v>
      </c>
      <c r="B53" s="884" t="str">
        <f>(#REF!*'OLD Data - P&amp;L'!$D$32)</f>
        <v>#REF!</v>
      </c>
      <c r="C53" s="884" t="str">
        <f>(#REF!*'OLD Data - P&amp;L'!$D$32)</f>
        <v>#REF!</v>
      </c>
      <c r="D53" s="884" t="str">
        <f>(#REF!*'OLD Data - P&amp;L'!$D$32)</f>
        <v>#REF!</v>
      </c>
      <c r="E53" s="884" t="str">
        <f>(#REF!*'OLD Data - P&amp;L'!$D$32)</f>
        <v>#REF!</v>
      </c>
      <c r="F53" s="884" t="str">
        <f>(#REF!*'OLD Data - P&amp;L'!$D$32)</f>
        <v>#REF!</v>
      </c>
      <c r="G53" s="884" t="str">
        <f>(#REF!*'OLD Data - P&amp;L'!$D$32)</f>
        <v>#REF!</v>
      </c>
      <c r="H53" s="884" t="str">
        <f>(#REF!*'OLD Data - P&amp;L'!$D$32)</f>
        <v>#REF!</v>
      </c>
      <c r="I53" s="884" t="str">
        <f>(#REF!*'OLD Data - P&amp;L'!$D$32)</f>
        <v>#REF!</v>
      </c>
      <c r="J53" s="884" t="str">
        <f>(#REF!*'OLD Data - P&amp;L'!$D$32)</f>
        <v>#REF!</v>
      </c>
      <c r="K53" s="884" t="str">
        <f>(#REF!*'OLD Data - P&amp;L'!$D$32)</f>
        <v>#REF!</v>
      </c>
      <c r="L53" s="884" t="str">
        <f>(#REF!*'OLD Data - P&amp;L'!$D$32)</f>
        <v>#REF!</v>
      </c>
      <c r="M53" s="884" t="str">
        <f>(#REF!*'OLD Data - P&amp;L'!$D$32)</f>
        <v>#REF!</v>
      </c>
      <c r="N53" s="884" t="str">
        <f>(#REF!*'OLD Data - P&amp;L'!$D$32)</f>
        <v>#REF!</v>
      </c>
      <c r="O53" s="884" t="str">
        <f>(#REF!*'OLD Data - P&amp;L'!$D$32)</f>
        <v>#REF!</v>
      </c>
      <c r="P53" s="884" t="str">
        <f>(#REF!*'OLD Data - P&amp;L'!$D$32)</f>
        <v>#REF!</v>
      </c>
      <c r="Q53" s="884" t="str">
        <f>(#REF!*'OLD Data - P&amp;L'!$D$32)</f>
        <v>#REF!</v>
      </c>
      <c r="R53" s="884" t="str">
        <f>(#REF!*'OLD Data - P&amp;L'!$D$32)</f>
        <v>#REF!</v>
      </c>
      <c r="S53" s="884" t="str">
        <f>(#REF!*'OLD Data - P&amp;L'!$D$32)</f>
        <v>#REF!</v>
      </c>
      <c r="T53" s="884" t="str">
        <f>(#REF!*'OLD Data - P&amp;L'!$D$32)</f>
        <v>#REF!</v>
      </c>
      <c r="U53" s="884" t="str">
        <f>(#REF!*'OLD Data - P&amp;L'!$D$32)</f>
        <v>#REF!</v>
      </c>
      <c r="V53" s="884" t="str">
        <f>(#REF!*'OLD Data - P&amp;L'!$D$32)</f>
        <v>#REF!</v>
      </c>
      <c r="W53" s="884" t="str">
        <f>(#REF!*'OLD Data - P&amp;L'!$D$32)</f>
        <v>#REF!</v>
      </c>
      <c r="X53" s="884" t="str">
        <f>(#REF!*'OLD Data - P&amp;L'!$D$32)</f>
        <v>#REF!</v>
      </c>
      <c r="Y53" s="884" t="str">
        <f>(#REF!*'OLD Data - P&amp;L'!$D$32)</f>
        <v>#REF!</v>
      </c>
      <c r="Z53" s="884" t="str">
        <f>(#REF!*'OLD Data - P&amp;L'!$D$32)</f>
        <v>#REF!</v>
      </c>
      <c r="AA53" s="884" t="str">
        <f>(#REF!*'OLD Data - P&amp;L'!$D$32)</f>
        <v>#REF!</v>
      </c>
      <c r="AB53" s="884" t="str">
        <f>(#REF!*'OLD Data - P&amp;L'!$D$32)</f>
        <v>#REF!</v>
      </c>
      <c r="AC53" s="884" t="str">
        <f>(#REF!*'OLD Data - P&amp;L'!$D$32)</f>
        <v>#REF!</v>
      </c>
      <c r="AD53" s="884" t="str">
        <f>(#REF!*'OLD Data - P&amp;L'!$D$32)</f>
        <v>#REF!</v>
      </c>
      <c r="AE53" s="884" t="str">
        <f>(#REF!*'OLD Data - P&amp;L'!$D$32)</f>
        <v>#REF!</v>
      </c>
      <c r="AF53" s="884" t="str">
        <f>(#REF!*'OLD Data - P&amp;L'!$D$32)</f>
        <v>#REF!</v>
      </c>
      <c r="AG53" s="888" t="str">
        <f t="shared" si="7"/>
        <v>#REF!</v>
      </c>
    </row>
    <row r="54">
      <c r="A54" s="1030" t="s">
        <v>1083</v>
      </c>
      <c r="B54" s="884" t="str">
        <f>(#REF!*'OLD Data - P&amp;L'!$D$28)</f>
        <v>#REF!</v>
      </c>
      <c r="C54" s="884" t="str">
        <f>(#REF!*'OLD Data - P&amp;L'!$D$28)</f>
        <v>#REF!</v>
      </c>
      <c r="D54" s="884" t="str">
        <f>(#REF!*'OLD Data - P&amp;L'!$D$28)</f>
        <v>#REF!</v>
      </c>
      <c r="E54" s="884" t="str">
        <f>(#REF!*'OLD Data - P&amp;L'!$D$28)</f>
        <v>#REF!</v>
      </c>
      <c r="F54" s="884" t="str">
        <f>(#REF!*'OLD Data - P&amp;L'!$D$28)</f>
        <v>#REF!</v>
      </c>
      <c r="G54" s="884" t="str">
        <f>(#REF!*'OLD Data - P&amp;L'!$D$28)</f>
        <v>#REF!</v>
      </c>
      <c r="H54" s="884" t="str">
        <f>(#REF!*'OLD Data - P&amp;L'!$D$28)</f>
        <v>#REF!</v>
      </c>
      <c r="I54" s="884" t="str">
        <f>(#REF!*'OLD Data - P&amp;L'!$D$28)</f>
        <v>#REF!</v>
      </c>
      <c r="J54" s="884" t="str">
        <f>(#REF!*'OLD Data - P&amp;L'!$D$28)</f>
        <v>#REF!</v>
      </c>
      <c r="K54" s="884" t="str">
        <f>(#REF!*'OLD Data - P&amp;L'!$D$28)</f>
        <v>#REF!</v>
      </c>
      <c r="L54" s="884" t="str">
        <f>(#REF!*'OLD Data - P&amp;L'!$D$28)</f>
        <v>#REF!</v>
      </c>
      <c r="M54" s="884" t="str">
        <f>(#REF!*'OLD Data - P&amp;L'!$D$28)</f>
        <v>#REF!</v>
      </c>
      <c r="N54" s="884" t="str">
        <f>(#REF!*'OLD Data - P&amp;L'!$D$28)</f>
        <v>#REF!</v>
      </c>
      <c r="O54" s="884" t="str">
        <f>(#REF!*'OLD Data - P&amp;L'!$D$28)</f>
        <v>#REF!</v>
      </c>
      <c r="P54" s="884" t="str">
        <f>(#REF!*'OLD Data - P&amp;L'!$D$28)</f>
        <v>#REF!</v>
      </c>
      <c r="Q54" s="884" t="str">
        <f>(#REF!*'OLD Data - P&amp;L'!$D$28)</f>
        <v>#REF!</v>
      </c>
      <c r="R54" s="884" t="str">
        <f>(#REF!*'OLD Data - P&amp;L'!$D$28)</f>
        <v>#REF!</v>
      </c>
      <c r="S54" s="884" t="str">
        <f>(#REF!*'OLD Data - P&amp;L'!$D$28)</f>
        <v>#REF!</v>
      </c>
      <c r="T54" s="884" t="str">
        <f>(#REF!*'OLD Data - P&amp;L'!$D$28)</f>
        <v>#REF!</v>
      </c>
      <c r="U54" s="884" t="str">
        <f>(#REF!*'OLD Data - P&amp;L'!$D$28)</f>
        <v>#REF!</v>
      </c>
      <c r="V54" s="884" t="str">
        <f>(#REF!*'OLD Data - P&amp;L'!$D$28)</f>
        <v>#REF!</v>
      </c>
      <c r="W54" s="884" t="str">
        <f>(#REF!*'OLD Data - P&amp;L'!$D$28)</f>
        <v>#REF!</v>
      </c>
      <c r="X54" s="884" t="str">
        <f>(#REF!*'OLD Data - P&amp;L'!$D$28)</f>
        <v>#REF!</v>
      </c>
      <c r="Y54" s="884" t="str">
        <f>(#REF!*'OLD Data - P&amp;L'!$D$28)</f>
        <v>#REF!</v>
      </c>
      <c r="Z54" s="884" t="str">
        <f>(#REF!*'OLD Data - P&amp;L'!$D$28)</f>
        <v>#REF!</v>
      </c>
      <c r="AA54" s="884" t="str">
        <f>(#REF!*'OLD Data - P&amp;L'!$D$28)</f>
        <v>#REF!</v>
      </c>
      <c r="AB54" s="884" t="str">
        <f>(#REF!*'OLD Data - P&amp;L'!$D$28)</f>
        <v>#REF!</v>
      </c>
      <c r="AC54" s="884" t="str">
        <f>(#REF!*'OLD Data - P&amp;L'!$D$28)</f>
        <v>#REF!</v>
      </c>
      <c r="AD54" s="884" t="str">
        <f>(#REF!*'OLD Data - P&amp;L'!$D$28)</f>
        <v>#REF!</v>
      </c>
      <c r="AE54" s="884" t="str">
        <f>(#REF!*'OLD Data - P&amp;L'!$D$28)</f>
        <v>#REF!</v>
      </c>
      <c r="AF54" s="884" t="str">
        <f>(#REF!*'OLD Data - P&amp;L'!$D$28)</f>
        <v>#REF!</v>
      </c>
      <c r="AG54" s="888" t="str">
        <f t="shared" si="7"/>
        <v>#REF!</v>
      </c>
    </row>
    <row r="55">
      <c r="A55" s="1050" t="s">
        <v>1084</v>
      </c>
      <c r="B55" s="884" t="str">
        <f t="shared" ref="B55:AF55" si="8">#REF!*0.06</f>
        <v>#REF!</v>
      </c>
      <c r="C55" s="884" t="str">
        <f t="shared" si="8"/>
        <v>#REF!</v>
      </c>
      <c r="D55" s="884" t="str">
        <f t="shared" si="8"/>
        <v>#REF!</v>
      </c>
      <c r="E55" s="884" t="str">
        <f t="shared" si="8"/>
        <v>#REF!</v>
      </c>
      <c r="F55" s="884" t="str">
        <f t="shared" si="8"/>
        <v>#REF!</v>
      </c>
      <c r="G55" s="884" t="str">
        <f t="shared" si="8"/>
        <v>#REF!</v>
      </c>
      <c r="H55" s="884" t="str">
        <f t="shared" si="8"/>
        <v>#REF!</v>
      </c>
      <c r="I55" s="884" t="str">
        <f t="shared" si="8"/>
        <v>#REF!</v>
      </c>
      <c r="J55" s="884" t="str">
        <f t="shared" si="8"/>
        <v>#REF!</v>
      </c>
      <c r="K55" s="884" t="str">
        <f t="shared" si="8"/>
        <v>#REF!</v>
      </c>
      <c r="L55" s="884" t="str">
        <f t="shared" si="8"/>
        <v>#REF!</v>
      </c>
      <c r="M55" s="884" t="str">
        <f t="shared" si="8"/>
        <v>#REF!</v>
      </c>
      <c r="N55" s="884" t="str">
        <f t="shared" si="8"/>
        <v>#REF!</v>
      </c>
      <c r="O55" s="884" t="str">
        <f t="shared" si="8"/>
        <v>#REF!</v>
      </c>
      <c r="P55" s="884" t="str">
        <f t="shared" si="8"/>
        <v>#REF!</v>
      </c>
      <c r="Q55" s="884" t="str">
        <f t="shared" si="8"/>
        <v>#REF!</v>
      </c>
      <c r="R55" s="884" t="str">
        <f t="shared" si="8"/>
        <v>#REF!</v>
      </c>
      <c r="S55" s="884" t="str">
        <f t="shared" si="8"/>
        <v>#REF!</v>
      </c>
      <c r="T55" s="884" t="str">
        <f t="shared" si="8"/>
        <v>#REF!</v>
      </c>
      <c r="U55" s="884" t="str">
        <f t="shared" si="8"/>
        <v>#REF!</v>
      </c>
      <c r="V55" s="884" t="str">
        <f t="shared" si="8"/>
        <v>#REF!</v>
      </c>
      <c r="W55" s="884" t="str">
        <f t="shared" si="8"/>
        <v>#REF!</v>
      </c>
      <c r="X55" s="884" t="str">
        <f t="shared" si="8"/>
        <v>#REF!</v>
      </c>
      <c r="Y55" s="884" t="str">
        <f t="shared" si="8"/>
        <v>#REF!</v>
      </c>
      <c r="Z55" s="884" t="str">
        <f t="shared" si="8"/>
        <v>#REF!</v>
      </c>
      <c r="AA55" s="884" t="str">
        <f t="shared" si="8"/>
        <v>#REF!</v>
      </c>
      <c r="AB55" s="884" t="str">
        <f t="shared" si="8"/>
        <v>#REF!</v>
      </c>
      <c r="AC55" s="884" t="str">
        <f t="shared" si="8"/>
        <v>#REF!</v>
      </c>
      <c r="AD55" s="884" t="str">
        <f t="shared" si="8"/>
        <v>#REF!</v>
      </c>
      <c r="AE55" s="884" t="str">
        <f t="shared" si="8"/>
        <v>#REF!</v>
      </c>
      <c r="AF55" s="884" t="str">
        <f t="shared" si="8"/>
        <v>#REF!</v>
      </c>
      <c r="AG55" s="888" t="str">
        <f t="shared" si="7"/>
        <v>#REF!</v>
      </c>
    </row>
    <row r="56" collapsed="1">
      <c r="A56" s="1051" t="s">
        <v>406</v>
      </c>
      <c r="B56" s="1052" t="str">
        <f t="shared" ref="B56:AF56" si="9">iferror(B57+B58+B59+B60+B61,"")</f>
        <v/>
      </c>
      <c r="C56" s="1052" t="str">
        <f t="shared" si="9"/>
        <v/>
      </c>
      <c r="D56" s="1052" t="str">
        <f t="shared" si="9"/>
        <v/>
      </c>
      <c r="E56" s="1052" t="str">
        <f t="shared" si="9"/>
        <v/>
      </c>
      <c r="F56" s="1052" t="str">
        <f t="shared" si="9"/>
        <v/>
      </c>
      <c r="G56" s="1052" t="str">
        <f t="shared" si="9"/>
        <v/>
      </c>
      <c r="H56" s="1052" t="str">
        <f t="shared" si="9"/>
        <v/>
      </c>
      <c r="I56" s="1052" t="str">
        <f t="shared" si="9"/>
        <v/>
      </c>
      <c r="J56" s="1052" t="str">
        <f t="shared" si="9"/>
        <v/>
      </c>
      <c r="K56" s="1052" t="str">
        <f t="shared" si="9"/>
        <v/>
      </c>
      <c r="L56" s="1052" t="str">
        <f t="shared" si="9"/>
        <v/>
      </c>
      <c r="M56" s="1052" t="str">
        <f t="shared" si="9"/>
        <v/>
      </c>
      <c r="N56" s="1052" t="str">
        <f t="shared" si="9"/>
        <v/>
      </c>
      <c r="O56" s="1052" t="str">
        <f t="shared" si="9"/>
        <v/>
      </c>
      <c r="P56" s="1052" t="str">
        <f t="shared" si="9"/>
        <v/>
      </c>
      <c r="Q56" s="1052" t="str">
        <f t="shared" si="9"/>
        <v/>
      </c>
      <c r="R56" s="1052" t="str">
        <f t="shared" si="9"/>
        <v/>
      </c>
      <c r="S56" s="1052" t="str">
        <f t="shared" si="9"/>
        <v/>
      </c>
      <c r="T56" s="1052" t="str">
        <f t="shared" si="9"/>
        <v/>
      </c>
      <c r="U56" s="1052" t="str">
        <f t="shared" si="9"/>
        <v/>
      </c>
      <c r="V56" s="1052" t="str">
        <f t="shared" si="9"/>
        <v/>
      </c>
      <c r="W56" s="1052" t="str">
        <f t="shared" si="9"/>
        <v/>
      </c>
      <c r="X56" s="1052" t="str">
        <f t="shared" si="9"/>
        <v/>
      </c>
      <c r="Y56" s="1052" t="str">
        <f t="shared" si="9"/>
        <v/>
      </c>
      <c r="Z56" s="1052" t="str">
        <f t="shared" si="9"/>
        <v/>
      </c>
      <c r="AA56" s="1052" t="str">
        <f t="shared" si="9"/>
        <v/>
      </c>
      <c r="AB56" s="1052" t="str">
        <f t="shared" si="9"/>
        <v/>
      </c>
      <c r="AC56" s="1052" t="str">
        <f t="shared" si="9"/>
        <v/>
      </c>
      <c r="AD56" s="1052" t="str">
        <f t="shared" si="9"/>
        <v/>
      </c>
      <c r="AE56" s="1052" t="str">
        <f t="shared" si="9"/>
        <v/>
      </c>
      <c r="AF56" s="1052" t="str">
        <f t="shared" si="9"/>
        <v/>
      </c>
      <c r="AG56" s="888">
        <f t="shared" si="7"/>
        <v>0</v>
      </c>
    </row>
    <row r="57" hidden="1" outlineLevel="1">
      <c r="A57" s="1040" t="s">
        <v>1092</v>
      </c>
      <c r="B57" s="828" t="str">
        <f t="shared" ref="B57:AF57" si="10">#REF!+#REF!+#REF!</f>
        <v>#REF!</v>
      </c>
      <c r="C57" s="828" t="str">
        <f t="shared" si="10"/>
        <v>#REF!</v>
      </c>
      <c r="D57" s="828" t="str">
        <f t="shared" si="10"/>
        <v>#REF!</v>
      </c>
      <c r="E57" s="828" t="str">
        <f t="shared" si="10"/>
        <v>#REF!</v>
      </c>
      <c r="F57" s="828" t="str">
        <f t="shared" si="10"/>
        <v>#REF!</v>
      </c>
      <c r="G57" s="828" t="str">
        <f t="shared" si="10"/>
        <v>#REF!</v>
      </c>
      <c r="H57" s="828" t="str">
        <f t="shared" si="10"/>
        <v>#REF!</v>
      </c>
      <c r="I57" s="828" t="str">
        <f t="shared" si="10"/>
        <v>#REF!</v>
      </c>
      <c r="J57" s="828" t="str">
        <f t="shared" si="10"/>
        <v>#REF!</v>
      </c>
      <c r="K57" s="828" t="str">
        <f t="shared" si="10"/>
        <v>#REF!</v>
      </c>
      <c r="L57" s="828" t="str">
        <f t="shared" si="10"/>
        <v>#REF!</v>
      </c>
      <c r="M57" s="828" t="str">
        <f t="shared" si="10"/>
        <v>#REF!</v>
      </c>
      <c r="N57" s="828" t="str">
        <f t="shared" si="10"/>
        <v>#REF!</v>
      </c>
      <c r="O57" s="828" t="str">
        <f t="shared" si="10"/>
        <v>#REF!</v>
      </c>
      <c r="P57" s="828" t="str">
        <f t="shared" si="10"/>
        <v>#REF!</v>
      </c>
      <c r="Q57" s="828" t="str">
        <f t="shared" si="10"/>
        <v>#REF!</v>
      </c>
      <c r="R57" s="828" t="str">
        <f t="shared" si="10"/>
        <v>#REF!</v>
      </c>
      <c r="S57" s="828" t="str">
        <f t="shared" si="10"/>
        <v>#REF!</v>
      </c>
      <c r="T57" s="828" t="str">
        <f t="shared" si="10"/>
        <v>#REF!</v>
      </c>
      <c r="U57" s="828" t="str">
        <f t="shared" si="10"/>
        <v>#REF!</v>
      </c>
      <c r="V57" s="828" t="str">
        <f t="shared" si="10"/>
        <v>#REF!</v>
      </c>
      <c r="W57" s="828" t="str">
        <f t="shared" si="10"/>
        <v>#REF!</v>
      </c>
      <c r="X57" s="828" t="str">
        <f t="shared" si="10"/>
        <v>#REF!</v>
      </c>
      <c r="Y57" s="828" t="str">
        <f t="shared" si="10"/>
        <v>#REF!</v>
      </c>
      <c r="Z57" s="828" t="str">
        <f t="shared" si="10"/>
        <v>#REF!</v>
      </c>
      <c r="AA57" s="828" t="str">
        <f t="shared" si="10"/>
        <v>#REF!</v>
      </c>
      <c r="AB57" s="828" t="str">
        <f t="shared" si="10"/>
        <v>#REF!</v>
      </c>
      <c r="AC57" s="828" t="str">
        <f t="shared" si="10"/>
        <v>#REF!</v>
      </c>
      <c r="AD57" s="828" t="str">
        <f t="shared" si="10"/>
        <v>#REF!</v>
      </c>
      <c r="AE57" s="828" t="str">
        <f t="shared" si="10"/>
        <v>#REF!</v>
      </c>
      <c r="AF57" s="828" t="str">
        <f t="shared" si="10"/>
        <v>#REF!</v>
      </c>
      <c r="AG57" s="888" t="str">
        <f t="shared" si="7"/>
        <v>#REF!</v>
      </c>
    </row>
    <row r="58" hidden="1" outlineLevel="1">
      <c r="A58" s="1040" t="s">
        <v>1094</v>
      </c>
      <c r="B58" s="1034" t="str">
        <f t="shared" ref="B58:AF58" si="11">(#REF!+#REF!+#REF!)</f>
        <v>#REF!</v>
      </c>
      <c r="C58" s="1034" t="str">
        <f t="shared" si="11"/>
        <v>#REF!</v>
      </c>
      <c r="D58" s="1034" t="str">
        <f t="shared" si="11"/>
        <v>#REF!</v>
      </c>
      <c r="E58" s="1034" t="str">
        <f t="shared" si="11"/>
        <v>#REF!</v>
      </c>
      <c r="F58" s="1034" t="str">
        <f t="shared" si="11"/>
        <v>#REF!</v>
      </c>
      <c r="G58" s="1034" t="str">
        <f t="shared" si="11"/>
        <v>#REF!</v>
      </c>
      <c r="H58" s="1034" t="str">
        <f t="shared" si="11"/>
        <v>#REF!</v>
      </c>
      <c r="I58" s="1034" t="str">
        <f t="shared" si="11"/>
        <v>#REF!</v>
      </c>
      <c r="J58" s="1034" t="str">
        <f t="shared" si="11"/>
        <v>#REF!</v>
      </c>
      <c r="K58" s="1034" t="str">
        <f t="shared" si="11"/>
        <v>#REF!</v>
      </c>
      <c r="L58" s="1034" t="str">
        <f t="shared" si="11"/>
        <v>#REF!</v>
      </c>
      <c r="M58" s="1034" t="str">
        <f t="shared" si="11"/>
        <v>#REF!</v>
      </c>
      <c r="N58" s="1034" t="str">
        <f t="shared" si="11"/>
        <v>#REF!</v>
      </c>
      <c r="O58" s="1034" t="str">
        <f t="shared" si="11"/>
        <v>#REF!</v>
      </c>
      <c r="P58" s="1034" t="str">
        <f t="shared" si="11"/>
        <v>#REF!</v>
      </c>
      <c r="Q58" s="1034" t="str">
        <f t="shared" si="11"/>
        <v>#REF!</v>
      </c>
      <c r="R58" s="1034" t="str">
        <f t="shared" si="11"/>
        <v>#REF!</v>
      </c>
      <c r="S58" s="1034" t="str">
        <f t="shared" si="11"/>
        <v>#REF!</v>
      </c>
      <c r="T58" s="1034" t="str">
        <f t="shared" si="11"/>
        <v>#REF!</v>
      </c>
      <c r="U58" s="1034" t="str">
        <f t="shared" si="11"/>
        <v>#REF!</v>
      </c>
      <c r="V58" s="1034" t="str">
        <f t="shared" si="11"/>
        <v>#REF!</v>
      </c>
      <c r="W58" s="1034" t="str">
        <f t="shared" si="11"/>
        <v>#REF!</v>
      </c>
      <c r="X58" s="1034" t="str">
        <f t="shared" si="11"/>
        <v>#REF!</v>
      </c>
      <c r="Y58" s="1034" t="str">
        <f t="shared" si="11"/>
        <v>#REF!</v>
      </c>
      <c r="Z58" s="1034" t="str">
        <f t="shared" si="11"/>
        <v>#REF!</v>
      </c>
      <c r="AA58" s="1034" t="str">
        <f t="shared" si="11"/>
        <v>#REF!</v>
      </c>
      <c r="AB58" s="1034" t="str">
        <f t="shared" si="11"/>
        <v>#REF!</v>
      </c>
      <c r="AC58" s="1034" t="str">
        <f t="shared" si="11"/>
        <v>#REF!</v>
      </c>
      <c r="AD58" s="1034" t="str">
        <f t="shared" si="11"/>
        <v>#REF!</v>
      </c>
      <c r="AE58" s="1034" t="str">
        <f t="shared" si="11"/>
        <v>#REF!</v>
      </c>
      <c r="AF58" s="1034" t="str">
        <f t="shared" si="11"/>
        <v>#REF!</v>
      </c>
      <c r="AG58" s="888" t="str">
        <f t="shared" si="7"/>
        <v>#REF!</v>
      </c>
    </row>
    <row r="59" hidden="1" outlineLevel="1">
      <c r="A59" s="955" t="s">
        <v>1096</v>
      </c>
      <c r="B59" s="1034" t="str">
        <f>(#REF!*'OLD Data - P&amp;L'!$R$3)+(#REF!*'OLD Data - P&amp;L'!$R$4)+(#REF!*'OLD Data - P&amp;L'!$R$5)</f>
        <v>#REF!</v>
      </c>
      <c r="C59" s="1034" t="str">
        <f>(#REF!*'OLD Data - P&amp;L'!$R$3)+(#REF!*'OLD Data - P&amp;L'!$R$4)+(#REF!*'OLD Data - P&amp;L'!$R$5)</f>
        <v>#REF!</v>
      </c>
      <c r="D59" s="1034" t="str">
        <f>(#REF!*'OLD Data - P&amp;L'!$R$3)+(#REF!*'OLD Data - P&amp;L'!$R$4)+(#REF!*'OLD Data - P&amp;L'!$R$5)</f>
        <v>#REF!</v>
      </c>
      <c r="E59" s="1034" t="str">
        <f>(#REF!*'OLD Data - P&amp;L'!$R$3)+(#REF!*'OLD Data - P&amp;L'!$R$4)+(#REF!*'OLD Data - P&amp;L'!$R$5)</f>
        <v>#REF!</v>
      </c>
      <c r="F59" s="1034" t="str">
        <f>(#REF!*'OLD Data - P&amp;L'!$R$3)+(#REF!*'OLD Data - P&amp;L'!$R$4)+(#REF!*'OLD Data - P&amp;L'!$R$5)</f>
        <v>#REF!</v>
      </c>
      <c r="G59" s="1034" t="str">
        <f>(#REF!*'OLD Data - P&amp;L'!$R$3)+(#REF!*'OLD Data - P&amp;L'!$R$4)+(#REF!*'OLD Data - P&amp;L'!$R$5)</f>
        <v>#REF!</v>
      </c>
      <c r="H59" s="1034" t="str">
        <f>(#REF!*'OLD Data - P&amp;L'!$R$3)+(#REF!*'OLD Data - P&amp;L'!$R$4)+(#REF!*'OLD Data - P&amp;L'!$R$5)</f>
        <v>#REF!</v>
      </c>
      <c r="I59" s="1034" t="str">
        <f>(#REF!*'OLD Data - P&amp;L'!$R$3)+(#REF!*'OLD Data - P&amp;L'!$R$4)+(#REF!*'OLD Data - P&amp;L'!$R$5)</f>
        <v>#REF!</v>
      </c>
      <c r="J59" s="1034" t="str">
        <f>(#REF!*'OLD Data - P&amp;L'!$R$3)+(#REF!*'OLD Data - P&amp;L'!$R$4)+(#REF!*'OLD Data - P&amp;L'!$R$5)</f>
        <v>#REF!</v>
      </c>
      <c r="K59" s="1034" t="str">
        <f>(#REF!*'OLD Data - P&amp;L'!$R$3)+(#REF!*'OLD Data - P&amp;L'!$R$4)+(#REF!*'OLD Data - P&amp;L'!$R$5)</f>
        <v>#REF!</v>
      </c>
      <c r="L59" s="1034" t="str">
        <f>(#REF!*'OLD Data - P&amp;L'!$R$3)+(#REF!*'OLD Data - P&amp;L'!$R$4)+(#REF!*'OLD Data - P&amp;L'!$R$5)</f>
        <v>#REF!</v>
      </c>
      <c r="M59" s="1034" t="str">
        <f>(#REF!*'OLD Data - P&amp;L'!$R$3)+(#REF!*'OLD Data - P&amp;L'!$R$4)+(#REF!*'OLD Data - P&amp;L'!$R$5)</f>
        <v>#REF!</v>
      </c>
      <c r="N59" s="1034" t="str">
        <f>(#REF!*'OLD Data - P&amp;L'!$R$3)+(#REF!*'OLD Data - P&amp;L'!$R$4)+(#REF!*'OLD Data - P&amp;L'!$R$5)</f>
        <v>#REF!</v>
      </c>
      <c r="O59" s="1034" t="str">
        <f>(#REF!*'OLD Data - P&amp;L'!$R$3)+(#REF!*'OLD Data - P&amp;L'!$R$4)+(#REF!*'OLD Data - P&amp;L'!$R$5)</f>
        <v>#REF!</v>
      </c>
      <c r="P59" s="1034" t="str">
        <f>(#REF!*'OLD Data - P&amp;L'!$R$3)+(#REF!*'OLD Data - P&amp;L'!$R$4)+(#REF!*'OLD Data - P&amp;L'!$R$5)</f>
        <v>#REF!</v>
      </c>
      <c r="Q59" s="1034" t="str">
        <f>(#REF!*'OLD Data - P&amp;L'!$R$3)+(#REF!*'OLD Data - P&amp;L'!$R$4)+(#REF!*'OLD Data - P&amp;L'!$R$5)</f>
        <v>#REF!</v>
      </c>
      <c r="R59" s="1034" t="str">
        <f>(#REF!*'OLD Data - P&amp;L'!$R$3)+(#REF!*'OLD Data - P&amp;L'!$R$4)+(#REF!*'OLD Data - P&amp;L'!$R$5)</f>
        <v>#REF!</v>
      </c>
      <c r="S59" s="1034" t="str">
        <f>(#REF!*'OLD Data - P&amp;L'!$R$3)+(#REF!*'OLD Data - P&amp;L'!$R$4)+(#REF!*'OLD Data - P&amp;L'!$R$5)</f>
        <v>#REF!</v>
      </c>
      <c r="T59" s="1034" t="str">
        <f>(#REF!*'OLD Data - P&amp;L'!$R$3)+(#REF!*'OLD Data - P&amp;L'!$R$4)+(#REF!*'OLD Data - P&amp;L'!$R$5)</f>
        <v>#REF!</v>
      </c>
      <c r="U59" s="1034" t="str">
        <f>(#REF!*'OLD Data - P&amp;L'!$R$3)+(#REF!*'OLD Data - P&amp;L'!$R$4)+(#REF!*'OLD Data - P&amp;L'!$R$5)</f>
        <v>#REF!</v>
      </c>
      <c r="V59" s="1034" t="str">
        <f>(#REF!*'OLD Data - P&amp;L'!$R$3)+(#REF!*'OLD Data - P&amp;L'!$R$4)+(#REF!*'OLD Data - P&amp;L'!$R$5)</f>
        <v>#REF!</v>
      </c>
      <c r="W59" s="1034" t="str">
        <f>(#REF!*'OLD Data - P&amp;L'!$R$3)+(#REF!*'OLD Data - P&amp;L'!$R$4)+(#REF!*'OLD Data - P&amp;L'!$R$5)</f>
        <v>#REF!</v>
      </c>
      <c r="X59" s="1034" t="str">
        <f>(#REF!*'OLD Data - P&amp;L'!$R$3)+(#REF!*'OLD Data - P&amp;L'!$R$4)+(#REF!*'OLD Data - P&amp;L'!$R$5)</f>
        <v>#REF!</v>
      </c>
      <c r="Y59" s="1034" t="str">
        <f>(#REF!*'OLD Data - P&amp;L'!$R$3)+(#REF!*'OLD Data - P&amp;L'!$R$4)+(#REF!*'OLD Data - P&amp;L'!$R$5)</f>
        <v>#REF!</v>
      </c>
      <c r="Z59" s="1034" t="str">
        <f>(#REF!*'OLD Data - P&amp;L'!$R$3)+(#REF!*'OLD Data - P&amp;L'!$R$4)+(#REF!*'OLD Data - P&amp;L'!$R$5)</f>
        <v>#REF!</v>
      </c>
      <c r="AA59" s="1034" t="str">
        <f>(#REF!*'OLD Data - P&amp;L'!$R$3)+(#REF!*'OLD Data - P&amp;L'!$R$4)+(#REF!*'OLD Data - P&amp;L'!$R$5)</f>
        <v>#REF!</v>
      </c>
      <c r="AB59" s="1034" t="str">
        <f>(#REF!*'OLD Data - P&amp;L'!$R$3)+(#REF!*'OLD Data - P&amp;L'!$R$4)+(#REF!*'OLD Data - P&amp;L'!$R$5)</f>
        <v>#REF!</v>
      </c>
      <c r="AC59" s="1034" t="str">
        <f>(#REF!*'OLD Data - P&amp;L'!$R$3)+(#REF!*'OLD Data - P&amp;L'!$R$4)+(#REF!*'OLD Data - P&amp;L'!$R$5)</f>
        <v>#REF!</v>
      </c>
      <c r="AD59" s="1034" t="str">
        <f>(#REF!*'OLD Data - P&amp;L'!$R$3)+(#REF!*'OLD Data - P&amp;L'!$R$4)+(#REF!*'OLD Data - P&amp;L'!$R$5)</f>
        <v>#REF!</v>
      </c>
      <c r="AE59" s="1034" t="str">
        <f>(#REF!*'OLD Data - P&amp;L'!$R$3)+(#REF!*'OLD Data - P&amp;L'!$R$4)+(#REF!*'OLD Data - P&amp;L'!$R$5)</f>
        <v>#REF!</v>
      </c>
      <c r="AF59" s="1034" t="str">
        <f>(#REF!*'OLD Data - P&amp;L'!$R$3)+(#REF!*'OLD Data - P&amp;L'!$R$4)+(#REF!*'OLD Data - P&amp;L'!$R$5)</f>
        <v>#REF!</v>
      </c>
      <c r="AG59" s="888" t="str">
        <f t="shared" si="7"/>
        <v>#REF!</v>
      </c>
    </row>
    <row r="60" hidden="1" outlineLevel="1">
      <c r="A60" s="1040" t="s">
        <v>325</v>
      </c>
      <c r="B60" s="830">
        <v>0.0</v>
      </c>
      <c r="C60" s="830">
        <v>0.0</v>
      </c>
      <c r="D60" s="830">
        <v>0.0</v>
      </c>
      <c r="E60" s="1054">
        <v>0.0</v>
      </c>
      <c r="F60" s="830">
        <v>0.0</v>
      </c>
      <c r="G60" s="830"/>
      <c r="H60" s="830"/>
      <c r="I60" s="830"/>
      <c r="J60" s="830"/>
      <c r="K60" s="830"/>
      <c r="L60" s="830"/>
      <c r="M60" s="830"/>
      <c r="N60" s="830"/>
      <c r="O60" s="830"/>
      <c r="P60" s="830"/>
      <c r="Q60" s="830"/>
      <c r="R60" s="830"/>
      <c r="S60" s="830"/>
      <c r="T60" s="830"/>
      <c r="U60" s="830"/>
      <c r="V60" s="830"/>
      <c r="W60" s="830"/>
      <c r="X60" s="830"/>
      <c r="Y60" s="830"/>
      <c r="Z60" s="830"/>
      <c r="AA60" s="830"/>
      <c r="AB60" s="830"/>
      <c r="AC60" s="830"/>
      <c r="AD60" s="830"/>
      <c r="AE60" s="830"/>
      <c r="AF60" s="830"/>
      <c r="AG60" s="888">
        <f t="shared" si="7"/>
        <v>0</v>
      </c>
    </row>
    <row r="61" hidden="1" outlineLevel="1">
      <c r="A61" s="1040" t="s">
        <v>513</v>
      </c>
      <c r="B61" s="830">
        <v>27.0</v>
      </c>
      <c r="C61" s="830">
        <v>126.32</v>
      </c>
      <c r="D61" s="1054">
        <v>0.0</v>
      </c>
      <c r="E61" s="1054">
        <v>0.0</v>
      </c>
      <c r="F61" s="830">
        <v>0.0</v>
      </c>
      <c r="G61" s="830"/>
      <c r="H61" s="830"/>
      <c r="I61" s="830"/>
      <c r="J61" s="830"/>
      <c r="K61" s="830"/>
      <c r="L61" s="830"/>
      <c r="M61" s="830"/>
      <c r="N61" s="830"/>
      <c r="O61" s="830"/>
      <c r="P61" s="830"/>
      <c r="Q61" s="830"/>
      <c r="R61" s="830"/>
      <c r="S61" s="830"/>
      <c r="T61" s="830"/>
      <c r="U61" s="830"/>
      <c r="V61" s="830"/>
      <c r="W61" s="830"/>
      <c r="X61" s="830"/>
      <c r="Y61" s="830"/>
      <c r="Z61" s="830"/>
      <c r="AA61" s="830"/>
      <c r="AB61" s="830"/>
      <c r="AC61" s="830"/>
      <c r="AD61" s="830"/>
      <c r="AE61" s="830"/>
      <c r="AF61" s="830"/>
      <c r="AG61" s="888">
        <f t="shared" si="7"/>
        <v>153.32</v>
      </c>
    </row>
    <row r="62">
      <c r="A62" s="955" t="s">
        <v>1116</v>
      </c>
      <c r="B62" s="1034" t="str">
        <f>#REF!*'OLD Data - P&amp;L'!$C$21</f>
        <v>#REF!</v>
      </c>
      <c r="C62" s="1034" t="str">
        <f>#REF!*'OLD Data - P&amp;L'!$C$21</f>
        <v>#REF!</v>
      </c>
      <c r="D62" s="1034" t="str">
        <f>#REF!*'OLD Data - P&amp;L'!$C$21</f>
        <v>#REF!</v>
      </c>
      <c r="E62" s="1034" t="str">
        <f>#REF!*'OLD Data - P&amp;L'!$C$21</f>
        <v>#REF!</v>
      </c>
      <c r="F62" s="1034" t="str">
        <f>#REF!*'OLD Data - P&amp;L'!$C$21</f>
        <v>#REF!</v>
      </c>
      <c r="G62" s="1034" t="str">
        <f>#REF!*'OLD Data - P&amp;L'!$C$21</f>
        <v>#REF!</v>
      </c>
      <c r="H62" s="1034" t="str">
        <f>#REF!*'OLD Data - P&amp;L'!$C$21</f>
        <v>#REF!</v>
      </c>
      <c r="I62" s="1034" t="str">
        <f>#REF!*'OLD Data - P&amp;L'!$C$21</f>
        <v>#REF!</v>
      </c>
      <c r="J62" s="1034" t="str">
        <f>#REF!*'OLD Data - P&amp;L'!$C$21</f>
        <v>#REF!</v>
      </c>
      <c r="K62" s="1034" t="str">
        <f>#REF!*'OLD Data - P&amp;L'!$C$21</f>
        <v>#REF!</v>
      </c>
      <c r="L62" s="1034" t="str">
        <f>#REF!*'OLD Data - P&amp;L'!$C$21</f>
        <v>#REF!</v>
      </c>
      <c r="M62" s="1034" t="str">
        <f>#REF!*'OLD Data - P&amp;L'!$C$21</f>
        <v>#REF!</v>
      </c>
      <c r="N62" s="1034" t="str">
        <f>#REF!*'OLD Data - P&amp;L'!$C$21</f>
        <v>#REF!</v>
      </c>
      <c r="O62" s="1034" t="str">
        <f>#REF!*'OLD Data - P&amp;L'!$C$21</f>
        <v>#REF!</v>
      </c>
      <c r="P62" s="1034" t="str">
        <f>#REF!*'OLD Data - P&amp;L'!$C$21</f>
        <v>#REF!</v>
      </c>
      <c r="Q62" s="1034" t="str">
        <f>#REF!*'OLD Data - P&amp;L'!$C$21</f>
        <v>#REF!</v>
      </c>
      <c r="R62" s="1034" t="str">
        <f>#REF!*'OLD Data - P&amp;L'!$C$21</f>
        <v>#REF!</v>
      </c>
      <c r="S62" s="1034" t="str">
        <f>#REF!*'OLD Data - P&amp;L'!$C$21</f>
        <v>#REF!</v>
      </c>
      <c r="T62" s="1034" t="str">
        <f>#REF!*'OLD Data - P&amp;L'!$C$21</f>
        <v>#REF!</v>
      </c>
      <c r="U62" s="1034" t="str">
        <f>#REF!*'OLD Data - P&amp;L'!$C$21</f>
        <v>#REF!</v>
      </c>
      <c r="V62" s="1034" t="str">
        <f>#REF!*'OLD Data - P&amp;L'!$C$21</f>
        <v>#REF!</v>
      </c>
      <c r="W62" s="1034" t="str">
        <f>#REF!*'OLD Data - P&amp;L'!$C$21</f>
        <v>#REF!</v>
      </c>
      <c r="X62" s="1034" t="str">
        <f>#REF!*'OLD Data - P&amp;L'!$C$21</f>
        <v>#REF!</v>
      </c>
      <c r="Y62" s="1034" t="str">
        <f>#REF!*'OLD Data - P&amp;L'!$C$21</f>
        <v>#REF!</v>
      </c>
      <c r="Z62" s="1034" t="str">
        <f>#REF!*'OLD Data - P&amp;L'!$C$21</f>
        <v>#REF!</v>
      </c>
      <c r="AA62" s="1034" t="str">
        <f>#REF!*'OLD Data - P&amp;L'!$C$21</f>
        <v>#REF!</v>
      </c>
      <c r="AB62" s="1034" t="str">
        <f>#REF!*'OLD Data - P&amp;L'!$C$21</f>
        <v>#REF!</v>
      </c>
      <c r="AC62" s="1034" t="str">
        <f>#REF!*'OLD Data - P&amp;L'!$C$21</f>
        <v>#REF!</v>
      </c>
      <c r="AD62" s="1034" t="str">
        <f>#REF!*'OLD Data - P&amp;L'!$C$21</f>
        <v>#REF!</v>
      </c>
      <c r="AE62" s="1034" t="str">
        <f>#REF!*'OLD Data - P&amp;L'!$C$21</f>
        <v>#REF!</v>
      </c>
      <c r="AF62" s="1034" t="str">
        <f>#REF!*'OLD Data - P&amp;L'!$C$21</f>
        <v>#REF!</v>
      </c>
      <c r="AG62" s="888" t="str">
        <f t="shared" si="7"/>
        <v>#REF!</v>
      </c>
    </row>
    <row r="63" collapsed="1">
      <c r="A63" s="1057" t="s">
        <v>1123</v>
      </c>
      <c r="B63" s="1034" t="str">
        <f t="shared" ref="B63:AF63" si="12">sum(B64:B69)</f>
        <v>#REF!</v>
      </c>
      <c r="C63" s="1034" t="str">
        <f t="shared" si="12"/>
        <v>#REF!</v>
      </c>
      <c r="D63" s="1034" t="str">
        <f t="shared" si="12"/>
        <v>#REF!</v>
      </c>
      <c r="E63" s="1034" t="str">
        <f t="shared" si="12"/>
        <v>#REF!</v>
      </c>
      <c r="F63" s="1034" t="str">
        <f t="shared" si="12"/>
        <v>#REF!</v>
      </c>
      <c r="G63" s="1034" t="str">
        <f t="shared" si="12"/>
        <v>#REF!</v>
      </c>
      <c r="H63" s="1034" t="str">
        <f t="shared" si="12"/>
        <v>#REF!</v>
      </c>
      <c r="I63" s="1034" t="str">
        <f t="shared" si="12"/>
        <v>#REF!</v>
      </c>
      <c r="J63" s="1034" t="str">
        <f t="shared" si="12"/>
        <v>#REF!</v>
      </c>
      <c r="K63" s="1034" t="str">
        <f t="shared" si="12"/>
        <v>#REF!</v>
      </c>
      <c r="L63" s="1034" t="str">
        <f t="shared" si="12"/>
        <v>#REF!</v>
      </c>
      <c r="M63" s="1034" t="str">
        <f t="shared" si="12"/>
        <v>#REF!</v>
      </c>
      <c r="N63" s="1034" t="str">
        <f t="shared" si="12"/>
        <v>#REF!</v>
      </c>
      <c r="O63" s="1034" t="str">
        <f t="shared" si="12"/>
        <v>#REF!</v>
      </c>
      <c r="P63" s="1034" t="str">
        <f t="shared" si="12"/>
        <v>#REF!</v>
      </c>
      <c r="Q63" s="1034" t="str">
        <f t="shared" si="12"/>
        <v>#REF!</v>
      </c>
      <c r="R63" s="1034" t="str">
        <f t="shared" si="12"/>
        <v>#REF!</v>
      </c>
      <c r="S63" s="1034" t="str">
        <f t="shared" si="12"/>
        <v>#REF!</v>
      </c>
      <c r="T63" s="1034" t="str">
        <f t="shared" si="12"/>
        <v>#REF!</v>
      </c>
      <c r="U63" s="1034" t="str">
        <f t="shared" si="12"/>
        <v>#REF!</v>
      </c>
      <c r="V63" s="1034" t="str">
        <f t="shared" si="12"/>
        <v>#REF!</v>
      </c>
      <c r="W63" s="1034" t="str">
        <f t="shared" si="12"/>
        <v>#REF!</v>
      </c>
      <c r="X63" s="1034" t="str">
        <f t="shared" si="12"/>
        <v>#REF!</v>
      </c>
      <c r="Y63" s="1034" t="str">
        <f t="shared" si="12"/>
        <v>#REF!</v>
      </c>
      <c r="Z63" s="1034" t="str">
        <f t="shared" si="12"/>
        <v>#REF!</v>
      </c>
      <c r="AA63" s="1034" t="str">
        <f t="shared" si="12"/>
        <v>#REF!</v>
      </c>
      <c r="AB63" s="1034" t="str">
        <f t="shared" si="12"/>
        <v>#REF!</v>
      </c>
      <c r="AC63" s="1034" t="str">
        <f t="shared" si="12"/>
        <v>#REF!</v>
      </c>
      <c r="AD63" s="1034" t="str">
        <f t="shared" si="12"/>
        <v>#REF!</v>
      </c>
      <c r="AE63" s="1034" t="str">
        <f t="shared" si="12"/>
        <v>#REF!</v>
      </c>
      <c r="AF63" s="1034" t="str">
        <f t="shared" si="12"/>
        <v>#REF!</v>
      </c>
      <c r="AG63" s="888" t="str">
        <f t="shared" si="7"/>
        <v>#REF!</v>
      </c>
    </row>
    <row r="64" hidden="1" outlineLevel="1">
      <c r="A64" s="1057" t="s">
        <v>1130</v>
      </c>
      <c r="B64" s="1034" t="str">
        <f>((#REF!)*'OLD Data - P&amp;L'!$C$22)</f>
        <v>#REF!</v>
      </c>
      <c r="C64" s="1034" t="str">
        <f>((#REF!)*'OLD Data - P&amp;L'!$C$22)</f>
        <v>#REF!</v>
      </c>
      <c r="D64" s="1034" t="str">
        <f>((#REF!)*'OLD Data - P&amp;L'!$C$22)</f>
        <v>#REF!</v>
      </c>
      <c r="E64" s="1034" t="str">
        <f>((#REF!)*'OLD Data - P&amp;L'!$C$22)</f>
        <v>#REF!</v>
      </c>
      <c r="F64" s="1034" t="str">
        <f>((#REF!)*'OLD Data - P&amp;L'!$C$22)</f>
        <v>#REF!</v>
      </c>
      <c r="G64" s="1034" t="str">
        <f>((#REF!)*'OLD Data - P&amp;L'!$C$22)</f>
        <v>#REF!</v>
      </c>
      <c r="H64" s="1034" t="str">
        <f>((#REF!)*'OLD Data - P&amp;L'!$C$22)</f>
        <v>#REF!</v>
      </c>
      <c r="I64" s="1034" t="str">
        <f>((#REF!)*'OLD Data - P&amp;L'!$C$22)</f>
        <v>#REF!</v>
      </c>
      <c r="J64" s="1034" t="str">
        <f>((#REF!)*'OLD Data - P&amp;L'!$C$22)</f>
        <v>#REF!</v>
      </c>
      <c r="K64" s="1034" t="str">
        <f>((#REF!)*'OLD Data - P&amp;L'!$C$22)</f>
        <v>#REF!</v>
      </c>
      <c r="L64" s="1034" t="str">
        <f>((#REF!)*'OLD Data - P&amp;L'!$C$22)</f>
        <v>#REF!</v>
      </c>
      <c r="M64" s="1034" t="str">
        <f>((#REF!)*'OLD Data - P&amp;L'!$C$22)</f>
        <v>#REF!</v>
      </c>
      <c r="N64" s="1034" t="str">
        <f>((#REF!)*'OLD Data - P&amp;L'!$C$22)</f>
        <v>#REF!</v>
      </c>
      <c r="O64" s="1034" t="str">
        <f>((#REF!)*'OLD Data - P&amp;L'!$C$22)</f>
        <v>#REF!</v>
      </c>
      <c r="P64" s="1034" t="str">
        <f>((#REF!)*'OLD Data - P&amp;L'!$C$22)</f>
        <v>#REF!</v>
      </c>
      <c r="Q64" s="1034" t="str">
        <f>((#REF!)*'OLD Data - P&amp;L'!$C$22)</f>
        <v>#REF!</v>
      </c>
      <c r="R64" s="1034" t="str">
        <f>((#REF!)*'OLD Data - P&amp;L'!$C$22)</f>
        <v>#REF!</v>
      </c>
      <c r="S64" s="1034" t="str">
        <f>((#REF!)*'OLD Data - P&amp;L'!$C$22)</f>
        <v>#REF!</v>
      </c>
      <c r="T64" s="1034" t="str">
        <f>((#REF!)*'OLD Data - P&amp;L'!$C$22)</f>
        <v>#REF!</v>
      </c>
      <c r="U64" s="1034" t="str">
        <f>((#REF!)*'OLD Data - P&amp;L'!$C$22)</f>
        <v>#REF!</v>
      </c>
      <c r="V64" s="1034" t="str">
        <f>((#REF!)*'OLD Data - P&amp;L'!$C$22)</f>
        <v>#REF!</v>
      </c>
      <c r="W64" s="1034" t="str">
        <f>((#REF!)*'OLD Data - P&amp;L'!$C$22)</f>
        <v>#REF!</v>
      </c>
      <c r="X64" s="1034" t="str">
        <f>((#REF!)*'OLD Data - P&amp;L'!$C$22)</f>
        <v>#REF!</v>
      </c>
      <c r="Y64" s="1034" t="str">
        <f>((#REF!)*'OLD Data - P&amp;L'!$C$22)</f>
        <v>#REF!</v>
      </c>
      <c r="Z64" s="1034" t="str">
        <f>((#REF!)*'OLD Data - P&amp;L'!$C$22)</f>
        <v>#REF!</v>
      </c>
      <c r="AA64" s="1034" t="str">
        <f>((#REF!)*'OLD Data - P&amp;L'!$C$22)</f>
        <v>#REF!</v>
      </c>
      <c r="AB64" s="1034" t="str">
        <f>((#REF!)*'OLD Data - P&amp;L'!$C$22)</f>
        <v>#REF!</v>
      </c>
      <c r="AC64" s="1034" t="str">
        <f>((#REF!)*'OLD Data - P&amp;L'!$C$22)</f>
        <v>#REF!</v>
      </c>
      <c r="AD64" s="1034" t="str">
        <f>((#REF!)*'OLD Data - P&amp;L'!$C$22)</f>
        <v>#REF!</v>
      </c>
      <c r="AE64" s="1034" t="str">
        <f>((#REF!)*'OLD Data - P&amp;L'!$C$22)</f>
        <v>#REF!</v>
      </c>
      <c r="AF64" s="1034" t="str">
        <f>((#REF!)*'OLD Data - P&amp;L'!$C$22)</f>
        <v>#REF!</v>
      </c>
      <c r="AG64" s="888" t="str">
        <f t="shared" si="7"/>
        <v>#REF!</v>
      </c>
    </row>
    <row r="65" hidden="1" outlineLevel="1">
      <c r="A65" s="1057" t="s">
        <v>1135</v>
      </c>
      <c r="B65" s="491" t="str">
        <f>((#REF!)*'OLD Data - P&amp;L'!$C$23)</f>
        <v>#REF!</v>
      </c>
      <c r="C65" s="491" t="str">
        <f>((#REF!)*'OLD Data - P&amp;L'!$C$23)</f>
        <v>#REF!</v>
      </c>
      <c r="D65" s="491" t="str">
        <f>((#REF!)*'OLD Data - P&amp;L'!$C$23)</f>
        <v>#REF!</v>
      </c>
      <c r="E65" s="491" t="str">
        <f>((#REF!)*'OLD Data - P&amp;L'!$C$23)</f>
        <v>#REF!</v>
      </c>
      <c r="F65" s="491" t="str">
        <f>((#REF!)*'OLD Data - P&amp;L'!$C$23)</f>
        <v>#REF!</v>
      </c>
      <c r="G65" s="491" t="str">
        <f>((#REF!)*'OLD Data - P&amp;L'!$C$23)</f>
        <v>#REF!</v>
      </c>
      <c r="H65" s="491" t="str">
        <f>((#REF!)*'OLD Data - P&amp;L'!$C$23)</f>
        <v>#REF!</v>
      </c>
      <c r="I65" s="491" t="str">
        <f>((#REF!)*'OLD Data - P&amp;L'!$C$23)</f>
        <v>#REF!</v>
      </c>
      <c r="J65" s="491" t="str">
        <f>((#REF!)*'OLD Data - P&amp;L'!$C$23)</f>
        <v>#REF!</v>
      </c>
      <c r="K65" s="491" t="str">
        <f>((#REF!)*'OLD Data - P&amp;L'!$C$23)</f>
        <v>#REF!</v>
      </c>
      <c r="L65" s="491" t="str">
        <f>((#REF!)*'OLD Data - P&amp;L'!$C$23)</f>
        <v>#REF!</v>
      </c>
      <c r="M65" s="491" t="str">
        <f>((#REF!)*'OLD Data - P&amp;L'!$C$23)</f>
        <v>#REF!</v>
      </c>
      <c r="N65" s="491" t="str">
        <f>((#REF!)*'OLD Data - P&amp;L'!$C$23)</f>
        <v>#REF!</v>
      </c>
      <c r="O65" s="491" t="str">
        <f>((#REF!)*'OLD Data - P&amp;L'!$C$23)</f>
        <v>#REF!</v>
      </c>
      <c r="P65" s="491" t="str">
        <f>((#REF!)*'OLD Data - P&amp;L'!$C$23)</f>
        <v>#REF!</v>
      </c>
      <c r="Q65" s="491" t="str">
        <f>((#REF!)*'OLD Data - P&amp;L'!$C$23)</f>
        <v>#REF!</v>
      </c>
      <c r="R65" s="491" t="str">
        <f>((#REF!)*'OLD Data - P&amp;L'!$C$23)</f>
        <v>#REF!</v>
      </c>
      <c r="S65" s="491" t="str">
        <f>((#REF!)*'OLD Data - P&amp;L'!$C$23)</f>
        <v>#REF!</v>
      </c>
      <c r="T65" s="491" t="str">
        <f>((#REF!)*'OLD Data - P&amp;L'!$C$23)</f>
        <v>#REF!</v>
      </c>
      <c r="U65" s="491" t="str">
        <f>((#REF!)*'OLD Data - P&amp;L'!$C$23)</f>
        <v>#REF!</v>
      </c>
      <c r="V65" s="491" t="str">
        <f>((#REF!)*'OLD Data - P&amp;L'!$C$23)</f>
        <v>#REF!</v>
      </c>
      <c r="W65" s="491" t="str">
        <f>((#REF!)*'OLD Data - P&amp;L'!$C$23)</f>
        <v>#REF!</v>
      </c>
      <c r="X65" s="491" t="str">
        <f>((#REF!)*'OLD Data - P&amp;L'!$C$23)</f>
        <v>#REF!</v>
      </c>
      <c r="Y65" s="491" t="str">
        <f>((#REF!)*'OLD Data - P&amp;L'!$C$23)</f>
        <v>#REF!</v>
      </c>
      <c r="Z65" s="491" t="str">
        <f>((#REF!)*'OLD Data - P&amp;L'!$C$23)</f>
        <v>#REF!</v>
      </c>
      <c r="AA65" s="491" t="str">
        <f>((#REF!)*'OLD Data - P&amp;L'!$C$23)</f>
        <v>#REF!</v>
      </c>
      <c r="AB65" s="491" t="str">
        <f>((#REF!)*'OLD Data - P&amp;L'!$C$23)</f>
        <v>#REF!</v>
      </c>
      <c r="AC65" s="491" t="str">
        <f>((#REF!)*'OLD Data - P&amp;L'!$C$23)</f>
        <v>#REF!</v>
      </c>
      <c r="AD65" s="491" t="str">
        <f>((#REF!)*'OLD Data - P&amp;L'!$C$23)</f>
        <v>#REF!</v>
      </c>
      <c r="AE65" s="491" t="str">
        <f>((#REF!)*'OLD Data - P&amp;L'!$C$23)</f>
        <v>#REF!</v>
      </c>
      <c r="AF65" s="491" t="str">
        <f>((#REF!)*'OLD Data - P&amp;L'!$C$23)</f>
        <v>#REF!</v>
      </c>
      <c r="AG65" s="888" t="str">
        <f t="shared" si="7"/>
        <v>#REF!</v>
      </c>
    </row>
    <row r="66" hidden="1" outlineLevel="1">
      <c r="A66" s="1057" t="s">
        <v>1148</v>
      </c>
      <c r="B66" s="491" t="str">
        <f>((#REF!)*'OLD Data - P&amp;L'!$C$24)</f>
        <v>#REF!</v>
      </c>
      <c r="C66" s="491" t="str">
        <f>((#REF!)*'OLD Data - P&amp;L'!$C$24)</f>
        <v>#REF!</v>
      </c>
      <c r="D66" s="491" t="str">
        <f>((#REF!)*'OLD Data - P&amp;L'!$C$24)</f>
        <v>#REF!</v>
      </c>
      <c r="E66" s="491" t="str">
        <f>((#REF!)*'OLD Data - P&amp;L'!$C$24)</f>
        <v>#REF!</v>
      </c>
      <c r="F66" s="491" t="str">
        <f>((#REF!)*'OLD Data - P&amp;L'!$C$24)</f>
        <v>#REF!</v>
      </c>
      <c r="G66" s="491" t="str">
        <f>((#REF!)*'OLD Data - P&amp;L'!$C$24)</f>
        <v>#REF!</v>
      </c>
      <c r="H66" s="491" t="str">
        <f>((#REF!)*'OLD Data - P&amp;L'!$C$24)</f>
        <v>#REF!</v>
      </c>
      <c r="I66" s="491" t="str">
        <f>((#REF!)*'OLD Data - P&amp;L'!$C$24)</f>
        <v>#REF!</v>
      </c>
      <c r="J66" s="491" t="str">
        <f>((#REF!)*'OLD Data - P&amp;L'!$C$24)</f>
        <v>#REF!</v>
      </c>
      <c r="K66" s="491" t="str">
        <f>((#REF!)*'OLD Data - P&amp;L'!$C$24)</f>
        <v>#REF!</v>
      </c>
      <c r="L66" s="491" t="str">
        <f>((#REF!)*'OLD Data - P&amp;L'!$C$24)</f>
        <v>#REF!</v>
      </c>
      <c r="M66" s="491" t="str">
        <f>((#REF!)*'OLD Data - P&amp;L'!$C$24)</f>
        <v>#REF!</v>
      </c>
      <c r="N66" s="491" t="str">
        <f>((#REF!)*'OLD Data - P&amp;L'!$C$24)</f>
        <v>#REF!</v>
      </c>
      <c r="O66" s="491" t="str">
        <f>((#REF!)*'OLD Data - P&amp;L'!$C$24)</f>
        <v>#REF!</v>
      </c>
      <c r="P66" s="491" t="str">
        <f>((#REF!)*'OLD Data - P&amp;L'!$C$24)</f>
        <v>#REF!</v>
      </c>
      <c r="Q66" s="491" t="str">
        <f>((#REF!)*'OLD Data - P&amp;L'!$C$24)</f>
        <v>#REF!</v>
      </c>
      <c r="R66" s="491" t="str">
        <f>((#REF!)*'OLD Data - P&amp;L'!$C$24)</f>
        <v>#REF!</v>
      </c>
      <c r="S66" s="491" t="str">
        <f>((#REF!)*'OLD Data - P&amp;L'!$C$24)</f>
        <v>#REF!</v>
      </c>
      <c r="T66" s="491" t="str">
        <f>((#REF!)*'OLD Data - P&amp;L'!$C$24)</f>
        <v>#REF!</v>
      </c>
      <c r="U66" s="491" t="str">
        <f>((#REF!)*'OLD Data - P&amp;L'!$C$24)</f>
        <v>#REF!</v>
      </c>
      <c r="V66" s="491" t="str">
        <f>((#REF!)*'OLD Data - P&amp;L'!$C$24)</f>
        <v>#REF!</v>
      </c>
      <c r="W66" s="491" t="str">
        <f>((#REF!)*'OLD Data - P&amp;L'!$C$24)</f>
        <v>#REF!</v>
      </c>
      <c r="X66" s="491" t="str">
        <f>((#REF!)*'OLD Data - P&amp;L'!$C$24)</f>
        <v>#REF!</v>
      </c>
      <c r="Y66" s="491" t="str">
        <f>((#REF!)*'OLD Data - P&amp;L'!$C$24)</f>
        <v>#REF!</v>
      </c>
      <c r="Z66" s="491" t="str">
        <f>((#REF!)*'OLD Data - P&amp;L'!$C$24)</f>
        <v>#REF!</v>
      </c>
      <c r="AA66" s="491" t="str">
        <f>((#REF!)*'OLD Data - P&amp;L'!$C$24)</f>
        <v>#REF!</v>
      </c>
      <c r="AB66" s="491" t="str">
        <f>((#REF!)*'OLD Data - P&amp;L'!$C$24)</f>
        <v>#REF!</v>
      </c>
      <c r="AC66" s="491" t="str">
        <f>((#REF!)*'OLD Data - P&amp;L'!$C$24)</f>
        <v>#REF!</v>
      </c>
      <c r="AD66" s="491" t="str">
        <f>((#REF!)*'OLD Data - P&amp;L'!$C$24)</f>
        <v>#REF!</v>
      </c>
      <c r="AE66" s="491" t="str">
        <f>((#REF!)*'OLD Data - P&amp;L'!$C$24)</f>
        <v>#REF!</v>
      </c>
      <c r="AF66" s="491" t="str">
        <f>((#REF!)*'OLD Data - P&amp;L'!$C$24)</f>
        <v>#REF!</v>
      </c>
      <c r="AG66" s="888" t="str">
        <f t="shared" si="7"/>
        <v>#REF!</v>
      </c>
    </row>
    <row r="67" hidden="1" outlineLevel="1">
      <c r="A67" s="1057" t="s">
        <v>1155</v>
      </c>
      <c r="B67" s="491" t="str">
        <f>((#REF!)*'OLD Data - P&amp;L'!$C$25)</f>
        <v>#REF!</v>
      </c>
      <c r="C67" s="491" t="str">
        <f>((#REF!)*'OLD Data - P&amp;L'!$C$25)</f>
        <v>#REF!</v>
      </c>
      <c r="D67" s="491" t="str">
        <f>((#REF!)*'OLD Data - P&amp;L'!$C$25)</f>
        <v>#REF!</v>
      </c>
      <c r="E67" s="491" t="str">
        <f>((#REF!)*'OLD Data - P&amp;L'!$C$25)</f>
        <v>#REF!</v>
      </c>
      <c r="F67" s="491" t="str">
        <f>((#REF!)*'OLD Data - P&amp;L'!$C$25)</f>
        <v>#REF!</v>
      </c>
      <c r="G67" s="491" t="str">
        <f>((#REF!)*'OLD Data - P&amp;L'!$C$25)</f>
        <v>#REF!</v>
      </c>
      <c r="H67" s="491" t="str">
        <f>((#REF!)*'OLD Data - P&amp;L'!$C$25)</f>
        <v>#REF!</v>
      </c>
      <c r="I67" s="491" t="str">
        <f>((#REF!)*'OLD Data - P&amp;L'!$C$25)</f>
        <v>#REF!</v>
      </c>
      <c r="J67" s="491" t="str">
        <f>((#REF!)*'OLD Data - P&amp;L'!$C$25)</f>
        <v>#REF!</v>
      </c>
      <c r="K67" s="491" t="str">
        <f>((#REF!)*'OLD Data - P&amp;L'!$C$25)</f>
        <v>#REF!</v>
      </c>
      <c r="L67" s="491" t="str">
        <f>((#REF!)*'OLD Data - P&amp;L'!$C$25)</f>
        <v>#REF!</v>
      </c>
      <c r="M67" s="491" t="str">
        <f>((#REF!)*'OLD Data - P&amp;L'!$C$25)</f>
        <v>#REF!</v>
      </c>
      <c r="N67" s="491" t="str">
        <f>((#REF!)*'OLD Data - P&amp;L'!$C$25)</f>
        <v>#REF!</v>
      </c>
      <c r="O67" s="491" t="str">
        <f>((#REF!)*'OLD Data - P&amp;L'!$C$25)</f>
        <v>#REF!</v>
      </c>
      <c r="P67" s="491" t="str">
        <f>((#REF!)*'OLD Data - P&amp;L'!$C$25)</f>
        <v>#REF!</v>
      </c>
      <c r="Q67" s="491" t="str">
        <f>((#REF!)*'OLD Data - P&amp;L'!$C$25)</f>
        <v>#REF!</v>
      </c>
      <c r="R67" s="491" t="str">
        <f>((#REF!)*'OLD Data - P&amp;L'!$C$25)</f>
        <v>#REF!</v>
      </c>
      <c r="S67" s="491" t="str">
        <f>((#REF!)*'OLD Data - P&amp;L'!$C$25)</f>
        <v>#REF!</v>
      </c>
      <c r="T67" s="491" t="str">
        <f>((#REF!)*'OLD Data - P&amp;L'!$C$25)</f>
        <v>#REF!</v>
      </c>
      <c r="U67" s="491" t="str">
        <f>((#REF!)*'OLD Data - P&amp;L'!$C$25)</f>
        <v>#REF!</v>
      </c>
      <c r="V67" s="491" t="str">
        <f>((#REF!)*'OLD Data - P&amp;L'!$C$25)</f>
        <v>#REF!</v>
      </c>
      <c r="W67" s="491" t="str">
        <f>((#REF!)*'OLD Data - P&amp;L'!$C$25)</f>
        <v>#REF!</v>
      </c>
      <c r="X67" s="491" t="str">
        <f>((#REF!)*'OLD Data - P&amp;L'!$C$25)</f>
        <v>#REF!</v>
      </c>
      <c r="Y67" s="491" t="str">
        <f>((#REF!)*'OLD Data - P&amp;L'!$C$25)</f>
        <v>#REF!</v>
      </c>
      <c r="Z67" s="491" t="str">
        <f>((#REF!)*'OLD Data - P&amp;L'!$C$25)</f>
        <v>#REF!</v>
      </c>
      <c r="AA67" s="491" t="str">
        <f>((#REF!)*'OLD Data - P&amp;L'!$C$25)</f>
        <v>#REF!</v>
      </c>
      <c r="AB67" s="491" t="str">
        <f>((#REF!)*'OLD Data - P&amp;L'!$C$25)</f>
        <v>#REF!</v>
      </c>
      <c r="AC67" s="491" t="str">
        <f>((#REF!)*'OLD Data - P&amp;L'!$C$25)</f>
        <v>#REF!</v>
      </c>
      <c r="AD67" s="491" t="str">
        <f>((#REF!)*'OLD Data - P&amp;L'!$C$25)</f>
        <v>#REF!</v>
      </c>
      <c r="AE67" s="491" t="str">
        <f>((#REF!)*'OLD Data - P&amp;L'!$C$25)</f>
        <v>#REF!</v>
      </c>
      <c r="AF67" s="491" t="str">
        <f>((#REF!)*'OLD Data - P&amp;L'!$C$25)</f>
        <v>#REF!</v>
      </c>
      <c r="AG67" s="888" t="str">
        <f t="shared" si="7"/>
        <v>#REF!</v>
      </c>
    </row>
    <row r="68" hidden="1" outlineLevel="1">
      <c r="A68" s="1057" t="s">
        <v>1167</v>
      </c>
      <c r="B68" s="491" t="str">
        <f>((#REF!)*'OLD Data - P&amp;L'!$C$26)</f>
        <v>#REF!</v>
      </c>
      <c r="C68" s="491" t="str">
        <f>((#REF!)*'OLD Data - P&amp;L'!$C$26)</f>
        <v>#REF!</v>
      </c>
      <c r="D68" s="491" t="str">
        <f>((#REF!)*'OLD Data - P&amp;L'!$C$26)</f>
        <v>#REF!</v>
      </c>
      <c r="E68" s="491" t="str">
        <f>((#REF!)*'OLD Data - P&amp;L'!$C$26)</f>
        <v>#REF!</v>
      </c>
      <c r="F68" s="491" t="str">
        <f>((#REF!)*'OLD Data - P&amp;L'!$C$26)</f>
        <v>#REF!</v>
      </c>
      <c r="G68" s="491" t="str">
        <f>((#REF!)*'OLD Data - P&amp;L'!$C$26)</f>
        <v>#REF!</v>
      </c>
      <c r="H68" s="491" t="str">
        <f>((#REF!)*'OLD Data - P&amp;L'!$C$26)</f>
        <v>#REF!</v>
      </c>
      <c r="I68" s="491" t="str">
        <f>((#REF!)*'OLD Data - P&amp;L'!$C$26)</f>
        <v>#REF!</v>
      </c>
      <c r="J68" s="491" t="str">
        <f>((#REF!)*'OLD Data - P&amp;L'!$C$26)</f>
        <v>#REF!</v>
      </c>
      <c r="K68" s="491" t="str">
        <f>((#REF!)*'OLD Data - P&amp;L'!$C$26)</f>
        <v>#REF!</v>
      </c>
      <c r="L68" s="491" t="str">
        <f>((#REF!)*'OLD Data - P&amp;L'!$C$26)</f>
        <v>#REF!</v>
      </c>
      <c r="M68" s="491" t="str">
        <f>((#REF!)*'OLD Data - P&amp;L'!$C$26)</f>
        <v>#REF!</v>
      </c>
      <c r="N68" s="491" t="str">
        <f>((#REF!)*'OLD Data - P&amp;L'!$C$26)</f>
        <v>#REF!</v>
      </c>
      <c r="O68" s="491" t="str">
        <f>((#REF!)*'OLD Data - P&amp;L'!$C$26)</f>
        <v>#REF!</v>
      </c>
      <c r="P68" s="491" t="str">
        <f>((#REF!)*'OLD Data - P&amp;L'!$C$26)</f>
        <v>#REF!</v>
      </c>
      <c r="Q68" s="491" t="str">
        <f>((#REF!)*'OLD Data - P&amp;L'!$C$26)</f>
        <v>#REF!</v>
      </c>
      <c r="R68" s="491" t="str">
        <f>((#REF!)*'OLD Data - P&amp;L'!$C$26)</f>
        <v>#REF!</v>
      </c>
      <c r="S68" s="491" t="str">
        <f>((#REF!)*'OLD Data - P&amp;L'!$C$26)</f>
        <v>#REF!</v>
      </c>
      <c r="T68" s="491" t="str">
        <f>((#REF!)*'OLD Data - P&amp;L'!$C$26)</f>
        <v>#REF!</v>
      </c>
      <c r="U68" s="491" t="str">
        <f>((#REF!)*'OLD Data - P&amp;L'!$C$26)</f>
        <v>#REF!</v>
      </c>
      <c r="V68" s="491" t="str">
        <f>((#REF!)*'OLD Data - P&amp;L'!$C$26)</f>
        <v>#REF!</v>
      </c>
      <c r="W68" s="491" t="str">
        <f>((#REF!)*'OLD Data - P&amp;L'!$C$26)</f>
        <v>#REF!</v>
      </c>
      <c r="X68" s="491" t="str">
        <f>((#REF!)*'OLD Data - P&amp;L'!$C$26)</f>
        <v>#REF!</v>
      </c>
      <c r="Y68" s="491" t="str">
        <f>((#REF!)*'OLD Data - P&amp;L'!$C$26)</f>
        <v>#REF!</v>
      </c>
      <c r="Z68" s="491" t="str">
        <f>((#REF!)*'OLD Data - P&amp;L'!$C$26)</f>
        <v>#REF!</v>
      </c>
      <c r="AA68" s="491" t="str">
        <f>((#REF!)*'OLD Data - P&amp;L'!$C$26)</f>
        <v>#REF!</v>
      </c>
      <c r="AB68" s="491" t="str">
        <f>((#REF!)*'OLD Data - P&amp;L'!$C$26)</f>
        <v>#REF!</v>
      </c>
      <c r="AC68" s="491" t="str">
        <f>((#REF!)*'OLD Data - P&amp;L'!$C$26)</f>
        <v>#REF!</v>
      </c>
      <c r="AD68" s="491" t="str">
        <f>((#REF!)*'OLD Data - P&amp;L'!$C$26)</f>
        <v>#REF!</v>
      </c>
      <c r="AE68" s="491" t="str">
        <f>((#REF!)*'OLD Data - P&amp;L'!$C$26)</f>
        <v>#REF!</v>
      </c>
      <c r="AF68" s="491" t="str">
        <f>((#REF!)*'OLD Data - P&amp;L'!$C$26)</f>
        <v>#REF!</v>
      </c>
      <c r="AG68" s="888" t="str">
        <f t="shared" si="7"/>
        <v>#REF!</v>
      </c>
    </row>
    <row r="69" hidden="1" outlineLevel="1">
      <c r="A69" s="1057" t="s">
        <v>1174</v>
      </c>
      <c r="B69" s="491" t="str">
        <f>((#REF!)*'OLD Data - P&amp;L'!$C$27)</f>
        <v>#REF!</v>
      </c>
      <c r="C69" s="491" t="str">
        <f>((#REF!)*'OLD Data - P&amp;L'!$C$27)</f>
        <v>#REF!</v>
      </c>
      <c r="D69" s="491" t="str">
        <f>((#REF!)*'OLD Data - P&amp;L'!$C$27)</f>
        <v>#REF!</v>
      </c>
      <c r="E69" s="491" t="str">
        <f>((#REF!)*'OLD Data - P&amp;L'!$C$27)</f>
        <v>#REF!</v>
      </c>
      <c r="F69" s="491" t="str">
        <f>((#REF!)*'OLD Data - P&amp;L'!$C$27)</f>
        <v>#REF!</v>
      </c>
      <c r="G69" s="491" t="str">
        <f>((#REF!)*'OLD Data - P&amp;L'!$C$27)</f>
        <v>#REF!</v>
      </c>
      <c r="H69" s="491" t="str">
        <f>((#REF!)*'OLD Data - P&amp;L'!$C$27)</f>
        <v>#REF!</v>
      </c>
      <c r="I69" s="491" t="str">
        <f>((#REF!)*'OLD Data - P&amp;L'!$C$27)</f>
        <v>#REF!</v>
      </c>
      <c r="J69" s="491" t="str">
        <f>((#REF!)*'OLD Data - P&amp;L'!$C$27)</f>
        <v>#REF!</v>
      </c>
      <c r="K69" s="491" t="str">
        <f>((#REF!)*'OLD Data - P&amp;L'!$C$27)</f>
        <v>#REF!</v>
      </c>
      <c r="L69" s="491" t="str">
        <f>((#REF!)*'OLD Data - P&amp;L'!$C$27)</f>
        <v>#REF!</v>
      </c>
      <c r="M69" s="491" t="str">
        <f>((#REF!)*'OLD Data - P&amp;L'!$C$27)</f>
        <v>#REF!</v>
      </c>
      <c r="N69" s="491" t="str">
        <f>((#REF!)*'OLD Data - P&amp;L'!$C$27)</f>
        <v>#REF!</v>
      </c>
      <c r="O69" s="491" t="str">
        <f>((#REF!)*'OLD Data - P&amp;L'!$C$27)</f>
        <v>#REF!</v>
      </c>
      <c r="P69" s="491" t="str">
        <f>((#REF!)*'OLD Data - P&amp;L'!$C$27)</f>
        <v>#REF!</v>
      </c>
      <c r="Q69" s="491" t="str">
        <f>((#REF!)*'OLD Data - P&amp;L'!$C$27)</f>
        <v>#REF!</v>
      </c>
      <c r="R69" s="491" t="str">
        <f>((#REF!)*'OLD Data - P&amp;L'!$C$27)</f>
        <v>#REF!</v>
      </c>
      <c r="S69" s="491" t="str">
        <f>((#REF!)*'OLD Data - P&amp;L'!$C$27)</f>
        <v>#REF!</v>
      </c>
      <c r="T69" s="491" t="str">
        <f>((#REF!)*'OLD Data - P&amp;L'!$C$27)</f>
        <v>#REF!</v>
      </c>
      <c r="U69" s="491" t="str">
        <f>((#REF!)*'OLD Data - P&amp;L'!$C$27)</f>
        <v>#REF!</v>
      </c>
      <c r="V69" s="491" t="str">
        <f>((#REF!)*'OLD Data - P&amp;L'!$C$27)</f>
        <v>#REF!</v>
      </c>
      <c r="W69" s="491" t="str">
        <f>((#REF!)*'OLD Data - P&amp;L'!$C$27)</f>
        <v>#REF!</v>
      </c>
      <c r="X69" s="491" t="str">
        <f>((#REF!)*'OLD Data - P&amp;L'!$C$27)</f>
        <v>#REF!</v>
      </c>
      <c r="Y69" s="491" t="str">
        <f>((#REF!)*'OLD Data - P&amp;L'!$C$27)</f>
        <v>#REF!</v>
      </c>
      <c r="Z69" s="491" t="str">
        <f>((#REF!)*'OLD Data - P&amp;L'!$C$27)</f>
        <v>#REF!</v>
      </c>
      <c r="AA69" s="491" t="str">
        <f>((#REF!)*'OLD Data - P&amp;L'!$C$27)</f>
        <v>#REF!</v>
      </c>
      <c r="AB69" s="491" t="str">
        <f>((#REF!)*'OLD Data - P&amp;L'!$C$27)</f>
        <v>#REF!</v>
      </c>
      <c r="AC69" s="491" t="str">
        <f>((#REF!)*'OLD Data - P&amp;L'!$C$27)</f>
        <v>#REF!</v>
      </c>
      <c r="AD69" s="491" t="str">
        <f>((#REF!)*'OLD Data - P&amp;L'!$C$27)</f>
        <v>#REF!</v>
      </c>
      <c r="AE69" s="491" t="str">
        <f>((#REF!)*'OLD Data - P&amp;L'!$C$27)</f>
        <v>#REF!</v>
      </c>
      <c r="AF69" s="491" t="str">
        <f>((#REF!)*'OLD Data - P&amp;L'!$C$27)</f>
        <v>#REF!</v>
      </c>
      <c r="AG69" s="888" t="str">
        <f t="shared" si="7"/>
        <v>#REF!</v>
      </c>
    </row>
    <row r="70" collapsed="1">
      <c r="A70" s="1057" t="s">
        <v>1184</v>
      </c>
      <c r="B70" s="491" t="str">
        <f t="shared" ref="B70:AF70" si="13">sum(B71:B76)</f>
        <v>#REF!</v>
      </c>
      <c r="C70" s="491" t="str">
        <f t="shared" si="13"/>
        <v>#REF!</v>
      </c>
      <c r="D70" s="491" t="str">
        <f t="shared" si="13"/>
        <v>#REF!</v>
      </c>
      <c r="E70" s="491" t="str">
        <f t="shared" si="13"/>
        <v>#REF!</v>
      </c>
      <c r="F70" s="491" t="str">
        <f t="shared" si="13"/>
        <v>#REF!</v>
      </c>
      <c r="G70" s="491" t="str">
        <f t="shared" si="13"/>
        <v>#REF!</v>
      </c>
      <c r="H70" s="491" t="str">
        <f t="shared" si="13"/>
        <v>#REF!</v>
      </c>
      <c r="I70" s="491" t="str">
        <f t="shared" si="13"/>
        <v>#REF!</v>
      </c>
      <c r="J70" s="491" t="str">
        <f t="shared" si="13"/>
        <v>#REF!</v>
      </c>
      <c r="K70" s="491" t="str">
        <f t="shared" si="13"/>
        <v>#REF!</v>
      </c>
      <c r="L70" s="491" t="str">
        <f t="shared" si="13"/>
        <v>#REF!</v>
      </c>
      <c r="M70" s="491" t="str">
        <f t="shared" si="13"/>
        <v>#REF!</v>
      </c>
      <c r="N70" s="491" t="str">
        <f t="shared" si="13"/>
        <v>#REF!</v>
      </c>
      <c r="O70" s="491" t="str">
        <f t="shared" si="13"/>
        <v>#REF!</v>
      </c>
      <c r="P70" s="491" t="str">
        <f t="shared" si="13"/>
        <v>#REF!</v>
      </c>
      <c r="Q70" s="491" t="str">
        <f t="shared" si="13"/>
        <v>#REF!</v>
      </c>
      <c r="R70" s="491" t="str">
        <f t="shared" si="13"/>
        <v>#REF!</v>
      </c>
      <c r="S70" s="491" t="str">
        <f t="shared" si="13"/>
        <v>#REF!</v>
      </c>
      <c r="T70" s="491" t="str">
        <f t="shared" si="13"/>
        <v>#REF!</v>
      </c>
      <c r="U70" s="491" t="str">
        <f t="shared" si="13"/>
        <v>#REF!</v>
      </c>
      <c r="V70" s="491" t="str">
        <f t="shared" si="13"/>
        <v>#REF!</v>
      </c>
      <c r="W70" s="491" t="str">
        <f t="shared" si="13"/>
        <v>#REF!</v>
      </c>
      <c r="X70" s="491" t="str">
        <f t="shared" si="13"/>
        <v>#REF!</v>
      </c>
      <c r="Y70" s="491" t="str">
        <f t="shared" si="13"/>
        <v>#REF!</v>
      </c>
      <c r="Z70" s="491" t="str">
        <f t="shared" si="13"/>
        <v>#REF!</v>
      </c>
      <c r="AA70" s="491" t="str">
        <f t="shared" si="13"/>
        <v>#REF!</v>
      </c>
      <c r="AB70" s="491" t="str">
        <f t="shared" si="13"/>
        <v>#REF!</v>
      </c>
      <c r="AC70" s="491" t="str">
        <f t="shared" si="13"/>
        <v>#REF!</v>
      </c>
      <c r="AD70" s="491" t="str">
        <f t="shared" si="13"/>
        <v>#REF!</v>
      </c>
      <c r="AE70" s="491" t="str">
        <f t="shared" si="13"/>
        <v>#REF!</v>
      </c>
      <c r="AF70" s="491" t="str">
        <f t="shared" si="13"/>
        <v>#REF!</v>
      </c>
      <c r="AG70" s="888" t="str">
        <f t="shared" si="7"/>
        <v>#REF!</v>
      </c>
    </row>
    <row r="71" hidden="1" outlineLevel="1">
      <c r="A71" s="1057" t="s">
        <v>1186</v>
      </c>
      <c r="B71" s="491" t="str">
        <f>((#REF!)*'OLD Data - P&amp;L'!$D$22)</f>
        <v>#REF!</v>
      </c>
      <c r="C71" s="491" t="str">
        <f>((#REF!)*'OLD Data - P&amp;L'!$D$22)</f>
        <v>#REF!</v>
      </c>
      <c r="D71" s="491" t="str">
        <f>((#REF!)*'OLD Data - P&amp;L'!$D$22)</f>
        <v>#REF!</v>
      </c>
      <c r="E71" s="491" t="str">
        <f>((#REF!)*'OLD Data - P&amp;L'!$D$22)</f>
        <v>#REF!</v>
      </c>
      <c r="F71" s="491" t="str">
        <f>((#REF!)*'OLD Data - P&amp;L'!$D$22)</f>
        <v>#REF!</v>
      </c>
      <c r="G71" s="491" t="str">
        <f>((#REF!)*'OLD Data - P&amp;L'!$D$22)</f>
        <v>#REF!</v>
      </c>
      <c r="H71" s="491" t="str">
        <f>((#REF!)*'OLD Data - P&amp;L'!$D$22)</f>
        <v>#REF!</v>
      </c>
      <c r="I71" s="491" t="str">
        <f>((#REF!)*'OLD Data - P&amp;L'!$D$22)</f>
        <v>#REF!</v>
      </c>
      <c r="J71" s="491" t="str">
        <f>((#REF!)*'OLD Data - P&amp;L'!$D$22)</f>
        <v>#REF!</v>
      </c>
      <c r="K71" s="491" t="str">
        <f>((#REF!)*'OLD Data - P&amp;L'!$D$22)</f>
        <v>#REF!</v>
      </c>
      <c r="L71" s="491" t="str">
        <f>((#REF!)*'OLD Data - P&amp;L'!$D$22)</f>
        <v>#REF!</v>
      </c>
      <c r="M71" s="491" t="str">
        <f>((#REF!)*'OLD Data - P&amp;L'!$D$22)</f>
        <v>#REF!</v>
      </c>
      <c r="N71" s="491" t="str">
        <f>((#REF!)*'OLD Data - P&amp;L'!$D$22)</f>
        <v>#REF!</v>
      </c>
      <c r="O71" s="491" t="str">
        <f>((#REF!)*'OLD Data - P&amp;L'!$D$22)</f>
        <v>#REF!</v>
      </c>
      <c r="P71" s="491" t="str">
        <f>((#REF!)*'OLD Data - P&amp;L'!$D$22)</f>
        <v>#REF!</v>
      </c>
      <c r="Q71" s="491" t="str">
        <f>((#REF!)*'OLD Data - P&amp;L'!$D$22)</f>
        <v>#REF!</v>
      </c>
      <c r="R71" s="491" t="str">
        <f>((#REF!)*'OLD Data - P&amp;L'!$D$22)</f>
        <v>#REF!</v>
      </c>
      <c r="S71" s="491" t="str">
        <f>((#REF!)*'OLD Data - P&amp;L'!$D$22)</f>
        <v>#REF!</v>
      </c>
      <c r="T71" s="491" t="str">
        <f>((#REF!)*'OLD Data - P&amp;L'!$D$22)</f>
        <v>#REF!</v>
      </c>
      <c r="U71" s="491" t="str">
        <f>((#REF!)*'OLD Data - P&amp;L'!$D$22)</f>
        <v>#REF!</v>
      </c>
      <c r="V71" s="491" t="str">
        <f>((#REF!)*'OLD Data - P&amp;L'!$D$22)</f>
        <v>#REF!</v>
      </c>
      <c r="W71" s="491" t="str">
        <f>((#REF!)*'OLD Data - P&amp;L'!$D$22)</f>
        <v>#REF!</v>
      </c>
      <c r="X71" s="491" t="str">
        <f>((#REF!)*'OLD Data - P&amp;L'!$D$22)</f>
        <v>#REF!</v>
      </c>
      <c r="Y71" s="491" t="str">
        <f>((#REF!)*'OLD Data - P&amp;L'!$D$22)</f>
        <v>#REF!</v>
      </c>
      <c r="Z71" s="491" t="str">
        <f>((#REF!)*'OLD Data - P&amp;L'!$D$22)</f>
        <v>#REF!</v>
      </c>
      <c r="AA71" s="491" t="str">
        <f>((#REF!)*'OLD Data - P&amp;L'!$D$22)</f>
        <v>#REF!</v>
      </c>
      <c r="AB71" s="491" t="str">
        <f>((#REF!)*'OLD Data - P&amp;L'!$D$22)</f>
        <v>#REF!</v>
      </c>
      <c r="AC71" s="491" t="str">
        <f>((#REF!)*'OLD Data - P&amp;L'!$D$22)</f>
        <v>#REF!</v>
      </c>
      <c r="AD71" s="491" t="str">
        <f>((#REF!)*'OLD Data - P&amp;L'!$D$22)</f>
        <v>#REF!</v>
      </c>
      <c r="AE71" s="491" t="str">
        <f>((#REF!)*'OLD Data - P&amp;L'!$D$22)</f>
        <v>#REF!</v>
      </c>
      <c r="AF71" s="491" t="str">
        <f>((#REF!)*'OLD Data - P&amp;L'!$D$22)</f>
        <v>#REF!</v>
      </c>
      <c r="AG71" s="888" t="str">
        <f t="shared" si="7"/>
        <v>#REF!</v>
      </c>
    </row>
    <row r="72" hidden="1" outlineLevel="1">
      <c r="A72" s="1057" t="s">
        <v>1191</v>
      </c>
      <c r="B72" s="491" t="str">
        <f>((#REF!)*'OLD Data - P&amp;L'!$D$23)</f>
        <v>#REF!</v>
      </c>
      <c r="C72" s="491" t="str">
        <f>((#REF!)*'OLD Data - P&amp;L'!$D$23)</f>
        <v>#REF!</v>
      </c>
      <c r="D72" s="491" t="str">
        <f>((#REF!)*'OLD Data - P&amp;L'!$D$23)</f>
        <v>#REF!</v>
      </c>
      <c r="E72" s="491" t="str">
        <f>((#REF!)*'OLD Data - P&amp;L'!$D$23)</f>
        <v>#REF!</v>
      </c>
      <c r="F72" s="491" t="str">
        <f>((#REF!)*'OLD Data - P&amp;L'!$D$23)</f>
        <v>#REF!</v>
      </c>
      <c r="G72" s="491" t="str">
        <f>((#REF!)*'OLD Data - P&amp;L'!$D$23)</f>
        <v>#REF!</v>
      </c>
      <c r="H72" s="491" t="str">
        <f>((#REF!)*'OLD Data - P&amp;L'!$D$23)</f>
        <v>#REF!</v>
      </c>
      <c r="I72" s="491" t="str">
        <f>((#REF!)*'OLD Data - P&amp;L'!$D$23)</f>
        <v>#REF!</v>
      </c>
      <c r="J72" s="491" t="str">
        <f>((#REF!)*'OLD Data - P&amp;L'!$D$23)</f>
        <v>#REF!</v>
      </c>
      <c r="K72" s="491" t="str">
        <f>((#REF!)*'OLD Data - P&amp;L'!$D$23)</f>
        <v>#REF!</v>
      </c>
      <c r="L72" s="491" t="str">
        <f>((#REF!)*'OLD Data - P&amp;L'!$D$23)</f>
        <v>#REF!</v>
      </c>
      <c r="M72" s="491" t="str">
        <f>((#REF!)*'OLD Data - P&amp;L'!$D$23)</f>
        <v>#REF!</v>
      </c>
      <c r="N72" s="491" t="str">
        <f>((#REF!)*'OLD Data - P&amp;L'!$D$23)</f>
        <v>#REF!</v>
      </c>
      <c r="O72" s="491" t="str">
        <f>((#REF!)*'OLD Data - P&amp;L'!$D$23)</f>
        <v>#REF!</v>
      </c>
      <c r="P72" s="491" t="str">
        <f>((#REF!)*'OLD Data - P&amp;L'!$D$23)</f>
        <v>#REF!</v>
      </c>
      <c r="Q72" s="491" t="str">
        <f>((#REF!)*'OLD Data - P&amp;L'!$D$23)</f>
        <v>#REF!</v>
      </c>
      <c r="R72" s="491" t="str">
        <f>((#REF!)*'OLD Data - P&amp;L'!$D$23)</f>
        <v>#REF!</v>
      </c>
      <c r="S72" s="491" t="str">
        <f>((#REF!)*'OLD Data - P&amp;L'!$D$23)</f>
        <v>#REF!</v>
      </c>
      <c r="T72" s="491" t="str">
        <f>((#REF!)*'OLD Data - P&amp;L'!$D$23)</f>
        <v>#REF!</v>
      </c>
      <c r="U72" s="491" t="str">
        <f>((#REF!)*'OLD Data - P&amp;L'!$D$23)</f>
        <v>#REF!</v>
      </c>
      <c r="V72" s="491" t="str">
        <f>((#REF!)*'OLD Data - P&amp;L'!$D$23)</f>
        <v>#REF!</v>
      </c>
      <c r="W72" s="491" t="str">
        <f>((#REF!)*'OLD Data - P&amp;L'!$D$23)</f>
        <v>#REF!</v>
      </c>
      <c r="X72" s="491" t="str">
        <f>((#REF!)*'OLD Data - P&amp;L'!$D$23)</f>
        <v>#REF!</v>
      </c>
      <c r="Y72" s="491" t="str">
        <f>((#REF!)*'OLD Data - P&amp;L'!$D$23)</f>
        <v>#REF!</v>
      </c>
      <c r="Z72" s="491" t="str">
        <f>((#REF!)*'OLD Data - P&amp;L'!$D$23)</f>
        <v>#REF!</v>
      </c>
      <c r="AA72" s="491" t="str">
        <f>((#REF!)*'OLD Data - P&amp;L'!$D$23)</f>
        <v>#REF!</v>
      </c>
      <c r="AB72" s="491" t="str">
        <f>((#REF!)*'OLD Data - P&amp;L'!$D$23)</f>
        <v>#REF!</v>
      </c>
      <c r="AC72" s="491" t="str">
        <f>((#REF!)*'OLD Data - P&amp;L'!$D$23)</f>
        <v>#REF!</v>
      </c>
      <c r="AD72" s="491" t="str">
        <f>((#REF!)*'OLD Data - P&amp;L'!$D$23)</f>
        <v>#REF!</v>
      </c>
      <c r="AE72" s="491" t="str">
        <f>((#REF!)*'OLD Data - P&amp;L'!$D$23)</f>
        <v>#REF!</v>
      </c>
      <c r="AF72" s="491" t="str">
        <f>((#REF!)*'OLD Data - P&amp;L'!$D$23)</f>
        <v>#REF!</v>
      </c>
      <c r="AG72" s="888" t="str">
        <f t="shared" si="7"/>
        <v>#REF!</v>
      </c>
    </row>
    <row r="73" hidden="1" outlineLevel="1">
      <c r="A73" s="1057" t="s">
        <v>1193</v>
      </c>
      <c r="B73" s="491" t="str">
        <f>((#REF!)*'OLD Data - P&amp;L'!$D$24)</f>
        <v>#REF!</v>
      </c>
      <c r="C73" s="491" t="str">
        <f>((#REF!)*'OLD Data - P&amp;L'!$D$24)</f>
        <v>#REF!</v>
      </c>
      <c r="D73" s="491" t="str">
        <f>((#REF!)*'OLD Data - P&amp;L'!$D$24)</f>
        <v>#REF!</v>
      </c>
      <c r="E73" s="491" t="str">
        <f>((#REF!)*'OLD Data - P&amp;L'!$D$24)</f>
        <v>#REF!</v>
      </c>
      <c r="F73" s="491" t="str">
        <f>((#REF!)*'OLD Data - P&amp;L'!$D$24)</f>
        <v>#REF!</v>
      </c>
      <c r="G73" s="491" t="str">
        <f>((#REF!)*'OLD Data - P&amp;L'!$D$24)</f>
        <v>#REF!</v>
      </c>
      <c r="H73" s="491" t="str">
        <f>((#REF!)*'OLD Data - P&amp;L'!$D$24)</f>
        <v>#REF!</v>
      </c>
      <c r="I73" s="491" t="str">
        <f>((#REF!)*'OLD Data - P&amp;L'!$D$24)</f>
        <v>#REF!</v>
      </c>
      <c r="J73" s="491" t="str">
        <f>((#REF!)*'OLD Data - P&amp;L'!$D$24)</f>
        <v>#REF!</v>
      </c>
      <c r="K73" s="491" t="str">
        <f>((#REF!)*'OLD Data - P&amp;L'!$D$24)</f>
        <v>#REF!</v>
      </c>
      <c r="L73" s="491" t="str">
        <f>((#REF!)*'OLD Data - P&amp;L'!$D$24)</f>
        <v>#REF!</v>
      </c>
      <c r="M73" s="491" t="str">
        <f>((#REF!)*'OLD Data - P&amp;L'!$D$24)</f>
        <v>#REF!</v>
      </c>
      <c r="N73" s="491" t="str">
        <f>((#REF!)*'OLD Data - P&amp;L'!$D$24)</f>
        <v>#REF!</v>
      </c>
      <c r="O73" s="491" t="str">
        <f>((#REF!)*'OLD Data - P&amp;L'!$D$24)</f>
        <v>#REF!</v>
      </c>
      <c r="P73" s="491" t="str">
        <f>((#REF!)*'OLD Data - P&amp;L'!$D$24)</f>
        <v>#REF!</v>
      </c>
      <c r="Q73" s="491" t="str">
        <f>((#REF!)*'OLD Data - P&amp;L'!$D$24)</f>
        <v>#REF!</v>
      </c>
      <c r="R73" s="491" t="str">
        <f>((#REF!)*'OLD Data - P&amp;L'!$D$24)</f>
        <v>#REF!</v>
      </c>
      <c r="S73" s="491" t="str">
        <f>((#REF!)*'OLD Data - P&amp;L'!$D$24)</f>
        <v>#REF!</v>
      </c>
      <c r="T73" s="491" t="str">
        <f>((#REF!)*'OLD Data - P&amp;L'!$D$24)</f>
        <v>#REF!</v>
      </c>
      <c r="U73" s="491" t="str">
        <f>((#REF!)*'OLD Data - P&amp;L'!$D$24)</f>
        <v>#REF!</v>
      </c>
      <c r="V73" s="491" t="str">
        <f>((#REF!)*'OLD Data - P&amp;L'!$D$24)</f>
        <v>#REF!</v>
      </c>
      <c r="W73" s="491" t="str">
        <f>((#REF!)*'OLD Data - P&amp;L'!$D$24)</f>
        <v>#REF!</v>
      </c>
      <c r="X73" s="491" t="str">
        <f>((#REF!)*'OLD Data - P&amp;L'!$D$24)</f>
        <v>#REF!</v>
      </c>
      <c r="Y73" s="491" t="str">
        <f>((#REF!)*'OLD Data - P&amp;L'!$D$24)</f>
        <v>#REF!</v>
      </c>
      <c r="Z73" s="491" t="str">
        <f>((#REF!)*'OLD Data - P&amp;L'!$D$24)</f>
        <v>#REF!</v>
      </c>
      <c r="AA73" s="491" t="str">
        <f>((#REF!)*'OLD Data - P&amp;L'!$D$24)</f>
        <v>#REF!</v>
      </c>
      <c r="AB73" s="491" t="str">
        <f>((#REF!)*'OLD Data - P&amp;L'!$D$24)</f>
        <v>#REF!</v>
      </c>
      <c r="AC73" s="491" t="str">
        <f>((#REF!)*'OLD Data - P&amp;L'!$D$24)</f>
        <v>#REF!</v>
      </c>
      <c r="AD73" s="491" t="str">
        <f>((#REF!)*'OLD Data - P&amp;L'!$D$24)</f>
        <v>#REF!</v>
      </c>
      <c r="AE73" s="491" t="str">
        <f>((#REF!)*'OLD Data - P&amp;L'!$D$24)</f>
        <v>#REF!</v>
      </c>
      <c r="AF73" s="491" t="str">
        <f>((#REF!)*'OLD Data - P&amp;L'!$D$24)</f>
        <v>#REF!</v>
      </c>
      <c r="AG73" s="888" t="str">
        <f t="shared" si="7"/>
        <v>#REF!</v>
      </c>
    </row>
    <row r="74" hidden="1" outlineLevel="1">
      <c r="A74" s="1057" t="s">
        <v>1199</v>
      </c>
      <c r="B74" s="491" t="str">
        <f>((#REF!)*'OLD Data - P&amp;L'!$D$25)</f>
        <v>#REF!</v>
      </c>
      <c r="C74" s="491" t="str">
        <f>((#REF!)*'OLD Data - P&amp;L'!$D$25)</f>
        <v>#REF!</v>
      </c>
      <c r="D74" s="491" t="str">
        <f>((#REF!)*'OLD Data - P&amp;L'!$D$25)</f>
        <v>#REF!</v>
      </c>
      <c r="E74" s="491" t="str">
        <f>((#REF!)*'OLD Data - P&amp;L'!$D$25)</f>
        <v>#REF!</v>
      </c>
      <c r="F74" s="491" t="str">
        <f>((#REF!)*'OLD Data - P&amp;L'!$D$25)</f>
        <v>#REF!</v>
      </c>
      <c r="G74" s="491" t="str">
        <f>((#REF!)*'OLD Data - P&amp;L'!$D$25)</f>
        <v>#REF!</v>
      </c>
      <c r="H74" s="491" t="str">
        <f>((#REF!)*'OLD Data - P&amp;L'!$D$25)</f>
        <v>#REF!</v>
      </c>
      <c r="I74" s="491" t="str">
        <f>((#REF!)*'OLD Data - P&amp;L'!$D$25)</f>
        <v>#REF!</v>
      </c>
      <c r="J74" s="491" t="str">
        <f>((#REF!)*'OLD Data - P&amp;L'!$D$25)</f>
        <v>#REF!</v>
      </c>
      <c r="K74" s="491" t="str">
        <f>((#REF!)*'OLD Data - P&amp;L'!$D$25)</f>
        <v>#REF!</v>
      </c>
      <c r="L74" s="491" t="str">
        <f>((#REF!)*'OLD Data - P&amp;L'!$D$25)</f>
        <v>#REF!</v>
      </c>
      <c r="M74" s="491" t="str">
        <f>((#REF!)*'OLD Data - P&amp;L'!$D$25)</f>
        <v>#REF!</v>
      </c>
      <c r="N74" s="491" t="str">
        <f>((#REF!)*'OLD Data - P&amp;L'!$D$25)</f>
        <v>#REF!</v>
      </c>
      <c r="O74" s="491" t="str">
        <f>((#REF!)*'OLD Data - P&amp;L'!$D$25)</f>
        <v>#REF!</v>
      </c>
      <c r="P74" s="491" t="str">
        <f>((#REF!)*'OLD Data - P&amp;L'!$D$25)</f>
        <v>#REF!</v>
      </c>
      <c r="Q74" s="491" t="str">
        <f>((#REF!)*'OLD Data - P&amp;L'!$D$25)</f>
        <v>#REF!</v>
      </c>
      <c r="R74" s="491" t="str">
        <f>((#REF!)*'OLD Data - P&amp;L'!$D$25)</f>
        <v>#REF!</v>
      </c>
      <c r="S74" s="491" t="str">
        <f>((#REF!)*'OLD Data - P&amp;L'!$D$25)</f>
        <v>#REF!</v>
      </c>
      <c r="T74" s="491" t="str">
        <f>((#REF!)*'OLD Data - P&amp;L'!$D$25)</f>
        <v>#REF!</v>
      </c>
      <c r="U74" s="491" t="str">
        <f>((#REF!)*'OLD Data - P&amp;L'!$D$25)</f>
        <v>#REF!</v>
      </c>
      <c r="V74" s="491" t="str">
        <f>((#REF!)*'OLD Data - P&amp;L'!$D$25)</f>
        <v>#REF!</v>
      </c>
      <c r="W74" s="491" t="str">
        <f>((#REF!)*'OLD Data - P&amp;L'!$D$25)</f>
        <v>#REF!</v>
      </c>
      <c r="X74" s="491" t="str">
        <f>((#REF!)*'OLD Data - P&amp;L'!$D$25)</f>
        <v>#REF!</v>
      </c>
      <c r="Y74" s="491" t="str">
        <f>((#REF!)*'OLD Data - P&amp;L'!$D$25)</f>
        <v>#REF!</v>
      </c>
      <c r="Z74" s="491" t="str">
        <f>((#REF!)*'OLD Data - P&amp;L'!$D$25)</f>
        <v>#REF!</v>
      </c>
      <c r="AA74" s="491" t="str">
        <f>((#REF!)*'OLD Data - P&amp;L'!$D$25)</f>
        <v>#REF!</v>
      </c>
      <c r="AB74" s="491" t="str">
        <f>((#REF!)*'OLD Data - P&amp;L'!$D$25)</f>
        <v>#REF!</v>
      </c>
      <c r="AC74" s="491" t="str">
        <f>((#REF!)*'OLD Data - P&amp;L'!$D$25)</f>
        <v>#REF!</v>
      </c>
      <c r="AD74" s="491" t="str">
        <f>((#REF!)*'OLD Data - P&amp;L'!$D$25)</f>
        <v>#REF!</v>
      </c>
      <c r="AE74" s="491" t="str">
        <f>((#REF!)*'OLD Data - P&amp;L'!$D$25)</f>
        <v>#REF!</v>
      </c>
      <c r="AF74" s="491" t="str">
        <f>((#REF!)*'OLD Data - P&amp;L'!$D$25)</f>
        <v>#REF!</v>
      </c>
      <c r="AG74" s="888" t="str">
        <f t="shared" si="7"/>
        <v>#REF!</v>
      </c>
    </row>
    <row r="75" hidden="1" outlineLevel="1">
      <c r="A75" s="1057" t="s">
        <v>1200</v>
      </c>
      <c r="B75" s="491" t="str">
        <f>((#REF!)*'OLD Data - P&amp;L'!$D$26)</f>
        <v>#REF!</v>
      </c>
      <c r="C75" s="491" t="str">
        <f>((#REF!)*'OLD Data - P&amp;L'!$D$26)</f>
        <v>#REF!</v>
      </c>
      <c r="D75" s="491" t="str">
        <f>((#REF!)*'OLD Data - P&amp;L'!$D$26)</f>
        <v>#REF!</v>
      </c>
      <c r="E75" s="491" t="str">
        <f>((#REF!)*'OLD Data - P&amp;L'!$D$26)</f>
        <v>#REF!</v>
      </c>
      <c r="F75" s="491" t="str">
        <f>((#REF!)*'OLD Data - P&amp;L'!$D$26)</f>
        <v>#REF!</v>
      </c>
      <c r="G75" s="491" t="str">
        <f>((#REF!)*'OLD Data - P&amp;L'!$D$26)</f>
        <v>#REF!</v>
      </c>
      <c r="H75" s="491" t="str">
        <f>((#REF!)*'OLD Data - P&amp;L'!$D$26)</f>
        <v>#REF!</v>
      </c>
      <c r="I75" s="491" t="str">
        <f>((#REF!)*'OLD Data - P&amp;L'!$D$26)</f>
        <v>#REF!</v>
      </c>
      <c r="J75" s="491" t="str">
        <f>((#REF!)*'OLD Data - P&amp;L'!$D$26)</f>
        <v>#REF!</v>
      </c>
      <c r="K75" s="491" t="str">
        <f>((#REF!)*'OLD Data - P&amp;L'!$D$26)</f>
        <v>#REF!</v>
      </c>
      <c r="L75" s="491" t="str">
        <f>((#REF!)*'OLD Data - P&amp;L'!$D$26)</f>
        <v>#REF!</v>
      </c>
      <c r="M75" s="491" t="str">
        <f>((#REF!)*'OLD Data - P&amp;L'!$D$26)</f>
        <v>#REF!</v>
      </c>
      <c r="N75" s="491" t="str">
        <f>((#REF!)*'OLD Data - P&amp;L'!$D$26)</f>
        <v>#REF!</v>
      </c>
      <c r="O75" s="491" t="str">
        <f>((#REF!)*'OLD Data - P&amp;L'!$D$26)</f>
        <v>#REF!</v>
      </c>
      <c r="P75" s="491" t="str">
        <f>((#REF!)*'OLD Data - P&amp;L'!$D$26)</f>
        <v>#REF!</v>
      </c>
      <c r="Q75" s="491" t="str">
        <f>((#REF!)*'OLD Data - P&amp;L'!$D$26)</f>
        <v>#REF!</v>
      </c>
      <c r="R75" s="491" t="str">
        <f>((#REF!)*'OLD Data - P&amp;L'!$D$26)</f>
        <v>#REF!</v>
      </c>
      <c r="S75" s="491" t="str">
        <f>((#REF!)*'OLD Data - P&amp;L'!$D$26)</f>
        <v>#REF!</v>
      </c>
      <c r="T75" s="491" t="str">
        <f>((#REF!)*'OLD Data - P&amp;L'!$D$26)</f>
        <v>#REF!</v>
      </c>
      <c r="U75" s="491" t="str">
        <f>((#REF!)*'OLD Data - P&amp;L'!$D$26)</f>
        <v>#REF!</v>
      </c>
      <c r="V75" s="491" t="str">
        <f>((#REF!)*'OLD Data - P&amp;L'!$D$26)</f>
        <v>#REF!</v>
      </c>
      <c r="W75" s="491" t="str">
        <f>((#REF!)*'OLD Data - P&amp;L'!$D$26)</f>
        <v>#REF!</v>
      </c>
      <c r="X75" s="491" t="str">
        <f>((#REF!)*'OLD Data - P&amp;L'!$D$26)</f>
        <v>#REF!</v>
      </c>
      <c r="Y75" s="491" t="str">
        <f>((#REF!)*'OLD Data - P&amp;L'!$D$26)</f>
        <v>#REF!</v>
      </c>
      <c r="Z75" s="491" t="str">
        <f>((#REF!)*'OLD Data - P&amp;L'!$D$26)</f>
        <v>#REF!</v>
      </c>
      <c r="AA75" s="491" t="str">
        <f>((#REF!)*'OLD Data - P&amp;L'!$D$26)</f>
        <v>#REF!</v>
      </c>
      <c r="AB75" s="491" t="str">
        <f>((#REF!)*'OLD Data - P&amp;L'!$D$26)</f>
        <v>#REF!</v>
      </c>
      <c r="AC75" s="491" t="str">
        <f>((#REF!)*'OLD Data - P&amp;L'!$D$26)</f>
        <v>#REF!</v>
      </c>
      <c r="AD75" s="491" t="str">
        <f>((#REF!)*'OLD Data - P&amp;L'!$D$26)</f>
        <v>#REF!</v>
      </c>
      <c r="AE75" s="491" t="str">
        <f>((#REF!)*'OLD Data - P&amp;L'!$D$26)</f>
        <v>#REF!</v>
      </c>
      <c r="AF75" s="491" t="str">
        <f>((#REF!)*'OLD Data - P&amp;L'!$D$26)</f>
        <v>#REF!</v>
      </c>
      <c r="AG75" s="888" t="str">
        <f t="shared" si="7"/>
        <v>#REF!</v>
      </c>
    </row>
    <row r="76" hidden="1" outlineLevel="1">
      <c r="A76" s="1096" t="s">
        <v>1201</v>
      </c>
      <c r="B76" s="731" t="str">
        <f>((#REF!)*'OLD Data - P&amp;L'!$D$27)</f>
        <v>#REF!</v>
      </c>
      <c r="C76" s="731" t="str">
        <f>((#REF!)*'OLD Data - P&amp;L'!$D$27)</f>
        <v>#REF!</v>
      </c>
      <c r="D76" s="731" t="str">
        <f>((#REF!)*'OLD Data - P&amp;L'!$D$27)</f>
        <v>#REF!</v>
      </c>
      <c r="E76" s="731" t="str">
        <f>((#REF!)*'OLD Data - P&amp;L'!$D$27)</f>
        <v>#REF!</v>
      </c>
      <c r="F76" s="731" t="str">
        <f>((#REF!)*'OLD Data - P&amp;L'!$D$27)</f>
        <v>#REF!</v>
      </c>
      <c r="G76" s="731" t="str">
        <f>((#REF!)*'OLD Data - P&amp;L'!$D$27)</f>
        <v>#REF!</v>
      </c>
      <c r="H76" s="731" t="str">
        <f>((#REF!)*'OLD Data - P&amp;L'!$D$27)</f>
        <v>#REF!</v>
      </c>
      <c r="I76" s="731" t="str">
        <f>((#REF!)*'OLD Data - P&amp;L'!$D$27)</f>
        <v>#REF!</v>
      </c>
      <c r="J76" s="731" t="str">
        <f>((#REF!)*'OLD Data - P&amp;L'!$D$27)</f>
        <v>#REF!</v>
      </c>
      <c r="K76" s="731" t="str">
        <f>((#REF!)*'OLD Data - P&amp;L'!$D$27)</f>
        <v>#REF!</v>
      </c>
      <c r="L76" s="731" t="str">
        <f>((#REF!)*'OLD Data - P&amp;L'!$D$27)</f>
        <v>#REF!</v>
      </c>
      <c r="M76" s="731" t="str">
        <f>((#REF!)*'OLD Data - P&amp;L'!$D$27)</f>
        <v>#REF!</v>
      </c>
      <c r="N76" s="731" t="str">
        <f>((#REF!)*'OLD Data - P&amp;L'!$D$27)</f>
        <v>#REF!</v>
      </c>
      <c r="O76" s="731" t="str">
        <f>((#REF!)*'OLD Data - P&amp;L'!$D$27)</f>
        <v>#REF!</v>
      </c>
      <c r="P76" s="731" t="str">
        <f>((#REF!)*'OLD Data - P&amp;L'!$D$27)</f>
        <v>#REF!</v>
      </c>
      <c r="Q76" s="731" t="str">
        <f>((#REF!)*'OLD Data - P&amp;L'!$D$27)</f>
        <v>#REF!</v>
      </c>
      <c r="R76" s="731" t="str">
        <f>((#REF!)*'OLD Data - P&amp;L'!$D$27)</f>
        <v>#REF!</v>
      </c>
      <c r="S76" s="731" t="str">
        <f>((#REF!)*'OLD Data - P&amp;L'!$D$27)</f>
        <v>#REF!</v>
      </c>
      <c r="T76" s="731" t="str">
        <f>((#REF!)*'OLD Data - P&amp;L'!$D$27)</f>
        <v>#REF!</v>
      </c>
      <c r="U76" s="731" t="str">
        <f>((#REF!)*'OLD Data - P&amp;L'!$D$27)</f>
        <v>#REF!</v>
      </c>
      <c r="V76" s="731" t="str">
        <f>((#REF!)*'OLD Data - P&amp;L'!$D$27)</f>
        <v>#REF!</v>
      </c>
      <c r="W76" s="731" t="str">
        <f>((#REF!)*'OLD Data - P&amp;L'!$D$27)</f>
        <v>#REF!</v>
      </c>
      <c r="X76" s="731" t="str">
        <f>((#REF!)*'OLD Data - P&amp;L'!$D$27)</f>
        <v>#REF!</v>
      </c>
      <c r="Y76" s="731" t="str">
        <f>((#REF!)*'OLD Data - P&amp;L'!$D$27)</f>
        <v>#REF!</v>
      </c>
      <c r="Z76" s="731" t="str">
        <f>((#REF!)*'OLD Data - P&amp;L'!$D$27)</f>
        <v>#REF!</v>
      </c>
      <c r="AA76" s="731" t="str">
        <f>((#REF!)*'OLD Data - P&amp;L'!$D$27)</f>
        <v>#REF!</v>
      </c>
      <c r="AB76" s="731" t="str">
        <f>((#REF!)*'OLD Data - P&amp;L'!$D$27)</f>
        <v>#REF!</v>
      </c>
      <c r="AC76" s="731" t="str">
        <f>((#REF!)*'OLD Data - P&amp;L'!$D$27)</f>
        <v>#REF!</v>
      </c>
      <c r="AD76" s="731" t="str">
        <f>((#REF!)*'OLD Data - P&amp;L'!$D$27)</f>
        <v>#REF!</v>
      </c>
      <c r="AE76" s="731" t="str">
        <f>((#REF!)*'OLD Data - P&amp;L'!$D$27)</f>
        <v>#REF!</v>
      </c>
      <c r="AF76" s="731" t="str">
        <f>((#REF!)*'OLD Data - P&amp;L'!$D$27)</f>
        <v>#REF!</v>
      </c>
      <c r="AG76" s="888" t="str">
        <f t="shared" si="7"/>
        <v>#REF!</v>
      </c>
    </row>
    <row r="77" collapsed="1">
      <c r="A77" s="1040" t="s">
        <v>1206</v>
      </c>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c r="AA77" s="491"/>
      <c r="AB77" s="491"/>
      <c r="AC77" s="491"/>
      <c r="AD77" s="491"/>
      <c r="AE77" s="1098"/>
      <c r="AF77" s="1098"/>
      <c r="AG77" s="888"/>
    </row>
    <row r="78" hidden="1" outlineLevel="1">
      <c r="A78" s="1016" t="s">
        <v>956</v>
      </c>
      <c r="B78" s="491" t="str">
        <f>#REF!*'OLD Data - P&amp;L'!$C$3</f>
        <v>#REF!</v>
      </c>
      <c r="C78" s="491" t="str">
        <f>#REF!*'OLD Data - P&amp;L'!$C$3</f>
        <v>#REF!</v>
      </c>
      <c r="D78" s="491" t="str">
        <f>#REF!*'OLD Data - P&amp;L'!$C$3</f>
        <v>#REF!</v>
      </c>
      <c r="E78" s="491" t="str">
        <f>#REF!*'OLD Data - P&amp;L'!$C$3</f>
        <v>#REF!</v>
      </c>
      <c r="F78" s="491" t="str">
        <f>#REF!*'OLD Data - P&amp;L'!$C$3</f>
        <v>#REF!</v>
      </c>
      <c r="G78" s="491" t="str">
        <f>#REF!*'OLD Data - P&amp;L'!$C$3</f>
        <v>#REF!</v>
      </c>
      <c r="H78" s="491" t="str">
        <f>#REF!*'OLD Data - P&amp;L'!$C$3</f>
        <v>#REF!</v>
      </c>
      <c r="I78" s="491" t="str">
        <f>#REF!*'OLD Data - P&amp;L'!$C$3</f>
        <v>#REF!</v>
      </c>
      <c r="J78" s="491" t="str">
        <f>#REF!*'OLD Data - P&amp;L'!$C$3</f>
        <v>#REF!</v>
      </c>
      <c r="K78" s="491" t="str">
        <f>#REF!*'OLD Data - P&amp;L'!$C$3</f>
        <v>#REF!</v>
      </c>
      <c r="L78" s="491" t="str">
        <f>#REF!*'OLD Data - P&amp;L'!$C$3</f>
        <v>#REF!</v>
      </c>
      <c r="M78" s="491" t="str">
        <f>#REF!*'OLD Data - P&amp;L'!$C$3</f>
        <v>#REF!</v>
      </c>
      <c r="N78" s="491" t="str">
        <f>#REF!*'OLD Data - P&amp;L'!$C$3</f>
        <v>#REF!</v>
      </c>
      <c r="O78" s="491" t="str">
        <f>#REF!*'OLD Data - P&amp;L'!$C$3</f>
        <v>#REF!</v>
      </c>
      <c r="P78" s="491" t="str">
        <f>#REF!*'OLD Data - P&amp;L'!$C$3</f>
        <v>#REF!</v>
      </c>
      <c r="Q78" s="491" t="str">
        <f>#REF!*'OLD Data - P&amp;L'!$C$3</f>
        <v>#REF!</v>
      </c>
      <c r="R78" s="491" t="str">
        <f>#REF!*'OLD Data - P&amp;L'!$C$3</f>
        <v>#REF!</v>
      </c>
      <c r="S78" s="491" t="str">
        <f>#REF!*'OLD Data - P&amp;L'!$C$3</f>
        <v>#REF!</v>
      </c>
      <c r="T78" s="491" t="str">
        <f>#REF!*'OLD Data - P&amp;L'!$C$3</f>
        <v>#REF!</v>
      </c>
      <c r="U78" s="491" t="str">
        <f>#REF!*'OLD Data - P&amp;L'!$C$3</f>
        <v>#REF!</v>
      </c>
      <c r="V78" s="491" t="str">
        <f>#REF!*'OLD Data - P&amp;L'!$C$3</f>
        <v>#REF!</v>
      </c>
      <c r="W78" s="491" t="str">
        <f>#REF!*'OLD Data - P&amp;L'!$C$3</f>
        <v>#REF!</v>
      </c>
      <c r="X78" s="491" t="str">
        <f>#REF!*'OLD Data - P&amp;L'!$C$3</f>
        <v>#REF!</v>
      </c>
      <c r="Y78" s="491" t="str">
        <f>#REF!*'OLD Data - P&amp;L'!$C$3</f>
        <v>#REF!</v>
      </c>
      <c r="Z78" s="491" t="str">
        <f>#REF!*'OLD Data - P&amp;L'!$C$3</f>
        <v>#REF!</v>
      </c>
      <c r="AA78" s="491" t="str">
        <f>#REF!*'OLD Data - P&amp;L'!$C$3</f>
        <v>#REF!</v>
      </c>
      <c r="AB78" s="491" t="str">
        <f>#REF!*'OLD Data - P&amp;L'!$C$3</f>
        <v>#REF!</v>
      </c>
      <c r="AC78" s="491" t="str">
        <f>#REF!*'OLD Data - P&amp;L'!$C$3</f>
        <v>#REF!</v>
      </c>
      <c r="AD78" s="491" t="str">
        <f>#REF!*'OLD Data - P&amp;L'!$C$3</f>
        <v>#REF!</v>
      </c>
      <c r="AE78" s="491" t="str">
        <f>#REF!*'OLD Data - P&amp;L'!$C$3</f>
        <v>#REF!</v>
      </c>
      <c r="AF78" s="491" t="str">
        <f>#REF!*'OLD Data - P&amp;L'!$C$3</f>
        <v>#REF!</v>
      </c>
      <c r="AG78" s="888" t="str">
        <f t="shared" ref="AG78:AG112" si="14">SUM(B78:AF78)</f>
        <v>#REF!</v>
      </c>
    </row>
    <row r="79" hidden="1" outlineLevel="1">
      <c r="A79" s="1017" t="s">
        <v>964</v>
      </c>
      <c r="B79" s="491" t="str">
        <f>B78*'OLD Data - P&amp;L'!$L$5</f>
        <v>#REF!</v>
      </c>
      <c r="C79" s="491" t="str">
        <f>C78*'OLD Data - P&amp;L'!$L$5</f>
        <v>#REF!</v>
      </c>
      <c r="D79" s="491" t="str">
        <f>D78*'OLD Data - P&amp;L'!$L$5</f>
        <v>#REF!</v>
      </c>
      <c r="E79" s="491" t="str">
        <f>E78*'OLD Data - P&amp;L'!$L$5</f>
        <v>#REF!</v>
      </c>
      <c r="F79" s="491" t="str">
        <f>F78*'OLD Data - P&amp;L'!$L$5</f>
        <v>#REF!</v>
      </c>
      <c r="G79" s="491" t="str">
        <f>G78*'OLD Data - P&amp;L'!$L$5</f>
        <v>#REF!</v>
      </c>
      <c r="H79" s="491" t="str">
        <f>H78*'OLD Data - P&amp;L'!$L$5</f>
        <v>#REF!</v>
      </c>
      <c r="I79" s="491" t="str">
        <f>I78*'OLD Data - P&amp;L'!$L$5</f>
        <v>#REF!</v>
      </c>
      <c r="J79" s="491" t="str">
        <f>J78*'OLD Data - P&amp;L'!$L$5</f>
        <v>#REF!</v>
      </c>
      <c r="K79" s="491" t="str">
        <f>K78*'OLD Data - P&amp;L'!$L$5</f>
        <v>#REF!</v>
      </c>
      <c r="L79" s="491" t="str">
        <f>L78*'OLD Data - P&amp;L'!$L$5</f>
        <v>#REF!</v>
      </c>
      <c r="M79" s="491" t="str">
        <f>M78*'OLD Data - P&amp;L'!$L$5</f>
        <v>#REF!</v>
      </c>
      <c r="N79" s="491" t="str">
        <f>N78*'OLD Data - P&amp;L'!$L$5</f>
        <v>#REF!</v>
      </c>
      <c r="O79" s="491" t="str">
        <f>O78*'OLD Data - P&amp;L'!$L$5</f>
        <v>#REF!</v>
      </c>
      <c r="P79" s="491" t="str">
        <f>P78*'OLD Data - P&amp;L'!$L$5</f>
        <v>#REF!</v>
      </c>
      <c r="Q79" s="491" t="str">
        <f>Q78*'OLD Data - P&amp;L'!$L$5</f>
        <v>#REF!</v>
      </c>
      <c r="R79" s="491" t="str">
        <f>R78*'OLD Data - P&amp;L'!$L$5</f>
        <v>#REF!</v>
      </c>
      <c r="S79" s="491" t="str">
        <f>S78*'OLD Data - P&amp;L'!$L$5</f>
        <v>#REF!</v>
      </c>
      <c r="T79" s="491" t="str">
        <f>T78*'OLD Data - P&amp;L'!$L$5</f>
        <v>#REF!</v>
      </c>
      <c r="U79" s="491" t="str">
        <f>U78*'OLD Data - P&amp;L'!$L$5</f>
        <v>#REF!</v>
      </c>
      <c r="V79" s="491" t="str">
        <f>V78*'OLD Data - P&amp;L'!$L$5</f>
        <v>#REF!</v>
      </c>
      <c r="W79" s="491" t="str">
        <f>W78*'OLD Data - P&amp;L'!$L$5</f>
        <v>#REF!</v>
      </c>
      <c r="X79" s="491" t="str">
        <f>X78*'OLD Data - P&amp;L'!$L$5</f>
        <v>#REF!</v>
      </c>
      <c r="Y79" s="491" t="str">
        <f>Y78*'OLD Data - P&amp;L'!$L$5</f>
        <v>#REF!</v>
      </c>
      <c r="Z79" s="491" t="str">
        <f>Z78*'OLD Data - P&amp;L'!$L$5</f>
        <v>#REF!</v>
      </c>
      <c r="AA79" s="491" t="str">
        <f>AA78*'OLD Data - P&amp;L'!$L$5</f>
        <v>#REF!</v>
      </c>
      <c r="AB79" s="491" t="str">
        <f>AB78*'OLD Data - P&amp;L'!$L$5</f>
        <v>#REF!</v>
      </c>
      <c r="AC79" s="491" t="str">
        <f>AC78*'OLD Data - P&amp;L'!$L$5</f>
        <v>#REF!</v>
      </c>
      <c r="AD79" s="491" t="str">
        <f>AD78*'OLD Data - P&amp;L'!$L$5</f>
        <v>#REF!</v>
      </c>
      <c r="AE79" s="491" t="str">
        <f>AE78*'OLD Data - P&amp;L'!$L$5</f>
        <v>#REF!</v>
      </c>
      <c r="AF79" s="491" t="str">
        <f>AF78*'OLD Data - P&amp;L'!$L$5</f>
        <v>#REF!</v>
      </c>
      <c r="AG79" s="888" t="str">
        <f t="shared" si="14"/>
        <v>#REF!</v>
      </c>
    </row>
    <row r="80" hidden="1" outlineLevel="1">
      <c r="A80" s="1016" t="s">
        <v>972</v>
      </c>
      <c r="B80" s="491" t="str">
        <f>#REF!*'OLD Data - P&amp;L'!$C$4</f>
        <v>#REF!</v>
      </c>
      <c r="C80" s="491" t="str">
        <f>#REF!*'OLD Data - P&amp;L'!$C$4</f>
        <v>#REF!</v>
      </c>
      <c r="D80" s="491" t="str">
        <f>#REF!*'OLD Data - P&amp;L'!$C$4</f>
        <v>#REF!</v>
      </c>
      <c r="E80" s="491" t="str">
        <f>#REF!*'OLD Data - P&amp;L'!$C$4</f>
        <v>#REF!</v>
      </c>
      <c r="F80" s="491" t="str">
        <f>#REF!*'OLD Data - P&amp;L'!$C$4</f>
        <v>#REF!</v>
      </c>
      <c r="G80" s="491" t="str">
        <f>#REF!*'OLD Data - P&amp;L'!$C$4</f>
        <v>#REF!</v>
      </c>
      <c r="H80" s="491" t="str">
        <f>#REF!*'OLD Data - P&amp;L'!$C$4</f>
        <v>#REF!</v>
      </c>
      <c r="I80" s="491" t="str">
        <f>#REF!*'OLD Data - P&amp;L'!$C$4</f>
        <v>#REF!</v>
      </c>
      <c r="J80" s="491" t="str">
        <f>#REF!*'OLD Data - P&amp;L'!$C$4</f>
        <v>#REF!</v>
      </c>
      <c r="K80" s="491" t="str">
        <f>#REF!*'OLD Data - P&amp;L'!$C$4</f>
        <v>#REF!</v>
      </c>
      <c r="L80" s="491" t="str">
        <f>#REF!*'OLD Data - P&amp;L'!$C$4</f>
        <v>#REF!</v>
      </c>
      <c r="M80" s="491" t="str">
        <f>#REF!*'OLD Data - P&amp;L'!$C$4</f>
        <v>#REF!</v>
      </c>
      <c r="N80" s="491" t="str">
        <f>#REF!*'OLD Data - P&amp;L'!$C$4</f>
        <v>#REF!</v>
      </c>
      <c r="O80" s="491" t="str">
        <f>#REF!*'OLD Data - P&amp;L'!$C$4</f>
        <v>#REF!</v>
      </c>
      <c r="P80" s="491" t="str">
        <f>#REF!*'OLD Data - P&amp;L'!$C$4</f>
        <v>#REF!</v>
      </c>
      <c r="Q80" s="491" t="str">
        <f>#REF!*'OLD Data - P&amp;L'!$C$4</f>
        <v>#REF!</v>
      </c>
      <c r="R80" s="491" t="str">
        <f>#REF!*'OLD Data - P&amp;L'!$C$4</f>
        <v>#REF!</v>
      </c>
      <c r="S80" s="491" t="str">
        <f>#REF!*'OLD Data - P&amp;L'!$C$4</f>
        <v>#REF!</v>
      </c>
      <c r="T80" s="491" t="str">
        <f>#REF!*'OLD Data - P&amp;L'!$C$4</f>
        <v>#REF!</v>
      </c>
      <c r="U80" s="491" t="str">
        <f>#REF!*'OLD Data - P&amp;L'!$C$4</f>
        <v>#REF!</v>
      </c>
      <c r="V80" s="491" t="str">
        <f>#REF!*'OLD Data - P&amp;L'!$C$4</f>
        <v>#REF!</v>
      </c>
      <c r="W80" s="491" t="str">
        <f>#REF!*'OLD Data - P&amp;L'!$C$4</f>
        <v>#REF!</v>
      </c>
      <c r="X80" s="491" t="str">
        <f>#REF!*'OLD Data - P&amp;L'!$C$4</f>
        <v>#REF!</v>
      </c>
      <c r="Y80" s="491" t="str">
        <f>#REF!*'OLD Data - P&amp;L'!$C$4</f>
        <v>#REF!</v>
      </c>
      <c r="Z80" s="491" t="str">
        <f>#REF!*'OLD Data - P&amp;L'!$C$4</f>
        <v>#REF!</v>
      </c>
      <c r="AA80" s="491" t="str">
        <f>#REF!*'OLD Data - P&amp;L'!$C$4</f>
        <v>#REF!</v>
      </c>
      <c r="AB80" s="491" t="str">
        <f>#REF!*'OLD Data - P&amp;L'!$C$4</f>
        <v>#REF!</v>
      </c>
      <c r="AC80" s="491" t="str">
        <f>#REF!*'OLD Data - P&amp;L'!$C$4</f>
        <v>#REF!</v>
      </c>
      <c r="AD80" s="491" t="str">
        <f>#REF!*'OLD Data - P&amp;L'!$C$4</f>
        <v>#REF!</v>
      </c>
      <c r="AE80" s="491" t="str">
        <f>#REF!*'OLD Data - P&amp;L'!$C$4</f>
        <v>#REF!</v>
      </c>
      <c r="AF80" s="491" t="str">
        <f>#REF!*'OLD Data - P&amp;L'!$C$4</f>
        <v>#REF!</v>
      </c>
      <c r="AG80" s="888" t="str">
        <f t="shared" si="14"/>
        <v>#REF!</v>
      </c>
    </row>
    <row r="81" hidden="1" outlineLevel="1">
      <c r="A81" s="1017" t="s">
        <v>977</v>
      </c>
      <c r="B81" s="491" t="str">
        <f>B80*'OLD Data - P&amp;L'!$L$5</f>
        <v>#REF!</v>
      </c>
      <c r="C81" s="491" t="str">
        <f>C80*'OLD Data - P&amp;L'!$L$5</f>
        <v>#REF!</v>
      </c>
      <c r="D81" s="491" t="str">
        <f>D80*'OLD Data - P&amp;L'!$L$5</f>
        <v>#REF!</v>
      </c>
      <c r="E81" s="491" t="str">
        <f>E80*'OLD Data - P&amp;L'!$L$5</f>
        <v>#REF!</v>
      </c>
      <c r="F81" s="491" t="str">
        <f>F80*'OLD Data - P&amp;L'!$L$5</f>
        <v>#REF!</v>
      </c>
      <c r="G81" s="491" t="str">
        <f>G80*'OLD Data - P&amp;L'!$L$5</f>
        <v>#REF!</v>
      </c>
      <c r="H81" s="491" t="str">
        <f>H80*'OLD Data - P&amp;L'!$L$5</f>
        <v>#REF!</v>
      </c>
      <c r="I81" s="491" t="str">
        <f>I80*'OLD Data - P&amp;L'!$L$5</f>
        <v>#REF!</v>
      </c>
      <c r="J81" s="491" t="str">
        <f>J80*'OLD Data - P&amp;L'!$L$5</f>
        <v>#REF!</v>
      </c>
      <c r="K81" s="491" t="str">
        <f>K80*'OLD Data - P&amp;L'!$L$5</f>
        <v>#REF!</v>
      </c>
      <c r="L81" s="491" t="str">
        <f>L80*'OLD Data - P&amp;L'!$L$5</f>
        <v>#REF!</v>
      </c>
      <c r="M81" s="491" t="str">
        <f>M80*'OLD Data - P&amp;L'!$L$5</f>
        <v>#REF!</v>
      </c>
      <c r="N81" s="491" t="str">
        <f>N80*'OLD Data - P&amp;L'!$L$5</f>
        <v>#REF!</v>
      </c>
      <c r="O81" s="491" t="str">
        <f>O80*'OLD Data - P&amp;L'!$L$5</f>
        <v>#REF!</v>
      </c>
      <c r="P81" s="491" t="str">
        <f>P80*'OLD Data - P&amp;L'!$L$5</f>
        <v>#REF!</v>
      </c>
      <c r="Q81" s="491" t="str">
        <f>Q80*'OLD Data - P&amp;L'!$L$5</f>
        <v>#REF!</v>
      </c>
      <c r="R81" s="491" t="str">
        <f>R80*'OLD Data - P&amp;L'!$L$5</f>
        <v>#REF!</v>
      </c>
      <c r="S81" s="491" t="str">
        <f>S80*'OLD Data - P&amp;L'!$L$5</f>
        <v>#REF!</v>
      </c>
      <c r="T81" s="491" t="str">
        <f>T80*'OLD Data - P&amp;L'!$L$5</f>
        <v>#REF!</v>
      </c>
      <c r="U81" s="491" t="str">
        <f>U80*'OLD Data - P&amp;L'!$L$5</f>
        <v>#REF!</v>
      </c>
      <c r="V81" s="491" t="str">
        <f>V80*'OLD Data - P&amp;L'!$L$5</f>
        <v>#REF!</v>
      </c>
      <c r="W81" s="491" t="str">
        <f>W80*'OLD Data - P&amp;L'!$L$5</f>
        <v>#REF!</v>
      </c>
      <c r="X81" s="491" t="str">
        <f>X80*'OLD Data - P&amp;L'!$L$5</f>
        <v>#REF!</v>
      </c>
      <c r="Y81" s="491" t="str">
        <f>Y80*'OLD Data - P&amp;L'!$L$5</f>
        <v>#REF!</v>
      </c>
      <c r="Z81" s="491" t="str">
        <f>Z80*'OLD Data - P&amp;L'!$L$5</f>
        <v>#REF!</v>
      </c>
      <c r="AA81" s="491" t="str">
        <f>AA80*'OLD Data - P&amp;L'!$L$5</f>
        <v>#REF!</v>
      </c>
      <c r="AB81" s="491" t="str">
        <f>AB80*'OLD Data - P&amp;L'!$L$5</f>
        <v>#REF!</v>
      </c>
      <c r="AC81" s="491" t="str">
        <f>AC80*'OLD Data - P&amp;L'!$L$5</f>
        <v>#REF!</v>
      </c>
      <c r="AD81" s="491" t="str">
        <f>AD80*'OLD Data - P&amp;L'!$L$5</f>
        <v>#REF!</v>
      </c>
      <c r="AE81" s="491" t="str">
        <f>AE80*'OLD Data - P&amp;L'!$L$5</f>
        <v>#REF!</v>
      </c>
      <c r="AF81" s="491" t="str">
        <f>AF80*'OLD Data - P&amp;L'!$L$5</f>
        <v>#REF!</v>
      </c>
      <c r="AG81" s="888" t="str">
        <f t="shared" si="14"/>
        <v>#REF!</v>
      </c>
    </row>
    <row r="82" hidden="1" outlineLevel="1">
      <c r="A82" s="1016" t="s">
        <v>985</v>
      </c>
      <c r="B82" s="491" t="str">
        <f>#REF!*'OLD Data - P&amp;L'!$C$6</f>
        <v>#REF!</v>
      </c>
      <c r="C82" s="491" t="str">
        <f>(#REF!+#REF!+#REF!)*'OLD Data - P&amp;L'!$C$6</f>
        <v>#REF!</v>
      </c>
      <c r="D82" s="491" t="str">
        <f>(#REF!+#REF!+#REF!)*'OLD Data - P&amp;L'!$C$6</f>
        <v>#REF!</v>
      </c>
      <c r="E82" s="491" t="str">
        <f>(#REF!+#REF!+#REF!)*'OLD Data - P&amp;L'!$C$6</f>
        <v>#REF!</v>
      </c>
      <c r="F82" s="491" t="str">
        <f>(#REF!+#REF!+#REF!)*'OLD Data - P&amp;L'!$C$6</f>
        <v>#REF!</v>
      </c>
      <c r="G82" s="491" t="str">
        <f>(#REF!+#REF!+#REF!)*'OLD Data - P&amp;L'!$C$6</f>
        <v>#REF!</v>
      </c>
      <c r="H82" s="491" t="str">
        <f>(#REF!+#REF!+#REF!)*'OLD Data - P&amp;L'!$C$6</f>
        <v>#REF!</v>
      </c>
      <c r="I82" s="491" t="str">
        <f>(#REF!+#REF!+#REF!)*'OLD Data - P&amp;L'!$C$6</f>
        <v>#REF!</v>
      </c>
      <c r="J82" s="491" t="str">
        <f>(#REF!+#REF!+#REF!)*'OLD Data - P&amp;L'!$C$6</f>
        <v>#REF!</v>
      </c>
      <c r="K82" s="491" t="str">
        <f>(#REF!+#REF!+#REF!)*'OLD Data - P&amp;L'!$C$6</f>
        <v>#REF!</v>
      </c>
      <c r="L82" s="491" t="str">
        <f>(#REF!+#REF!+#REF!)*'OLD Data - P&amp;L'!$C$6</f>
        <v>#REF!</v>
      </c>
      <c r="M82" s="491" t="str">
        <f>(#REF!+#REF!+#REF!)*'OLD Data - P&amp;L'!$C$6</f>
        <v>#REF!</v>
      </c>
      <c r="N82" s="491" t="str">
        <f>(#REF!+#REF!+#REF!)*'OLD Data - P&amp;L'!$C$6</f>
        <v>#REF!</v>
      </c>
      <c r="O82" s="491" t="str">
        <f>(#REF!+#REF!+#REF!)*'OLD Data - P&amp;L'!$C$6</f>
        <v>#REF!</v>
      </c>
      <c r="P82" s="491" t="str">
        <f>(#REF!+#REF!+#REF!)*'OLD Data - P&amp;L'!$C$6</f>
        <v>#REF!</v>
      </c>
      <c r="Q82" s="491" t="str">
        <f>(#REF!+#REF!+#REF!)*'OLD Data - P&amp;L'!$C$6</f>
        <v>#REF!</v>
      </c>
      <c r="R82" s="491" t="str">
        <f>(#REF!+#REF!+#REF!)*'OLD Data - P&amp;L'!$C$6</f>
        <v>#REF!</v>
      </c>
      <c r="S82" s="491" t="str">
        <f>(#REF!+#REF!+#REF!)*'OLD Data - P&amp;L'!$C$6</f>
        <v>#REF!</v>
      </c>
      <c r="T82" s="491" t="str">
        <f>(#REF!+#REF!+#REF!)*'OLD Data - P&amp;L'!$C$6</f>
        <v>#REF!</v>
      </c>
      <c r="U82" s="491" t="str">
        <f>(#REF!+#REF!+#REF!)*'OLD Data - P&amp;L'!$C$6</f>
        <v>#REF!</v>
      </c>
      <c r="V82" s="491" t="str">
        <f>(#REF!+#REF!+#REF!)*'OLD Data - P&amp;L'!$C$6</f>
        <v>#REF!</v>
      </c>
      <c r="W82" s="491" t="str">
        <f>(#REF!+#REF!+#REF!)*'OLD Data - P&amp;L'!$C$6</f>
        <v>#REF!</v>
      </c>
      <c r="X82" s="491" t="str">
        <f>(#REF!+#REF!+#REF!)*'OLD Data - P&amp;L'!$C$6</f>
        <v>#REF!</v>
      </c>
      <c r="Y82" s="491" t="str">
        <f>(#REF!+#REF!+#REF!)*'OLD Data - P&amp;L'!$C$6</f>
        <v>#REF!</v>
      </c>
      <c r="Z82" s="491" t="str">
        <f>(#REF!+#REF!+#REF!)*'OLD Data - P&amp;L'!$C$6</f>
        <v>#REF!</v>
      </c>
      <c r="AA82" s="491" t="str">
        <f>(#REF!+#REF!+#REF!)*'OLD Data - P&amp;L'!$C$6</f>
        <v>#REF!</v>
      </c>
      <c r="AB82" s="491" t="str">
        <f>(#REF!+#REF!+#REF!)*'OLD Data - P&amp;L'!$C$6</f>
        <v>#REF!</v>
      </c>
      <c r="AC82" s="491" t="str">
        <f>(#REF!+#REF!+#REF!)*'OLD Data - P&amp;L'!$C$6</f>
        <v>#REF!</v>
      </c>
      <c r="AD82" s="491" t="str">
        <f>(#REF!+#REF!+#REF!)*'OLD Data - P&amp;L'!$C$6</f>
        <v>#REF!</v>
      </c>
      <c r="AE82" s="491" t="str">
        <f>(#REF!+#REF!+#REF!)*'OLD Data - P&amp;L'!$C$6</f>
        <v>#REF!</v>
      </c>
      <c r="AF82" s="491" t="str">
        <f>(#REF!+#REF!+#REF!)*'OLD Data - P&amp;L'!$C$6</f>
        <v>#REF!</v>
      </c>
      <c r="AG82" s="888" t="str">
        <f t="shared" si="14"/>
        <v>#REF!</v>
      </c>
    </row>
    <row r="83" hidden="1" outlineLevel="1">
      <c r="A83" s="1017" t="s">
        <v>994</v>
      </c>
      <c r="B83" s="491" t="str">
        <f>B82*'OLD Data - P&amp;L'!$L$5</f>
        <v>#REF!</v>
      </c>
      <c r="C83" s="491" t="str">
        <f>C82*'OLD Data - P&amp;L'!$L$5</f>
        <v>#REF!</v>
      </c>
      <c r="D83" s="491" t="str">
        <f>D82*'OLD Data - P&amp;L'!$L$5</f>
        <v>#REF!</v>
      </c>
      <c r="E83" s="491" t="str">
        <f>E82*'OLD Data - P&amp;L'!$L$5</f>
        <v>#REF!</v>
      </c>
      <c r="F83" s="491" t="str">
        <f>F82*'OLD Data - P&amp;L'!$L$5</f>
        <v>#REF!</v>
      </c>
      <c r="G83" s="491" t="str">
        <f>G82*'OLD Data - P&amp;L'!$L$5</f>
        <v>#REF!</v>
      </c>
      <c r="H83" s="491" t="str">
        <f>H82*'OLD Data - P&amp;L'!$L$5</f>
        <v>#REF!</v>
      </c>
      <c r="I83" s="491" t="str">
        <f>I82*'OLD Data - P&amp;L'!$L$5</f>
        <v>#REF!</v>
      </c>
      <c r="J83" s="491" t="str">
        <f>J82*'OLD Data - P&amp;L'!$L$5</f>
        <v>#REF!</v>
      </c>
      <c r="K83" s="491" t="str">
        <f>K82*'OLD Data - P&amp;L'!$L$5</f>
        <v>#REF!</v>
      </c>
      <c r="L83" s="491" t="str">
        <f>L82*'OLD Data - P&amp;L'!$L$5</f>
        <v>#REF!</v>
      </c>
      <c r="M83" s="491" t="str">
        <f>M82*'OLD Data - P&amp;L'!$L$5</f>
        <v>#REF!</v>
      </c>
      <c r="N83" s="491" t="str">
        <f>N82*'OLD Data - P&amp;L'!$L$5</f>
        <v>#REF!</v>
      </c>
      <c r="O83" s="491" t="str">
        <f>O82*'OLD Data - P&amp;L'!$L$5</f>
        <v>#REF!</v>
      </c>
      <c r="P83" s="491" t="str">
        <f>P82*'OLD Data - P&amp;L'!$L$5</f>
        <v>#REF!</v>
      </c>
      <c r="Q83" s="491" t="str">
        <f>Q82*'OLD Data - P&amp;L'!$L$5</f>
        <v>#REF!</v>
      </c>
      <c r="R83" s="491" t="str">
        <f>R82*'OLD Data - P&amp;L'!$L$5</f>
        <v>#REF!</v>
      </c>
      <c r="S83" s="491" t="str">
        <f>S82*'OLD Data - P&amp;L'!$L$5</f>
        <v>#REF!</v>
      </c>
      <c r="T83" s="491" t="str">
        <f>T82*'OLD Data - P&amp;L'!$L$5</f>
        <v>#REF!</v>
      </c>
      <c r="U83" s="491" t="str">
        <f>U82*'OLD Data - P&amp;L'!$L$5</f>
        <v>#REF!</v>
      </c>
      <c r="V83" s="491" t="str">
        <f>V82*'OLD Data - P&amp;L'!$L$5</f>
        <v>#REF!</v>
      </c>
      <c r="W83" s="491" t="str">
        <f>W82*'OLD Data - P&amp;L'!$L$5</f>
        <v>#REF!</v>
      </c>
      <c r="X83" s="491" t="str">
        <f>X82*'OLD Data - P&amp;L'!$L$5</f>
        <v>#REF!</v>
      </c>
      <c r="Y83" s="491" t="str">
        <f>Y82*'OLD Data - P&amp;L'!$L$5</f>
        <v>#REF!</v>
      </c>
      <c r="Z83" s="491" t="str">
        <f>Z82*'OLD Data - P&amp;L'!$L$5</f>
        <v>#REF!</v>
      </c>
      <c r="AA83" s="491" t="str">
        <f>AA82*'OLD Data - P&amp;L'!$L$5</f>
        <v>#REF!</v>
      </c>
      <c r="AB83" s="491" t="str">
        <f>AB82*'OLD Data - P&amp;L'!$L$5</f>
        <v>#REF!</v>
      </c>
      <c r="AC83" s="491" t="str">
        <f>AC82*'OLD Data - P&amp;L'!$L$5</f>
        <v>#REF!</v>
      </c>
      <c r="AD83" s="491" t="str">
        <f>AD82*'OLD Data - P&amp;L'!$L$5</f>
        <v>#REF!</v>
      </c>
      <c r="AE83" s="491" t="str">
        <f>AE82*'OLD Data - P&amp;L'!$L$5</f>
        <v>#REF!</v>
      </c>
      <c r="AF83" s="491" t="str">
        <f>AF82*'OLD Data - P&amp;L'!$L$5</f>
        <v>#REF!</v>
      </c>
      <c r="AG83" s="888" t="str">
        <f t="shared" si="14"/>
        <v>#REF!</v>
      </c>
    </row>
    <row r="84" hidden="1" outlineLevel="1">
      <c r="A84" s="1017" t="s">
        <v>1001</v>
      </c>
      <c r="B84" s="491" t="str">
        <f>B82*'OLD Data - P&amp;L'!$L$4</f>
        <v>#REF!</v>
      </c>
      <c r="C84" s="491" t="str">
        <f>C82*'OLD Data - P&amp;L'!$L$4</f>
        <v>#REF!</v>
      </c>
      <c r="D84" s="491" t="str">
        <f>D82*'OLD Data - P&amp;L'!$L$4</f>
        <v>#REF!</v>
      </c>
      <c r="E84" s="491" t="str">
        <f>E82*'OLD Data - P&amp;L'!$L$4</f>
        <v>#REF!</v>
      </c>
      <c r="F84" s="491" t="str">
        <f>F82*'OLD Data - P&amp;L'!$L$4</f>
        <v>#REF!</v>
      </c>
      <c r="G84" s="491" t="str">
        <f>G82*'OLD Data - P&amp;L'!$L$4</f>
        <v>#REF!</v>
      </c>
      <c r="H84" s="491" t="str">
        <f>H82*'OLD Data - P&amp;L'!$L$4</f>
        <v>#REF!</v>
      </c>
      <c r="I84" s="491" t="str">
        <f>I82*'OLD Data - P&amp;L'!$L$4</f>
        <v>#REF!</v>
      </c>
      <c r="J84" s="491" t="str">
        <f>J82*'OLD Data - P&amp;L'!$L$4</f>
        <v>#REF!</v>
      </c>
      <c r="K84" s="491" t="str">
        <f>K82*'OLD Data - P&amp;L'!$L$4</f>
        <v>#REF!</v>
      </c>
      <c r="L84" s="491" t="str">
        <f>L82*'OLD Data - P&amp;L'!$L$4</f>
        <v>#REF!</v>
      </c>
      <c r="M84" s="491" t="str">
        <f>M82*'OLD Data - P&amp;L'!$L$4</f>
        <v>#REF!</v>
      </c>
      <c r="N84" s="491" t="str">
        <f>N82*'OLD Data - P&amp;L'!$L$4</f>
        <v>#REF!</v>
      </c>
      <c r="O84" s="491" t="str">
        <f>O82*'OLD Data - P&amp;L'!$L$4</f>
        <v>#REF!</v>
      </c>
      <c r="P84" s="491" t="str">
        <f>P82*'OLD Data - P&amp;L'!$L$4</f>
        <v>#REF!</v>
      </c>
      <c r="Q84" s="491" t="str">
        <f>Q82*'OLD Data - P&amp;L'!$L$4</f>
        <v>#REF!</v>
      </c>
      <c r="R84" s="491" t="str">
        <f>R82*'OLD Data - P&amp;L'!$L$4</f>
        <v>#REF!</v>
      </c>
      <c r="S84" s="491" t="str">
        <f>S82*'OLD Data - P&amp;L'!$L$4</f>
        <v>#REF!</v>
      </c>
      <c r="T84" s="491" t="str">
        <f>T82*'OLD Data - P&amp;L'!$L$4</f>
        <v>#REF!</v>
      </c>
      <c r="U84" s="491" t="str">
        <f>U82*'OLD Data - P&amp;L'!$L$4</f>
        <v>#REF!</v>
      </c>
      <c r="V84" s="491" t="str">
        <f>V82*'OLD Data - P&amp;L'!$L$4</f>
        <v>#REF!</v>
      </c>
      <c r="W84" s="491" t="str">
        <f>W82*'OLD Data - P&amp;L'!$L$4</f>
        <v>#REF!</v>
      </c>
      <c r="X84" s="491" t="str">
        <f>X82*'OLD Data - P&amp;L'!$L$4</f>
        <v>#REF!</v>
      </c>
      <c r="Y84" s="491" t="str">
        <f>Y82*'OLD Data - P&amp;L'!$L$4</f>
        <v>#REF!</v>
      </c>
      <c r="Z84" s="491" t="str">
        <f>Z82*'OLD Data - P&amp;L'!$L$4</f>
        <v>#REF!</v>
      </c>
      <c r="AA84" s="491" t="str">
        <f>AA82*'OLD Data - P&amp;L'!$L$4</f>
        <v>#REF!</v>
      </c>
      <c r="AB84" s="491" t="str">
        <f>AB82*'OLD Data - P&amp;L'!$L$4</f>
        <v>#REF!</v>
      </c>
      <c r="AC84" s="491" t="str">
        <f>AC82*'OLD Data - P&amp;L'!$L$4</f>
        <v>#REF!</v>
      </c>
      <c r="AD84" s="491" t="str">
        <f>AD82*'OLD Data - P&amp;L'!$L$4</f>
        <v>#REF!</v>
      </c>
      <c r="AE84" s="491" t="str">
        <f>AE82*'OLD Data - P&amp;L'!$L$4</f>
        <v>#REF!</v>
      </c>
      <c r="AF84" s="491" t="str">
        <f>AF82*'OLD Data - P&amp;L'!$L$4</f>
        <v>#REF!</v>
      </c>
      <c r="AG84" s="888" t="str">
        <f t="shared" si="14"/>
        <v>#REF!</v>
      </c>
    </row>
    <row r="85" hidden="1" outlineLevel="1">
      <c r="A85" s="1016" t="s">
        <v>1004</v>
      </c>
      <c r="B85" s="491" t="str">
        <f>#REF!*'OLD Data - P&amp;L'!$C$8</f>
        <v>#REF!</v>
      </c>
      <c r="C85" s="491" t="str">
        <f>(#REF!+#REF!+#REF!)*'OLD Data - P&amp;L'!$C$8</f>
        <v>#REF!</v>
      </c>
      <c r="D85" s="491" t="str">
        <f>(#REF!+#REF!+#REF!)*'OLD Data - P&amp;L'!$C$8</f>
        <v>#REF!</v>
      </c>
      <c r="E85" s="491" t="str">
        <f>(#REF!+#REF!+#REF!)*'OLD Data - P&amp;L'!$C$8</f>
        <v>#REF!</v>
      </c>
      <c r="F85" s="491" t="str">
        <f>(#REF!+#REF!+#REF!)*'OLD Data - P&amp;L'!$C$8</f>
        <v>#REF!</v>
      </c>
      <c r="G85" s="491" t="str">
        <f>(#REF!+#REF!+#REF!)*'OLD Data - P&amp;L'!$C$8</f>
        <v>#REF!</v>
      </c>
      <c r="H85" s="491" t="str">
        <f>(#REF!+#REF!+#REF!)*'OLD Data - P&amp;L'!$C$8</f>
        <v>#REF!</v>
      </c>
      <c r="I85" s="491" t="str">
        <f>(#REF!+#REF!+#REF!)*'OLD Data - P&amp;L'!$C$8</f>
        <v>#REF!</v>
      </c>
      <c r="J85" s="491" t="str">
        <f>(#REF!+#REF!+#REF!)*'OLD Data - P&amp;L'!$C$8</f>
        <v>#REF!</v>
      </c>
      <c r="K85" s="491" t="str">
        <f>(#REF!+#REF!+#REF!)*'OLD Data - P&amp;L'!$C$8</f>
        <v>#REF!</v>
      </c>
      <c r="L85" s="491" t="str">
        <f>(#REF!+#REF!+#REF!)*'OLD Data - P&amp;L'!$C$8</f>
        <v>#REF!</v>
      </c>
      <c r="M85" s="491" t="str">
        <f>(#REF!+#REF!+#REF!)*'OLD Data - P&amp;L'!$C$8</f>
        <v>#REF!</v>
      </c>
      <c r="N85" s="491" t="str">
        <f>(#REF!+#REF!+#REF!)*'OLD Data - P&amp;L'!$C$8</f>
        <v>#REF!</v>
      </c>
      <c r="O85" s="491" t="str">
        <f>(#REF!+#REF!+#REF!)*'OLD Data - P&amp;L'!$C$8</f>
        <v>#REF!</v>
      </c>
      <c r="P85" s="491" t="str">
        <f>(#REF!+#REF!+#REF!)*'OLD Data - P&amp;L'!$C$8</f>
        <v>#REF!</v>
      </c>
      <c r="Q85" s="491" t="str">
        <f>(#REF!+#REF!+#REF!)*'OLD Data - P&amp;L'!$C$8</f>
        <v>#REF!</v>
      </c>
      <c r="R85" s="491" t="str">
        <f>(#REF!+#REF!+#REF!)*'OLD Data - P&amp;L'!$C$8</f>
        <v>#REF!</v>
      </c>
      <c r="S85" s="491" t="str">
        <f>(#REF!+#REF!+#REF!)*'OLD Data - P&amp;L'!$C$8</f>
        <v>#REF!</v>
      </c>
      <c r="T85" s="491" t="str">
        <f>(#REF!+#REF!+#REF!)*'OLD Data - P&amp;L'!$C$8</f>
        <v>#REF!</v>
      </c>
      <c r="U85" s="491" t="str">
        <f>(#REF!+#REF!+#REF!)*'OLD Data - P&amp;L'!$C$8</f>
        <v>#REF!</v>
      </c>
      <c r="V85" s="491" t="str">
        <f>(#REF!+#REF!+#REF!)*'OLD Data - P&amp;L'!$C$8</f>
        <v>#REF!</v>
      </c>
      <c r="W85" s="491" t="str">
        <f>(#REF!+#REF!+#REF!)*'OLD Data - P&amp;L'!$C$8</f>
        <v>#REF!</v>
      </c>
      <c r="X85" s="491" t="str">
        <f>(#REF!+#REF!+#REF!)*'OLD Data - P&amp;L'!$C$8</f>
        <v>#REF!</v>
      </c>
      <c r="Y85" s="491" t="str">
        <f>(#REF!+#REF!+#REF!)*'OLD Data - P&amp;L'!$C$8</f>
        <v>#REF!</v>
      </c>
      <c r="Z85" s="491" t="str">
        <f>(#REF!+#REF!+#REF!)*'OLD Data - P&amp;L'!$C$8</f>
        <v>#REF!</v>
      </c>
      <c r="AA85" s="491" t="str">
        <f>(#REF!+#REF!+#REF!)*'OLD Data - P&amp;L'!$C$8</f>
        <v>#REF!</v>
      </c>
      <c r="AB85" s="491" t="str">
        <f>(#REF!+#REF!+#REF!)*'OLD Data - P&amp;L'!$C$8</f>
        <v>#REF!</v>
      </c>
      <c r="AC85" s="491" t="str">
        <f>(#REF!+#REF!+#REF!)*'OLD Data - P&amp;L'!$C$8</f>
        <v>#REF!</v>
      </c>
      <c r="AD85" s="491" t="str">
        <f>(#REF!+#REF!+#REF!)*'OLD Data - P&amp;L'!$C$8</f>
        <v>#REF!</v>
      </c>
      <c r="AE85" s="491" t="str">
        <f>(#REF!+#REF!+#REF!)*'OLD Data - P&amp;L'!$C$8</f>
        <v>#REF!</v>
      </c>
      <c r="AF85" s="491" t="str">
        <f>(#REF!+#REF!+#REF!)*'OLD Data - P&amp;L'!$C$8</f>
        <v>#REF!</v>
      </c>
      <c r="AG85" s="888" t="str">
        <f t="shared" si="14"/>
        <v>#REF!</v>
      </c>
    </row>
    <row r="86" hidden="1" outlineLevel="1">
      <c r="A86" s="1017" t="s">
        <v>1008</v>
      </c>
      <c r="B86" s="491" t="str">
        <f>B85*'OLD Data - P&amp;L'!$L$5</f>
        <v>#REF!</v>
      </c>
      <c r="C86" s="491" t="str">
        <f>C85*'OLD Data - P&amp;L'!$L$5</f>
        <v>#REF!</v>
      </c>
      <c r="D86" s="491" t="str">
        <f>D85*'OLD Data - P&amp;L'!$L$5</f>
        <v>#REF!</v>
      </c>
      <c r="E86" s="491" t="str">
        <f>E85*'OLD Data - P&amp;L'!$L$5</f>
        <v>#REF!</v>
      </c>
      <c r="F86" s="491" t="str">
        <f>F85*'OLD Data - P&amp;L'!$L$5</f>
        <v>#REF!</v>
      </c>
      <c r="G86" s="491" t="str">
        <f>G85*'OLD Data - P&amp;L'!$L$5</f>
        <v>#REF!</v>
      </c>
      <c r="H86" s="491" t="str">
        <f>H85*'OLD Data - P&amp;L'!$L$5</f>
        <v>#REF!</v>
      </c>
      <c r="I86" s="491" t="str">
        <f>I85*'OLD Data - P&amp;L'!$L$5</f>
        <v>#REF!</v>
      </c>
      <c r="J86" s="491" t="str">
        <f>J85*'OLD Data - P&amp;L'!$L$5</f>
        <v>#REF!</v>
      </c>
      <c r="K86" s="491" t="str">
        <f>K85*'OLD Data - P&amp;L'!$L$5</f>
        <v>#REF!</v>
      </c>
      <c r="L86" s="491" t="str">
        <f>L85*'OLD Data - P&amp;L'!$L$5</f>
        <v>#REF!</v>
      </c>
      <c r="M86" s="491" t="str">
        <f>M85*'OLD Data - P&amp;L'!$L$5</f>
        <v>#REF!</v>
      </c>
      <c r="N86" s="491" t="str">
        <f>N85*'OLD Data - P&amp;L'!$L$5</f>
        <v>#REF!</v>
      </c>
      <c r="O86" s="491" t="str">
        <f>O85*'OLD Data - P&amp;L'!$L$5</f>
        <v>#REF!</v>
      </c>
      <c r="P86" s="491" t="str">
        <f>P85*'OLD Data - P&amp;L'!$L$5</f>
        <v>#REF!</v>
      </c>
      <c r="Q86" s="491" t="str">
        <f>Q85*'OLD Data - P&amp;L'!$L$5</f>
        <v>#REF!</v>
      </c>
      <c r="R86" s="491" t="str">
        <f>R85*'OLD Data - P&amp;L'!$L$5</f>
        <v>#REF!</v>
      </c>
      <c r="S86" s="491" t="str">
        <f>S85*'OLD Data - P&amp;L'!$L$5</f>
        <v>#REF!</v>
      </c>
      <c r="T86" s="491" t="str">
        <f>T85*'OLD Data - P&amp;L'!$L$5</f>
        <v>#REF!</v>
      </c>
      <c r="U86" s="491" t="str">
        <f>U85*'OLD Data - P&amp;L'!$L$5</f>
        <v>#REF!</v>
      </c>
      <c r="V86" s="491" t="str">
        <f>V85*'OLD Data - P&amp;L'!$L$5</f>
        <v>#REF!</v>
      </c>
      <c r="W86" s="491" t="str">
        <f>W85*'OLD Data - P&amp;L'!$L$5</f>
        <v>#REF!</v>
      </c>
      <c r="X86" s="491" t="str">
        <f>X85*'OLD Data - P&amp;L'!$L$5</f>
        <v>#REF!</v>
      </c>
      <c r="Y86" s="491" t="str">
        <f>Y85*'OLD Data - P&amp;L'!$L$5</f>
        <v>#REF!</v>
      </c>
      <c r="Z86" s="491" t="str">
        <f>Z85*'OLD Data - P&amp;L'!$L$5</f>
        <v>#REF!</v>
      </c>
      <c r="AA86" s="491" t="str">
        <f>AA85*'OLD Data - P&amp;L'!$L$5</f>
        <v>#REF!</v>
      </c>
      <c r="AB86" s="491" t="str">
        <f>AB85*'OLD Data - P&amp;L'!$L$5</f>
        <v>#REF!</v>
      </c>
      <c r="AC86" s="491" t="str">
        <f>AC85*'OLD Data - P&amp;L'!$L$5</f>
        <v>#REF!</v>
      </c>
      <c r="AD86" s="491" t="str">
        <f>AD85*'OLD Data - P&amp;L'!$L$5</f>
        <v>#REF!</v>
      </c>
      <c r="AE86" s="491" t="str">
        <f>AE85*'OLD Data - P&amp;L'!$L$5</f>
        <v>#REF!</v>
      </c>
      <c r="AF86" s="491" t="str">
        <f>AF85*'OLD Data - P&amp;L'!$L$5</f>
        <v>#REF!</v>
      </c>
      <c r="AG86" s="888" t="str">
        <f t="shared" si="14"/>
        <v>#REF!</v>
      </c>
    </row>
    <row r="87" hidden="1" outlineLevel="1">
      <c r="A87" s="1017" t="s">
        <v>1013</v>
      </c>
      <c r="B87" s="491" t="str">
        <f>B85*'OLD Data - P&amp;L'!$L$4</f>
        <v>#REF!</v>
      </c>
      <c r="C87" s="491" t="str">
        <f>C85*'OLD Data - P&amp;L'!$L$4</f>
        <v>#REF!</v>
      </c>
      <c r="D87" s="491" t="str">
        <f>D85*'OLD Data - P&amp;L'!$L$4</f>
        <v>#REF!</v>
      </c>
      <c r="E87" s="491" t="str">
        <f>E85*'OLD Data - P&amp;L'!$L$4</f>
        <v>#REF!</v>
      </c>
      <c r="F87" s="491" t="str">
        <f>F85*'OLD Data - P&amp;L'!$L$4</f>
        <v>#REF!</v>
      </c>
      <c r="G87" s="491" t="str">
        <f>G85*'OLD Data - P&amp;L'!$L$4</f>
        <v>#REF!</v>
      </c>
      <c r="H87" s="491" t="str">
        <f>H85*'OLD Data - P&amp;L'!$L$4</f>
        <v>#REF!</v>
      </c>
      <c r="I87" s="491" t="str">
        <f>I85*'OLD Data - P&amp;L'!$L$4</f>
        <v>#REF!</v>
      </c>
      <c r="J87" s="491" t="str">
        <f>J85*'OLD Data - P&amp;L'!$L$4</f>
        <v>#REF!</v>
      </c>
      <c r="K87" s="491" t="str">
        <f>K85*'OLD Data - P&amp;L'!$L$4</f>
        <v>#REF!</v>
      </c>
      <c r="L87" s="491" t="str">
        <f>L85*'OLD Data - P&amp;L'!$L$4</f>
        <v>#REF!</v>
      </c>
      <c r="M87" s="491" t="str">
        <f>M85*'OLD Data - P&amp;L'!$L$4</f>
        <v>#REF!</v>
      </c>
      <c r="N87" s="491" t="str">
        <f>N85*'OLD Data - P&amp;L'!$L$4</f>
        <v>#REF!</v>
      </c>
      <c r="O87" s="491" t="str">
        <f>O85*'OLD Data - P&amp;L'!$L$4</f>
        <v>#REF!</v>
      </c>
      <c r="P87" s="491" t="str">
        <f>P85*'OLD Data - P&amp;L'!$L$4</f>
        <v>#REF!</v>
      </c>
      <c r="Q87" s="491" t="str">
        <f>Q85*'OLD Data - P&amp;L'!$L$4</f>
        <v>#REF!</v>
      </c>
      <c r="R87" s="491" t="str">
        <f>R85*'OLD Data - P&amp;L'!$L$4</f>
        <v>#REF!</v>
      </c>
      <c r="S87" s="491" t="str">
        <f>S85*'OLD Data - P&amp;L'!$L$4</f>
        <v>#REF!</v>
      </c>
      <c r="T87" s="491" t="str">
        <f>T85*'OLD Data - P&amp;L'!$L$4</f>
        <v>#REF!</v>
      </c>
      <c r="U87" s="491" t="str">
        <f>U85*'OLD Data - P&amp;L'!$L$4</f>
        <v>#REF!</v>
      </c>
      <c r="V87" s="491" t="str">
        <f>V85*'OLD Data - P&amp;L'!$L$4</f>
        <v>#REF!</v>
      </c>
      <c r="W87" s="491" t="str">
        <f>W85*'OLD Data - P&amp;L'!$L$4</f>
        <v>#REF!</v>
      </c>
      <c r="X87" s="491" t="str">
        <f>X85*'OLD Data - P&amp;L'!$L$4</f>
        <v>#REF!</v>
      </c>
      <c r="Y87" s="491" t="str">
        <f>Y85*'OLD Data - P&amp;L'!$L$4</f>
        <v>#REF!</v>
      </c>
      <c r="Z87" s="491" t="str">
        <f>Z85*'OLD Data - P&amp;L'!$L$4</f>
        <v>#REF!</v>
      </c>
      <c r="AA87" s="491" t="str">
        <f>AA85*'OLD Data - P&amp;L'!$L$4</f>
        <v>#REF!</v>
      </c>
      <c r="AB87" s="491" t="str">
        <f>AB85*'OLD Data - P&amp;L'!$L$4</f>
        <v>#REF!</v>
      </c>
      <c r="AC87" s="491" t="str">
        <f>AC85*'OLD Data - P&amp;L'!$L$4</f>
        <v>#REF!</v>
      </c>
      <c r="AD87" s="491" t="str">
        <f>AD85*'OLD Data - P&amp;L'!$L$4</f>
        <v>#REF!</v>
      </c>
      <c r="AE87" s="491" t="str">
        <f>AE85*'OLD Data - P&amp;L'!$L$4</f>
        <v>#REF!</v>
      </c>
      <c r="AF87" s="491" t="str">
        <f>AF85*'OLD Data - P&amp;L'!$L$4</f>
        <v>#REF!</v>
      </c>
      <c r="AG87" s="888" t="str">
        <f t="shared" si="14"/>
        <v>#REF!</v>
      </c>
    </row>
    <row r="88" hidden="1" outlineLevel="1">
      <c r="A88" s="1016" t="s">
        <v>1018</v>
      </c>
      <c r="B88" s="491" t="str">
        <f>(#REF!+#REF!)*'OLD Data - P&amp;L'!$C$9</f>
        <v>#REF!</v>
      </c>
      <c r="C88" s="491" t="str">
        <f>(#REF!+#REF!+#REF!)*'OLD Data - P&amp;L'!$C$9</f>
        <v>#REF!</v>
      </c>
      <c r="D88" s="491" t="str">
        <f>(#REF!+#REF!+#REF!)*'OLD Data - P&amp;L'!$C$9</f>
        <v>#REF!</v>
      </c>
      <c r="E88" s="491" t="str">
        <f>(#REF!+#REF!+#REF!)*'OLD Data - P&amp;L'!$C$9</f>
        <v>#REF!</v>
      </c>
      <c r="F88" s="491" t="str">
        <f>(#REF!+#REF!+#REF!)*'OLD Data - P&amp;L'!$C$9</f>
        <v>#REF!</v>
      </c>
      <c r="G88" s="491" t="str">
        <f>(#REF!+#REF!+#REF!)*'OLD Data - P&amp;L'!$C$9</f>
        <v>#REF!</v>
      </c>
      <c r="H88" s="491" t="str">
        <f>(#REF!+#REF!+#REF!)*'OLD Data - P&amp;L'!$C$9</f>
        <v>#REF!</v>
      </c>
      <c r="I88" s="491" t="str">
        <f>(#REF!+#REF!+#REF!)*'OLD Data - P&amp;L'!$C$9</f>
        <v>#REF!</v>
      </c>
      <c r="J88" s="491" t="str">
        <f>(#REF!+#REF!+#REF!)*'OLD Data - P&amp;L'!$C$9</f>
        <v>#REF!</v>
      </c>
      <c r="K88" s="491" t="str">
        <f>(#REF!+#REF!+#REF!)*'OLD Data - P&amp;L'!$C$9</f>
        <v>#REF!</v>
      </c>
      <c r="L88" s="491" t="str">
        <f>(#REF!+#REF!+#REF!)*'OLD Data - P&amp;L'!$C$9</f>
        <v>#REF!</v>
      </c>
      <c r="M88" s="491" t="str">
        <f>(#REF!+#REF!+#REF!)*'OLD Data - P&amp;L'!$C$9</f>
        <v>#REF!</v>
      </c>
      <c r="N88" s="491" t="str">
        <f>(#REF!+#REF!+#REF!)*'OLD Data - P&amp;L'!$C$9</f>
        <v>#REF!</v>
      </c>
      <c r="O88" s="491" t="str">
        <f>(#REF!+#REF!+#REF!)*'OLD Data - P&amp;L'!$C$9</f>
        <v>#REF!</v>
      </c>
      <c r="P88" s="491" t="str">
        <f>(#REF!+#REF!+#REF!)*'OLD Data - P&amp;L'!$C$9</f>
        <v>#REF!</v>
      </c>
      <c r="Q88" s="491" t="str">
        <f>(#REF!+#REF!+#REF!)*'OLD Data - P&amp;L'!$C$9</f>
        <v>#REF!</v>
      </c>
      <c r="R88" s="491" t="str">
        <f>(#REF!+#REF!+#REF!)*'OLD Data - P&amp;L'!$C$9</f>
        <v>#REF!</v>
      </c>
      <c r="S88" s="491" t="str">
        <f>(#REF!+#REF!+#REF!)*'OLD Data - P&amp;L'!$C$9</f>
        <v>#REF!</v>
      </c>
      <c r="T88" s="491" t="str">
        <f>(#REF!+#REF!+#REF!)*'OLD Data - P&amp;L'!$C$9</f>
        <v>#REF!</v>
      </c>
      <c r="U88" s="491" t="str">
        <f>(#REF!+#REF!+#REF!)*'OLD Data - P&amp;L'!$C$9</f>
        <v>#REF!</v>
      </c>
      <c r="V88" s="491" t="str">
        <f>(#REF!+#REF!+#REF!)*'OLD Data - P&amp;L'!$C$9</f>
        <v>#REF!</v>
      </c>
      <c r="W88" s="491" t="str">
        <f>(#REF!+#REF!+#REF!)*'OLD Data - P&amp;L'!$C$9</f>
        <v>#REF!</v>
      </c>
      <c r="X88" s="491" t="str">
        <f>(#REF!+#REF!+#REF!)*'OLD Data - P&amp;L'!$C$9</f>
        <v>#REF!</v>
      </c>
      <c r="Y88" s="491" t="str">
        <f>(#REF!+#REF!+#REF!)*'OLD Data - P&amp;L'!$C$9</f>
        <v>#REF!</v>
      </c>
      <c r="Z88" s="491" t="str">
        <f>(#REF!+#REF!+#REF!)*'OLD Data - P&amp;L'!$C$9</f>
        <v>#REF!</v>
      </c>
      <c r="AA88" s="491" t="str">
        <f>(#REF!+#REF!+#REF!)*'OLD Data - P&amp;L'!$C$9</f>
        <v>#REF!</v>
      </c>
      <c r="AB88" s="491" t="str">
        <f>(#REF!+#REF!+#REF!)*'OLD Data - P&amp;L'!$C$9</f>
        <v>#REF!</v>
      </c>
      <c r="AC88" s="491" t="str">
        <f>(#REF!+#REF!+#REF!)*'OLD Data - P&amp;L'!$C$9</f>
        <v>#REF!</v>
      </c>
      <c r="AD88" s="491" t="str">
        <f>(#REF!+#REF!+#REF!)*'OLD Data - P&amp;L'!$C$9</f>
        <v>#REF!</v>
      </c>
      <c r="AE88" s="491" t="str">
        <f>(#REF!+#REF!+#REF!)*'OLD Data - P&amp;L'!$C$9</f>
        <v>#REF!</v>
      </c>
      <c r="AF88" s="491" t="str">
        <f>(#REF!+#REF!+#REF!)*'OLD Data - P&amp;L'!$C$9</f>
        <v>#REF!</v>
      </c>
      <c r="AG88" s="888" t="str">
        <f t="shared" si="14"/>
        <v>#REF!</v>
      </c>
    </row>
    <row r="89" hidden="1" outlineLevel="1">
      <c r="A89" s="1017" t="s">
        <v>1025</v>
      </c>
      <c r="B89" s="491" t="str">
        <f>B88*'OLD Data - P&amp;L'!$L$5</f>
        <v>#REF!</v>
      </c>
      <c r="C89" s="491" t="str">
        <f>C88*'OLD Data - P&amp;L'!$L$5</f>
        <v>#REF!</v>
      </c>
      <c r="D89" s="491" t="str">
        <f>D88*'OLD Data - P&amp;L'!$L$5</f>
        <v>#REF!</v>
      </c>
      <c r="E89" s="491" t="str">
        <f>E88*'OLD Data - P&amp;L'!$L$5</f>
        <v>#REF!</v>
      </c>
      <c r="F89" s="491" t="str">
        <f>F88*'OLD Data - P&amp;L'!$L$5</f>
        <v>#REF!</v>
      </c>
      <c r="G89" s="491" t="str">
        <f>G88*'OLD Data - P&amp;L'!$L$5</f>
        <v>#REF!</v>
      </c>
      <c r="H89" s="491" t="str">
        <f>H88*'OLD Data - P&amp;L'!$L$5</f>
        <v>#REF!</v>
      </c>
      <c r="I89" s="491" t="str">
        <f>I88*'OLD Data - P&amp;L'!$L$5</f>
        <v>#REF!</v>
      </c>
      <c r="J89" s="491" t="str">
        <f>J88*'OLD Data - P&amp;L'!$L$5</f>
        <v>#REF!</v>
      </c>
      <c r="K89" s="491" t="str">
        <f>K88*'OLD Data - P&amp;L'!$L$5</f>
        <v>#REF!</v>
      </c>
      <c r="L89" s="491" t="str">
        <f>L88*'OLD Data - P&amp;L'!$L$5</f>
        <v>#REF!</v>
      </c>
      <c r="M89" s="491" t="str">
        <f>M88*'OLD Data - P&amp;L'!$L$5</f>
        <v>#REF!</v>
      </c>
      <c r="N89" s="491" t="str">
        <f>N88*'OLD Data - P&amp;L'!$L$5</f>
        <v>#REF!</v>
      </c>
      <c r="O89" s="491" t="str">
        <f>O88*'OLD Data - P&amp;L'!$L$5</f>
        <v>#REF!</v>
      </c>
      <c r="P89" s="491" t="str">
        <f>P88*'OLD Data - P&amp;L'!$L$5</f>
        <v>#REF!</v>
      </c>
      <c r="Q89" s="491" t="str">
        <f>Q88*'OLD Data - P&amp;L'!$L$5</f>
        <v>#REF!</v>
      </c>
      <c r="R89" s="491" t="str">
        <f>R88*'OLD Data - P&amp;L'!$L$5</f>
        <v>#REF!</v>
      </c>
      <c r="S89" s="491" t="str">
        <f>S88*'OLD Data - P&amp;L'!$L$5</f>
        <v>#REF!</v>
      </c>
      <c r="T89" s="491" t="str">
        <f>T88*'OLD Data - P&amp;L'!$L$5</f>
        <v>#REF!</v>
      </c>
      <c r="U89" s="491" t="str">
        <f>U88*'OLD Data - P&amp;L'!$L$5</f>
        <v>#REF!</v>
      </c>
      <c r="V89" s="491" t="str">
        <f>V88*'OLD Data - P&amp;L'!$L$5</f>
        <v>#REF!</v>
      </c>
      <c r="W89" s="491" t="str">
        <f>W88*'OLD Data - P&amp;L'!$L$5</f>
        <v>#REF!</v>
      </c>
      <c r="X89" s="491" t="str">
        <f>X88*'OLD Data - P&amp;L'!$L$5</f>
        <v>#REF!</v>
      </c>
      <c r="Y89" s="491" t="str">
        <f>Y88*'OLD Data - P&amp;L'!$L$5</f>
        <v>#REF!</v>
      </c>
      <c r="Z89" s="491" t="str">
        <f>Z88*'OLD Data - P&amp;L'!$L$5</f>
        <v>#REF!</v>
      </c>
      <c r="AA89" s="491" t="str">
        <f>AA88*'OLD Data - P&amp;L'!$L$5</f>
        <v>#REF!</v>
      </c>
      <c r="AB89" s="491" t="str">
        <f>AB88*'OLD Data - P&amp;L'!$L$5</f>
        <v>#REF!</v>
      </c>
      <c r="AC89" s="491" t="str">
        <f>AC88*'OLD Data - P&amp;L'!$L$5</f>
        <v>#REF!</v>
      </c>
      <c r="AD89" s="491" t="str">
        <f>AD88*'OLD Data - P&amp;L'!$L$5</f>
        <v>#REF!</v>
      </c>
      <c r="AE89" s="491" t="str">
        <f>AE88*'OLD Data - P&amp;L'!$L$5</f>
        <v>#REF!</v>
      </c>
      <c r="AF89" s="491" t="str">
        <f>AF88*'OLD Data - P&amp;L'!$L$5</f>
        <v>#REF!</v>
      </c>
      <c r="AG89" s="888" t="str">
        <f t="shared" si="14"/>
        <v>#REF!</v>
      </c>
    </row>
    <row r="90" hidden="1" outlineLevel="1">
      <c r="A90" s="1017" t="s">
        <v>1029</v>
      </c>
      <c r="B90" s="491" t="str">
        <f>B88*'OLD Data - P&amp;L'!$L$4</f>
        <v>#REF!</v>
      </c>
      <c r="C90" s="491" t="str">
        <f>C88*'OLD Data - P&amp;L'!$L$4</f>
        <v>#REF!</v>
      </c>
      <c r="D90" s="491" t="str">
        <f>D88*'OLD Data - P&amp;L'!$L$4</f>
        <v>#REF!</v>
      </c>
      <c r="E90" s="491" t="str">
        <f>E88*'OLD Data - P&amp;L'!$L$4</f>
        <v>#REF!</v>
      </c>
      <c r="F90" s="491" t="str">
        <f>F88*'OLD Data - P&amp;L'!$L$4</f>
        <v>#REF!</v>
      </c>
      <c r="G90" s="491" t="str">
        <f>G88*'OLD Data - P&amp;L'!$L$4</f>
        <v>#REF!</v>
      </c>
      <c r="H90" s="491" t="str">
        <f>H88*'OLD Data - P&amp;L'!$L$4</f>
        <v>#REF!</v>
      </c>
      <c r="I90" s="491" t="str">
        <f>I88*'OLD Data - P&amp;L'!$L$4</f>
        <v>#REF!</v>
      </c>
      <c r="J90" s="491" t="str">
        <f>J88*'OLD Data - P&amp;L'!$L$4</f>
        <v>#REF!</v>
      </c>
      <c r="K90" s="491" t="str">
        <f>K88*'OLD Data - P&amp;L'!$L$4</f>
        <v>#REF!</v>
      </c>
      <c r="L90" s="491" t="str">
        <f>L88*'OLD Data - P&amp;L'!$L$4</f>
        <v>#REF!</v>
      </c>
      <c r="M90" s="491" t="str">
        <f>M88*'OLD Data - P&amp;L'!$L$4</f>
        <v>#REF!</v>
      </c>
      <c r="N90" s="491" t="str">
        <f>N88*'OLD Data - P&amp;L'!$L$4</f>
        <v>#REF!</v>
      </c>
      <c r="O90" s="491" t="str">
        <f>O88*'OLD Data - P&amp;L'!$L$4</f>
        <v>#REF!</v>
      </c>
      <c r="P90" s="491" t="str">
        <f>P88*'OLD Data - P&amp;L'!$L$4</f>
        <v>#REF!</v>
      </c>
      <c r="Q90" s="491" t="str">
        <f>Q88*'OLD Data - P&amp;L'!$L$4</f>
        <v>#REF!</v>
      </c>
      <c r="R90" s="491" t="str">
        <f>R88*'OLD Data - P&amp;L'!$L$4</f>
        <v>#REF!</v>
      </c>
      <c r="S90" s="491" t="str">
        <f>S88*'OLD Data - P&amp;L'!$L$4</f>
        <v>#REF!</v>
      </c>
      <c r="T90" s="491" t="str">
        <f>T88*'OLD Data - P&amp;L'!$L$4</f>
        <v>#REF!</v>
      </c>
      <c r="U90" s="491" t="str">
        <f>U88*'OLD Data - P&amp;L'!$L$4</f>
        <v>#REF!</v>
      </c>
      <c r="V90" s="491" t="str">
        <f>V88*'OLD Data - P&amp;L'!$L$4</f>
        <v>#REF!</v>
      </c>
      <c r="W90" s="491" t="str">
        <f>W88*'OLD Data - P&amp;L'!$L$4</f>
        <v>#REF!</v>
      </c>
      <c r="X90" s="491" t="str">
        <f>X88*'OLD Data - P&amp;L'!$L$4</f>
        <v>#REF!</v>
      </c>
      <c r="Y90" s="491" t="str">
        <f>Y88*'OLD Data - P&amp;L'!$L$4</f>
        <v>#REF!</v>
      </c>
      <c r="Z90" s="491" t="str">
        <f>Z88*'OLD Data - P&amp;L'!$L$4</f>
        <v>#REF!</v>
      </c>
      <c r="AA90" s="491" t="str">
        <f>AA88*'OLD Data - P&amp;L'!$L$4</f>
        <v>#REF!</v>
      </c>
      <c r="AB90" s="491" t="str">
        <f>AB88*'OLD Data - P&amp;L'!$L$4</f>
        <v>#REF!</v>
      </c>
      <c r="AC90" s="491" t="str">
        <f>AC88*'OLD Data - P&amp;L'!$L$4</f>
        <v>#REF!</v>
      </c>
      <c r="AD90" s="491" t="str">
        <f>AD88*'OLD Data - P&amp;L'!$L$4</f>
        <v>#REF!</v>
      </c>
      <c r="AE90" s="491" t="str">
        <f>AE88*'OLD Data - P&amp;L'!$L$4</f>
        <v>#REF!</v>
      </c>
      <c r="AF90" s="491" t="str">
        <f>AF88*'OLD Data - P&amp;L'!$L$4</f>
        <v>#REF!</v>
      </c>
      <c r="AG90" s="888" t="str">
        <f t="shared" si="14"/>
        <v>#REF!</v>
      </c>
    </row>
    <row r="91" hidden="1" outlineLevel="1">
      <c r="A91" s="1016" t="s">
        <v>1034</v>
      </c>
      <c r="B91" s="491" t="str">
        <f>(#REF!+#REF!)*'OLD Data - P&amp;L'!$C$5</f>
        <v>#REF!</v>
      </c>
      <c r="C91" s="491" t="str">
        <f>(#REF!+#REF!+#REF!)*'OLD Data - P&amp;L'!$C$5</f>
        <v>#REF!</v>
      </c>
      <c r="D91" s="491" t="str">
        <f>(#REF!+#REF!+#REF!)*'OLD Data - P&amp;L'!$C$5</f>
        <v>#REF!</v>
      </c>
      <c r="E91" s="491" t="str">
        <f>(#REF!+#REF!+#REF!)*'OLD Data - P&amp;L'!$C$5</f>
        <v>#REF!</v>
      </c>
      <c r="F91" s="491" t="str">
        <f>(#REF!+#REF!+#REF!)*'OLD Data - P&amp;L'!$C$5</f>
        <v>#REF!</v>
      </c>
      <c r="G91" s="491" t="str">
        <f>(#REF!+#REF!+#REF!)*'OLD Data - P&amp;L'!$C$5</f>
        <v>#REF!</v>
      </c>
      <c r="H91" s="491" t="str">
        <f>(#REF!+#REF!+#REF!)*'OLD Data - P&amp;L'!$C$5</f>
        <v>#REF!</v>
      </c>
      <c r="I91" s="491" t="str">
        <f>(#REF!+#REF!+#REF!)*'OLD Data - P&amp;L'!$C$5</f>
        <v>#REF!</v>
      </c>
      <c r="J91" s="491" t="str">
        <f>(#REF!+#REF!+#REF!)*'OLD Data - P&amp;L'!$C$5</f>
        <v>#REF!</v>
      </c>
      <c r="K91" s="491" t="str">
        <f>(#REF!+#REF!+#REF!)*'OLD Data - P&amp;L'!$C$5</f>
        <v>#REF!</v>
      </c>
      <c r="L91" s="491" t="str">
        <f>(#REF!+#REF!+#REF!)*'OLD Data - P&amp;L'!$C$5</f>
        <v>#REF!</v>
      </c>
      <c r="M91" s="491" t="str">
        <f>(#REF!+#REF!+#REF!)*'OLD Data - P&amp;L'!$C$5</f>
        <v>#REF!</v>
      </c>
      <c r="N91" s="491" t="str">
        <f>(#REF!+#REF!+#REF!)*'OLD Data - P&amp;L'!$C$5</f>
        <v>#REF!</v>
      </c>
      <c r="O91" s="491" t="str">
        <f>(#REF!+#REF!+#REF!)*'OLD Data - P&amp;L'!$C$5</f>
        <v>#REF!</v>
      </c>
      <c r="P91" s="491" t="str">
        <f>(#REF!+#REF!+#REF!)*'OLD Data - P&amp;L'!$C$5</f>
        <v>#REF!</v>
      </c>
      <c r="Q91" s="491" t="str">
        <f>(#REF!+#REF!+#REF!)*'OLD Data - P&amp;L'!$C$5</f>
        <v>#REF!</v>
      </c>
      <c r="R91" s="491" t="str">
        <f>(#REF!+#REF!+#REF!)*'OLD Data - P&amp;L'!$C$5</f>
        <v>#REF!</v>
      </c>
      <c r="S91" s="491" t="str">
        <f>(#REF!+#REF!+#REF!)*'OLD Data - P&amp;L'!$C$5</f>
        <v>#REF!</v>
      </c>
      <c r="T91" s="491" t="str">
        <f>(#REF!+#REF!+#REF!)*'OLD Data - P&amp;L'!$C$5</f>
        <v>#REF!</v>
      </c>
      <c r="U91" s="491" t="str">
        <f>(#REF!+#REF!+#REF!)*'OLD Data - P&amp;L'!$C$5</f>
        <v>#REF!</v>
      </c>
      <c r="V91" s="491" t="str">
        <f>(#REF!+#REF!+#REF!)*'OLD Data - P&amp;L'!$C$5</f>
        <v>#REF!</v>
      </c>
      <c r="W91" s="491" t="str">
        <f>(#REF!+#REF!+#REF!)*'OLD Data - P&amp;L'!$C$5</f>
        <v>#REF!</v>
      </c>
      <c r="X91" s="491" t="str">
        <f>(#REF!+#REF!+#REF!)*'OLD Data - P&amp;L'!$C$5</f>
        <v>#REF!</v>
      </c>
      <c r="Y91" s="491" t="str">
        <f>(#REF!+#REF!+#REF!)*'OLD Data - P&amp;L'!$C$5</f>
        <v>#REF!</v>
      </c>
      <c r="Z91" s="491" t="str">
        <f>(#REF!+#REF!+#REF!)*'OLD Data - P&amp;L'!$C$5</f>
        <v>#REF!</v>
      </c>
      <c r="AA91" s="491" t="str">
        <f>(#REF!+#REF!+#REF!)*'OLD Data - P&amp;L'!$C$5</f>
        <v>#REF!</v>
      </c>
      <c r="AB91" s="491" t="str">
        <f>(#REF!+#REF!+#REF!)*'OLD Data - P&amp;L'!$C$5</f>
        <v>#REF!</v>
      </c>
      <c r="AC91" s="491" t="str">
        <f>(#REF!+#REF!+#REF!)*'OLD Data - P&amp;L'!$C$5</f>
        <v>#REF!</v>
      </c>
      <c r="AD91" s="491" t="str">
        <f>(#REF!+#REF!+#REF!)*'OLD Data - P&amp;L'!$C$5</f>
        <v>#REF!</v>
      </c>
      <c r="AE91" s="491" t="str">
        <f>(#REF!+#REF!+#REF!)*'OLD Data - P&amp;L'!$C$5</f>
        <v>#REF!</v>
      </c>
      <c r="AF91" s="491" t="str">
        <f>(#REF!+#REF!+#REF!)*'OLD Data - P&amp;L'!$C$5</f>
        <v>#REF!</v>
      </c>
      <c r="AG91" s="888" t="str">
        <f t="shared" si="14"/>
        <v>#REF!</v>
      </c>
    </row>
    <row r="92" hidden="1" outlineLevel="1">
      <c r="A92" s="1017" t="s">
        <v>1222</v>
      </c>
      <c r="B92" s="491" t="str">
        <f>B91*'OLD Data - P&amp;L'!$L$8</f>
        <v>#REF!</v>
      </c>
      <c r="C92" s="491" t="str">
        <f>C91*'OLD Data - P&amp;L'!$L$8</f>
        <v>#REF!</v>
      </c>
      <c r="D92" s="491" t="str">
        <f>D91*'OLD Data - P&amp;L'!$L$8</f>
        <v>#REF!</v>
      </c>
      <c r="E92" s="491" t="str">
        <f>E91*'OLD Data - P&amp;L'!$L$8</f>
        <v>#REF!</v>
      </c>
      <c r="F92" s="491" t="str">
        <f>F91*'OLD Data - P&amp;L'!$L$8</f>
        <v>#REF!</v>
      </c>
      <c r="G92" s="491" t="str">
        <f>G91*'OLD Data - P&amp;L'!$L$8</f>
        <v>#REF!</v>
      </c>
      <c r="H92" s="491" t="str">
        <f>H91*'OLD Data - P&amp;L'!$L$8</f>
        <v>#REF!</v>
      </c>
      <c r="I92" s="491" t="str">
        <f>I91*'OLD Data - P&amp;L'!$L$8</f>
        <v>#REF!</v>
      </c>
      <c r="J92" s="491" t="str">
        <f>J91*'OLD Data - P&amp;L'!$L$8</f>
        <v>#REF!</v>
      </c>
      <c r="K92" s="491" t="str">
        <f>K91*'OLD Data - P&amp;L'!$L$8</f>
        <v>#REF!</v>
      </c>
      <c r="L92" s="491" t="str">
        <f>L91*'OLD Data - P&amp;L'!$L$8</f>
        <v>#REF!</v>
      </c>
      <c r="M92" s="491" t="str">
        <f>M91*'OLD Data - P&amp;L'!$L$8</f>
        <v>#REF!</v>
      </c>
      <c r="N92" s="491" t="str">
        <f>N91*'OLD Data - P&amp;L'!$L$8</f>
        <v>#REF!</v>
      </c>
      <c r="O92" s="491" t="str">
        <f>O91*'OLD Data - P&amp;L'!$L$8</f>
        <v>#REF!</v>
      </c>
      <c r="P92" s="491" t="str">
        <f>P91*'OLD Data - P&amp;L'!$L$8</f>
        <v>#REF!</v>
      </c>
      <c r="Q92" s="491" t="str">
        <f>Q91*'OLD Data - P&amp;L'!$L$8</f>
        <v>#REF!</v>
      </c>
      <c r="R92" s="491" t="str">
        <f>R91*'OLD Data - P&amp;L'!$L$8</f>
        <v>#REF!</v>
      </c>
      <c r="S92" s="491" t="str">
        <f>S91*'OLD Data - P&amp;L'!$L$8</f>
        <v>#REF!</v>
      </c>
      <c r="T92" s="491" t="str">
        <f>T91*'OLD Data - P&amp;L'!$L$8</f>
        <v>#REF!</v>
      </c>
      <c r="U92" s="491" t="str">
        <f>U91*'OLD Data - P&amp;L'!$L$8</f>
        <v>#REF!</v>
      </c>
      <c r="V92" s="491" t="str">
        <f>V91*'OLD Data - P&amp;L'!$L$8</f>
        <v>#REF!</v>
      </c>
      <c r="W92" s="491" t="str">
        <f>W91*'OLD Data - P&amp;L'!$L$8</f>
        <v>#REF!</v>
      </c>
      <c r="X92" s="491" t="str">
        <f>X91*'OLD Data - P&amp;L'!$L$8</f>
        <v>#REF!</v>
      </c>
      <c r="Y92" s="491" t="str">
        <f>Y91*'OLD Data - P&amp;L'!$L$8</f>
        <v>#REF!</v>
      </c>
      <c r="Z92" s="491" t="str">
        <f>Z91*'OLD Data - P&amp;L'!$L$8</f>
        <v>#REF!</v>
      </c>
      <c r="AA92" s="491" t="str">
        <f>AA91*'OLD Data - P&amp;L'!$L$8</f>
        <v>#REF!</v>
      </c>
      <c r="AB92" s="491" t="str">
        <f>AB91*'OLD Data - P&amp;L'!$L$8</f>
        <v>#REF!</v>
      </c>
      <c r="AC92" s="491" t="str">
        <f>AC91*'OLD Data - P&amp;L'!$L$8</f>
        <v>#REF!</v>
      </c>
      <c r="AD92" s="491" t="str">
        <f>AD91*'OLD Data - P&amp;L'!$L$8</f>
        <v>#REF!</v>
      </c>
      <c r="AE92" s="491" t="str">
        <f>AE91*'OLD Data - P&amp;L'!$L$8</f>
        <v>#REF!</v>
      </c>
      <c r="AF92" s="491" t="str">
        <f>AF91*'OLD Data - P&amp;L'!$L$8</f>
        <v>#REF!</v>
      </c>
      <c r="AG92" s="888" t="str">
        <f t="shared" si="14"/>
        <v>#REF!</v>
      </c>
    </row>
    <row r="93" hidden="1" outlineLevel="1">
      <c r="A93" s="1017" t="s">
        <v>1045</v>
      </c>
      <c r="B93" s="491" t="str">
        <f>B91*'OLD Data - P&amp;L'!$L$9</f>
        <v>#REF!</v>
      </c>
      <c r="C93" s="491" t="str">
        <f>C91*'OLD Data - P&amp;L'!$L$9</f>
        <v>#REF!</v>
      </c>
      <c r="D93" s="491" t="str">
        <f>D91*'OLD Data - P&amp;L'!$L$9</f>
        <v>#REF!</v>
      </c>
      <c r="E93" s="491" t="str">
        <f>E91*'OLD Data - P&amp;L'!$L$9</f>
        <v>#REF!</v>
      </c>
      <c r="F93" s="491" t="str">
        <f>F91*'OLD Data - P&amp;L'!$L$9</f>
        <v>#REF!</v>
      </c>
      <c r="G93" s="491" t="str">
        <f>G91*'OLD Data - P&amp;L'!$L$9</f>
        <v>#REF!</v>
      </c>
      <c r="H93" s="491" t="str">
        <f>H91*'OLD Data - P&amp;L'!$L$9</f>
        <v>#REF!</v>
      </c>
      <c r="I93" s="491" t="str">
        <f>I91*'OLD Data - P&amp;L'!$L$9</f>
        <v>#REF!</v>
      </c>
      <c r="J93" s="491" t="str">
        <f>J91*'OLD Data - P&amp;L'!$L$9</f>
        <v>#REF!</v>
      </c>
      <c r="K93" s="491" t="str">
        <f>K91*'OLD Data - P&amp;L'!$L$9</f>
        <v>#REF!</v>
      </c>
      <c r="L93" s="491" t="str">
        <f>L91*'OLD Data - P&amp;L'!$L$9</f>
        <v>#REF!</v>
      </c>
      <c r="M93" s="491" t="str">
        <f>M91*'OLD Data - P&amp;L'!$L$9</f>
        <v>#REF!</v>
      </c>
      <c r="N93" s="491" t="str">
        <f>N91*'OLD Data - P&amp;L'!$L$9</f>
        <v>#REF!</v>
      </c>
      <c r="O93" s="491" t="str">
        <f>O91*'OLD Data - P&amp;L'!$L$9</f>
        <v>#REF!</v>
      </c>
      <c r="P93" s="491" t="str">
        <f>P91*'OLD Data - P&amp;L'!$L$9</f>
        <v>#REF!</v>
      </c>
      <c r="Q93" s="491" t="str">
        <f>Q91*'OLD Data - P&amp;L'!$L$9</f>
        <v>#REF!</v>
      </c>
      <c r="R93" s="491" t="str">
        <f>R91*'OLD Data - P&amp;L'!$L$9</f>
        <v>#REF!</v>
      </c>
      <c r="S93" s="491" t="str">
        <f>S91*'OLD Data - P&amp;L'!$L$9</f>
        <v>#REF!</v>
      </c>
      <c r="T93" s="491" t="str">
        <f>T91*'OLD Data - P&amp;L'!$L$9</f>
        <v>#REF!</v>
      </c>
      <c r="U93" s="491" t="str">
        <f>U91*'OLD Data - P&amp;L'!$L$9</f>
        <v>#REF!</v>
      </c>
      <c r="V93" s="491" t="str">
        <f>V91*'OLD Data - P&amp;L'!$L$9</f>
        <v>#REF!</v>
      </c>
      <c r="W93" s="491" t="str">
        <f>W91*'OLD Data - P&amp;L'!$L$9</f>
        <v>#REF!</v>
      </c>
      <c r="X93" s="491" t="str">
        <f>X91*'OLD Data - P&amp;L'!$L$9</f>
        <v>#REF!</v>
      </c>
      <c r="Y93" s="491" t="str">
        <f>Y91*'OLD Data - P&amp;L'!$L$9</f>
        <v>#REF!</v>
      </c>
      <c r="Z93" s="491" t="str">
        <f>Z91*'OLD Data - P&amp;L'!$L$9</f>
        <v>#REF!</v>
      </c>
      <c r="AA93" s="491" t="str">
        <f>AA91*'OLD Data - P&amp;L'!$L$9</f>
        <v>#REF!</v>
      </c>
      <c r="AB93" s="491" t="str">
        <f>AB91*'OLD Data - P&amp;L'!$L$9</f>
        <v>#REF!</v>
      </c>
      <c r="AC93" s="491" t="str">
        <f>AC91*'OLD Data - P&amp;L'!$L$9</f>
        <v>#REF!</v>
      </c>
      <c r="AD93" s="491" t="str">
        <f>AD91*'OLD Data - P&amp;L'!$L$9</f>
        <v>#REF!</v>
      </c>
      <c r="AE93" s="491" t="str">
        <f>AE91*'OLD Data - P&amp;L'!$L$9</f>
        <v>#REF!</v>
      </c>
      <c r="AF93" s="491" t="str">
        <f>AF91*'OLD Data - P&amp;L'!$L$9</f>
        <v>#REF!</v>
      </c>
      <c r="AG93" s="888" t="str">
        <f t="shared" si="14"/>
        <v>#REF!</v>
      </c>
    </row>
    <row r="94" hidden="1" outlineLevel="1">
      <c r="A94" s="1017" t="s">
        <v>1056</v>
      </c>
      <c r="B94" s="491" t="str">
        <f>(B78+B80+#REF!+B82+B85+B88+B91)*'OLD Data - P&amp;L'!$L$6</f>
        <v>#REF!</v>
      </c>
      <c r="C94" s="491" t="str">
        <f>(C78+C80+#REF!+C82+C85+C88+C91)*'OLD Data - P&amp;L'!$L$6</f>
        <v>#REF!</v>
      </c>
      <c r="D94" s="491" t="str">
        <f>(D78+D80+#REF!+D82+D85+D88+D91)*'OLD Data - P&amp;L'!$L$6</f>
        <v>#REF!</v>
      </c>
      <c r="E94" s="491" t="str">
        <f>(E78+E80+#REF!+E82+E85+E88+E91)*'OLD Data - P&amp;L'!$L$6</f>
        <v>#REF!</v>
      </c>
      <c r="F94" s="491" t="str">
        <f>(F78+F80+#REF!+F82+F85+F88+F91)*'OLD Data - P&amp;L'!$L$6</f>
        <v>#REF!</v>
      </c>
      <c r="G94" s="491" t="str">
        <f>(G78+G80+#REF!+G82+G85+G88+G91)*'OLD Data - P&amp;L'!$L$6</f>
        <v>#REF!</v>
      </c>
      <c r="H94" s="491" t="str">
        <f>(H78+H80+#REF!+H82+H85+H88+H91)*'OLD Data - P&amp;L'!$L$6</f>
        <v>#REF!</v>
      </c>
      <c r="I94" s="491" t="str">
        <f>(I78+I80+#REF!+I82+I85+I88+I91)*'OLD Data - P&amp;L'!$L$6</f>
        <v>#REF!</v>
      </c>
      <c r="J94" s="491" t="str">
        <f>(J78+J80+#REF!+J82+J85+J88+J91)*'OLD Data - P&amp;L'!$L$6</f>
        <v>#REF!</v>
      </c>
      <c r="K94" s="491" t="str">
        <f>(K78+K80+#REF!+K82+K85+K88+K91)*'OLD Data - P&amp;L'!$L$6</f>
        <v>#REF!</v>
      </c>
      <c r="L94" s="491" t="str">
        <f>(L78+L80+#REF!+L82+L85+L88+L91)*'OLD Data - P&amp;L'!$L$6</f>
        <v>#REF!</v>
      </c>
      <c r="M94" s="491" t="str">
        <f>(M78+M80+#REF!+M82+M85+M88+M91)*'OLD Data - P&amp;L'!$L$6</f>
        <v>#REF!</v>
      </c>
      <c r="N94" s="491" t="str">
        <f>(N78+N80+#REF!+N82+N85+N88+N91)*'OLD Data - P&amp;L'!$L$6</f>
        <v>#REF!</v>
      </c>
      <c r="O94" s="491" t="str">
        <f>(O78+O80+#REF!+O82+O85+O88+O91)*'OLD Data - P&amp;L'!$L$6</f>
        <v>#REF!</v>
      </c>
      <c r="P94" s="491" t="str">
        <f>(P78+P80+#REF!+P82+P85+P88+P91)*'OLD Data - P&amp;L'!$L$6</f>
        <v>#REF!</v>
      </c>
      <c r="Q94" s="491" t="str">
        <f>(Q78+Q80+#REF!+Q82+Q85+Q88+Q91)*'OLD Data - P&amp;L'!$L$6</f>
        <v>#REF!</v>
      </c>
      <c r="R94" s="491" t="str">
        <f>(R78+R80+#REF!+R82+R85+R88+R91)*'OLD Data - P&amp;L'!$L$6</f>
        <v>#REF!</v>
      </c>
      <c r="S94" s="491" t="str">
        <f>(S78+S80+#REF!+S82+S85+S88+S91)*'OLD Data - P&amp;L'!$L$6</f>
        <v>#REF!</v>
      </c>
      <c r="T94" s="491" t="str">
        <f>(T78+T80+#REF!+T82+T85+T88+T91)*'OLD Data - P&amp;L'!$L$6</f>
        <v>#REF!</v>
      </c>
      <c r="U94" s="491" t="str">
        <f>(U78+U80+#REF!+U82+U85+U88+U91)*'OLD Data - P&amp;L'!$L$6</f>
        <v>#REF!</v>
      </c>
      <c r="V94" s="491" t="str">
        <f>(V78+V80+#REF!+V82+V85+V88+V91)*'OLD Data - P&amp;L'!$L$6</f>
        <v>#REF!</v>
      </c>
      <c r="W94" s="491" t="str">
        <f>(W78+W80+#REF!+W82+W85+W88+W91)*'OLD Data - P&amp;L'!$L$6</f>
        <v>#REF!</v>
      </c>
      <c r="X94" s="491" t="str">
        <f>(X78+X80+#REF!+X82+X85+X88+X91)*'OLD Data - P&amp;L'!$L$6</f>
        <v>#REF!</v>
      </c>
      <c r="Y94" s="491" t="str">
        <f>(Y78+Y80+#REF!+Y82+Y85+Y88+Y91)*'OLD Data - P&amp;L'!$L$6</f>
        <v>#REF!</v>
      </c>
      <c r="Z94" s="491" t="str">
        <f>(Z78+Z80+#REF!+Z82+Z85+Z88+Z91)*'OLD Data - P&amp;L'!$L$6</f>
        <v>#REF!</v>
      </c>
      <c r="AA94" s="491" t="str">
        <f>(AA78+AA80+#REF!+AA82+AA85+AA88+AA91)*'OLD Data - P&amp;L'!$L$6</f>
        <v>#REF!</v>
      </c>
      <c r="AB94" s="491" t="str">
        <f>(AB78+AB80+#REF!+AB82+AB85+AB88+AB91)*'OLD Data - P&amp;L'!$L$6</f>
        <v>#REF!</v>
      </c>
      <c r="AC94" s="491" t="str">
        <f>(AC78+AC80+#REF!+AC82+AC85+AC88+AC91)*'OLD Data - P&amp;L'!$L$6</f>
        <v>#REF!</v>
      </c>
      <c r="AD94" s="491" t="str">
        <f>(AD78+AD80+#REF!+AD82+AD85+AD88+AD91)*'OLD Data - P&amp;L'!$L$6</f>
        <v>#REF!</v>
      </c>
      <c r="AE94" s="491" t="str">
        <f>(AE78+AE80+#REF!+AE82+AE85+AE88+AE91)*'OLD Data - P&amp;L'!$L$6</f>
        <v>#REF!</v>
      </c>
      <c r="AF94" s="491" t="str">
        <f>(AF78+AF80+#REF!+AF82+AF85+AF88+AF91)*'OLD Data - P&amp;L'!$L$6</f>
        <v>#REF!</v>
      </c>
      <c r="AG94" s="888" t="str">
        <f t="shared" si="14"/>
        <v>#REF!</v>
      </c>
    </row>
    <row r="95" hidden="1" outlineLevel="1">
      <c r="A95" s="1017" t="s">
        <v>1072</v>
      </c>
      <c r="B95" s="491" t="str">
        <f>((#REF!+#REF!)*'OLD Data - P&amp;L'!$C$32)+((#REF!+#REF!)*'OLD Data - P&amp;L'!$C$33)+((#REF!+#REF!)*'OLD Data - P&amp;L'!$C$34)</f>
        <v>#REF!</v>
      </c>
      <c r="C95" s="491" t="str">
        <f>((#REF!+#REF!)*'OLD Data - P&amp;L'!$C$32)+((#REF!+#REF!)*'OLD Data - P&amp;L'!$C$33)+((#REF!+#REF!)*'OLD Data - P&amp;L'!$C$34)</f>
        <v>#REF!</v>
      </c>
      <c r="D95" s="491" t="str">
        <f>((#REF!+#REF!)*'OLD Data - P&amp;L'!$C$32)+((#REF!+#REF!)*'OLD Data - P&amp;L'!$C$33)+((#REF!+#REF!)*'OLD Data - P&amp;L'!$C$34)</f>
        <v>#REF!</v>
      </c>
      <c r="E95" s="491" t="str">
        <f>((#REF!+#REF!)*'OLD Data - P&amp;L'!$C$32)+((#REF!+#REF!)*'OLD Data - P&amp;L'!$C$33)+((#REF!+#REF!)*'OLD Data - P&amp;L'!$C$34)</f>
        <v>#REF!</v>
      </c>
      <c r="F95" s="491" t="str">
        <f>((#REF!+#REF!)*'OLD Data - P&amp;L'!$C$32)+((#REF!+#REF!)*'OLD Data - P&amp;L'!$C$33)+((#REF!+#REF!)*'OLD Data - P&amp;L'!$C$34)</f>
        <v>#REF!</v>
      </c>
      <c r="G95" s="491" t="str">
        <f>((#REF!+#REF!)*'OLD Data - P&amp;L'!$C$32)+((#REF!+#REF!)*'OLD Data - P&amp;L'!$C$33)+((#REF!+#REF!)*'OLD Data - P&amp;L'!$C$34)</f>
        <v>#REF!</v>
      </c>
      <c r="H95" s="491" t="str">
        <f>((#REF!+#REF!)*'OLD Data - P&amp;L'!$C$32)+((#REF!+#REF!)*'OLD Data - P&amp;L'!$C$33)+((#REF!+#REF!)*'OLD Data - P&amp;L'!$C$34)</f>
        <v>#REF!</v>
      </c>
      <c r="I95" s="491" t="str">
        <f>((#REF!+#REF!)*'OLD Data - P&amp;L'!$C$32)+((#REF!+#REF!)*'OLD Data - P&amp;L'!$C$33)+((#REF!+#REF!)*'OLD Data - P&amp;L'!$C$34)</f>
        <v>#REF!</v>
      </c>
      <c r="J95" s="491" t="str">
        <f>((#REF!+#REF!)*'OLD Data - P&amp;L'!$C$32)+((#REF!+#REF!)*'OLD Data - P&amp;L'!$C$33)+((#REF!+#REF!)*'OLD Data - P&amp;L'!$C$34)</f>
        <v>#REF!</v>
      </c>
      <c r="K95" s="491" t="str">
        <f>((#REF!+#REF!)*'OLD Data - P&amp;L'!$C$32)+((#REF!+#REF!)*'OLD Data - P&amp;L'!$C$33)+((#REF!+#REF!)*'OLD Data - P&amp;L'!$C$34)</f>
        <v>#REF!</v>
      </c>
      <c r="L95" s="491" t="str">
        <f>((#REF!+#REF!)*'OLD Data - P&amp;L'!$C$32)+((#REF!+#REF!)*'OLD Data - P&amp;L'!$C$33)+((#REF!+#REF!)*'OLD Data - P&amp;L'!$C$34)</f>
        <v>#REF!</v>
      </c>
      <c r="M95" s="491" t="str">
        <f>((#REF!+#REF!)*'OLD Data - P&amp;L'!$C$32)+((#REF!+#REF!)*'OLD Data - P&amp;L'!$C$33)+((#REF!+#REF!)*'OLD Data - P&amp;L'!$C$34)</f>
        <v>#REF!</v>
      </c>
      <c r="N95" s="491" t="str">
        <f>((#REF!+#REF!)*'OLD Data - P&amp;L'!$C$32)+((#REF!+#REF!)*'OLD Data - P&amp;L'!$C$33)+((#REF!+#REF!)*'OLD Data - P&amp;L'!$C$34)</f>
        <v>#REF!</v>
      </c>
      <c r="O95" s="491" t="str">
        <f>((#REF!+#REF!)*'OLD Data - P&amp;L'!$C$32)+((#REF!+#REF!)*'OLD Data - P&amp;L'!$C$33)+((#REF!+#REF!)*'OLD Data - P&amp;L'!$C$34)</f>
        <v>#REF!</v>
      </c>
      <c r="P95" s="491" t="str">
        <f>((#REF!+#REF!)*'OLD Data - P&amp;L'!$C$32)+((#REF!+#REF!)*'OLD Data - P&amp;L'!$C$33)+((#REF!+#REF!)*'OLD Data - P&amp;L'!$C$34)</f>
        <v>#REF!</v>
      </c>
      <c r="Q95" s="491" t="str">
        <f>((#REF!+#REF!)*'OLD Data - P&amp;L'!$C$32)+((#REF!+#REF!)*'OLD Data - P&amp;L'!$C$33)+((#REF!+#REF!)*'OLD Data - P&amp;L'!$C$34)</f>
        <v>#REF!</v>
      </c>
      <c r="R95" s="491" t="str">
        <f>((#REF!+#REF!)*'OLD Data - P&amp;L'!$C$32)+((#REF!+#REF!)*'OLD Data - P&amp;L'!$C$33)+((#REF!+#REF!)*'OLD Data - P&amp;L'!$C$34)</f>
        <v>#REF!</v>
      </c>
      <c r="S95" s="491" t="str">
        <f>((#REF!+#REF!)*'OLD Data - P&amp;L'!$C$32)+((#REF!+#REF!)*'OLD Data - P&amp;L'!$C$33)+((#REF!+#REF!)*'OLD Data - P&amp;L'!$C$34)</f>
        <v>#REF!</v>
      </c>
      <c r="T95" s="491" t="str">
        <f>((#REF!+#REF!)*'OLD Data - P&amp;L'!$C$32)+((#REF!+#REF!)*'OLD Data - P&amp;L'!$C$33)+((#REF!+#REF!)*'OLD Data - P&amp;L'!$C$34)</f>
        <v>#REF!</v>
      </c>
      <c r="U95" s="491" t="str">
        <f>((#REF!+#REF!)*'OLD Data - P&amp;L'!$C$32)+((#REF!+#REF!)*'OLD Data - P&amp;L'!$C$33)+((#REF!+#REF!)*'OLD Data - P&amp;L'!$C$34)</f>
        <v>#REF!</v>
      </c>
      <c r="V95" s="491" t="str">
        <f>((#REF!+#REF!)*'OLD Data - P&amp;L'!$C$32)+((#REF!+#REF!)*'OLD Data - P&amp;L'!$C$33)+((#REF!+#REF!)*'OLD Data - P&amp;L'!$C$34)</f>
        <v>#REF!</v>
      </c>
      <c r="W95" s="491" t="str">
        <f>((#REF!+#REF!)*'OLD Data - P&amp;L'!$C$32)+((#REF!+#REF!)*'OLD Data - P&amp;L'!$C$33)+((#REF!+#REF!)*'OLD Data - P&amp;L'!$C$34)</f>
        <v>#REF!</v>
      </c>
      <c r="X95" s="491" t="str">
        <f>((#REF!+#REF!)*'OLD Data - P&amp;L'!$C$32)+((#REF!+#REF!)*'OLD Data - P&amp;L'!$C$33)+((#REF!+#REF!)*'OLD Data - P&amp;L'!$C$34)</f>
        <v>#REF!</v>
      </c>
      <c r="Y95" s="491" t="str">
        <f>((#REF!+#REF!)*'OLD Data - P&amp;L'!$C$32)+((#REF!+#REF!)*'OLD Data - P&amp;L'!$C$33)+((#REF!+#REF!)*'OLD Data - P&amp;L'!$C$34)</f>
        <v>#REF!</v>
      </c>
      <c r="Z95" s="491" t="str">
        <f>((#REF!+#REF!)*'OLD Data - P&amp;L'!$C$32)+((#REF!+#REF!)*'OLD Data - P&amp;L'!$C$33)+((#REF!+#REF!)*'OLD Data - P&amp;L'!$C$34)</f>
        <v>#REF!</v>
      </c>
      <c r="AA95" s="491" t="str">
        <f>((#REF!+#REF!)*'OLD Data - P&amp;L'!$C$32)+((#REF!+#REF!)*'OLD Data - P&amp;L'!$C$33)+((#REF!+#REF!)*'OLD Data - P&amp;L'!$C$34)</f>
        <v>#REF!</v>
      </c>
      <c r="AB95" s="491" t="str">
        <f>((#REF!+#REF!)*'OLD Data - P&amp;L'!$C$32)+((#REF!+#REF!)*'OLD Data - P&amp;L'!$C$33)+((#REF!+#REF!)*'OLD Data - P&amp;L'!$C$34)</f>
        <v>#REF!</v>
      </c>
      <c r="AC95" s="491" t="str">
        <f>((#REF!+#REF!)*'OLD Data - P&amp;L'!$C$32)+((#REF!+#REF!)*'OLD Data - P&amp;L'!$C$33)+((#REF!+#REF!)*'OLD Data - P&amp;L'!$C$34)</f>
        <v>#REF!</v>
      </c>
      <c r="AD95" s="491" t="str">
        <f>((#REF!+#REF!)*'OLD Data - P&amp;L'!$C$32)+((#REF!+#REF!)*'OLD Data - P&amp;L'!$C$33)+((#REF!+#REF!)*'OLD Data - P&amp;L'!$C$34)</f>
        <v>#REF!</v>
      </c>
      <c r="AE95" s="491" t="str">
        <f>((#REF!+#REF!)*'OLD Data - P&amp;L'!$C$32)+((#REF!+#REF!)*'OLD Data - P&amp;L'!$C$33)+((#REF!+#REF!)*'OLD Data - P&amp;L'!$C$34)</f>
        <v>#REF!</v>
      </c>
      <c r="AF95" s="491" t="str">
        <f>((#REF!+#REF!)*'OLD Data - P&amp;L'!$C$32)+((#REF!+#REF!)*'OLD Data - P&amp;L'!$C$33)+((#REF!+#REF!)*'OLD Data - P&amp;L'!$C$34)</f>
        <v>#REF!</v>
      </c>
      <c r="AG95" s="888" t="str">
        <f t="shared" si="14"/>
        <v>#REF!</v>
      </c>
    </row>
    <row r="96" hidden="1" outlineLevel="1">
      <c r="A96" s="1017" t="s">
        <v>1075</v>
      </c>
      <c r="B96" s="491" t="str">
        <f>((#REF!+#REF!)*'OLD Data - P&amp;L'!$C$17)+((#REF!+#REF!)*'OLD Data - P&amp;L'!$C$18)+((#REF!+#REF!)*'OLD Data - P&amp;L'!$C$19)</f>
        <v>#REF!</v>
      </c>
      <c r="C96" s="491" t="str">
        <f>((#REF!+#REF!)*'OLD Data - P&amp;L'!$C$17)+((#REF!+#REF!)*'OLD Data - P&amp;L'!$C$18)+((#REF!+#REF!)*'OLD Data - P&amp;L'!$C$19)</f>
        <v>#REF!</v>
      </c>
      <c r="D96" s="491" t="str">
        <f>((#REF!+#REF!)*'OLD Data - P&amp;L'!$C$17)+((#REF!+#REF!)*'OLD Data - P&amp;L'!$C$18)+((#REF!+#REF!)*'OLD Data - P&amp;L'!$C$19)</f>
        <v>#REF!</v>
      </c>
      <c r="E96" s="491" t="str">
        <f>((#REF!+#REF!)*'OLD Data - P&amp;L'!$C$17)+((#REF!+#REF!)*'OLD Data - P&amp;L'!$C$18)+((#REF!+#REF!)*'OLD Data - P&amp;L'!$C$19)</f>
        <v>#REF!</v>
      </c>
      <c r="F96" s="491" t="str">
        <f>((#REF!+#REF!)*'OLD Data - P&amp;L'!$C$17)+((#REF!+#REF!)*'OLD Data - P&amp;L'!$C$18)+((#REF!+#REF!)*'OLD Data - P&amp;L'!$C$19)</f>
        <v>#REF!</v>
      </c>
      <c r="G96" s="491" t="str">
        <f>((#REF!+#REF!)*'OLD Data - P&amp;L'!$C$17)+((#REF!+#REF!)*'OLD Data - P&amp;L'!$C$18)+((#REF!+#REF!)*'OLD Data - P&amp;L'!$C$19)</f>
        <v>#REF!</v>
      </c>
      <c r="H96" s="491" t="str">
        <f>((#REF!+#REF!)*'OLD Data - P&amp;L'!$C$17)+((#REF!+#REF!)*'OLD Data - P&amp;L'!$C$18)+((#REF!+#REF!)*'OLD Data - P&amp;L'!$C$19)</f>
        <v>#REF!</v>
      </c>
      <c r="I96" s="491" t="str">
        <f>((#REF!+#REF!)*'OLD Data - P&amp;L'!$C$17)+((#REF!+#REF!)*'OLD Data - P&amp;L'!$C$18)+((#REF!+#REF!)*'OLD Data - P&amp;L'!$C$19)</f>
        <v>#REF!</v>
      </c>
      <c r="J96" s="491" t="str">
        <f>((#REF!+#REF!)*'OLD Data - P&amp;L'!$C$17)+((#REF!+#REF!)*'OLD Data - P&amp;L'!$C$18)+((#REF!+#REF!)*'OLD Data - P&amp;L'!$C$19)</f>
        <v>#REF!</v>
      </c>
      <c r="K96" s="491" t="str">
        <f>((#REF!+#REF!)*'OLD Data - P&amp;L'!$C$17)+((#REF!+#REF!)*'OLD Data - P&amp;L'!$C$18)+((#REF!+#REF!)*'OLD Data - P&amp;L'!$C$19)</f>
        <v>#REF!</v>
      </c>
      <c r="L96" s="491" t="str">
        <f>((#REF!+#REF!)*'OLD Data - P&amp;L'!$C$17)+((#REF!+#REF!)*'OLD Data - P&amp;L'!$C$18)+((#REF!+#REF!)*'OLD Data - P&amp;L'!$C$19)</f>
        <v>#REF!</v>
      </c>
      <c r="M96" s="491" t="str">
        <f>((#REF!+#REF!)*'OLD Data - P&amp;L'!$C$17)+((#REF!+#REF!)*'OLD Data - P&amp;L'!$C$18)+((#REF!+#REF!)*'OLD Data - P&amp;L'!$C$19)</f>
        <v>#REF!</v>
      </c>
      <c r="N96" s="491" t="str">
        <f>((#REF!+#REF!)*'OLD Data - P&amp;L'!$C$17)+((#REF!+#REF!)*'OLD Data - P&amp;L'!$C$18)+((#REF!+#REF!)*'OLD Data - P&amp;L'!$C$19)</f>
        <v>#REF!</v>
      </c>
      <c r="O96" s="491" t="str">
        <f>((#REF!+#REF!)*'OLD Data - P&amp;L'!$C$17)+((#REF!+#REF!)*'OLD Data - P&amp;L'!$C$18)+((#REF!+#REF!)*'OLD Data - P&amp;L'!$C$19)</f>
        <v>#REF!</v>
      </c>
      <c r="P96" s="491" t="str">
        <f>((#REF!+#REF!)*'OLD Data - P&amp;L'!$C$17)+((#REF!+#REF!)*'OLD Data - P&amp;L'!$C$18)+((#REF!+#REF!)*'OLD Data - P&amp;L'!$C$19)</f>
        <v>#REF!</v>
      </c>
      <c r="Q96" s="491" t="str">
        <f>((#REF!+#REF!)*'OLD Data - P&amp;L'!$C$17)+((#REF!+#REF!)*'OLD Data - P&amp;L'!$C$18)+((#REF!+#REF!)*'OLD Data - P&amp;L'!$C$19)</f>
        <v>#REF!</v>
      </c>
      <c r="R96" s="491" t="str">
        <f>((#REF!+#REF!)*'OLD Data - P&amp;L'!$C$17)+((#REF!+#REF!)*'OLD Data - P&amp;L'!$C$18)+((#REF!+#REF!)*'OLD Data - P&amp;L'!$C$19)</f>
        <v>#REF!</v>
      </c>
      <c r="S96" s="491" t="str">
        <f>((#REF!+#REF!)*'OLD Data - P&amp;L'!$C$17)+((#REF!+#REF!)*'OLD Data - P&amp;L'!$C$18)+((#REF!+#REF!)*'OLD Data - P&amp;L'!$C$19)</f>
        <v>#REF!</v>
      </c>
      <c r="T96" s="491" t="str">
        <f>((#REF!+#REF!)*'OLD Data - P&amp;L'!$C$17)+((#REF!+#REF!)*'OLD Data - P&amp;L'!$C$18)+((#REF!+#REF!)*'OLD Data - P&amp;L'!$C$19)</f>
        <v>#REF!</v>
      </c>
      <c r="U96" s="491" t="str">
        <f>((#REF!+#REF!)*'OLD Data - P&amp;L'!$C$17)+((#REF!+#REF!)*'OLD Data - P&amp;L'!$C$18)+((#REF!+#REF!)*'OLD Data - P&amp;L'!$C$19)</f>
        <v>#REF!</v>
      </c>
      <c r="V96" s="491" t="str">
        <f>((#REF!+#REF!)*'OLD Data - P&amp;L'!$C$17)+((#REF!+#REF!)*'OLD Data - P&amp;L'!$C$18)+((#REF!+#REF!)*'OLD Data - P&amp;L'!$C$19)</f>
        <v>#REF!</v>
      </c>
      <c r="W96" s="491" t="str">
        <f>((#REF!+#REF!)*'OLD Data - P&amp;L'!$C$17)+((#REF!+#REF!)*'OLD Data - P&amp;L'!$C$18)+((#REF!+#REF!)*'OLD Data - P&amp;L'!$C$19)</f>
        <v>#REF!</v>
      </c>
      <c r="X96" s="491" t="str">
        <f>((#REF!+#REF!)*'OLD Data - P&amp;L'!$C$17)+((#REF!+#REF!)*'OLD Data - P&amp;L'!$C$18)+((#REF!+#REF!)*'OLD Data - P&amp;L'!$C$19)</f>
        <v>#REF!</v>
      </c>
      <c r="Y96" s="491" t="str">
        <f>((#REF!+#REF!)*'OLD Data - P&amp;L'!$C$17)+((#REF!+#REF!)*'OLD Data - P&amp;L'!$C$18)+((#REF!+#REF!)*'OLD Data - P&amp;L'!$C$19)</f>
        <v>#REF!</v>
      </c>
      <c r="Z96" s="491" t="str">
        <f>((#REF!+#REF!)*'OLD Data - P&amp;L'!$C$17)+((#REF!+#REF!)*'OLD Data - P&amp;L'!$C$18)+((#REF!+#REF!)*'OLD Data - P&amp;L'!$C$19)</f>
        <v>#REF!</v>
      </c>
      <c r="AA96" s="491" t="str">
        <f>((#REF!+#REF!)*'OLD Data - P&amp;L'!$C$17)+((#REF!+#REF!)*'OLD Data - P&amp;L'!$C$18)+((#REF!+#REF!)*'OLD Data - P&amp;L'!$C$19)</f>
        <v>#REF!</v>
      </c>
      <c r="AB96" s="491" t="str">
        <f>((#REF!+#REF!)*'OLD Data - P&amp;L'!$C$17)+((#REF!+#REF!)*'OLD Data - P&amp;L'!$C$18)+((#REF!+#REF!)*'OLD Data - P&amp;L'!$C$19)</f>
        <v>#REF!</v>
      </c>
      <c r="AC96" s="491" t="str">
        <f>((#REF!+#REF!)*'OLD Data - P&amp;L'!$C$17)+((#REF!+#REF!)*'OLD Data - P&amp;L'!$C$18)+((#REF!+#REF!)*'OLD Data - P&amp;L'!$C$19)</f>
        <v>#REF!</v>
      </c>
      <c r="AD96" s="491" t="str">
        <f>((#REF!+#REF!)*'OLD Data - P&amp;L'!$C$17)+((#REF!+#REF!)*'OLD Data - P&amp;L'!$C$18)+((#REF!+#REF!)*'OLD Data - P&amp;L'!$C$19)</f>
        <v>#REF!</v>
      </c>
      <c r="AE96" s="491" t="str">
        <f>((#REF!+#REF!)*'OLD Data - P&amp;L'!$C$17)+((#REF!+#REF!)*'OLD Data - P&amp;L'!$C$18)+((#REF!+#REF!)*'OLD Data - P&amp;L'!$C$19)</f>
        <v>#REF!</v>
      </c>
      <c r="AF96" s="491" t="str">
        <f>((#REF!+#REF!)*'OLD Data - P&amp;L'!$C$17)+((#REF!+#REF!)*'OLD Data - P&amp;L'!$C$18)+((#REF!+#REF!)*'OLD Data - P&amp;L'!$C$19)</f>
        <v>#REF!</v>
      </c>
      <c r="AG96" s="888" t="str">
        <f t="shared" si="14"/>
        <v>#REF!</v>
      </c>
    </row>
    <row r="97" hidden="1" outlineLevel="1">
      <c r="A97" s="1017" t="s">
        <v>1078</v>
      </c>
      <c r="B97" s="491" t="str">
        <f>(#REF!*'OLD Data - P&amp;L'!$D$32)+(#REF!*'OLD Data - P&amp;L'!$D$33)+(#REF!*'OLD Data - P&amp;L'!$D$34)</f>
        <v>#REF!</v>
      </c>
      <c r="C97" s="491" t="str">
        <f>(#REF!*'OLD Data - P&amp;L'!$D$32)+(#REF!*'OLD Data - P&amp;L'!$D$33)+(#REF!*'OLD Data - P&amp;L'!$D$34)</f>
        <v>#REF!</v>
      </c>
      <c r="D97" s="491" t="str">
        <f>(#REF!*'OLD Data - P&amp;L'!$D$32)+(#REF!*'OLD Data - P&amp;L'!$D$33)+(#REF!*'OLD Data - P&amp;L'!$D$34)</f>
        <v>#REF!</v>
      </c>
      <c r="E97" s="491" t="str">
        <f>(#REF!*'OLD Data - P&amp;L'!$D$32)+(#REF!*'OLD Data - P&amp;L'!$D$33)+(#REF!*'OLD Data - P&amp;L'!$D$34)</f>
        <v>#REF!</v>
      </c>
      <c r="F97" s="491" t="str">
        <f>(#REF!*'OLD Data - P&amp;L'!$D$32)+(#REF!*'OLD Data - P&amp;L'!$D$33)+(#REF!*'OLD Data - P&amp;L'!$D$34)</f>
        <v>#REF!</v>
      </c>
      <c r="G97" s="491" t="str">
        <f>(#REF!*'OLD Data - P&amp;L'!$D$32)+(#REF!*'OLD Data - P&amp;L'!$D$33)+(#REF!*'OLD Data - P&amp;L'!$D$34)</f>
        <v>#REF!</v>
      </c>
      <c r="H97" s="491" t="str">
        <f>(#REF!*'OLD Data - P&amp;L'!$D$32)+(#REF!*'OLD Data - P&amp;L'!$D$33)+(#REF!*'OLD Data - P&amp;L'!$D$34)</f>
        <v>#REF!</v>
      </c>
      <c r="I97" s="491" t="str">
        <f>(#REF!*'OLD Data - P&amp;L'!$D$32)+(#REF!*'OLD Data - P&amp;L'!$D$33)+(#REF!*'OLD Data - P&amp;L'!$D$34)</f>
        <v>#REF!</v>
      </c>
      <c r="J97" s="491" t="str">
        <f>(#REF!*'OLD Data - P&amp;L'!$D$32)+(#REF!*'OLD Data - P&amp;L'!$D$33)+(#REF!*'OLD Data - P&amp;L'!$D$34)</f>
        <v>#REF!</v>
      </c>
      <c r="K97" s="491" t="str">
        <f>(#REF!*'OLD Data - P&amp;L'!$D$32)+(#REF!*'OLD Data - P&amp;L'!$D$33)+(#REF!*'OLD Data - P&amp;L'!$D$34)</f>
        <v>#REF!</v>
      </c>
      <c r="L97" s="491" t="str">
        <f>(#REF!*'OLD Data - P&amp;L'!$D$32)+(#REF!*'OLD Data - P&amp;L'!$D$33)+(#REF!*'OLD Data - P&amp;L'!$D$34)</f>
        <v>#REF!</v>
      </c>
      <c r="M97" s="491" t="str">
        <f>(#REF!*'OLD Data - P&amp;L'!$D$32)+(#REF!*'OLD Data - P&amp;L'!$D$33)+(#REF!*'OLD Data - P&amp;L'!$D$34)</f>
        <v>#REF!</v>
      </c>
      <c r="N97" s="491" t="str">
        <f>(#REF!*'OLD Data - P&amp;L'!$D$32)+(#REF!*'OLD Data - P&amp;L'!$D$33)+(#REF!*'OLD Data - P&amp;L'!$D$34)</f>
        <v>#REF!</v>
      </c>
      <c r="O97" s="491" t="str">
        <f>(#REF!*'OLD Data - P&amp;L'!$D$32)+(#REF!*'OLD Data - P&amp;L'!$D$33)+(#REF!*'OLD Data - P&amp;L'!$D$34)</f>
        <v>#REF!</v>
      </c>
      <c r="P97" s="491" t="str">
        <f>(#REF!*'OLD Data - P&amp;L'!$D$32)+(#REF!*'OLD Data - P&amp;L'!$D$33)+(#REF!*'OLD Data - P&amp;L'!$D$34)</f>
        <v>#REF!</v>
      </c>
      <c r="Q97" s="491" t="str">
        <f>(#REF!*'OLD Data - P&amp;L'!$D$32)+(#REF!*'OLD Data - P&amp;L'!$D$33)+(#REF!*'OLD Data - P&amp;L'!$D$34)</f>
        <v>#REF!</v>
      </c>
      <c r="R97" s="491" t="str">
        <f>(#REF!*'OLD Data - P&amp;L'!$D$32)+(#REF!*'OLD Data - P&amp;L'!$D$33)+(#REF!*'OLD Data - P&amp;L'!$D$34)</f>
        <v>#REF!</v>
      </c>
      <c r="S97" s="491" t="str">
        <f>(#REF!*'OLD Data - P&amp;L'!$D$32)+(#REF!*'OLD Data - P&amp;L'!$D$33)+(#REF!*'OLD Data - P&amp;L'!$D$34)</f>
        <v>#REF!</v>
      </c>
      <c r="T97" s="491" t="str">
        <f>(#REF!*'OLD Data - P&amp;L'!$D$32)+(#REF!*'OLD Data - P&amp;L'!$D$33)+(#REF!*'OLD Data - P&amp;L'!$D$34)</f>
        <v>#REF!</v>
      </c>
      <c r="U97" s="491" t="str">
        <f>(#REF!*'OLD Data - P&amp;L'!$D$32)+(#REF!*'OLD Data - P&amp;L'!$D$33)+(#REF!*'OLD Data - P&amp;L'!$D$34)</f>
        <v>#REF!</v>
      </c>
      <c r="V97" s="491" t="str">
        <f>(#REF!*'OLD Data - P&amp;L'!$D$32)+(#REF!*'OLD Data - P&amp;L'!$D$33)+(#REF!*'OLD Data - P&amp;L'!$D$34)</f>
        <v>#REF!</v>
      </c>
      <c r="W97" s="491" t="str">
        <f>(#REF!*'OLD Data - P&amp;L'!$D$32)+(#REF!*'OLD Data - P&amp;L'!$D$33)+(#REF!*'OLD Data - P&amp;L'!$D$34)</f>
        <v>#REF!</v>
      </c>
      <c r="X97" s="491" t="str">
        <f>(#REF!*'OLD Data - P&amp;L'!$D$32)+(#REF!*'OLD Data - P&amp;L'!$D$33)+(#REF!*'OLD Data - P&amp;L'!$D$34)</f>
        <v>#REF!</v>
      </c>
      <c r="Y97" s="491" t="str">
        <f>(#REF!*'OLD Data - P&amp;L'!$D$32)+(#REF!*'OLD Data - P&amp;L'!$D$33)+(#REF!*'OLD Data - P&amp;L'!$D$34)</f>
        <v>#REF!</v>
      </c>
      <c r="Z97" s="491" t="str">
        <f>(#REF!*'OLD Data - P&amp;L'!$D$32)+(#REF!*'OLD Data - P&amp;L'!$D$33)+(#REF!*'OLD Data - P&amp;L'!$D$34)</f>
        <v>#REF!</v>
      </c>
      <c r="AA97" s="491" t="str">
        <f>(#REF!*'OLD Data - P&amp;L'!$D$32)+(#REF!*'OLD Data - P&amp;L'!$D$33)+(#REF!*'OLD Data - P&amp;L'!$D$34)</f>
        <v>#REF!</v>
      </c>
      <c r="AB97" s="491" t="str">
        <f>(#REF!*'OLD Data - P&amp;L'!$D$32)+(#REF!*'OLD Data - P&amp;L'!$D$33)+(#REF!*'OLD Data - P&amp;L'!$D$34)</f>
        <v>#REF!</v>
      </c>
      <c r="AC97" s="491" t="str">
        <f>(#REF!*'OLD Data - P&amp;L'!$D$32)+(#REF!*'OLD Data - P&amp;L'!$D$33)+(#REF!*'OLD Data - P&amp;L'!$D$34)</f>
        <v>#REF!</v>
      </c>
      <c r="AD97" s="491" t="str">
        <f>(#REF!*'OLD Data - P&amp;L'!$D$32)+(#REF!*'OLD Data - P&amp;L'!$D$33)+(#REF!*'OLD Data - P&amp;L'!$D$34)</f>
        <v>#REF!</v>
      </c>
      <c r="AE97" s="491" t="str">
        <f>(#REF!*'OLD Data - P&amp;L'!$D$32)+(#REF!*'OLD Data - P&amp;L'!$D$33)+(#REF!*'OLD Data - P&amp;L'!$D$34)</f>
        <v>#REF!</v>
      </c>
      <c r="AF97" s="491" t="str">
        <f>(#REF!*'OLD Data - P&amp;L'!$D$32)+(#REF!*'OLD Data - P&amp;L'!$D$33)+(#REF!*'OLD Data - P&amp;L'!$D$34)</f>
        <v>#REF!</v>
      </c>
      <c r="AG97" s="888" t="str">
        <f t="shared" si="14"/>
        <v>#REF!</v>
      </c>
    </row>
    <row r="98" hidden="1" outlineLevel="1">
      <c r="A98" s="1017" t="s">
        <v>1083</v>
      </c>
      <c r="B98" s="491" t="str">
        <f>(#REF!*'OLD Data - P&amp;L'!$D$17)+(#REF!*'OLD Data - P&amp;L'!$D$18)+(#REF!*'OLD Data - P&amp;L'!$D$19)</f>
        <v>#REF!</v>
      </c>
      <c r="C98" s="491" t="str">
        <f>(#REF!*'OLD Data - P&amp;L'!$D$17)+(#REF!*'OLD Data - P&amp;L'!$D$18)+(#REF!*'OLD Data - P&amp;L'!$D$19)</f>
        <v>#REF!</v>
      </c>
      <c r="D98" s="491" t="str">
        <f>(#REF!*'OLD Data - P&amp;L'!$D$17)+(#REF!*'OLD Data - P&amp;L'!$D$18)+(#REF!*'OLD Data - P&amp;L'!$D$19)</f>
        <v>#REF!</v>
      </c>
      <c r="E98" s="491" t="str">
        <f>(#REF!*'OLD Data - P&amp;L'!$D$17)+(#REF!*'OLD Data - P&amp;L'!$D$18)+(#REF!*'OLD Data - P&amp;L'!$D$19)</f>
        <v>#REF!</v>
      </c>
      <c r="F98" s="491" t="str">
        <f>(#REF!*'OLD Data - P&amp;L'!$D$17)+(#REF!*'OLD Data - P&amp;L'!$D$18)+(#REF!*'OLD Data - P&amp;L'!$D$19)</f>
        <v>#REF!</v>
      </c>
      <c r="G98" s="491" t="str">
        <f>(#REF!*'OLD Data - P&amp;L'!$D$17)+(#REF!*'OLD Data - P&amp;L'!$D$18)+(#REF!*'OLD Data - P&amp;L'!$D$19)</f>
        <v>#REF!</v>
      </c>
      <c r="H98" s="491" t="str">
        <f>(#REF!*'OLD Data - P&amp;L'!$D$17)+(#REF!*'OLD Data - P&amp;L'!$D$18)+(#REF!*'OLD Data - P&amp;L'!$D$19)</f>
        <v>#REF!</v>
      </c>
      <c r="I98" s="491" t="str">
        <f>(#REF!*'OLD Data - P&amp;L'!$D$17)+(#REF!*'OLD Data - P&amp;L'!$D$18)+(#REF!*'OLD Data - P&amp;L'!$D$19)</f>
        <v>#REF!</v>
      </c>
      <c r="J98" s="491" t="str">
        <f>(#REF!*'OLD Data - P&amp;L'!$D$17)+(#REF!*'OLD Data - P&amp;L'!$D$18)+(#REF!*'OLD Data - P&amp;L'!$D$19)</f>
        <v>#REF!</v>
      </c>
      <c r="K98" s="491" t="str">
        <f>(#REF!*'OLD Data - P&amp;L'!$D$17)+(#REF!*'OLD Data - P&amp;L'!$D$18)+(#REF!*'OLD Data - P&amp;L'!$D$19)</f>
        <v>#REF!</v>
      </c>
      <c r="L98" s="491" t="str">
        <f>(#REF!*'OLD Data - P&amp;L'!$D$17)+(#REF!*'OLD Data - P&amp;L'!$D$18)+(#REF!*'OLD Data - P&amp;L'!$D$19)</f>
        <v>#REF!</v>
      </c>
      <c r="M98" s="491" t="str">
        <f>(#REF!*'OLD Data - P&amp;L'!$D$17)+(#REF!*'OLD Data - P&amp;L'!$D$18)+(#REF!*'OLD Data - P&amp;L'!$D$19)</f>
        <v>#REF!</v>
      </c>
      <c r="N98" s="491" t="str">
        <f>(#REF!*'OLD Data - P&amp;L'!$D$17)+(#REF!*'OLD Data - P&amp;L'!$D$18)+(#REF!*'OLD Data - P&amp;L'!$D$19)</f>
        <v>#REF!</v>
      </c>
      <c r="O98" s="491" t="str">
        <f>(#REF!*'OLD Data - P&amp;L'!$D$17)+(#REF!*'OLD Data - P&amp;L'!$D$18)+(#REF!*'OLD Data - P&amp;L'!$D$19)</f>
        <v>#REF!</v>
      </c>
      <c r="P98" s="491" t="str">
        <f>(#REF!*'OLD Data - P&amp;L'!$D$17)+(#REF!*'OLD Data - P&amp;L'!$D$18)+(#REF!*'OLD Data - P&amp;L'!$D$19)</f>
        <v>#REF!</v>
      </c>
      <c r="Q98" s="491" t="str">
        <f>(#REF!*'OLD Data - P&amp;L'!$D$17)+(#REF!*'OLD Data - P&amp;L'!$D$18)+(#REF!*'OLD Data - P&amp;L'!$D$19)</f>
        <v>#REF!</v>
      </c>
      <c r="R98" s="491" t="str">
        <f>(#REF!*'OLD Data - P&amp;L'!$D$17)+(#REF!*'OLD Data - P&amp;L'!$D$18)+(#REF!*'OLD Data - P&amp;L'!$D$19)</f>
        <v>#REF!</v>
      </c>
      <c r="S98" s="491" t="str">
        <f>(#REF!*'OLD Data - P&amp;L'!$D$17)+(#REF!*'OLD Data - P&amp;L'!$D$18)+(#REF!*'OLD Data - P&amp;L'!$D$19)</f>
        <v>#REF!</v>
      </c>
      <c r="T98" s="491" t="str">
        <f>(#REF!*'OLD Data - P&amp;L'!$D$17)+(#REF!*'OLD Data - P&amp;L'!$D$18)+(#REF!*'OLD Data - P&amp;L'!$D$19)</f>
        <v>#REF!</v>
      </c>
      <c r="U98" s="491" t="str">
        <f>(#REF!*'OLD Data - P&amp;L'!$D$17)+(#REF!*'OLD Data - P&amp;L'!$D$18)+(#REF!*'OLD Data - P&amp;L'!$D$19)</f>
        <v>#REF!</v>
      </c>
      <c r="V98" s="491" t="str">
        <f>(#REF!*'OLD Data - P&amp;L'!$D$17)+(#REF!*'OLD Data - P&amp;L'!$D$18)+(#REF!*'OLD Data - P&amp;L'!$D$19)</f>
        <v>#REF!</v>
      </c>
      <c r="W98" s="491" t="str">
        <f>(#REF!*'OLD Data - P&amp;L'!$D$17)+(#REF!*'OLD Data - P&amp;L'!$D$18)+(#REF!*'OLD Data - P&amp;L'!$D$19)</f>
        <v>#REF!</v>
      </c>
      <c r="X98" s="491" t="str">
        <f>(#REF!*'OLD Data - P&amp;L'!$D$17)+(#REF!*'OLD Data - P&amp;L'!$D$18)+(#REF!*'OLD Data - P&amp;L'!$D$19)</f>
        <v>#REF!</v>
      </c>
      <c r="Y98" s="491" t="str">
        <f>(#REF!*'OLD Data - P&amp;L'!$D$17)+(#REF!*'OLD Data - P&amp;L'!$D$18)+(#REF!*'OLD Data - P&amp;L'!$D$19)</f>
        <v>#REF!</v>
      </c>
      <c r="Z98" s="491" t="str">
        <f>(#REF!*'OLD Data - P&amp;L'!$D$17)+(#REF!*'OLD Data - P&amp;L'!$D$18)+(#REF!*'OLD Data - P&amp;L'!$D$19)</f>
        <v>#REF!</v>
      </c>
      <c r="AA98" s="491" t="str">
        <f>(#REF!*'OLD Data - P&amp;L'!$D$17)+(#REF!*'OLD Data - P&amp;L'!$D$18)+(#REF!*'OLD Data - P&amp;L'!$D$19)</f>
        <v>#REF!</v>
      </c>
      <c r="AB98" s="491" t="str">
        <f>(#REF!*'OLD Data - P&amp;L'!$D$17)+(#REF!*'OLD Data - P&amp;L'!$D$18)+(#REF!*'OLD Data - P&amp;L'!$D$19)</f>
        <v>#REF!</v>
      </c>
      <c r="AC98" s="491" t="str">
        <f>(#REF!*'OLD Data - P&amp;L'!$D$17)+(#REF!*'OLD Data - P&amp;L'!$D$18)+(#REF!*'OLD Data - P&amp;L'!$D$19)</f>
        <v>#REF!</v>
      </c>
      <c r="AD98" s="491" t="str">
        <f>(#REF!*'OLD Data - P&amp;L'!$D$17)+(#REF!*'OLD Data - P&amp;L'!$D$18)+(#REF!*'OLD Data - P&amp;L'!$D$19)</f>
        <v>#REF!</v>
      </c>
      <c r="AE98" s="491" t="str">
        <f>(#REF!*'OLD Data - P&amp;L'!$D$17)+(#REF!*'OLD Data - P&amp;L'!$D$18)+(#REF!*'OLD Data - P&amp;L'!$D$19)</f>
        <v>#REF!</v>
      </c>
      <c r="AF98" s="491" t="str">
        <f>(#REF!*'OLD Data - P&amp;L'!$D$17)+(#REF!*'OLD Data - P&amp;L'!$D$18)+(#REF!*'OLD Data - P&amp;L'!$D$19)</f>
        <v>#REF!</v>
      </c>
      <c r="AG98" s="888" t="str">
        <f t="shared" si="14"/>
        <v>#REF!</v>
      </c>
    </row>
    <row r="99" hidden="1" outlineLevel="1">
      <c r="A99" s="1057" t="s">
        <v>1116</v>
      </c>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c r="AA99" s="491"/>
      <c r="AB99" s="491"/>
      <c r="AC99" s="491"/>
      <c r="AD99" s="491"/>
      <c r="AE99" s="491"/>
      <c r="AF99" s="491"/>
      <c r="AG99" s="888">
        <f t="shared" si="14"/>
        <v>0</v>
      </c>
    </row>
    <row r="100" hidden="1" outlineLevel="1">
      <c r="A100" s="1057" t="s">
        <v>1130</v>
      </c>
      <c r="B100" s="491" t="str">
        <f>(#REF!+#REF!)*'OLD Data - P&amp;L'!$C$22</f>
        <v>#REF!</v>
      </c>
      <c r="C100" s="491" t="str">
        <f>(#REF!+#REF!)*'OLD Data - P&amp;L'!$C$22</f>
        <v>#REF!</v>
      </c>
      <c r="D100" s="491" t="str">
        <f>(#REF!+#REF!)*'OLD Data - P&amp;L'!$C$22</f>
        <v>#REF!</v>
      </c>
      <c r="E100" s="491" t="str">
        <f>(#REF!+#REF!)*'OLD Data - P&amp;L'!$C$22</f>
        <v>#REF!</v>
      </c>
      <c r="F100" s="491" t="str">
        <f>(#REF!+#REF!)*'OLD Data - P&amp;L'!$C$22</f>
        <v>#REF!</v>
      </c>
      <c r="G100" s="491" t="str">
        <f>(#REF!+#REF!)*'OLD Data - P&amp;L'!$C$22</f>
        <v>#REF!</v>
      </c>
      <c r="H100" s="491" t="str">
        <f>(#REF!+#REF!)*'OLD Data - P&amp;L'!$C$22</f>
        <v>#REF!</v>
      </c>
      <c r="I100" s="491" t="str">
        <f>(#REF!+#REF!)*'OLD Data - P&amp;L'!$C$22</f>
        <v>#REF!</v>
      </c>
      <c r="J100" s="491" t="str">
        <f>(#REF!+#REF!)*'OLD Data - P&amp;L'!$C$22</f>
        <v>#REF!</v>
      </c>
      <c r="K100" s="491" t="str">
        <f>(#REF!+#REF!)*'OLD Data - P&amp;L'!$C$22</f>
        <v>#REF!</v>
      </c>
      <c r="L100" s="491" t="str">
        <f>(#REF!+#REF!)*'OLD Data - P&amp;L'!$C$22</f>
        <v>#REF!</v>
      </c>
      <c r="M100" s="491" t="str">
        <f>(#REF!+#REF!)*'OLD Data - P&amp;L'!$C$22</f>
        <v>#REF!</v>
      </c>
      <c r="N100" s="491" t="str">
        <f>(#REF!+#REF!)*'OLD Data - P&amp;L'!$C$22</f>
        <v>#REF!</v>
      </c>
      <c r="O100" s="491" t="str">
        <f>(#REF!+#REF!)*'OLD Data - P&amp;L'!$C$22</f>
        <v>#REF!</v>
      </c>
      <c r="P100" s="491" t="str">
        <f>(#REF!+#REF!)*'OLD Data - P&amp;L'!$C$22</f>
        <v>#REF!</v>
      </c>
      <c r="Q100" s="491" t="str">
        <f>(#REF!+#REF!)*'OLD Data - P&amp;L'!$C$22</f>
        <v>#REF!</v>
      </c>
      <c r="R100" s="491" t="str">
        <f>(#REF!+#REF!)*'OLD Data - P&amp;L'!$C$22</f>
        <v>#REF!</v>
      </c>
      <c r="S100" s="491" t="str">
        <f>(#REF!+#REF!)*'OLD Data - P&amp;L'!$C$22</f>
        <v>#REF!</v>
      </c>
      <c r="T100" s="491" t="str">
        <f>(#REF!+#REF!)*'OLD Data - P&amp;L'!$C$22</f>
        <v>#REF!</v>
      </c>
      <c r="U100" s="491" t="str">
        <f>(#REF!+#REF!)*'OLD Data - P&amp;L'!$C$22</f>
        <v>#REF!</v>
      </c>
      <c r="V100" s="491" t="str">
        <f>(#REF!+#REF!)*'OLD Data - P&amp;L'!$C$22</f>
        <v>#REF!</v>
      </c>
      <c r="W100" s="491" t="str">
        <f>(#REF!+#REF!)*'OLD Data - P&amp;L'!$C$22</f>
        <v>#REF!</v>
      </c>
      <c r="X100" s="491" t="str">
        <f>(#REF!+#REF!)*'OLD Data - P&amp;L'!$C$22</f>
        <v>#REF!</v>
      </c>
      <c r="Y100" s="491" t="str">
        <f>(#REF!+#REF!)*'OLD Data - P&amp;L'!$C$22</f>
        <v>#REF!</v>
      </c>
      <c r="Z100" s="491" t="str">
        <f>(#REF!+#REF!)*'OLD Data - P&amp;L'!$C$22</f>
        <v>#REF!</v>
      </c>
      <c r="AA100" s="491" t="str">
        <f>(#REF!+#REF!)*'OLD Data - P&amp;L'!$C$22</f>
        <v>#REF!</v>
      </c>
      <c r="AB100" s="491" t="str">
        <f>(#REF!+#REF!)*'OLD Data - P&amp;L'!$C$22</f>
        <v>#REF!</v>
      </c>
      <c r="AC100" s="491" t="str">
        <f>(#REF!+#REF!)*'OLD Data - P&amp;L'!$C$22</f>
        <v>#REF!</v>
      </c>
      <c r="AD100" s="491" t="str">
        <f>(#REF!+#REF!)*'OLD Data - P&amp;L'!$C$22</f>
        <v>#REF!</v>
      </c>
      <c r="AE100" s="491" t="str">
        <f>(#REF!+#REF!)*'OLD Data - P&amp;L'!$C$22</f>
        <v>#REF!</v>
      </c>
      <c r="AF100" s="491" t="str">
        <f>(#REF!+#REF!)*'OLD Data - P&amp;L'!$C$22</f>
        <v>#REF!</v>
      </c>
      <c r="AG100" s="888" t="str">
        <f t="shared" si="14"/>
        <v>#REF!</v>
      </c>
    </row>
    <row r="101" hidden="1" outlineLevel="1">
      <c r="A101" s="1057" t="s">
        <v>1135</v>
      </c>
      <c r="B101" s="491" t="str">
        <f>(#REF!+#REF!)*'OLD Data - P&amp;L'!$C$23</f>
        <v>#REF!</v>
      </c>
      <c r="C101" s="491" t="str">
        <f>(#REF!+#REF!)*'OLD Data - P&amp;L'!$C$23</f>
        <v>#REF!</v>
      </c>
      <c r="D101" s="491" t="str">
        <f>(#REF!+#REF!)*'OLD Data - P&amp;L'!$C$23</f>
        <v>#REF!</v>
      </c>
      <c r="E101" s="491" t="str">
        <f>(#REF!+#REF!)*'OLD Data - P&amp;L'!$C$23</f>
        <v>#REF!</v>
      </c>
      <c r="F101" s="491" t="str">
        <f>(#REF!+#REF!)*'OLD Data - P&amp;L'!$C$23</f>
        <v>#REF!</v>
      </c>
      <c r="G101" s="491" t="str">
        <f>(#REF!+#REF!)*'OLD Data - P&amp;L'!$C$23</f>
        <v>#REF!</v>
      </c>
      <c r="H101" s="491" t="str">
        <f>(#REF!+#REF!)*'OLD Data - P&amp;L'!$C$23</f>
        <v>#REF!</v>
      </c>
      <c r="I101" s="491" t="str">
        <f>(#REF!+#REF!)*'OLD Data - P&amp;L'!$C$23</f>
        <v>#REF!</v>
      </c>
      <c r="J101" s="491" t="str">
        <f>(#REF!+#REF!)*'OLD Data - P&amp;L'!$C$23</f>
        <v>#REF!</v>
      </c>
      <c r="K101" s="491" t="str">
        <f>(#REF!+#REF!)*'OLD Data - P&amp;L'!$C$23</f>
        <v>#REF!</v>
      </c>
      <c r="L101" s="491" t="str">
        <f>(#REF!+#REF!)*'OLD Data - P&amp;L'!$C$23</f>
        <v>#REF!</v>
      </c>
      <c r="M101" s="491" t="str">
        <f>(#REF!+#REF!)*'OLD Data - P&amp;L'!$C$23</f>
        <v>#REF!</v>
      </c>
      <c r="N101" s="491" t="str">
        <f>(#REF!+#REF!)*'OLD Data - P&amp;L'!$C$23</f>
        <v>#REF!</v>
      </c>
      <c r="O101" s="491" t="str">
        <f>(#REF!+#REF!)*'OLD Data - P&amp;L'!$C$23</f>
        <v>#REF!</v>
      </c>
      <c r="P101" s="491" t="str">
        <f>(#REF!+#REF!)*'OLD Data - P&amp;L'!$C$23</f>
        <v>#REF!</v>
      </c>
      <c r="Q101" s="491" t="str">
        <f>(#REF!+#REF!)*'OLD Data - P&amp;L'!$C$23</f>
        <v>#REF!</v>
      </c>
      <c r="R101" s="491" t="str">
        <f>(#REF!+#REF!)*'OLD Data - P&amp;L'!$C$23</f>
        <v>#REF!</v>
      </c>
      <c r="S101" s="491" t="str">
        <f>(#REF!+#REF!)*'OLD Data - P&amp;L'!$C$23</f>
        <v>#REF!</v>
      </c>
      <c r="T101" s="491" t="str">
        <f>(#REF!+#REF!)*'OLD Data - P&amp;L'!$C$23</f>
        <v>#REF!</v>
      </c>
      <c r="U101" s="491" t="str">
        <f>(#REF!+#REF!)*'OLD Data - P&amp;L'!$C$23</f>
        <v>#REF!</v>
      </c>
      <c r="V101" s="491" t="str">
        <f>(#REF!+#REF!)*'OLD Data - P&amp;L'!$C$23</f>
        <v>#REF!</v>
      </c>
      <c r="W101" s="491" t="str">
        <f>(#REF!+#REF!)*'OLD Data - P&amp;L'!$C$23</f>
        <v>#REF!</v>
      </c>
      <c r="X101" s="491" t="str">
        <f>(#REF!+#REF!)*'OLD Data - P&amp;L'!$C$23</f>
        <v>#REF!</v>
      </c>
      <c r="Y101" s="491" t="str">
        <f>(#REF!+#REF!)*'OLD Data - P&amp;L'!$C$23</f>
        <v>#REF!</v>
      </c>
      <c r="Z101" s="491" t="str">
        <f>(#REF!+#REF!)*'OLD Data - P&amp;L'!$C$23</f>
        <v>#REF!</v>
      </c>
      <c r="AA101" s="491" t="str">
        <f>(#REF!+#REF!)*'OLD Data - P&amp;L'!$C$23</f>
        <v>#REF!</v>
      </c>
      <c r="AB101" s="491" t="str">
        <f>(#REF!+#REF!)*'OLD Data - P&amp;L'!$C$23</f>
        <v>#REF!</v>
      </c>
      <c r="AC101" s="491" t="str">
        <f>(#REF!+#REF!)*'OLD Data - P&amp;L'!$C$23</f>
        <v>#REF!</v>
      </c>
      <c r="AD101" s="491" t="str">
        <f>(#REF!+#REF!)*'OLD Data - P&amp;L'!$C$23</f>
        <v>#REF!</v>
      </c>
      <c r="AE101" s="491" t="str">
        <f>(#REF!+#REF!)*'OLD Data - P&amp;L'!$C$23</f>
        <v>#REF!</v>
      </c>
      <c r="AF101" s="491" t="str">
        <f>(#REF!+#REF!)*'OLD Data - P&amp;L'!$C$23</f>
        <v>#REF!</v>
      </c>
      <c r="AG101" s="888" t="str">
        <f t="shared" si="14"/>
        <v>#REF!</v>
      </c>
    </row>
    <row r="102" hidden="1" outlineLevel="1">
      <c r="A102" s="1057" t="s">
        <v>1148</v>
      </c>
      <c r="B102" s="491" t="str">
        <f>(#REF!+#REF!)*'OLD Data - P&amp;L'!$C$24</f>
        <v>#REF!</v>
      </c>
      <c r="C102" s="491" t="str">
        <f>(#REF!+#REF!)*'OLD Data - P&amp;L'!$C$24</f>
        <v>#REF!</v>
      </c>
      <c r="D102" s="491" t="str">
        <f>(#REF!+#REF!)*'OLD Data - P&amp;L'!$C$24</f>
        <v>#REF!</v>
      </c>
      <c r="E102" s="491" t="str">
        <f>(#REF!+#REF!)*'OLD Data - P&amp;L'!$C$24</f>
        <v>#REF!</v>
      </c>
      <c r="F102" s="491" t="str">
        <f>(#REF!+#REF!)*'OLD Data - P&amp;L'!$C$24</f>
        <v>#REF!</v>
      </c>
      <c r="G102" s="491" t="str">
        <f>(#REF!+#REF!)*'OLD Data - P&amp;L'!$C$24</f>
        <v>#REF!</v>
      </c>
      <c r="H102" s="491" t="str">
        <f>(#REF!+#REF!)*'OLD Data - P&amp;L'!$C$24</f>
        <v>#REF!</v>
      </c>
      <c r="I102" s="491" t="str">
        <f>(#REF!+#REF!)*'OLD Data - P&amp;L'!$C$24</f>
        <v>#REF!</v>
      </c>
      <c r="J102" s="491" t="str">
        <f>(#REF!+#REF!)*'OLD Data - P&amp;L'!$C$24</f>
        <v>#REF!</v>
      </c>
      <c r="K102" s="491" t="str">
        <f>(#REF!+#REF!)*'OLD Data - P&amp;L'!$C$24</f>
        <v>#REF!</v>
      </c>
      <c r="L102" s="491" t="str">
        <f>(#REF!+#REF!)*'OLD Data - P&amp;L'!$C$24</f>
        <v>#REF!</v>
      </c>
      <c r="M102" s="491" t="str">
        <f>(#REF!+#REF!)*'OLD Data - P&amp;L'!$C$24</f>
        <v>#REF!</v>
      </c>
      <c r="N102" s="491" t="str">
        <f>(#REF!+#REF!)*'OLD Data - P&amp;L'!$C$24</f>
        <v>#REF!</v>
      </c>
      <c r="O102" s="491" t="str">
        <f>(#REF!+#REF!)*'OLD Data - P&amp;L'!$C$24</f>
        <v>#REF!</v>
      </c>
      <c r="P102" s="491" t="str">
        <f>(#REF!+#REF!)*'OLD Data - P&amp;L'!$C$24</f>
        <v>#REF!</v>
      </c>
      <c r="Q102" s="491" t="str">
        <f>(#REF!+#REF!)*'OLD Data - P&amp;L'!$C$24</f>
        <v>#REF!</v>
      </c>
      <c r="R102" s="491" t="str">
        <f>(#REF!+#REF!)*'OLD Data - P&amp;L'!$C$24</f>
        <v>#REF!</v>
      </c>
      <c r="S102" s="491" t="str">
        <f>(#REF!+#REF!)*'OLD Data - P&amp;L'!$C$24</f>
        <v>#REF!</v>
      </c>
      <c r="T102" s="491" t="str">
        <f>(#REF!+#REF!)*'OLD Data - P&amp;L'!$C$24</f>
        <v>#REF!</v>
      </c>
      <c r="U102" s="491" t="str">
        <f>(#REF!+#REF!)*'OLD Data - P&amp;L'!$C$24</f>
        <v>#REF!</v>
      </c>
      <c r="V102" s="491" t="str">
        <f>(#REF!+#REF!)*'OLD Data - P&amp;L'!$C$24</f>
        <v>#REF!</v>
      </c>
      <c r="W102" s="491" t="str">
        <f>(#REF!+#REF!)*'OLD Data - P&amp;L'!$C$24</f>
        <v>#REF!</v>
      </c>
      <c r="X102" s="491" t="str">
        <f>(#REF!+#REF!)*'OLD Data - P&amp;L'!$C$24</f>
        <v>#REF!</v>
      </c>
      <c r="Y102" s="491" t="str">
        <f>(#REF!+#REF!)*'OLD Data - P&amp;L'!$C$24</f>
        <v>#REF!</v>
      </c>
      <c r="Z102" s="491" t="str">
        <f>(#REF!+#REF!)*'OLD Data - P&amp;L'!$C$24</f>
        <v>#REF!</v>
      </c>
      <c r="AA102" s="491" t="str">
        <f>(#REF!+#REF!)*'OLD Data - P&amp;L'!$C$24</f>
        <v>#REF!</v>
      </c>
      <c r="AB102" s="491" t="str">
        <f>(#REF!+#REF!)*'OLD Data - P&amp;L'!$C$24</f>
        <v>#REF!</v>
      </c>
      <c r="AC102" s="491" t="str">
        <f>(#REF!+#REF!)*'OLD Data - P&amp;L'!$C$24</f>
        <v>#REF!</v>
      </c>
      <c r="AD102" s="491" t="str">
        <f>(#REF!+#REF!)*'OLD Data - P&amp;L'!$C$24</f>
        <v>#REF!</v>
      </c>
      <c r="AE102" s="491" t="str">
        <f>(#REF!+#REF!)*'OLD Data - P&amp;L'!$C$24</f>
        <v>#REF!</v>
      </c>
      <c r="AF102" s="491" t="str">
        <f>(#REF!+#REF!)*'OLD Data - P&amp;L'!$C$24</f>
        <v>#REF!</v>
      </c>
      <c r="AG102" s="888" t="str">
        <f t="shared" si="14"/>
        <v>#REF!</v>
      </c>
    </row>
    <row r="103" hidden="1" outlineLevel="1">
      <c r="A103" s="1057" t="s">
        <v>1155</v>
      </c>
      <c r="B103" s="491" t="str">
        <f>(#REF!+#REF!)*'OLD Data - P&amp;L'!$C$25</f>
        <v>#REF!</v>
      </c>
      <c r="C103" s="491" t="str">
        <f>(#REF!+#REF!)*'OLD Data - P&amp;L'!$C$25</f>
        <v>#REF!</v>
      </c>
      <c r="D103" s="491" t="str">
        <f>(#REF!+#REF!)*'OLD Data - P&amp;L'!$C$25</f>
        <v>#REF!</v>
      </c>
      <c r="E103" s="491" t="str">
        <f>(#REF!+#REF!)*'OLD Data - P&amp;L'!$C$25</f>
        <v>#REF!</v>
      </c>
      <c r="F103" s="491" t="str">
        <f>(#REF!+#REF!)*'OLD Data - P&amp;L'!$C$25</f>
        <v>#REF!</v>
      </c>
      <c r="G103" s="491" t="str">
        <f>(#REF!+#REF!)*'OLD Data - P&amp;L'!$C$25</f>
        <v>#REF!</v>
      </c>
      <c r="H103" s="491" t="str">
        <f>(#REF!+#REF!)*'OLD Data - P&amp;L'!$C$25</f>
        <v>#REF!</v>
      </c>
      <c r="I103" s="491" t="str">
        <f>(#REF!+#REF!)*'OLD Data - P&amp;L'!$C$25</f>
        <v>#REF!</v>
      </c>
      <c r="J103" s="491" t="str">
        <f>(#REF!+#REF!)*'OLD Data - P&amp;L'!$C$25</f>
        <v>#REF!</v>
      </c>
      <c r="K103" s="491" t="str">
        <f>(#REF!+#REF!)*'OLD Data - P&amp;L'!$C$25</f>
        <v>#REF!</v>
      </c>
      <c r="L103" s="491" t="str">
        <f>(#REF!+#REF!)*'OLD Data - P&amp;L'!$C$25</f>
        <v>#REF!</v>
      </c>
      <c r="M103" s="491" t="str">
        <f>(#REF!+#REF!)*'OLD Data - P&amp;L'!$C$25</f>
        <v>#REF!</v>
      </c>
      <c r="N103" s="491" t="str">
        <f>(#REF!+#REF!)*'OLD Data - P&amp;L'!$C$25</f>
        <v>#REF!</v>
      </c>
      <c r="O103" s="491" t="str">
        <f>(#REF!+#REF!)*'OLD Data - P&amp;L'!$C$25</f>
        <v>#REF!</v>
      </c>
      <c r="P103" s="491" t="str">
        <f>(#REF!+#REF!)*'OLD Data - P&amp;L'!$C$25</f>
        <v>#REF!</v>
      </c>
      <c r="Q103" s="491" t="str">
        <f>(#REF!+#REF!)*'OLD Data - P&amp;L'!$C$25</f>
        <v>#REF!</v>
      </c>
      <c r="R103" s="491" t="str">
        <f>(#REF!+#REF!)*'OLD Data - P&amp;L'!$C$25</f>
        <v>#REF!</v>
      </c>
      <c r="S103" s="491" t="str">
        <f>(#REF!+#REF!)*'OLD Data - P&amp;L'!$C$25</f>
        <v>#REF!</v>
      </c>
      <c r="T103" s="491" t="str">
        <f>(#REF!+#REF!)*'OLD Data - P&amp;L'!$C$25</f>
        <v>#REF!</v>
      </c>
      <c r="U103" s="491" t="str">
        <f>(#REF!+#REF!)*'OLD Data - P&amp;L'!$C$25</f>
        <v>#REF!</v>
      </c>
      <c r="V103" s="491" t="str">
        <f>(#REF!+#REF!)*'OLD Data - P&amp;L'!$C$25</f>
        <v>#REF!</v>
      </c>
      <c r="W103" s="491" t="str">
        <f>(#REF!+#REF!)*'OLD Data - P&amp;L'!$C$25</f>
        <v>#REF!</v>
      </c>
      <c r="X103" s="491" t="str">
        <f>(#REF!+#REF!)*'OLD Data - P&amp;L'!$C$25</f>
        <v>#REF!</v>
      </c>
      <c r="Y103" s="491" t="str">
        <f>(#REF!+#REF!)*'OLD Data - P&amp;L'!$C$25</f>
        <v>#REF!</v>
      </c>
      <c r="Z103" s="491" t="str">
        <f>(#REF!+#REF!)*'OLD Data - P&amp;L'!$C$25</f>
        <v>#REF!</v>
      </c>
      <c r="AA103" s="491" t="str">
        <f>(#REF!+#REF!)*'OLD Data - P&amp;L'!$C$25</f>
        <v>#REF!</v>
      </c>
      <c r="AB103" s="491" t="str">
        <f>(#REF!+#REF!)*'OLD Data - P&amp;L'!$C$25</f>
        <v>#REF!</v>
      </c>
      <c r="AC103" s="491" t="str">
        <f>(#REF!+#REF!)*'OLD Data - P&amp;L'!$C$25</f>
        <v>#REF!</v>
      </c>
      <c r="AD103" s="491" t="str">
        <f>(#REF!+#REF!)*'OLD Data - P&amp;L'!$C$25</f>
        <v>#REF!</v>
      </c>
      <c r="AE103" s="491" t="str">
        <f>(#REF!+#REF!)*'OLD Data - P&amp;L'!$C$25</f>
        <v>#REF!</v>
      </c>
      <c r="AF103" s="491" t="str">
        <f>(#REF!+#REF!)*'OLD Data - P&amp;L'!$C$25</f>
        <v>#REF!</v>
      </c>
      <c r="AG103" s="888" t="str">
        <f t="shared" si="14"/>
        <v>#REF!</v>
      </c>
    </row>
    <row r="104" hidden="1" outlineLevel="1">
      <c r="A104" s="1057" t="s">
        <v>1167</v>
      </c>
      <c r="B104" s="491" t="str">
        <f>(#REF!+#REF!)*'OLD Data - P&amp;L'!$C$26</f>
        <v>#REF!</v>
      </c>
      <c r="C104" s="491" t="str">
        <f>(#REF!+#REF!)*'OLD Data - P&amp;L'!$C$26</f>
        <v>#REF!</v>
      </c>
      <c r="D104" s="491" t="str">
        <f>(#REF!+#REF!)*'OLD Data - P&amp;L'!$C$26</f>
        <v>#REF!</v>
      </c>
      <c r="E104" s="491" t="str">
        <f>(#REF!+#REF!)*'OLD Data - P&amp;L'!$C$26</f>
        <v>#REF!</v>
      </c>
      <c r="F104" s="491" t="str">
        <f>(#REF!+#REF!)*'OLD Data - P&amp;L'!$C$26</f>
        <v>#REF!</v>
      </c>
      <c r="G104" s="491" t="str">
        <f>(#REF!+#REF!)*'OLD Data - P&amp;L'!$C$26</f>
        <v>#REF!</v>
      </c>
      <c r="H104" s="491" t="str">
        <f>(#REF!+#REF!)*'OLD Data - P&amp;L'!$C$26</f>
        <v>#REF!</v>
      </c>
      <c r="I104" s="491" t="str">
        <f>(#REF!+#REF!)*'OLD Data - P&amp;L'!$C$26</f>
        <v>#REF!</v>
      </c>
      <c r="J104" s="491" t="str">
        <f>(#REF!+#REF!)*'OLD Data - P&amp;L'!$C$26</f>
        <v>#REF!</v>
      </c>
      <c r="K104" s="491" t="str">
        <f>(#REF!+#REF!)*'OLD Data - P&amp;L'!$C$26</f>
        <v>#REF!</v>
      </c>
      <c r="L104" s="491" t="str">
        <f>(#REF!+#REF!)*'OLD Data - P&amp;L'!$C$26</f>
        <v>#REF!</v>
      </c>
      <c r="M104" s="491" t="str">
        <f>(#REF!+#REF!)*'OLD Data - P&amp;L'!$C$26</f>
        <v>#REF!</v>
      </c>
      <c r="N104" s="491" t="str">
        <f>(#REF!+#REF!)*'OLD Data - P&amp;L'!$C$26</f>
        <v>#REF!</v>
      </c>
      <c r="O104" s="491" t="str">
        <f>(#REF!+#REF!)*'OLD Data - P&amp;L'!$C$26</f>
        <v>#REF!</v>
      </c>
      <c r="P104" s="491" t="str">
        <f>(#REF!+#REF!)*'OLD Data - P&amp;L'!$C$26</f>
        <v>#REF!</v>
      </c>
      <c r="Q104" s="491" t="str">
        <f>(#REF!+#REF!)*'OLD Data - P&amp;L'!$C$26</f>
        <v>#REF!</v>
      </c>
      <c r="R104" s="491" t="str">
        <f>(#REF!+#REF!)*'OLD Data - P&amp;L'!$C$26</f>
        <v>#REF!</v>
      </c>
      <c r="S104" s="491" t="str">
        <f>(#REF!+#REF!)*'OLD Data - P&amp;L'!$C$26</f>
        <v>#REF!</v>
      </c>
      <c r="T104" s="491" t="str">
        <f>(#REF!+#REF!)*'OLD Data - P&amp;L'!$C$26</f>
        <v>#REF!</v>
      </c>
      <c r="U104" s="491" t="str">
        <f>(#REF!+#REF!)*'OLD Data - P&amp;L'!$C$26</f>
        <v>#REF!</v>
      </c>
      <c r="V104" s="491" t="str">
        <f>(#REF!+#REF!)*'OLD Data - P&amp;L'!$C$26</f>
        <v>#REF!</v>
      </c>
      <c r="W104" s="491" t="str">
        <f>(#REF!+#REF!)*'OLD Data - P&amp;L'!$C$26</f>
        <v>#REF!</v>
      </c>
      <c r="X104" s="491" t="str">
        <f>(#REF!+#REF!)*'OLD Data - P&amp;L'!$C$26</f>
        <v>#REF!</v>
      </c>
      <c r="Y104" s="491" t="str">
        <f>(#REF!+#REF!)*'OLD Data - P&amp;L'!$C$26</f>
        <v>#REF!</v>
      </c>
      <c r="Z104" s="491" t="str">
        <f>(#REF!+#REF!)*'OLD Data - P&amp;L'!$C$26</f>
        <v>#REF!</v>
      </c>
      <c r="AA104" s="491" t="str">
        <f>(#REF!+#REF!)*'OLD Data - P&amp;L'!$C$26</f>
        <v>#REF!</v>
      </c>
      <c r="AB104" s="491" t="str">
        <f>(#REF!+#REF!)*'OLD Data - P&amp;L'!$C$26</f>
        <v>#REF!</v>
      </c>
      <c r="AC104" s="491" t="str">
        <f>(#REF!+#REF!)*'OLD Data - P&amp;L'!$C$26</f>
        <v>#REF!</v>
      </c>
      <c r="AD104" s="491" t="str">
        <f>(#REF!+#REF!)*'OLD Data - P&amp;L'!$C$26</f>
        <v>#REF!</v>
      </c>
      <c r="AE104" s="491" t="str">
        <f>(#REF!+#REF!)*'OLD Data - P&amp;L'!$C$26</f>
        <v>#REF!</v>
      </c>
      <c r="AF104" s="491" t="str">
        <f>(#REF!+#REF!)*'OLD Data - P&amp;L'!$C$26</f>
        <v>#REF!</v>
      </c>
      <c r="AG104" s="888" t="str">
        <f t="shared" si="14"/>
        <v>#REF!</v>
      </c>
    </row>
    <row r="105" hidden="1" outlineLevel="1">
      <c r="A105" s="1057" t="s">
        <v>1174</v>
      </c>
      <c r="B105" s="491" t="str">
        <f>(#REF!+#REF!)*'OLD Data - P&amp;L'!$C$27</f>
        <v>#REF!</v>
      </c>
      <c r="C105" s="491" t="str">
        <f>(#REF!+#REF!)*'OLD Data - P&amp;L'!$C$27</f>
        <v>#REF!</v>
      </c>
      <c r="D105" s="491" t="str">
        <f>(#REF!+#REF!)*'OLD Data - P&amp;L'!$C$27</f>
        <v>#REF!</v>
      </c>
      <c r="E105" s="491" t="str">
        <f>(#REF!+#REF!)*'OLD Data - P&amp;L'!$C$27</f>
        <v>#REF!</v>
      </c>
      <c r="F105" s="491" t="str">
        <f>(#REF!+#REF!)*'OLD Data - P&amp;L'!$C$27</f>
        <v>#REF!</v>
      </c>
      <c r="G105" s="491" t="str">
        <f>(#REF!+#REF!)*'OLD Data - P&amp;L'!$C$27</f>
        <v>#REF!</v>
      </c>
      <c r="H105" s="491" t="str">
        <f>(#REF!+#REF!)*'OLD Data - P&amp;L'!$C$27</f>
        <v>#REF!</v>
      </c>
      <c r="I105" s="491" t="str">
        <f>(#REF!+#REF!)*'OLD Data - P&amp;L'!$C$27</f>
        <v>#REF!</v>
      </c>
      <c r="J105" s="491" t="str">
        <f>(#REF!+#REF!)*'OLD Data - P&amp;L'!$C$27</f>
        <v>#REF!</v>
      </c>
      <c r="K105" s="491" t="str">
        <f>(#REF!+#REF!)*'OLD Data - P&amp;L'!$C$27</f>
        <v>#REF!</v>
      </c>
      <c r="L105" s="491" t="str">
        <f>(#REF!+#REF!)*'OLD Data - P&amp;L'!$C$27</f>
        <v>#REF!</v>
      </c>
      <c r="M105" s="491" t="str">
        <f>(#REF!+#REF!)*'OLD Data - P&amp;L'!$C$27</f>
        <v>#REF!</v>
      </c>
      <c r="N105" s="491" t="str">
        <f>(#REF!+#REF!)*'OLD Data - P&amp;L'!$C$27</f>
        <v>#REF!</v>
      </c>
      <c r="O105" s="491" t="str">
        <f>(#REF!+#REF!)*'OLD Data - P&amp;L'!$C$27</f>
        <v>#REF!</v>
      </c>
      <c r="P105" s="491" t="str">
        <f>(#REF!+#REF!)*'OLD Data - P&amp;L'!$C$27</f>
        <v>#REF!</v>
      </c>
      <c r="Q105" s="491" t="str">
        <f>(#REF!+#REF!)*'OLD Data - P&amp;L'!$C$27</f>
        <v>#REF!</v>
      </c>
      <c r="R105" s="491" t="str">
        <f>(#REF!+#REF!)*'OLD Data - P&amp;L'!$C$27</f>
        <v>#REF!</v>
      </c>
      <c r="S105" s="491" t="str">
        <f>(#REF!+#REF!)*'OLD Data - P&amp;L'!$C$27</f>
        <v>#REF!</v>
      </c>
      <c r="T105" s="491" t="str">
        <f>(#REF!+#REF!)*'OLD Data - P&amp;L'!$C$27</f>
        <v>#REF!</v>
      </c>
      <c r="U105" s="491" t="str">
        <f>(#REF!+#REF!)*'OLD Data - P&amp;L'!$C$27</f>
        <v>#REF!</v>
      </c>
      <c r="V105" s="491" t="str">
        <f>(#REF!+#REF!)*'OLD Data - P&amp;L'!$C$27</f>
        <v>#REF!</v>
      </c>
      <c r="W105" s="491" t="str">
        <f>(#REF!+#REF!)*'OLD Data - P&amp;L'!$C$27</f>
        <v>#REF!</v>
      </c>
      <c r="X105" s="491" t="str">
        <f>(#REF!+#REF!)*'OLD Data - P&amp;L'!$C$27</f>
        <v>#REF!</v>
      </c>
      <c r="Y105" s="491" t="str">
        <f>(#REF!+#REF!)*'OLD Data - P&amp;L'!$C$27</f>
        <v>#REF!</v>
      </c>
      <c r="Z105" s="491" t="str">
        <f>(#REF!+#REF!)*'OLD Data - P&amp;L'!$C$27</f>
        <v>#REF!</v>
      </c>
      <c r="AA105" s="491" t="str">
        <f>(#REF!+#REF!)*'OLD Data - P&amp;L'!$C$27</f>
        <v>#REF!</v>
      </c>
      <c r="AB105" s="491" t="str">
        <f>(#REF!+#REF!)*'OLD Data - P&amp;L'!$C$27</f>
        <v>#REF!</v>
      </c>
      <c r="AC105" s="491" t="str">
        <f>(#REF!+#REF!)*'OLD Data - P&amp;L'!$C$27</f>
        <v>#REF!</v>
      </c>
      <c r="AD105" s="491" t="str">
        <f>(#REF!+#REF!)*'OLD Data - P&amp;L'!$C$27</f>
        <v>#REF!</v>
      </c>
      <c r="AE105" s="491" t="str">
        <f>(#REF!+#REF!)*'OLD Data - P&amp;L'!$C$27</f>
        <v>#REF!</v>
      </c>
      <c r="AF105" s="491" t="str">
        <f>(#REF!+#REF!)*'OLD Data - P&amp;L'!$C$27</f>
        <v>#REF!</v>
      </c>
      <c r="AG105" s="888" t="str">
        <f t="shared" si="14"/>
        <v>#REF!</v>
      </c>
    </row>
    <row r="106" hidden="1" outlineLevel="1">
      <c r="A106" s="1057" t="s">
        <v>1186</v>
      </c>
      <c r="B106" s="491" t="str">
        <f>(#REF!+#REF!+#REF!)*'OLD Data - P&amp;L'!$D$22</f>
        <v>#REF!</v>
      </c>
      <c r="C106" s="491" t="str">
        <f>(#REF!+#REF!+#REF!)*'OLD Data - P&amp;L'!$D$22</f>
        <v>#REF!</v>
      </c>
      <c r="D106" s="491" t="str">
        <f>(#REF!+#REF!+#REF!)*'OLD Data - P&amp;L'!$D$22</f>
        <v>#REF!</v>
      </c>
      <c r="E106" s="491" t="str">
        <f>(#REF!+#REF!+#REF!)*'OLD Data - P&amp;L'!$D$22</f>
        <v>#REF!</v>
      </c>
      <c r="F106" s="491" t="str">
        <f>(#REF!+#REF!+#REF!)*'OLD Data - P&amp;L'!$D$22</f>
        <v>#REF!</v>
      </c>
      <c r="G106" s="491" t="str">
        <f>(#REF!+#REF!+#REF!)*'OLD Data - P&amp;L'!$D$22</f>
        <v>#REF!</v>
      </c>
      <c r="H106" s="491" t="str">
        <f>(#REF!+#REF!+#REF!)*'OLD Data - P&amp;L'!$D$22</f>
        <v>#REF!</v>
      </c>
      <c r="I106" s="491" t="str">
        <f>(#REF!+#REF!+#REF!)*'OLD Data - P&amp;L'!$D$22</f>
        <v>#REF!</v>
      </c>
      <c r="J106" s="491" t="str">
        <f>(#REF!+#REF!+#REF!)*'OLD Data - P&amp;L'!$D$22</f>
        <v>#REF!</v>
      </c>
      <c r="K106" s="491" t="str">
        <f>(#REF!+#REF!+#REF!)*'OLD Data - P&amp;L'!$D$22</f>
        <v>#REF!</v>
      </c>
      <c r="L106" s="491" t="str">
        <f>(#REF!+#REF!+#REF!)*'OLD Data - P&amp;L'!$D$22</f>
        <v>#REF!</v>
      </c>
      <c r="M106" s="491" t="str">
        <f>(#REF!+#REF!+#REF!)*'OLD Data - P&amp;L'!$D$22</f>
        <v>#REF!</v>
      </c>
      <c r="N106" s="491" t="str">
        <f>(#REF!+#REF!+#REF!)*'OLD Data - P&amp;L'!$D$22</f>
        <v>#REF!</v>
      </c>
      <c r="O106" s="491" t="str">
        <f>(#REF!+#REF!+#REF!)*'OLD Data - P&amp;L'!$D$22</f>
        <v>#REF!</v>
      </c>
      <c r="P106" s="491" t="str">
        <f>(#REF!+#REF!+#REF!)*'OLD Data - P&amp;L'!$D$22</f>
        <v>#REF!</v>
      </c>
      <c r="Q106" s="491" t="str">
        <f>(#REF!+#REF!+#REF!)*'OLD Data - P&amp;L'!$D$22</f>
        <v>#REF!</v>
      </c>
      <c r="R106" s="491" t="str">
        <f>(#REF!+#REF!+#REF!)*'OLD Data - P&amp;L'!$D$22</f>
        <v>#REF!</v>
      </c>
      <c r="S106" s="491" t="str">
        <f>(#REF!+#REF!+#REF!)*'OLD Data - P&amp;L'!$D$22</f>
        <v>#REF!</v>
      </c>
      <c r="T106" s="491" t="str">
        <f>(#REF!+#REF!+#REF!)*'OLD Data - P&amp;L'!$D$22</f>
        <v>#REF!</v>
      </c>
      <c r="U106" s="491" t="str">
        <f>(#REF!+#REF!+#REF!)*'OLD Data - P&amp;L'!$D$22</f>
        <v>#REF!</v>
      </c>
      <c r="V106" s="491" t="str">
        <f>(#REF!+#REF!+#REF!)*'OLD Data - P&amp;L'!$D$22</f>
        <v>#REF!</v>
      </c>
      <c r="W106" s="491" t="str">
        <f>(#REF!+#REF!+#REF!)*'OLD Data - P&amp;L'!$D$22</f>
        <v>#REF!</v>
      </c>
      <c r="X106" s="491" t="str">
        <f>(#REF!+#REF!+#REF!)*'OLD Data - P&amp;L'!$D$22</f>
        <v>#REF!</v>
      </c>
      <c r="Y106" s="491" t="str">
        <f>(#REF!+#REF!+#REF!)*'OLD Data - P&amp;L'!$D$22</f>
        <v>#REF!</v>
      </c>
      <c r="Z106" s="491" t="str">
        <f>(#REF!+#REF!+#REF!)*'OLD Data - P&amp;L'!$D$22</f>
        <v>#REF!</v>
      </c>
      <c r="AA106" s="491" t="str">
        <f>(#REF!+#REF!+#REF!)*'OLD Data - P&amp;L'!$D$22</f>
        <v>#REF!</v>
      </c>
      <c r="AB106" s="491" t="str">
        <f>(#REF!+#REF!+#REF!)*'OLD Data - P&amp;L'!$D$22</f>
        <v>#REF!</v>
      </c>
      <c r="AC106" s="491" t="str">
        <f>(#REF!+#REF!+#REF!)*'OLD Data - P&amp;L'!$D$22</f>
        <v>#REF!</v>
      </c>
      <c r="AD106" s="491" t="str">
        <f>(#REF!+#REF!+#REF!)*'OLD Data - P&amp;L'!$D$22</f>
        <v>#REF!</v>
      </c>
      <c r="AE106" s="491" t="str">
        <f>(#REF!+#REF!+#REF!)*'OLD Data - P&amp;L'!$D$22</f>
        <v>#REF!</v>
      </c>
      <c r="AF106" s="491" t="str">
        <f>(#REF!+#REF!+#REF!)*'OLD Data - P&amp;L'!$D$22</f>
        <v>#REF!</v>
      </c>
      <c r="AG106" s="888" t="str">
        <f t="shared" si="14"/>
        <v>#REF!</v>
      </c>
    </row>
    <row r="107" hidden="1" outlineLevel="1">
      <c r="A107" s="1057" t="s">
        <v>1191</v>
      </c>
      <c r="B107" s="491" t="str">
        <f>(#REF!+#REF!+#REF!)*'OLD Data - P&amp;L'!$D$23</f>
        <v>#REF!</v>
      </c>
      <c r="C107" s="491" t="str">
        <f>(#REF!+#REF!+#REF!)*'OLD Data - P&amp;L'!$D$23</f>
        <v>#REF!</v>
      </c>
      <c r="D107" s="491" t="str">
        <f>(#REF!+#REF!+#REF!)*'OLD Data - P&amp;L'!$D$23</f>
        <v>#REF!</v>
      </c>
      <c r="E107" s="491" t="str">
        <f>(#REF!+#REF!+#REF!)*'OLD Data - P&amp;L'!$D$23</f>
        <v>#REF!</v>
      </c>
      <c r="F107" s="491" t="str">
        <f>(#REF!+#REF!+#REF!)*'OLD Data - P&amp;L'!$D$23</f>
        <v>#REF!</v>
      </c>
      <c r="G107" s="491" t="str">
        <f>(#REF!+#REF!+#REF!)*'OLD Data - P&amp;L'!$D$23</f>
        <v>#REF!</v>
      </c>
      <c r="H107" s="491" t="str">
        <f>(#REF!+#REF!+#REF!)*'OLD Data - P&amp;L'!$D$23</f>
        <v>#REF!</v>
      </c>
      <c r="I107" s="491" t="str">
        <f>(#REF!+#REF!+#REF!)*'OLD Data - P&amp;L'!$D$23</f>
        <v>#REF!</v>
      </c>
      <c r="J107" s="491" t="str">
        <f>(#REF!+#REF!+#REF!)*'OLD Data - P&amp;L'!$D$23</f>
        <v>#REF!</v>
      </c>
      <c r="K107" s="491" t="str">
        <f>(#REF!+#REF!+#REF!)*'OLD Data - P&amp;L'!$D$23</f>
        <v>#REF!</v>
      </c>
      <c r="L107" s="491" t="str">
        <f>(#REF!+#REF!+#REF!)*'OLD Data - P&amp;L'!$D$23</f>
        <v>#REF!</v>
      </c>
      <c r="M107" s="491" t="str">
        <f>(#REF!+#REF!+#REF!)*'OLD Data - P&amp;L'!$D$23</f>
        <v>#REF!</v>
      </c>
      <c r="N107" s="491" t="str">
        <f>(#REF!+#REF!+#REF!)*'OLD Data - P&amp;L'!$D$23</f>
        <v>#REF!</v>
      </c>
      <c r="O107" s="491" t="str">
        <f>(#REF!+#REF!+#REF!)*'OLD Data - P&amp;L'!$D$23</f>
        <v>#REF!</v>
      </c>
      <c r="P107" s="491" t="str">
        <f>(#REF!+#REF!+#REF!)*'OLD Data - P&amp;L'!$D$23</f>
        <v>#REF!</v>
      </c>
      <c r="Q107" s="491" t="str">
        <f>(#REF!+#REF!+#REF!)*'OLD Data - P&amp;L'!$D$23</f>
        <v>#REF!</v>
      </c>
      <c r="R107" s="491" t="str">
        <f>(#REF!+#REF!+#REF!)*'OLD Data - P&amp;L'!$D$23</f>
        <v>#REF!</v>
      </c>
      <c r="S107" s="491" t="str">
        <f>(#REF!+#REF!+#REF!)*'OLD Data - P&amp;L'!$D$23</f>
        <v>#REF!</v>
      </c>
      <c r="T107" s="491" t="str">
        <f>(#REF!+#REF!+#REF!)*'OLD Data - P&amp;L'!$D$23</f>
        <v>#REF!</v>
      </c>
      <c r="U107" s="491" t="str">
        <f>(#REF!+#REF!+#REF!)*'OLD Data - P&amp;L'!$D$23</f>
        <v>#REF!</v>
      </c>
      <c r="V107" s="491" t="str">
        <f>(#REF!+#REF!+#REF!)*'OLD Data - P&amp;L'!$D$23</f>
        <v>#REF!</v>
      </c>
      <c r="W107" s="491" t="str">
        <f>(#REF!+#REF!+#REF!)*'OLD Data - P&amp;L'!$D$23</f>
        <v>#REF!</v>
      </c>
      <c r="X107" s="491" t="str">
        <f>(#REF!+#REF!+#REF!)*'OLD Data - P&amp;L'!$D$23</f>
        <v>#REF!</v>
      </c>
      <c r="Y107" s="491" t="str">
        <f>(#REF!+#REF!+#REF!)*'OLD Data - P&amp;L'!$D$23</f>
        <v>#REF!</v>
      </c>
      <c r="Z107" s="491" t="str">
        <f>(#REF!+#REF!+#REF!)*'OLD Data - P&amp;L'!$D$23</f>
        <v>#REF!</v>
      </c>
      <c r="AA107" s="491" t="str">
        <f>(#REF!+#REF!+#REF!)*'OLD Data - P&amp;L'!$D$23</f>
        <v>#REF!</v>
      </c>
      <c r="AB107" s="491" t="str">
        <f>(#REF!+#REF!+#REF!)*'OLD Data - P&amp;L'!$D$23</f>
        <v>#REF!</v>
      </c>
      <c r="AC107" s="491" t="str">
        <f>(#REF!+#REF!+#REF!)*'OLD Data - P&amp;L'!$D$23</f>
        <v>#REF!</v>
      </c>
      <c r="AD107" s="491" t="str">
        <f>(#REF!+#REF!+#REF!)*'OLD Data - P&amp;L'!$D$23</f>
        <v>#REF!</v>
      </c>
      <c r="AE107" s="491" t="str">
        <f>(#REF!+#REF!+#REF!)*'OLD Data - P&amp;L'!$D$23</f>
        <v>#REF!</v>
      </c>
      <c r="AF107" s="491" t="str">
        <f>(#REF!+#REF!+#REF!)*'OLD Data - P&amp;L'!$D$23</f>
        <v>#REF!</v>
      </c>
      <c r="AG107" s="888" t="str">
        <f t="shared" si="14"/>
        <v>#REF!</v>
      </c>
    </row>
    <row r="108" hidden="1" outlineLevel="1">
      <c r="A108" s="1057" t="s">
        <v>1193</v>
      </c>
      <c r="B108" s="491" t="str">
        <f>(#REF!+#REF!+#REF!)*'OLD Data - P&amp;L'!$D$24</f>
        <v>#REF!</v>
      </c>
      <c r="C108" s="491" t="str">
        <f>(#REF!+#REF!+#REF!)*'OLD Data - P&amp;L'!$D$24</f>
        <v>#REF!</v>
      </c>
      <c r="D108" s="491" t="str">
        <f>(#REF!+#REF!+#REF!)*'OLD Data - P&amp;L'!$D$24</f>
        <v>#REF!</v>
      </c>
      <c r="E108" s="491" t="str">
        <f>(#REF!+#REF!+#REF!)*'OLD Data - P&amp;L'!$D$24</f>
        <v>#REF!</v>
      </c>
      <c r="F108" s="491" t="str">
        <f>(#REF!+#REF!+#REF!)*'OLD Data - P&amp;L'!$D$24</f>
        <v>#REF!</v>
      </c>
      <c r="G108" s="491" t="str">
        <f>(#REF!+#REF!+#REF!)*'OLD Data - P&amp;L'!$D$24</f>
        <v>#REF!</v>
      </c>
      <c r="H108" s="491" t="str">
        <f>(#REF!+#REF!+#REF!)*'OLD Data - P&amp;L'!$D$24</f>
        <v>#REF!</v>
      </c>
      <c r="I108" s="491" t="str">
        <f>(#REF!+#REF!+#REF!)*'OLD Data - P&amp;L'!$D$24</f>
        <v>#REF!</v>
      </c>
      <c r="J108" s="491" t="str">
        <f>(#REF!+#REF!+#REF!)*'OLD Data - P&amp;L'!$D$24</f>
        <v>#REF!</v>
      </c>
      <c r="K108" s="491" t="str">
        <f>(#REF!+#REF!+#REF!)*'OLD Data - P&amp;L'!$D$24</f>
        <v>#REF!</v>
      </c>
      <c r="L108" s="491" t="str">
        <f>(#REF!+#REF!+#REF!)*'OLD Data - P&amp;L'!$D$24</f>
        <v>#REF!</v>
      </c>
      <c r="M108" s="491" t="str">
        <f>(#REF!+#REF!+#REF!)*'OLD Data - P&amp;L'!$D$24</f>
        <v>#REF!</v>
      </c>
      <c r="N108" s="491" t="str">
        <f>(#REF!+#REF!+#REF!)*'OLD Data - P&amp;L'!$D$24</f>
        <v>#REF!</v>
      </c>
      <c r="O108" s="491" t="str">
        <f>(#REF!+#REF!+#REF!)*'OLD Data - P&amp;L'!$D$24</f>
        <v>#REF!</v>
      </c>
      <c r="P108" s="491" t="str">
        <f>(#REF!+#REF!+#REF!)*'OLD Data - P&amp;L'!$D$24</f>
        <v>#REF!</v>
      </c>
      <c r="Q108" s="491" t="str">
        <f>(#REF!+#REF!+#REF!)*'OLD Data - P&amp;L'!$D$24</f>
        <v>#REF!</v>
      </c>
      <c r="R108" s="491" t="str">
        <f>(#REF!+#REF!+#REF!)*'OLD Data - P&amp;L'!$D$24</f>
        <v>#REF!</v>
      </c>
      <c r="S108" s="491" t="str">
        <f>(#REF!+#REF!+#REF!)*'OLD Data - P&amp;L'!$D$24</f>
        <v>#REF!</v>
      </c>
      <c r="T108" s="491" t="str">
        <f>(#REF!+#REF!+#REF!)*'OLD Data - P&amp;L'!$D$24</f>
        <v>#REF!</v>
      </c>
      <c r="U108" s="491" t="str">
        <f>(#REF!+#REF!+#REF!)*'OLD Data - P&amp;L'!$D$24</f>
        <v>#REF!</v>
      </c>
      <c r="V108" s="491" t="str">
        <f>(#REF!+#REF!+#REF!)*'OLD Data - P&amp;L'!$D$24</f>
        <v>#REF!</v>
      </c>
      <c r="W108" s="491" t="str">
        <f>(#REF!+#REF!+#REF!)*'OLD Data - P&amp;L'!$D$24</f>
        <v>#REF!</v>
      </c>
      <c r="X108" s="491" t="str">
        <f>(#REF!+#REF!+#REF!)*'OLD Data - P&amp;L'!$D$24</f>
        <v>#REF!</v>
      </c>
      <c r="Y108" s="491" t="str">
        <f>(#REF!+#REF!+#REF!)*'OLD Data - P&amp;L'!$D$24</f>
        <v>#REF!</v>
      </c>
      <c r="Z108" s="491" t="str">
        <f>(#REF!+#REF!+#REF!)*'OLD Data - P&amp;L'!$D$24</f>
        <v>#REF!</v>
      </c>
      <c r="AA108" s="491" t="str">
        <f>(#REF!+#REF!+#REF!)*'OLD Data - P&amp;L'!$D$24</f>
        <v>#REF!</v>
      </c>
      <c r="AB108" s="491" t="str">
        <f>(#REF!+#REF!+#REF!)*'OLD Data - P&amp;L'!$D$24</f>
        <v>#REF!</v>
      </c>
      <c r="AC108" s="491" t="str">
        <f>(#REF!+#REF!+#REF!)*'OLD Data - P&amp;L'!$D$24</f>
        <v>#REF!</v>
      </c>
      <c r="AD108" s="491" t="str">
        <f>(#REF!+#REF!+#REF!)*'OLD Data - P&amp;L'!$D$24</f>
        <v>#REF!</v>
      </c>
      <c r="AE108" s="491" t="str">
        <f>(#REF!+#REF!+#REF!)*'OLD Data - P&amp;L'!$D$24</f>
        <v>#REF!</v>
      </c>
      <c r="AF108" s="491" t="str">
        <f>(#REF!+#REF!+#REF!)*'OLD Data - P&amp;L'!$D$24</f>
        <v>#REF!</v>
      </c>
      <c r="AG108" s="888" t="str">
        <f t="shared" si="14"/>
        <v>#REF!</v>
      </c>
    </row>
    <row r="109" hidden="1" outlineLevel="1">
      <c r="A109" s="1057" t="s">
        <v>1199</v>
      </c>
      <c r="B109" s="491" t="str">
        <f>(#REF!+#REF!+#REF!)*'OLD Data - P&amp;L'!$D$25</f>
        <v>#REF!</v>
      </c>
      <c r="C109" s="491" t="str">
        <f>(#REF!+#REF!+#REF!)*'OLD Data - P&amp;L'!$D$25</f>
        <v>#REF!</v>
      </c>
      <c r="D109" s="491" t="str">
        <f>(#REF!+#REF!+#REF!)*'OLD Data - P&amp;L'!$D$25</f>
        <v>#REF!</v>
      </c>
      <c r="E109" s="491" t="str">
        <f>(#REF!+#REF!+#REF!)*'OLD Data - P&amp;L'!$D$25</f>
        <v>#REF!</v>
      </c>
      <c r="F109" s="491" t="str">
        <f>(#REF!+#REF!+#REF!)*'OLD Data - P&amp;L'!$D$25</f>
        <v>#REF!</v>
      </c>
      <c r="G109" s="491" t="str">
        <f>(#REF!+#REF!+#REF!)*'OLD Data - P&amp;L'!$D$25</f>
        <v>#REF!</v>
      </c>
      <c r="H109" s="491" t="str">
        <f>(#REF!+#REF!+#REF!)*'OLD Data - P&amp;L'!$D$25</f>
        <v>#REF!</v>
      </c>
      <c r="I109" s="491" t="str">
        <f>(#REF!+#REF!+#REF!)*'OLD Data - P&amp;L'!$D$25</f>
        <v>#REF!</v>
      </c>
      <c r="J109" s="491" t="str">
        <f>(#REF!+#REF!+#REF!)*'OLD Data - P&amp;L'!$D$25</f>
        <v>#REF!</v>
      </c>
      <c r="K109" s="491" t="str">
        <f>(#REF!+#REF!+#REF!)*'OLD Data - P&amp;L'!$D$25</f>
        <v>#REF!</v>
      </c>
      <c r="L109" s="491" t="str">
        <f>(#REF!+#REF!+#REF!)*'OLD Data - P&amp;L'!$D$25</f>
        <v>#REF!</v>
      </c>
      <c r="M109" s="491" t="str">
        <f>(#REF!+#REF!+#REF!)*'OLD Data - P&amp;L'!$D$25</f>
        <v>#REF!</v>
      </c>
      <c r="N109" s="491" t="str">
        <f>(#REF!+#REF!+#REF!)*'OLD Data - P&amp;L'!$D$25</f>
        <v>#REF!</v>
      </c>
      <c r="O109" s="491" t="str">
        <f>(#REF!+#REF!+#REF!)*'OLD Data - P&amp;L'!$D$25</f>
        <v>#REF!</v>
      </c>
      <c r="P109" s="491" t="str">
        <f>(#REF!+#REF!+#REF!)*'OLD Data - P&amp;L'!$D$25</f>
        <v>#REF!</v>
      </c>
      <c r="Q109" s="491" t="str">
        <f>(#REF!+#REF!+#REF!)*'OLD Data - P&amp;L'!$D$25</f>
        <v>#REF!</v>
      </c>
      <c r="R109" s="491" t="str">
        <f>(#REF!+#REF!+#REF!)*'OLD Data - P&amp;L'!$D$25</f>
        <v>#REF!</v>
      </c>
      <c r="S109" s="491" t="str">
        <f>(#REF!+#REF!+#REF!)*'OLD Data - P&amp;L'!$D$25</f>
        <v>#REF!</v>
      </c>
      <c r="T109" s="491" t="str">
        <f>(#REF!+#REF!+#REF!)*'OLD Data - P&amp;L'!$D$25</f>
        <v>#REF!</v>
      </c>
      <c r="U109" s="491" t="str">
        <f>(#REF!+#REF!+#REF!)*'OLD Data - P&amp;L'!$D$25</f>
        <v>#REF!</v>
      </c>
      <c r="V109" s="491" t="str">
        <f>(#REF!+#REF!+#REF!)*'OLD Data - P&amp;L'!$D$25</f>
        <v>#REF!</v>
      </c>
      <c r="W109" s="491" t="str">
        <f>(#REF!+#REF!+#REF!)*'OLD Data - P&amp;L'!$D$25</f>
        <v>#REF!</v>
      </c>
      <c r="X109" s="491" t="str">
        <f>(#REF!+#REF!+#REF!)*'OLD Data - P&amp;L'!$D$25</f>
        <v>#REF!</v>
      </c>
      <c r="Y109" s="491" t="str">
        <f>(#REF!+#REF!+#REF!)*'OLD Data - P&amp;L'!$D$25</f>
        <v>#REF!</v>
      </c>
      <c r="Z109" s="491" t="str">
        <f>(#REF!+#REF!+#REF!)*'OLD Data - P&amp;L'!$D$25</f>
        <v>#REF!</v>
      </c>
      <c r="AA109" s="491" t="str">
        <f>(#REF!+#REF!+#REF!)*'OLD Data - P&amp;L'!$D$25</f>
        <v>#REF!</v>
      </c>
      <c r="AB109" s="491" t="str">
        <f>(#REF!+#REF!+#REF!)*'OLD Data - P&amp;L'!$D$25</f>
        <v>#REF!</v>
      </c>
      <c r="AC109" s="491" t="str">
        <f>(#REF!+#REF!+#REF!)*'OLD Data - P&amp;L'!$D$25</f>
        <v>#REF!</v>
      </c>
      <c r="AD109" s="491" t="str">
        <f>(#REF!+#REF!+#REF!)*'OLD Data - P&amp;L'!$D$25</f>
        <v>#REF!</v>
      </c>
      <c r="AE109" s="491" t="str">
        <f>(#REF!+#REF!+#REF!)*'OLD Data - P&amp;L'!$D$25</f>
        <v>#REF!</v>
      </c>
      <c r="AF109" s="491" t="str">
        <f>(#REF!+#REF!+#REF!)*'OLD Data - P&amp;L'!$D$25</f>
        <v>#REF!</v>
      </c>
      <c r="AG109" s="888" t="str">
        <f t="shared" si="14"/>
        <v>#REF!</v>
      </c>
    </row>
    <row r="110" hidden="1" outlineLevel="1">
      <c r="A110" s="1057" t="s">
        <v>1200</v>
      </c>
      <c r="B110" s="491" t="str">
        <f>(#REF!+#REF!+#REF!)*'OLD Data - P&amp;L'!$D$26</f>
        <v>#REF!</v>
      </c>
      <c r="C110" s="491" t="str">
        <f>(#REF!+#REF!+#REF!)*'OLD Data - P&amp;L'!$D$26</f>
        <v>#REF!</v>
      </c>
      <c r="D110" s="491" t="str">
        <f>(#REF!+#REF!+#REF!)*'OLD Data - P&amp;L'!$D$26</f>
        <v>#REF!</v>
      </c>
      <c r="E110" s="491" t="str">
        <f>(#REF!+#REF!+#REF!)*'OLD Data - P&amp;L'!$D$26</f>
        <v>#REF!</v>
      </c>
      <c r="F110" s="491" t="str">
        <f>(#REF!+#REF!+#REF!)*'OLD Data - P&amp;L'!$D$26</f>
        <v>#REF!</v>
      </c>
      <c r="G110" s="491" t="str">
        <f>(#REF!+#REF!+#REF!)*'OLD Data - P&amp;L'!$D$26</f>
        <v>#REF!</v>
      </c>
      <c r="H110" s="491" t="str">
        <f>(#REF!+#REF!+#REF!)*'OLD Data - P&amp;L'!$D$26</f>
        <v>#REF!</v>
      </c>
      <c r="I110" s="491" t="str">
        <f>(#REF!+#REF!+#REF!)*'OLD Data - P&amp;L'!$D$26</f>
        <v>#REF!</v>
      </c>
      <c r="J110" s="491" t="str">
        <f>(#REF!+#REF!+#REF!)*'OLD Data - P&amp;L'!$D$26</f>
        <v>#REF!</v>
      </c>
      <c r="K110" s="491" t="str">
        <f>(#REF!+#REF!+#REF!)*'OLD Data - P&amp;L'!$D$26</f>
        <v>#REF!</v>
      </c>
      <c r="L110" s="491" t="str">
        <f>(#REF!+#REF!+#REF!)*'OLD Data - P&amp;L'!$D$26</f>
        <v>#REF!</v>
      </c>
      <c r="M110" s="491" t="str">
        <f>(#REF!+#REF!+#REF!)*'OLD Data - P&amp;L'!$D$26</f>
        <v>#REF!</v>
      </c>
      <c r="N110" s="491" t="str">
        <f>(#REF!+#REF!+#REF!)*'OLD Data - P&amp;L'!$D$26</f>
        <v>#REF!</v>
      </c>
      <c r="O110" s="491" t="str">
        <f>(#REF!+#REF!+#REF!)*'OLD Data - P&amp;L'!$D$26</f>
        <v>#REF!</v>
      </c>
      <c r="P110" s="491" t="str">
        <f>(#REF!+#REF!+#REF!)*'OLD Data - P&amp;L'!$D$26</f>
        <v>#REF!</v>
      </c>
      <c r="Q110" s="491" t="str">
        <f>(#REF!+#REF!+#REF!)*'OLD Data - P&amp;L'!$D$26</f>
        <v>#REF!</v>
      </c>
      <c r="R110" s="491" t="str">
        <f>(#REF!+#REF!+#REF!)*'OLD Data - P&amp;L'!$D$26</f>
        <v>#REF!</v>
      </c>
      <c r="S110" s="491" t="str">
        <f>(#REF!+#REF!+#REF!)*'OLD Data - P&amp;L'!$D$26</f>
        <v>#REF!</v>
      </c>
      <c r="T110" s="491" t="str">
        <f>(#REF!+#REF!+#REF!)*'OLD Data - P&amp;L'!$D$26</f>
        <v>#REF!</v>
      </c>
      <c r="U110" s="491" t="str">
        <f>(#REF!+#REF!+#REF!)*'OLD Data - P&amp;L'!$D$26</f>
        <v>#REF!</v>
      </c>
      <c r="V110" s="491" t="str">
        <f>(#REF!+#REF!+#REF!)*'OLD Data - P&amp;L'!$D$26</f>
        <v>#REF!</v>
      </c>
      <c r="W110" s="491" t="str">
        <f>(#REF!+#REF!+#REF!)*'OLD Data - P&amp;L'!$D$26</f>
        <v>#REF!</v>
      </c>
      <c r="X110" s="491" t="str">
        <f>(#REF!+#REF!+#REF!)*'OLD Data - P&amp;L'!$D$26</f>
        <v>#REF!</v>
      </c>
      <c r="Y110" s="491" t="str">
        <f>(#REF!+#REF!+#REF!)*'OLD Data - P&amp;L'!$D$26</f>
        <v>#REF!</v>
      </c>
      <c r="Z110" s="491" t="str">
        <f>(#REF!+#REF!+#REF!)*'OLD Data - P&amp;L'!$D$26</f>
        <v>#REF!</v>
      </c>
      <c r="AA110" s="491" t="str">
        <f>(#REF!+#REF!+#REF!)*'OLD Data - P&amp;L'!$D$26</f>
        <v>#REF!</v>
      </c>
      <c r="AB110" s="491" t="str">
        <f>(#REF!+#REF!+#REF!)*'OLD Data - P&amp;L'!$D$26</f>
        <v>#REF!</v>
      </c>
      <c r="AC110" s="491" t="str">
        <f>(#REF!+#REF!+#REF!)*'OLD Data - P&amp;L'!$D$26</f>
        <v>#REF!</v>
      </c>
      <c r="AD110" s="491" t="str">
        <f>(#REF!+#REF!+#REF!)*'OLD Data - P&amp;L'!$D$26</f>
        <v>#REF!</v>
      </c>
      <c r="AE110" s="491" t="str">
        <f>(#REF!+#REF!+#REF!)*'OLD Data - P&amp;L'!$D$26</f>
        <v>#REF!</v>
      </c>
      <c r="AF110" s="491" t="str">
        <f>(#REF!+#REF!+#REF!)*'OLD Data - P&amp;L'!$D$26</f>
        <v>#REF!</v>
      </c>
      <c r="AG110" s="888" t="str">
        <f t="shared" si="14"/>
        <v>#REF!</v>
      </c>
    </row>
    <row r="111" hidden="1" outlineLevel="1">
      <c r="A111" s="1096" t="s">
        <v>1201</v>
      </c>
      <c r="B111" s="731" t="str">
        <f>(#REF!+#REF!+#REF!)*'OLD Data - P&amp;L'!$D$27</f>
        <v>#REF!</v>
      </c>
      <c r="C111" s="731" t="str">
        <f>(#REF!+#REF!+#REF!)*'OLD Data - P&amp;L'!$D$27</f>
        <v>#REF!</v>
      </c>
      <c r="D111" s="731" t="str">
        <f>(#REF!+#REF!+#REF!)*'OLD Data - P&amp;L'!$D$27</f>
        <v>#REF!</v>
      </c>
      <c r="E111" s="731" t="str">
        <f>(#REF!+#REF!+#REF!)*'OLD Data - P&amp;L'!$D$27</f>
        <v>#REF!</v>
      </c>
      <c r="F111" s="731" t="str">
        <f>(#REF!+#REF!+#REF!)*'OLD Data - P&amp;L'!$D$27</f>
        <v>#REF!</v>
      </c>
      <c r="G111" s="731" t="str">
        <f>(#REF!+#REF!+#REF!)*'OLD Data - P&amp;L'!$D$27</f>
        <v>#REF!</v>
      </c>
      <c r="H111" s="731" t="str">
        <f>(#REF!+#REF!+#REF!)*'OLD Data - P&amp;L'!$D$27</f>
        <v>#REF!</v>
      </c>
      <c r="I111" s="731" t="str">
        <f>(#REF!+#REF!+#REF!)*'OLD Data - P&amp;L'!$D$27</f>
        <v>#REF!</v>
      </c>
      <c r="J111" s="731" t="str">
        <f>(#REF!+#REF!+#REF!)*'OLD Data - P&amp;L'!$D$27</f>
        <v>#REF!</v>
      </c>
      <c r="K111" s="731" t="str">
        <f>(#REF!+#REF!+#REF!)*'OLD Data - P&amp;L'!$D$27</f>
        <v>#REF!</v>
      </c>
      <c r="L111" s="731" t="str">
        <f>(#REF!+#REF!+#REF!)*'OLD Data - P&amp;L'!$D$27</f>
        <v>#REF!</v>
      </c>
      <c r="M111" s="731" t="str">
        <f>(#REF!+#REF!+#REF!)*'OLD Data - P&amp;L'!$D$27</f>
        <v>#REF!</v>
      </c>
      <c r="N111" s="731" t="str">
        <f>(#REF!+#REF!+#REF!)*'OLD Data - P&amp;L'!$D$27</f>
        <v>#REF!</v>
      </c>
      <c r="O111" s="731" t="str">
        <f>(#REF!+#REF!+#REF!)*'OLD Data - P&amp;L'!$D$27</f>
        <v>#REF!</v>
      </c>
      <c r="P111" s="731" t="str">
        <f>(#REF!+#REF!+#REF!)*'OLD Data - P&amp;L'!$D$27</f>
        <v>#REF!</v>
      </c>
      <c r="Q111" s="731" t="str">
        <f>(#REF!+#REF!+#REF!)*'OLD Data - P&amp;L'!$D$27</f>
        <v>#REF!</v>
      </c>
      <c r="R111" s="731" t="str">
        <f>(#REF!+#REF!+#REF!)*'OLD Data - P&amp;L'!$D$27</f>
        <v>#REF!</v>
      </c>
      <c r="S111" s="731" t="str">
        <f>(#REF!+#REF!+#REF!)*'OLD Data - P&amp;L'!$D$27</f>
        <v>#REF!</v>
      </c>
      <c r="T111" s="731" t="str">
        <f>(#REF!+#REF!+#REF!)*'OLD Data - P&amp;L'!$D$27</f>
        <v>#REF!</v>
      </c>
      <c r="U111" s="731" t="str">
        <f>(#REF!+#REF!+#REF!)*'OLD Data - P&amp;L'!$D$27</f>
        <v>#REF!</v>
      </c>
      <c r="V111" s="731" t="str">
        <f>(#REF!+#REF!+#REF!)*'OLD Data - P&amp;L'!$D$27</f>
        <v>#REF!</v>
      </c>
      <c r="W111" s="731" t="str">
        <f>(#REF!+#REF!+#REF!)*'OLD Data - P&amp;L'!$D$27</f>
        <v>#REF!</v>
      </c>
      <c r="X111" s="731" t="str">
        <f>(#REF!+#REF!+#REF!)*'OLD Data - P&amp;L'!$D$27</f>
        <v>#REF!</v>
      </c>
      <c r="Y111" s="731" t="str">
        <f>(#REF!+#REF!+#REF!)*'OLD Data - P&amp;L'!$D$27</f>
        <v>#REF!</v>
      </c>
      <c r="Z111" s="731" t="str">
        <f>(#REF!+#REF!+#REF!)*'OLD Data - P&amp;L'!$D$27</f>
        <v>#REF!</v>
      </c>
      <c r="AA111" s="731" t="str">
        <f>(#REF!+#REF!+#REF!)*'OLD Data - P&amp;L'!$D$27</f>
        <v>#REF!</v>
      </c>
      <c r="AB111" s="731" t="str">
        <f>(#REF!+#REF!+#REF!)*'OLD Data - P&amp;L'!$D$27</f>
        <v>#REF!</v>
      </c>
      <c r="AC111" s="731" t="str">
        <f>(#REF!+#REF!+#REF!)*'OLD Data - P&amp;L'!$D$27</f>
        <v>#REF!</v>
      </c>
      <c r="AD111" s="731" t="str">
        <f>(#REF!+#REF!+#REF!)*'OLD Data - P&amp;L'!$D$27</f>
        <v>#REF!</v>
      </c>
      <c r="AE111" s="731" t="str">
        <f>(#REF!+#REF!+#REF!)*'OLD Data - P&amp;L'!$D$27</f>
        <v>#REF!</v>
      </c>
      <c r="AF111" s="731" t="str">
        <f>(#REF!+#REF!+#REF!)*'OLD Data - P&amp;L'!$D$27</f>
        <v>#REF!</v>
      </c>
      <c r="AG111" s="888" t="str">
        <f t="shared" si="14"/>
        <v>#REF!</v>
      </c>
    </row>
    <row r="112">
      <c r="A112" s="868" t="s">
        <v>509</v>
      </c>
      <c r="B112" s="491" t="str">
        <f t="shared" ref="B112:AF112" si="15">sum(B78:B111)</f>
        <v>#REF!</v>
      </c>
      <c r="C112" s="491" t="str">
        <f t="shared" si="15"/>
        <v>#REF!</v>
      </c>
      <c r="D112" s="491" t="str">
        <f t="shared" si="15"/>
        <v>#REF!</v>
      </c>
      <c r="E112" s="491" t="str">
        <f t="shared" si="15"/>
        <v>#REF!</v>
      </c>
      <c r="F112" s="491" t="str">
        <f t="shared" si="15"/>
        <v>#REF!</v>
      </c>
      <c r="G112" s="491" t="str">
        <f t="shared" si="15"/>
        <v>#REF!</v>
      </c>
      <c r="H112" s="491" t="str">
        <f t="shared" si="15"/>
        <v>#REF!</v>
      </c>
      <c r="I112" s="491" t="str">
        <f t="shared" si="15"/>
        <v>#REF!</v>
      </c>
      <c r="J112" s="491" t="str">
        <f t="shared" si="15"/>
        <v>#REF!</v>
      </c>
      <c r="K112" s="491" t="str">
        <f t="shared" si="15"/>
        <v>#REF!</v>
      </c>
      <c r="L112" s="491" t="str">
        <f t="shared" si="15"/>
        <v>#REF!</v>
      </c>
      <c r="M112" s="491" t="str">
        <f t="shared" si="15"/>
        <v>#REF!</v>
      </c>
      <c r="N112" s="491" t="str">
        <f t="shared" si="15"/>
        <v>#REF!</v>
      </c>
      <c r="O112" s="491" t="str">
        <f t="shared" si="15"/>
        <v>#REF!</v>
      </c>
      <c r="P112" s="491" t="str">
        <f t="shared" si="15"/>
        <v>#REF!</v>
      </c>
      <c r="Q112" s="491" t="str">
        <f t="shared" si="15"/>
        <v>#REF!</v>
      </c>
      <c r="R112" s="491" t="str">
        <f t="shared" si="15"/>
        <v>#REF!</v>
      </c>
      <c r="S112" s="491" t="str">
        <f t="shared" si="15"/>
        <v>#REF!</v>
      </c>
      <c r="T112" s="491" t="str">
        <f t="shared" si="15"/>
        <v>#REF!</v>
      </c>
      <c r="U112" s="491" t="str">
        <f t="shared" si="15"/>
        <v>#REF!</v>
      </c>
      <c r="V112" s="491" t="str">
        <f t="shared" si="15"/>
        <v>#REF!</v>
      </c>
      <c r="W112" s="491" t="str">
        <f t="shared" si="15"/>
        <v>#REF!</v>
      </c>
      <c r="X112" s="491" t="str">
        <f t="shared" si="15"/>
        <v>#REF!</v>
      </c>
      <c r="Y112" s="491" t="str">
        <f t="shared" si="15"/>
        <v>#REF!</v>
      </c>
      <c r="Z112" s="491" t="str">
        <f t="shared" si="15"/>
        <v>#REF!</v>
      </c>
      <c r="AA112" s="491" t="str">
        <f t="shared" si="15"/>
        <v>#REF!</v>
      </c>
      <c r="AB112" s="491" t="str">
        <f t="shared" si="15"/>
        <v>#REF!</v>
      </c>
      <c r="AC112" s="491" t="str">
        <f t="shared" si="15"/>
        <v>#REF!</v>
      </c>
      <c r="AD112" s="491" t="str">
        <f t="shared" si="15"/>
        <v>#REF!</v>
      </c>
      <c r="AE112" s="491" t="str">
        <f t="shared" si="15"/>
        <v>#REF!</v>
      </c>
      <c r="AF112" s="491" t="str">
        <f t="shared" si="15"/>
        <v>#REF!</v>
      </c>
      <c r="AG112" s="888" t="str">
        <f t="shared" si="14"/>
        <v>#REF!</v>
      </c>
    </row>
  </sheetData>
  <conditionalFormatting sqref="B56:AF57 AE77:AF77">
    <cfRule type="colorScale" priority="1">
      <colorScale>
        <cfvo type="min"/>
        <cfvo type="max"/>
        <color rgb="FFFFFFFF"/>
        <color rgb="FFE67C73"/>
      </colorScale>
    </cfRule>
  </conditionalFormatting>
  <conditionalFormatting sqref="B58:AF58">
    <cfRule type="colorScale" priority="2">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1" width="16.13"/>
    <col customWidth="1" min="32" max="33" width="16.25"/>
  </cols>
  <sheetData>
    <row r="1">
      <c r="A1" s="4" t="s">
        <v>1</v>
      </c>
      <c r="B1" s="5">
        <v>45261.0</v>
      </c>
      <c r="C1" s="5">
        <v>45262.0</v>
      </c>
      <c r="D1" s="5">
        <v>45263.0</v>
      </c>
      <c r="E1" s="5">
        <v>45264.0</v>
      </c>
      <c r="F1" s="5">
        <v>45265.0</v>
      </c>
      <c r="G1" s="5">
        <v>45266.0</v>
      </c>
      <c r="H1" s="5">
        <v>45267.0</v>
      </c>
      <c r="I1" s="5">
        <v>45268.0</v>
      </c>
      <c r="J1" s="5">
        <v>45269.0</v>
      </c>
      <c r="K1" s="5">
        <v>45270.0</v>
      </c>
      <c r="L1" s="5">
        <v>45271.0</v>
      </c>
      <c r="M1" s="5">
        <v>45272.0</v>
      </c>
      <c r="N1" s="5">
        <v>45273.0</v>
      </c>
      <c r="O1" s="5">
        <v>45274.0</v>
      </c>
      <c r="P1" s="5">
        <v>45275.0</v>
      </c>
      <c r="Q1" s="5">
        <v>45276.0</v>
      </c>
      <c r="R1" s="5">
        <v>45277.0</v>
      </c>
      <c r="S1" s="5">
        <v>45278.0</v>
      </c>
      <c r="T1" s="5">
        <v>45279.0</v>
      </c>
      <c r="U1" s="5">
        <v>45280.0</v>
      </c>
      <c r="V1" s="5">
        <v>45281.0</v>
      </c>
      <c r="W1" s="5">
        <v>45282.0</v>
      </c>
      <c r="X1" s="5">
        <v>45283.0</v>
      </c>
      <c r="Y1" s="5">
        <v>45284.0</v>
      </c>
      <c r="Z1" s="5">
        <v>45285.0</v>
      </c>
      <c r="AA1" s="5">
        <v>45286.0</v>
      </c>
      <c r="AB1" s="5">
        <v>45287.0</v>
      </c>
      <c r="AC1" s="5">
        <v>45288.0</v>
      </c>
      <c r="AD1" s="5">
        <v>45289.0</v>
      </c>
      <c r="AE1" s="5">
        <v>45290.0</v>
      </c>
      <c r="AF1" s="5">
        <v>45291.0</v>
      </c>
      <c r="AG1" s="723"/>
    </row>
    <row r="2">
      <c r="A2" s="9" t="s">
        <v>11</v>
      </c>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t="s">
        <v>4</v>
      </c>
      <c r="AG2" s="723"/>
    </row>
    <row r="3">
      <c r="A3" s="849" t="s">
        <v>29</v>
      </c>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140"/>
      <c r="AC3" s="491"/>
      <c r="AD3" s="491"/>
      <c r="AE3" s="491"/>
      <c r="AF3" s="491"/>
      <c r="AG3" s="723"/>
    </row>
    <row r="4">
      <c r="A4" s="850" t="s">
        <v>32</v>
      </c>
      <c r="B4" s="491"/>
      <c r="C4" s="491"/>
      <c r="D4" s="491"/>
      <c r="E4" s="491"/>
      <c r="F4" s="491"/>
      <c r="G4" s="491"/>
      <c r="H4" s="491"/>
      <c r="I4" s="491"/>
      <c r="J4" s="491"/>
      <c r="K4" s="491"/>
      <c r="L4" s="491"/>
      <c r="M4" s="491"/>
      <c r="N4" s="491"/>
      <c r="O4" s="491"/>
      <c r="P4" s="491"/>
      <c r="Q4" s="491"/>
      <c r="R4" s="491"/>
      <c r="S4" s="491"/>
      <c r="T4" s="491"/>
      <c r="U4" s="491"/>
      <c r="V4" s="491"/>
      <c r="W4" s="491"/>
      <c r="X4" s="491"/>
      <c r="Y4" s="491"/>
      <c r="Z4" s="491"/>
      <c r="AA4" s="491"/>
      <c r="AB4" s="491"/>
      <c r="AC4" s="491"/>
      <c r="AD4" s="491"/>
      <c r="AE4" s="491"/>
      <c r="AF4" s="491"/>
      <c r="AG4" s="723"/>
    </row>
    <row r="5">
      <c r="A5" s="1167" t="s">
        <v>33</v>
      </c>
      <c r="B5" s="324">
        <f>Summary!B53</f>
        <v>1</v>
      </c>
      <c r="C5" s="324">
        <f>Summary!C53</f>
        <v>0</v>
      </c>
      <c r="D5" s="324">
        <f>Summary!D53</f>
        <v>1</v>
      </c>
      <c r="E5" s="324">
        <f>Summary!E53</f>
        <v>1</v>
      </c>
      <c r="F5" s="324">
        <f>Summary!F53</f>
        <v>0</v>
      </c>
      <c r="G5" s="324">
        <f>Summary!G53</f>
        <v>0</v>
      </c>
      <c r="H5" s="324">
        <f>Summary!H53</f>
        <v>1</v>
      </c>
      <c r="I5" s="324">
        <f>Summary!I53</f>
        <v>0</v>
      </c>
      <c r="J5" s="324">
        <f>Summary!J53</f>
        <v>14</v>
      </c>
      <c r="K5" s="324">
        <f>Summary!K53</f>
        <v>57</v>
      </c>
      <c r="L5" s="324">
        <f>Summary!L53</f>
        <v>6</v>
      </c>
      <c r="M5" s="324">
        <f>Summary!M53</f>
        <v>9</v>
      </c>
      <c r="N5" s="324">
        <f>Summary!N53</f>
        <v>10</v>
      </c>
      <c r="O5" s="324">
        <f>Summary!O53</f>
        <v>41</v>
      </c>
      <c r="P5" s="324">
        <f>Summary!P53</f>
        <v>99</v>
      </c>
      <c r="Q5" s="324">
        <f>Summary!Q53</f>
        <v>273</v>
      </c>
      <c r="R5" s="324">
        <f>Summary!R53</f>
        <v>824</v>
      </c>
      <c r="S5" s="324">
        <f>Summary!S53</f>
        <v>657</v>
      </c>
      <c r="T5" s="324">
        <f>Summary!T53</f>
        <v>616</v>
      </c>
      <c r="U5" s="324">
        <f>Summary!U53</f>
        <v>272</v>
      </c>
      <c r="V5" s="324">
        <f>Summary!V53</f>
        <v>214</v>
      </c>
      <c r="W5" s="324">
        <f>Summary!W53</f>
        <v>178</v>
      </c>
      <c r="X5" s="324">
        <f>Summary!X53</f>
        <v>173</v>
      </c>
      <c r="Y5" s="324">
        <f>Summary!Y53</f>
        <v>111</v>
      </c>
      <c r="Z5" s="324">
        <f>Summary!Z53</f>
        <v>158</v>
      </c>
      <c r="AA5" s="324">
        <f>Summary!AA53</f>
        <v>154</v>
      </c>
      <c r="AB5" s="324">
        <f>Summary!AB53</f>
        <v>93</v>
      </c>
      <c r="AC5" s="324">
        <f>Summary!AC53</f>
        <v>59</v>
      </c>
      <c r="AD5" s="324">
        <f>Summary!AD53</f>
        <v>22</v>
      </c>
      <c r="AE5" s="324">
        <f>Summary!AE53</f>
        <v>36</v>
      </c>
      <c r="AF5" s="324">
        <f>Summary!AF53</f>
        <v>38</v>
      </c>
      <c r="AG5" s="854"/>
    </row>
    <row r="6">
      <c r="A6" s="868" t="s">
        <v>44</v>
      </c>
      <c r="B6" s="51">
        <f t="shared" ref="B6:AF6" si="1">SUM(B5)</f>
        <v>1</v>
      </c>
      <c r="C6" s="51">
        <f t="shared" si="1"/>
        <v>0</v>
      </c>
      <c r="D6" s="51">
        <f t="shared" si="1"/>
        <v>1</v>
      </c>
      <c r="E6" s="51">
        <f t="shared" si="1"/>
        <v>1</v>
      </c>
      <c r="F6" s="51">
        <f t="shared" si="1"/>
        <v>0</v>
      </c>
      <c r="G6" s="51">
        <f t="shared" si="1"/>
        <v>0</v>
      </c>
      <c r="H6" s="51">
        <f t="shared" si="1"/>
        <v>1</v>
      </c>
      <c r="I6" s="51">
        <f t="shared" si="1"/>
        <v>0</v>
      </c>
      <c r="J6" s="51">
        <f t="shared" si="1"/>
        <v>14</v>
      </c>
      <c r="K6" s="51">
        <f t="shared" si="1"/>
        <v>57</v>
      </c>
      <c r="L6" s="51">
        <f t="shared" si="1"/>
        <v>6</v>
      </c>
      <c r="M6" s="51">
        <f t="shared" si="1"/>
        <v>9</v>
      </c>
      <c r="N6" s="51">
        <f t="shared" si="1"/>
        <v>10</v>
      </c>
      <c r="O6" s="51">
        <f t="shared" si="1"/>
        <v>41</v>
      </c>
      <c r="P6" s="51">
        <f t="shared" si="1"/>
        <v>99</v>
      </c>
      <c r="Q6" s="51">
        <f t="shared" si="1"/>
        <v>273</v>
      </c>
      <c r="R6" s="51">
        <f t="shared" si="1"/>
        <v>824</v>
      </c>
      <c r="S6" s="51">
        <f t="shared" si="1"/>
        <v>657</v>
      </c>
      <c r="T6" s="51">
        <f t="shared" si="1"/>
        <v>616</v>
      </c>
      <c r="U6" s="51">
        <f t="shared" si="1"/>
        <v>272</v>
      </c>
      <c r="V6" s="51">
        <f t="shared" si="1"/>
        <v>214</v>
      </c>
      <c r="W6" s="51">
        <f t="shared" si="1"/>
        <v>178</v>
      </c>
      <c r="X6" s="51">
        <f t="shared" si="1"/>
        <v>173</v>
      </c>
      <c r="Y6" s="51">
        <f t="shared" si="1"/>
        <v>111</v>
      </c>
      <c r="Z6" s="51">
        <f t="shared" si="1"/>
        <v>158</v>
      </c>
      <c r="AA6" s="51">
        <f t="shared" si="1"/>
        <v>154</v>
      </c>
      <c r="AB6" s="51">
        <f t="shared" si="1"/>
        <v>93</v>
      </c>
      <c r="AC6" s="51">
        <f t="shared" si="1"/>
        <v>59</v>
      </c>
      <c r="AD6" s="51">
        <f t="shared" si="1"/>
        <v>22</v>
      </c>
      <c r="AE6" s="51">
        <f t="shared" si="1"/>
        <v>36</v>
      </c>
      <c r="AF6" s="51">
        <f t="shared" si="1"/>
        <v>38</v>
      </c>
      <c r="AG6" s="859">
        <f>SUM(B6:AF6)</f>
        <v>4118</v>
      </c>
    </row>
    <row r="7">
      <c r="A7" s="40"/>
      <c r="B7" s="491"/>
      <c r="C7" s="491"/>
      <c r="D7" s="491"/>
      <c r="E7" s="491"/>
      <c r="F7" s="491"/>
      <c r="G7" s="491"/>
      <c r="H7" s="491"/>
      <c r="I7" s="491"/>
      <c r="J7" s="491"/>
      <c r="K7" s="491"/>
      <c r="L7" s="491"/>
      <c r="M7" s="491"/>
      <c r="N7" s="491"/>
      <c r="O7" s="491"/>
      <c r="P7" s="491"/>
      <c r="Q7" s="491"/>
      <c r="R7" s="491"/>
      <c r="S7" s="491"/>
      <c r="T7" s="491"/>
      <c r="U7" s="491"/>
      <c r="V7" s="491"/>
      <c r="W7" s="491"/>
      <c r="X7" s="491"/>
      <c r="Y7" s="491"/>
      <c r="Z7" s="491"/>
      <c r="AA7" s="491"/>
      <c r="AB7" s="491"/>
      <c r="AC7" s="491"/>
      <c r="AD7" s="491"/>
      <c r="AE7" s="491"/>
      <c r="AF7" s="491"/>
      <c r="AG7" s="854"/>
    </row>
    <row r="8">
      <c r="A8" s="869" t="s">
        <v>48</v>
      </c>
      <c r="B8" s="491"/>
      <c r="C8" s="491"/>
      <c r="D8" s="491"/>
      <c r="E8" s="491"/>
      <c r="F8" s="491"/>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854"/>
    </row>
    <row r="9">
      <c r="A9" s="140" t="s">
        <v>33</v>
      </c>
      <c r="B9" s="128">
        <f>Summary!B14</f>
        <v>253.34</v>
      </c>
      <c r="C9" s="128">
        <f>Summary!C14</f>
        <v>0</v>
      </c>
      <c r="D9" s="128">
        <f>Summary!D14</f>
        <v>239</v>
      </c>
      <c r="E9" s="128">
        <f>Summary!E14</f>
        <v>316.94</v>
      </c>
      <c r="F9" s="128">
        <f>Summary!F14</f>
        <v>0</v>
      </c>
      <c r="G9" s="128">
        <f>Summary!G14</f>
        <v>0</v>
      </c>
      <c r="H9" s="128">
        <f>Summary!H14</f>
        <v>252.15</v>
      </c>
      <c r="I9" s="128">
        <f>Summary!I14</f>
        <v>0</v>
      </c>
      <c r="J9" s="128">
        <f>Summary!J14</f>
        <v>3283.88</v>
      </c>
      <c r="K9" s="128">
        <f>Summary!K14</f>
        <v>17690.76</v>
      </c>
      <c r="L9" s="128">
        <f>Summary!L14</f>
        <v>1730.88</v>
      </c>
      <c r="M9" s="128">
        <f>Summary!M14</f>
        <v>1744.36</v>
      </c>
      <c r="N9" s="128">
        <f>Summary!N14</f>
        <v>3267.14</v>
      </c>
      <c r="O9" s="128">
        <f>Summary!O14</f>
        <v>13722.2</v>
      </c>
      <c r="P9" s="128">
        <f>Summary!P14</f>
        <v>30956.98</v>
      </c>
      <c r="Q9" s="128">
        <f>Summary!Q14</f>
        <v>85520.86</v>
      </c>
      <c r="R9" s="128">
        <f>Summary!R14</f>
        <v>254123.09</v>
      </c>
      <c r="S9" s="128">
        <f>Summary!S14</f>
        <v>204453.08</v>
      </c>
      <c r="T9" s="128">
        <f>Summary!T14</f>
        <v>187322.36</v>
      </c>
      <c r="U9" s="128">
        <f>Summary!U14</f>
        <v>79408.52</v>
      </c>
      <c r="V9" s="128">
        <f>Summary!V14</f>
        <v>64377.12</v>
      </c>
      <c r="W9" s="128">
        <f>Summary!W14</f>
        <v>53761.12</v>
      </c>
      <c r="X9" s="128">
        <f>Summary!X14</f>
        <v>49216.62</v>
      </c>
      <c r="Y9" s="128">
        <f>Summary!Y14</f>
        <v>29620.24</v>
      </c>
      <c r="Z9" s="128">
        <f>Summary!Z14</f>
        <v>20965.94</v>
      </c>
      <c r="AA9" s="128">
        <f>Summary!AA14</f>
        <v>21747.34</v>
      </c>
      <c r="AB9" s="128">
        <f>Summary!AB14</f>
        <v>10026.85</v>
      </c>
      <c r="AC9" s="128">
        <f>Summary!AC14</f>
        <v>10722.55</v>
      </c>
      <c r="AD9" s="128">
        <f>Summary!AD14</f>
        <v>6743.95</v>
      </c>
      <c r="AE9" s="128">
        <f>Summary!AE14</f>
        <v>11129.24</v>
      </c>
      <c r="AF9" s="128">
        <f>Summary!AF14</f>
        <v>10388.6</v>
      </c>
      <c r="AG9" s="854"/>
    </row>
    <row r="10">
      <c r="A10" s="868" t="s">
        <v>44</v>
      </c>
      <c r="B10" s="79">
        <f t="shared" ref="B10:AF10" si="2">SUM(B9)</f>
        <v>253.34</v>
      </c>
      <c r="C10" s="79">
        <f t="shared" si="2"/>
        <v>0</v>
      </c>
      <c r="D10" s="79">
        <f t="shared" si="2"/>
        <v>239</v>
      </c>
      <c r="E10" s="79">
        <f t="shared" si="2"/>
        <v>316.94</v>
      </c>
      <c r="F10" s="79">
        <f t="shared" si="2"/>
        <v>0</v>
      </c>
      <c r="G10" s="79">
        <f t="shared" si="2"/>
        <v>0</v>
      </c>
      <c r="H10" s="79">
        <f t="shared" si="2"/>
        <v>252.15</v>
      </c>
      <c r="I10" s="79">
        <f t="shared" si="2"/>
        <v>0</v>
      </c>
      <c r="J10" s="79">
        <f t="shared" si="2"/>
        <v>3283.88</v>
      </c>
      <c r="K10" s="79">
        <f t="shared" si="2"/>
        <v>17690.76</v>
      </c>
      <c r="L10" s="79">
        <f t="shared" si="2"/>
        <v>1730.88</v>
      </c>
      <c r="M10" s="79">
        <f t="shared" si="2"/>
        <v>1744.36</v>
      </c>
      <c r="N10" s="79">
        <f t="shared" si="2"/>
        <v>3267.14</v>
      </c>
      <c r="O10" s="79">
        <f t="shared" si="2"/>
        <v>13722.2</v>
      </c>
      <c r="P10" s="79">
        <f t="shared" si="2"/>
        <v>30956.98</v>
      </c>
      <c r="Q10" s="79">
        <f t="shared" si="2"/>
        <v>85520.86</v>
      </c>
      <c r="R10" s="79">
        <f t="shared" si="2"/>
        <v>254123.09</v>
      </c>
      <c r="S10" s="79">
        <f t="shared" si="2"/>
        <v>204453.08</v>
      </c>
      <c r="T10" s="79">
        <f t="shared" si="2"/>
        <v>187322.36</v>
      </c>
      <c r="U10" s="79">
        <f t="shared" si="2"/>
        <v>79408.52</v>
      </c>
      <c r="V10" s="79">
        <f t="shared" si="2"/>
        <v>64377.12</v>
      </c>
      <c r="W10" s="79">
        <f t="shared" si="2"/>
        <v>53761.12</v>
      </c>
      <c r="X10" s="79">
        <f t="shared" si="2"/>
        <v>49216.62</v>
      </c>
      <c r="Y10" s="79">
        <f t="shared" si="2"/>
        <v>29620.24</v>
      </c>
      <c r="Z10" s="79">
        <f t="shared" si="2"/>
        <v>20965.94</v>
      </c>
      <c r="AA10" s="79">
        <f t="shared" si="2"/>
        <v>21747.34</v>
      </c>
      <c r="AB10" s="79">
        <f t="shared" si="2"/>
        <v>10026.85</v>
      </c>
      <c r="AC10" s="79">
        <f t="shared" si="2"/>
        <v>10722.55</v>
      </c>
      <c r="AD10" s="79">
        <f t="shared" si="2"/>
        <v>6743.95</v>
      </c>
      <c r="AE10" s="79">
        <f t="shared" si="2"/>
        <v>11129.24</v>
      </c>
      <c r="AF10" s="79">
        <f t="shared" si="2"/>
        <v>10388.6</v>
      </c>
      <c r="AG10" s="888">
        <f>SUM(B10:AF10)</f>
        <v>1172985.11</v>
      </c>
    </row>
    <row r="11">
      <c r="A11" s="40"/>
      <c r="B11" s="491"/>
      <c r="C11" s="491"/>
      <c r="D11" s="491"/>
      <c r="E11" s="491"/>
      <c r="F11" s="491"/>
      <c r="G11" s="491"/>
      <c r="H11" s="491"/>
      <c r="I11" s="491"/>
      <c r="J11" s="491"/>
      <c r="K11" s="491"/>
      <c r="L11" s="491"/>
      <c r="M11" s="491"/>
      <c r="N11" s="491"/>
      <c r="O11" s="491"/>
      <c r="P11" s="491"/>
      <c r="Q11" s="491"/>
      <c r="R11" s="491"/>
      <c r="S11" s="491"/>
      <c r="T11" s="491"/>
      <c r="U11" s="491"/>
      <c r="V11" s="491"/>
      <c r="W11" s="491"/>
      <c r="X11" s="491"/>
      <c r="Y11" s="491"/>
      <c r="Z11" s="491"/>
      <c r="AA11" s="491"/>
      <c r="AB11" s="491"/>
      <c r="AC11" s="491"/>
      <c r="AD11" s="491"/>
      <c r="AE11" s="491"/>
      <c r="AF11" s="491"/>
      <c r="AG11" s="854"/>
    </row>
    <row r="12">
      <c r="A12" s="889" t="s">
        <v>59</v>
      </c>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c r="AA12" s="491"/>
      <c r="AB12" s="491"/>
      <c r="AC12" s="491"/>
      <c r="AD12" s="491"/>
      <c r="AE12" s="491"/>
      <c r="AF12" s="491"/>
      <c r="AG12" s="854"/>
    </row>
    <row r="13">
      <c r="A13" s="142" t="s">
        <v>810</v>
      </c>
      <c r="B13" s="884">
        <f>Summary!B78</f>
        <v>0</v>
      </c>
      <c r="C13" s="884">
        <f>Summary!C78</f>
        <v>0</v>
      </c>
      <c r="D13" s="884">
        <f>Summary!D78</f>
        <v>688.15</v>
      </c>
      <c r="E13" s="884">
        <f>Summary!E78</f>
        <v>0</v>
      </c>
      <c r="F13" s="884">
        <f>Summary!F78</f>
        <v>0.41</v>
      </c>
      <c r="G13" s="884">
        <f>Summary!G78</f>
        <v>495.44</v>
      </c>
      <c r="H13" s="884">
        <f>Summary!H78</f>
        <v>0</v>
      </c>
      <c r="I13" s="884">
        <f>Summary!I78</f>
        <v>777.19</v>
      </c>
      <c r="J13" s="884">
        <f>Summary!J78</f>
        <v>2658.1</v>
      </c>
      <c r="K13" s="884">
        <f>Summary!K78</f>
        <v>4122.7</v>
      </c>
      <c r="L13" s="884">
        <f>Summary!L78</f>
        <v>2435.3</v>
      </c>
      <c r="M13" s="884">
        <f>Summary!M78</f>
        <v>211.07</v>
      </c>
      <c r="N13" s="884">
        <f>Summary!N78</f>
        <v>0</v>
      </c>
      <c r="O13" s="884">
        <f>Summary!O78</f>
        <v>5364.65</v>
      </c>
      <c r="P13" s="884">
        <f>Summary!P78</f>
        <v>12239.07</v>
      </c>
      <c r="Q13" s="884">
        <f>Summary!Q78</f>
        <v>22244.57</v>
      </c>
      <c r="R13" s="884">
        <f>Summary!R78</f>
        <v>27940.79</v>
      </c>
      <c r="S13" s="884">
        <f>Summary!S78</f>
        <v>22036.27</v>
      </c>
      <c r="T13" s="884">
        <f>Summary!T78</f>
        <v>20286.11</v>
      </c>
      <c r="U13" s="884">
        <f>Summary!U78</f>
        <v>17289.91</v>
      </c>
      <c r="V13" s="884">
        <f>Summary!V78</f>
        <v>13317.73</v>
      </c>
      <c r="W13" s="884">
        <f>Summary!W78</f>
        <v>9273.67</v>
      </c>
      <c r="X13" s="884">
        <f>Summary!X78</f>
        <v>7427.38</v>
      </c>
      <c r="Y13" s="884">
        <f>Summary!Y78</f>
        <v>6823.19</v>
      </c>
      <c r="Z13" s="884">
        <f>Summary!Z78</f>
        <v>3149.49</v>
      </c>
      <c r="AA13" s="884">
        <f>Summary!AA78</f>
        <v>7173.29</v>
      </c>
      <c r="AB13" s="884">
        <f>Summary!AB78</f>
        <v>3001.39</v>
      </c>
      <c r="AC13" s="884">
        <f>Summary!AC78</f>
        <v>3503.03</v>
      </c>
      <c r="AD13" s="884">
        <f>Summary!AD78</f>
        <v>2443.5</v>
      </c>
      <c r="AE13" s="884">
        <f>Summary!AE78</f>
        <v>4009.09</v>
      </c>
      <c r="AF13" s="884">
        <f>Summary!AF78</f>
        <v>2262.4</v>
      </c>
      <c r="AG13" s="854"/>
    </row>
    <row r="14">
      <c r="A14" s="142" t="s">
        <v>811</v>
      </c>
      <c r="B14" s="891">
        <f>B9*'OLD Data - P&amp;L'!$C$42</f>
        <v>38.001</v>
      </c>
      <c r="C14" s="891">
        <f>C9*'OLD Data - P&amp;L'!$C$42</f>
        <v>0</v>
      </c>
      <c r="D14" s="891">
        <f>D9*'OLD Data - P&amp;L'!$C$42</f>
        <v>35.85</v>
      </c>
      <c r="E14" s="891">
        <f>E9*'OLD Data - P&amp;L'!$C$42</f>
        <v>47.541</v>
      </c>
      <c r="F14" s="891">
        <f>F9*'OLD Data - P&amp;L'!$C$42</f>
        <v>0</v>
      </c>
      <c r="G14" s="891">
        <f>G9*'OLD Data - P&amp;L'!$C$42</f>
        <v>0</v>
      </c>
      <c r="H14" s="891">
        <f>H9*'OLD Data - P&amp;L'!$C$42</f>
        <v>37.8225</v>
      </c>
      <c r="I14" s="891">
        <f>I9*'OLD Data - P&amp;L'!$C$42</f>
        <v>0</v>
      </c>
      <c r="J14" s="891">
        <f>J9*'OLD Data - P&amp;L'!$C$42</f>
        <v>492.582</v>
      </c>
      <c r="K14" s="891">
        <f>K9*'OLD Data - P&amp;L'!$C$42</f>
        <v>2653.614</v>
      </c>
      <c r="L14" s="891">
        <f>L9*'OLD Data - P&amp;L'!$C$42</f>
        <v>259.632</v>
      </c>
      <c r="M14" s="891">
        <f>M9*'OLD Data - P&amp;L'!$C$42</f>
        <v>261.654</v>
      </c>
      <c r="N14" s="891">
        <f>N9*'OLD Data - P&amp;L'!$C$42</f>
        <v>490.071</v>
      </c>
      <c r="O14" s="891">
        <f>O9*'OLD Data - P&amp;L'!$C$42</f>
        <v>2058.33</v>
      </c>
      <c r="P14" s="891">
        <f>P9*'OLD Data - P&amp;L'!$C$42</f>
        <v>4643.547</v>
      </c>
      <c r="Q14" s="891">
        <f>Q9*'OLD Data - P&amp;L'!$C$42</f>
        <v>12828.129</v>
      </c>
      <c r="R14" s="891">
        <f>R9*'OLD Data - P&amp;L'!$C$42</f>
        <v>38118.4635</v>
      </c>
      <c r="S14" s="891">
        <f>S9*'OLD Data - P&amp;L'!$C$42</f>
        <v>30667.962</v>
      </c>
      <c r="T14" s="891">
        <f>T9*'OLD Data - P&amp;L'!$C$42</f>
        <v>28098.354</v>
      </c>
      <c r="U14" s="891">
        <f>U9*'OLD Data - P&amp;L'!$C$42</f>
        <v>11911.278</v>
      </c>
      <c r="V14" s="891">
        <f>V9*'OLD Data - P&amp;L'!$C$42</f>
        <v>9656.568</v>
      </c>
      <c r="W14" s="891">
        <f>W9*'OLD Data - P&amp;L'!$C$42</f>
        <v>8064.168</v>
      </c>
      <c r="X14" s="891">
        <f>X9*'OLD Data - P&amp;L'!$C$42</f>
        <v>7382.493</v>
      </c>
      <c r="Y14" s="891">
        <f>Y9*'OLD Data - P&amp;L'!$C$42</f>
        <v>4443.036</v>
      </c>
      <c r="Z14" s="891">
        <f>Z9*'OLD Data - P&amp;L'!$C$42</f>
        <v>3144.891</v>
      </c>
      <c r="AA14" s="891">
        <f>AA9*'OLD Data - P&amp;L'!$C$42</f>
        <v>3262.101</v>
      </c>
      <c r="AB14" s="891">
        <f>AB9*'OLD Data - P&amp;L'!$C$42</f>
        <v>1504.0275</v>
      </c>
      <c r="AC14" s="891">
        <f>AC9*'OLD Data - P&amp;L'!$C$42</f>
        <v>1608.3825</v>
      </c>
      <c r="AD14" s="891">
        <f>AD9*'OLD Data - P&amp;L'!$C$42</f>
        <v>1011.5925</v>
      </c>
      <c r="AE14" s="891">
        <f>AE9*'OLD Data - P&amp;L'!$C$42</f>
        <v>1669.386</v>
      </c>
      <c r="AF14" s="891">
        <f>AF9*'OLD Data - P&amp;L'!$C$42</f>
        <v>1558.29</v>
      </c>
      <c r="AG14" s="854"/>
    </row>
    <row r="15">
      <c r="A15" s="865" t="s">
        <v>1233</v>
      </c>
      <c r="B15" s="896"/>
      <c r="C15" s="896"/>
      <c r="D15" s="896"/>
      <c r="E15" s="896"/>
      <c r="F15" s="896"/>
      <c r="G15" s="896"/>
      <c r="H15" s="896"/>
      <c r="I15" s="896"/>
      <c r="J15" s="896"/>
      <c r="K15" s="896"/>
      <c r="L15" s="896"/>
      <c r="M15" s="896"/>
      <c r="N15" s="896"/>
      <c r="O15" s="896"/>
      <c r="P15" s="896"/>
      <c r="Q15" s="896"/>
      <c r="R15" s="896"/>
      <c r="S15" s="896"/>
      <c r="T15" s="896"/>
      <c r="U15" s="896"/>
      <c r="V15" s="896"/>
      <c r="W15" s="896"/>
      <c r="X15" s="896"/>
      <c r="Y15" s="896"/>
      <c r="Z15" s="896"/>
      <c r="AA15" s="896"/>
      <c r="AB15" s="896"/>
      <c r="AC15" s="896"/>
      <c r="AD15" s="891"/>
      <c r="AE15" s="891"/>
      <c r="AF15" s="891"/>
      <c r="AG15" s="888">
        <f t="shared" ref="AG15:AG16" si="4">SUM(B15:AF15)</f>
        <v>0</v>
      </c>
    </row>
    <row r="16">
      <c r="A16" s="868" t="s">
        <v>44</v>
      </c>
      <c r="B16" s="79">
        <f t="shared" ref="B16:AF16" si="3">SUM(B13:B15)</f>
        <v>38.001</v>
      </c>
      <c r="C16" s="79">
        <f t="shared" si="3"/>
        <v>0</v>
      </c>
      <c r="D16" s="79">
        <f t="shared" si="3"/>
        <v>724</v>
      </c>
      <c r="E16" s="79">
        <f t="shared" si="3"/>
        <v>47.541</v>
      </c>
      <c r="F16" s="79">
        <f t="shared" si="3"/>
        <v>0.41</v>
      </c>
      <c r="G16" s="79">
        <f t="shared" si="3"/>
        <v>495.44</v>
      </c>
      <c r="H16" s="79">
        <f t="shared" si="3"/>
        <v>37.8225</v>
      </c>
      <c r="I16" s="79">
        <f t="shared" si="3"/>
        <v>777.19</v>
      </c>
      <c r="J16" s="79">
        <f t="shared" si="3"/>
        <v>3150.682</v>
      </c>
      <c r="K16" s="79">
        <f t="shared" si="3"/>
        <v>6776.314</v>
      </c>
      <c r="L16" s="79">
        <f t="shared" si="3"/>
        <v>2694.932</v>
      </c>
      <c r="M16" s="79">
        <f t="shared" si="3"/>
        <v>472.724</v>
      </c>
      <c r="N16" s="79">
        <f t="shared" si="3"/>
        <v>490.071</v>
      </c>
      <c r="O16" s="79">
        <f t="shared" si="3"/>
        <v>7422.98</v>
      </c>
      <c r="P16" s="79">
        <f t="shared" si="3"/>
        <v>16882.617</v>
      </c>
      <c r="Q16" s="79">
        <f t="shared" si="3"/>
        <v>35072.699</v>
      </c>
      <c r="R16" s="79">
        <f t="shared" si="3"/>
        <v>66059.2535</v>
      </c>
      <c r="S16" s="79">
        <f t="shared" si="3"/>
        <v>52704.232</v>
      </c>
      <c r="T16" s="79">
        <f t="shared" si="3"/>
        <v>48384.464</v>
      </c>
      <c r="U16" s="79">
        <f t="shared" si="3"/>
        <v>29201.188</v>
      </c>
      <c r="V16" s="79">
        <f t="shared" si="3"/>
        <v>22974.298</v>
      </c>
      <c r="W16" s="79">
        <f t="shared" si="3"/>
        <v>17337.838</v>
      </c>
      <c r="X16" s="79">
        <f t="shared" si="3"/>
        <v>14809.873</v>
      </c>
      <c r="Y16" s="79">
        <f t="shared" si="3"/>
        <v>11266.226</v>
      </c>
      <c r="Z16" s="79">
        <f t="shared" si="3"/>
        <v>6294.381</v>
      </c>
      <c r="AA16" s="79">
        <f t="shared" si="3"/>
        <v>10435.391</v>
      </c>
      <c r="AB16" s="79">
        <f t="shared" si="3"/>
        <v>4505.4175</v>
      </c>
      <c r="AC16" s="79">
        <f t="shared" si="3"/>
        <v>5111.4125</v>
      </c>
      <c r="AD16" s="897">
        <f t="shared" si="3"/>
        <v>3455.0925</v>
      </c>
      <c r="AE16" s="897">
        <f t="shared" si="3"/>
        <v>5678.476</v>
      </c>
      <c r="AF16" s="897">
        <f t="shared" si="3"/>
        <v>3820.69</v>
      </c>
      <c r="AG16" s="888">
        <f t="shared" si="4"/>
        <v>377121.6565</v>
      </c>
    </row>
    <row r="17">
      <c r="A17" s="40"/>
      <c r="B17" s="491"/>
      <c r="C17" s="491"/>
      <c r="D17" s="491"/>
      <c r="E17" s="491"/>
      <c r="F17" s="491"/>
      <c r="G17" s="491"/>
      <c r="H17" s="491"/>
      <c r="I17" s="491"/>
      <c r="J17" s="491"/>
      <c r="K17" s="491"/>
      <c r="L17" s="491"/>
      <c r="M17" s="491"/>
      <c r="N17" s="491"/>
      <c r="O17" s="491"/>
      <c r="P17" s="491"/>
      <c r="Q17" s="491"/>
      <c r="R17" s="491"/>
      <c r="S17" s="491"/>
      <c r="T17" s="491"/>
      <c r="U17" s="491"/>
      <c r="V17" s="491"/>
      <c r="W17" s="491"/>
      <c r="X17" s="491"/>
      <c r="Y17" s="491"/>
      <c r="Z17" s="491"/>
      <c r="AA17" s="491"/>
      <c r="AB17" s="491"/>
      <c r="AC17" s="491"/>
      <c r="AD17" s="491"/>
      <c r="AE17" s="491"/>
      <c r="AF17" s="491"/>
      <c r="AG17" s="854"/>
    </row>
    <row r="18">
      <c r="A18" s="959"/>
      <c r="B18" s="900"/>
      <c r="C18" s="900"/>
      <c r="D18" s="900"/>
      <c r="E18" s="900"/>
      <c r="F18" s="900"/>
      <c r="G18" s="900"/>
      <c r="H18" s="900"/>
      <c r="I18" s="900"/>
      <c r="J18" s="900"/>
      <c r="K18" s="900"/>
      <c r="L18" s="900"/>
      <c r="M18" s="900"/>
      <c r="N18" s="900"/>
      <c r="O18" s="900"/>
      <c r="P18" s="900"/>
      <c r="Q18" s="900"/>
      <c r="R18" s="900"/>
      <c r="S18" s="900"/>
      <c r="T18" s="900"/>
      <c r="U18" s="900"/>
      <c r="V18" s="900"/>
      <c r="W18" s="900"/>
      <c r="X18" s="900"/>
      <c r="Y18" s="900"/>
      <c r="Z18" s="900"/>
      <c r="AA18" s="900"/>
      <c r="AB18" s="900"/>
      <c r="AC18" s="900"/>
      <c r="AD18" s="900"/>
      <c r="AE18" s="900"/>
      <c r="AF18" s="900"/>
      <c r="AG18" s="901"/>
    </row>
    <row r="19">
      <c r="A19" s="40"/>
      <c r="B19" s="491"/>
      <c r="C19" s="491"/>
      <c r="D19" s="491"/>
      <c r="E19" s="491"/>
      <c r="F19" s="491"/>
      <c r="G19" s="491"/>
      <c r="H19" s="491"/>
      <c r="I19" s="491"/>
      <c r="J19" s="491"/>
      <c r="K19" s="491"/>
      <c r="L19" s="491"/>
      <c r="M19" s="491"/>
      <c r="N19" s="491"/>
      <c r="O19" s="491"/>
      <c r="P19" s="491"/>
      <c r="Q19" s="491"/>
      <c r="R19" s="491"/>
      <c r="S19" s="491"/>
      <c r="T19" s="491"/>
      <c r="U19" s="491"/>
      <c r="V19" s="491"/>
      <c r="W19" s="491"/>
      <c r="X19" s="491"/>
      <c r="Y19" s="491"/>
      <c r="Z19" s="491"/>
      <c r="AA19" s="491"/>
      <c r="AB19" s="491"/>
      <c r="AC19" s="491"/>
      <c r="AD19" s="491"/>
      <c r="AE19" s="491"/>
      <c r="AF19" s="1223"/>
      <c r="AG19" s="963"/>
    </row>
    <row r="20">
      <c r="A20" s="917" t="s">
        <v>70</v>
      </c>
      <c r="B20" s="491"/>
      <c r="C20" s="491"/>
      <c r="D20" s="491"/>
      <c r="E20" s="491"/>
      <c r="F20" s="491"/>
      <c r="G20" s="491"/>
      <c r="H20" s="491"/>
      <c r="I20" s="491"/>
      <c r="J20" s="491"/>
      <c r="K20" s="491"/>
      <c r="L20" s="491"/>
      <c r="M20" s="491"/>
      <c r="N20" s="491"/>
      <c r="O20" s="491"/>
      <c r="P20" s="491"/>
      <c r="Q20" s="491"/>
      <c r="R20" s="491"/>
      <c r="S20" s="491"/>
      <c r="T20" s="491"/>
      <c r="U20" s="491"/>
      <c r="V20" s="491"/>
      <c r="W20" s="491"/>
      <c r="X20" s="491"/>
      <c r="Y20" s="491"/>
      <c r="Z20" s="491"/>
      <c r="AA20" s="491"/>
      <c r="AB20" s="491"/>
      <c r="AC20" s="491"/>
      <c r="AD20" s="491"/>
      <c r="AE20" s="491"/>
      <c r="AF20" s="491"/>
      <c r="AG20" s="963"/>
    </row>
    <row r="21">
      <c r="A21" s="967" t="s">
        <v>1239</v>
      </c>
      <c r="B21" s="288">
        <f>'OLD Summary'!B14</f>
        <v>239</v>
      </c>
      <c r="C21" s="288">
        <f>'OLD Summary'!C14</f>
        <v>0</v>
      </c>
      <c r="D21" s="288">
        <f>'OLD Summary'!D14</f>
        <v>239</v>
      </c>
      <c r="E21" s="288">
        <f>'OLD Summary'!E14</f>
        <v>299</v>
      </c>
      <c r="F21" s="288">
        <f>'OLD Summary'!F14</f>
        <v>0</v>
      </c>
      <c r="G21" s="288">
        <f>'OLD Summary'!G14</f>
        <v>239</v>
      </c>
      <c r="H21" s="288">
        <f>'OLD Summary'!H14</f>
        <v>0</v>
      </c>
      <c r="I21" s="288">
        <f>'OLD Summary'!I14</f>
        <v>0</v>
      </c>
      <c r="J21" s="288">
        <f>'OLD Summary'!J14</f>
        <v>5768</v>
      </c>
      <c r="K21" s="288">
        <f>'OLD Summary'!K14</f>
        <v>11989</v>
      </c>
      <c r="L21" s="288">
        <f>'OLD Summary'!L14</f>
        <v>1326</v>
      </c>
      <c r="M21" s="288">
        <f>'OLD Summary'!M14</f>
        <v>2053</v>
      </c>
      <c r="N21" s="288">
        <f>'OLD Summary'!N14</f>
        <v>1954</v>
      </c>
      <c r="O21" s="288">
        <f>'OLD Summary'!O14</f>
        <v>34227.86</v>
      </c>
      <c r="P21" s="288">
        <f>'OLD Summary'!P14</f>
        <v>5544.82</v>
      </c>
      <c r="Q21" s="288">
        <f>'OLD Summary'!Q14</f>
        <v>127117.78</v>
      </c>
      <c r="R21" s="288">
        <f>'OLD Summary'!R14</f>
        <v>224758.56</v>
      </c>
      <c r="S21" s="288">
        <f>'OLD Summary'!S14</f>
        <v>209140.07</v>
      </c>
      <c r="T21" s="288">
        <f>'OLD Summary'!T14</f>
        <v>117053.13</v>
      </c>
      <c r="U21" s="288">
        <f>'OLD Summary'!U14</f>
        <v>67293.78</v>
      </c>
      <c r="V21" s="288">
        <f>'OLD Summary'!V14</f>
        <v>49546.36</v>
      </c>
      <c r="W21" s="288">
        <f>'OLD Summary'!W14</f>
        <v>46242.49</v>
      </c>
      <c r="X21" s="288">
        <f>'OLD Summary'!X14</f>
        <v>42177.68</v>
      </c>
      <c r="Y21" s="288">
        <f>'OLD Summary'!Y14</f>
        <v>24710.24</v>
      </c>
      <c r="Z21" s="288">
        <f>'OLD Summary'!Z14</f>
        <v>15938</v>
      </c>
      <c r="AA21" s="288">
        <f>'OLD Summary'!AA14</f>
        <v>18460</v>
      </c>
      <c r="AB21" s="288">
        <f>'OLD Summary'!AB14</f>
        <v>9039</v>
      </c>
      <c r="AC21" s="288">
        <f>'OLD Summary'!AC14</f>
        <v>10768.75</v>
      </c>
      <c r="AD21" s="288">
        <f>'OLD Summary'!AD14</f>
        <v>7145</v>
      </c>
      <c r="AE21" s="288">
        <f>'OLD Summary'!AE14</f>
        <v>9972</v>
      </c>
      <c r="AF21" s="288">
        <f>'OLD Summary'!AF14</f>
        <v>8822.31</v>
      </c>
      <c r="AG21" s="888">
        <f t="shared" ref="AG21:AG23" si="5">SUM(B21:AF21)</f>
        <v>1052063.83</v>
      </c>
    </row>
    <row r="22">
      <c r="A22" s="967" t="s">
        <v>1244</v>
      </c>
      <c r="B22" s="288">
        <f>'OLD Summary'!B18</f>
        <v>0</v>
      </c>
      <c r="C22" s="288">
        <f>'OLD Summary'!C18</f>
        <v>0</v>
      </c>
      <c r="D22" s="288">
        <f>'OLD Summary'!D18</f>
        <v>0</v>
      </c>
      <c r="E22" s="288">
        <f>'OLD Summary'!E18</f>
        <v>0</v>
      </c>
      <c r="F22" s="288">
        <f>'OLD Summary'!F18</f>
        <v>0</v>
      </c>
      <c r="G22" s="288">
        <f>'OLD Summary'!G18</f>
        <v>0</v>
      </c>
      <c r="H22" s="288">
        <f>'OLD Summary'!H18</f>
        <v>0</v>
      </c>
      <c r="I22" s="288">
        <f>'OLD Summary'!I18</f>
        <v>0</v>
      </c>
      <c r="J22" s="288">
        <f>'OLD Summary'!J18</f>
        <v>0.32</v>
      </c>
      <c r="K22" s="288">
        <f>'OLD Summary'!K18</f>
        <v>7.23</v>
      </c>
      <c r="L22" s="288">
        <f>'OLD Summary'!L18</f>
        <v>0</v>
      </c>
      <c r="M22" s="288">
        <f>'OLD Summary'!M18</f>
        <v>0.16</v>
      </c>
      <c r="N22" s="288">
        <f>'OLD Summary'!N18</f>
        <v>14.06</v>
      </c>
      <c r="O22" s="288">
        <f>'OLD Summary'!O18</f>
        <v>7.23</v>
      </c>
      <c r="P22" s="288">
        <f>'OLD Summary'!P18</f>
        <v>7.23</v>
      </c>
      <c r="Q22" s="288">
        <f>'OLD Summary'!Q18</f>
        <v>61.39</v>
      </c>
      <c r="R22" s="288">
        <f>'OLD Summary'!R18</f>
        <v>100.34</v>
      </c>
      <c r="S22" s="288">
        <f>'OLD Summary'!S18</f>
        <v>135.68</v>
      </c>
      <c r="T22" s="288">
        <f>'OLD Summary'!T18</f>
        <v>91.83</v>
      </c>
      <c r="U22" s="288">
        <f>'OLD Summary'!U18</f>
        <v>10.82</v>
      </c>
      <c r="V22" s="288">
        <f>'OLD Summary'!V18</f>
        <v>26.4</v>
      </c>
      <c r="W22" s="288">
        <f>'OLD Summary'!W18</f>
        <v>26.56</v>
      </c>
      <c r="X22" s="288">
        <f>'OLD Summary'!X18</f>
        <v>51.76</v>
      </c>
      <c r="Y22" s="288">
        <f>'OLD Summary'!Y18</f>
        <v>14.14</v>
      </c>
      <c r="Z22" s="288">
        <f>'OLD Summary'!Z18</f>
        <v>7.63</v>
      </c>
      <c r="AA22" s="288">
        <f>'OLD Summary'!AA18</f>
        <v>9.98</v>
      </c>
      <c r="AB22" s="288">
        <f>'OLD Summary'!AB18</f>
        <v>13.84</v>
      </c>
      <c r="AC22" s="288">
        <f>'OLD Summary'!AC18</f>
        <v>0.48</v>
      </c>
      <c r="AD22" s="288">
        <f>'OLD Summary'!AD18</f>
        <v>7.07</v>
      </c>
      <c r="AE22" s="288">
        <f>'OLD Summary'!AE18</f>
        <v>0.24</v>
      </c>
      <c r="AF22" s="288">
        <f>'OLD Summary'!AF18</f>
        <v>0.08</v>
      </c>
      <c r="AG22" s="888">
        <f t="shared" si="5"/>
        <v>594.47</v>
      </c>
    </row>
    <row r="23">
      <c r="A23" s="967" t="s">
        <v>1246</v>
      </c>
      <c r="B23" s="288">
        <f>'OLD Summary'!B17</f>
        <v>134.64</v>
      </c>
      <c r="C23" s="288">
        <f>'OLD Summary'!C17</f>
        <v>0</v>
      </c>
      <c r="D23" s="288">
        <f>'OLD Summary'!D17</f>
        <v>0</v>
      </c>
      <c r="E23" s="288">
        <f>'OLD Summary'!E17</f>
        <v>17.94</v>
      </c>
      <c r="F23" s="288">
        <f>'OLD Summary'!F17</f>
        <v>0</v>
      </c>
      <c r="G23" s="288">
        <f>'OLD Summary'!G17</f>
        <v>0</v>
      </c>
      <c r="H23" s="288">
        <f>'OLD Summary'!H17</f>
        <v>13.15</v>
      </c>
      <c r="I23" s="288">
        <f>'OLD Summary'!I17</f>
        <v>0</v>
      </c>
      <c r="J23" s="288">
        <f>'OLD Summary'!J17</f>
        <v>202.17</v>
      </c>
      <c r="K23" s="288">
        <f>'OLD Summary'!K17</f>
        <v>1189.4</v>
      </c>
      <c r="L23" s="288">
        <f>'OLD Summary'!L17</f>
        <v>105.88</v>
      </c>
      <c r="M23" s="288">
        <f>'OLD Summary'!M17</f>
        <v>114.74</v>
      </c>
      <c r="N23" s="288">
        <f>'OLD Summary'!N17</f>
        <v>184.35</v>
      </c>
      <c r="O23" s="288">
        <f>'OLD Summary'!O17</f>
        <v>838.71</v>
      </c>
      <c r="P23" s="288">
        <f>'OLD Summary'!P17</f>
        <v>2028.05</v>
      </c>
      <c r="Q23" s="288">
        <f>'OLD Summary'!Q17</f>
        <v>5562.66</v>
      </c>
      <c r="R23" s="288">
        <f>'OLD Summary'!R17</f>
        <v>16776.52</v>
      </c>
      <c r="S23" s="288">
        <f>'OLD Summary'!S17</f>
        <v>13401.35</v>
      </c>
      <c r="T23" s="288">
        <f>'OLD Summary'!T17</f>
        <v>12115.3</v>
      </c>
      <c r="U23" s="288">
        <f>'OLD Summary'!U17</f>
        <v>5148.21</v>
      </c>
      <c r="V23" s="288">
        <f>'OLD Summary'!V17</f>
        <v>4235.57</v>
      </c>
      <c r="W23" s="288">
        <f>'OLD Summary'!W17</f>
        <v>3680.14</v>
      </c>
      <c r="X23" s="288">
        <f>'OLD Summary'!X17</f>
        <v>3124.88</v>
      </c>
      <c r="Y23" s="288">
        <f>'OLD Summary'!Y17</f>
        <v>1949.06</v>
      </c>
      <c r="Z23" s="288">
        <f>'OLD Summary'!Z17</f>
        <v>1268.29</v>
      </c>
      <c r="AA23" s="288">
        <f>'OLD Summary'!AA17</f>
        <v>1433.27</v>
      </c>
      <c r="AB23" s="288">
        <f>'OLD Summary'!AB17</f>
        <v>690.4</v>
      </c>
      <c r="AC23" s="288">
        <f>'OLD Summary'!AC17</f>
        <v>740.89</v>
      </c>
      <c r="AD23" s="288">
        <f>'OLD Summary'!AD17</f>
        <v>426.66</v>
      </c>
      <c r="AE23" s="288">
        <f>'OLD Summary'!AE17</f>
        <v>703.83</v>
      </c>
      <c r="AF23" s="288">
        <f>'OLD Summary'!AF17</f>
        <v>590.01</v>
      </c>
      <c r="AG23" s="888">
        <f t="shared" si="5"/>
        <v>76676.07</v>
      </c>
    </row>
    <row r="24">
      <c r="A24" s="967" t="s">
        <v>83</v>
      </c>
      <c r="B24" s="288"/>
      <c r="C24" s="288"/>
      <c r="D24" s="288"/>
      <c r="E24" s="288">
        <v>0.0</v>
      </c>
      <c r="F24" s="288"/>
      <c r="G24" s="288"/>
      <c r="H24" s="288">
        <v>0.0</v>
      </c>
      <c r="I24" s="288"/>
      <c r="J24" s="288"/>
      <c r="K24" s="288"/>
      <c r="L24" s="288"/>
      <c r="M24" s="288"/>
      <c r="N24" s="288"/>
      <c r="O24" s="288"/>
      <c r="P24" s="288"/>
      <c r="Q24" s="288"/>
      <c r="R24" s="288"/>
      <c r="S24" s="288"/>
      <c r="T24" s="288"/>
      <c r="U24" s="288"/>
      <c r="V24" s="288"/>
      <c r="W24" s="288"/>
      <c r="X24" s="288"/>
      <c r="Y24" s="288"/>
      <c r="Z24" s="288"/>
      <c r="AA24" s="288"/>
      <c r="AB24" s="288"/>
      <c r="AC24" s="288"/>
      <c r="AD24" s="288"/>
      <c r="AE24" s="288"/>
      <c r="AF24" s="288"/>
      <c r="AG24" s="888"/>
    </row>
    <row r="25">
      <c r="A25" s="967" t="s">
        <v>1247</v>
      </c>
      <c r="B25" s="288"/>
      <c r="C25" s="288"/>
      <c r="D25" s="288"/>
      <c r="E25" s="288">
        <v>0.0</v>
      </c>
      <c r="F25" s="288"/>
      <c r="G25" s="288"/>
      <c r="H25" s="288">
        <v>0.0</v>
      </c>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888">
        <f t="shared" ref="AG25:AG26" si="7">SUM(B25:AF25)</f>
        <v>0</v>
      </c>
    </row>
    <row r="26">
      <c r="A26" s="971" t="s">
        <v>86</v>
      </c>
      <c r="B26" s="145">
        <f t="shared" ref="B26:AF26" si="6">SUM(B21-B22+B23+B25)</f>
        <v>373.64</v>
      </c>
      <c r="C26" s="145">
        <f t="shared" si="6"/>
        <v>0</v>
      </c>
      <c r="D26" s="145">
        <f t="shared" si="6"/>
        <v>239</v>
      </c>
      <c r="E26" s="145">
        <f t="shared" si="6"/>
        <v>316.94</v>
      </c>
      <c r="F26" s="145">
        <f t="shared" si="6"/>
        <v>0</v>
      </c>
      <c r="G26" s="145">
        <f t="shared" si="6"/>
        <v>239</v>
      </c>
      <c r="H26" s="145">
        <f t="shared" si="6"/>
        <v>13.15</v>
      </c>
      <c r="I26" s="145">
        <f t="shared" si="6"/>
        <v>0</v>
      </c>
      <c r="J26" s="145">
        <f t="shared" si="6"/>
        <v>5969.85</v>
      </c>
      <c r="K26" s="145">
        <f t="shared" si="6"/>
        <v>13171.17</v>
      </c>
      <c r="L26" s="145">
        <f t="shared" si="6"/>
        <v>1431.88</v>
      </c>
      <c r="M26" s="145">
        <f t="shared" si="6"/>
        <v>2167.58</v>
      </c>
      <c r="N26" s="145">
        <f t="shared" si="6"/>
        <v>2124.29</v>
      </c>
      <c r="O26" s="145">
        <f t="shared" si="6"/>
        <v>35059.34</v>
      </c>
      <c r="P26" s="145">
        <f t="shared" si="6"/>
        <v>7565.64</v>
      </c>
      <c r="Q26" s="145">
        <f t="shared" si="6"/>
        <v>132619.05</v>
      </c>
      <c r="R26" s="145">
        <f t="shared" si="6"/>
        <v>241434.74</v>
      </c>
      <c r="S26" s="145">
        <f t="shared" si="6"/>
        <v>222405.74</v>
      </c>
      <c r="T26" s="145">
        <f t="shared" si="6"/>
        <v>129076.6</v>
      </c>
      <c r="U26" s="145">
        <f t="shared" si="6"/>
        <v>72431.17</v>
      </c>
      <c r="V26" s="145">
        <f t="shared" si="6"/>
        <v>53755.53</v>
      </c>
      <c r="W26" s="145">
        <f t="shared" si="6"/>
        <v>49896.07</v>
      </c>
      <c r="X26" s="145">
        <f t="shared" si="6"/>
        <v>45250.8</v>
      </c>
      <c r="Y26" s="145">
        <f t="shared" si="6"/>
        <v>26645.16</v>
      </c>
      <c r="Z26" s="145">
        <f t="shared" si="6"/>
        <v>17198.66</v>
      </c>
      <c r="AA26" s="145">
        <f t="shared" si="6"/>
        <v>19883.29</v>
      </c>
      <c r="AB26" s="145">
        <f t="shared" si="6"/>
        <v>9715.56</v>
      </c>
      <c r="AC26" s="145">
        <f t="shared" si="6"/>
        <v>11509.16</v>
      </c>
      <c r="AD26" s="145">
        <f t="shared" si="6"/>
        <v>7564.59</v>
      </c>
      <c r="AE26" s="145">
        <f t="shared" si="6"/>
        <v>10675.59</v>
      </c>
      <c r="AF26" s="145">
        <f t="shared" si="6"/>
        <v>9412.24</v>
      </c>
      <c r="AG26" s="888">
        <f t="shared" si="7"/>
        <v>1128145.43</v>
      </c>
    </row>
    <row r="27">
      <c r="A27" s="40"/>
      <c r="B27" s="491"/>
      <c r="C27" s="491"/>
      <c r="D27" s="491"/>
      <c r="E27" s="491"/>
      <c r="F27" s="491"/>
      <c r="G27" s="491"/>
      <c r="H27" s="491"/>
      <c r="I27" s="491"/>
      <c r="J27" s="491"/>
      <c r="K27" s="491"/>
      <c r="L27" s="491"/>
      <c r="M27" s="491"/>
      <c r="N27" s="491"/>
      <c r="O27" s="491"/>
      <c r="P27" s="491"/>
      <c r="Q27" s="491"/>
      <c r="R27" s="491"/>
      <c r="S27" s="491"/>
      <c r="T27" s="491"/>
      <c r="U27" s="491"/>
      <c r="V27" s="491"/>
      <c r="W27" s="491"/>
      <c r="X27" s="491"/>
      <c r="Y27" s="491"/>
      <c r="Z27" s="491"/>
      <c r="AA27" s="491"/>
      <c r="AB27" s="491"/>
      <c r="AC27" s="491"/>
      <c r="AD27" s="491"/>
      <c r="AE27" s="491"/>
      <c r="AF27" s="1223"/>
      <c r="AG27" s="963"/>
    </row>
    <row r="28">
      <c r="A28" s="917" t="s">
        <v>88</v>
      </c>
      <c r="B28" s="153"/>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c r="AA28" s="491"/>
      <c r="AB28" s="491"/>
      <c r="AC28" s="491"/>
      <c r="AD28" s="491"/>
      <c r="AE28" s="491"/>
      <c r="AF28" s="1223"/>
      <c r="AG28" s="963"/>
    </row>
    <row r="29">
      <c r="A29" s="932" t="s">
        <v>1248</v>
      </c>
      <c r="B29" s="153">
        <v>1.0</v>
      </c>
      <c r="C29" s="153">
        <v>0.0</v>
      </c>
      <c r="D29" s="153">
        <v>0.0</v>
      </c>
      <c r="E29" s="153">
        <v>0.0</v>
      </c>
      <c r="F29" s="153">
        <v>0.0</v>
      </c>
      <c r="G29" s="153">
        <v>0.0</v>
      </c>
      <c r="H29" s="153">
        <v>0.0</v>
      </c>
      <c r="I29" s="153">
        <v>0.0</v>
      </c>
      <c r="J29" s="153">
        <v>0.0</v>
      </c>
      <c r="K29" s="153">
        <v>0.0</v>
      </c>
      <c r="L29" s="153">
        <v>1.0</v>
      </c>
      <c r="M29" s="153">
        <v>1.0</v>
      </c>
      <c r="N29" s="153">
        <v>2.0</v>
      </c>
      <c r="O29" s="153">
        <v>0.0</v>
      </c>
      <c r="P29" s="153">
        <v>0.0</v>
      </c>
      <c r="Q29" s="153">
        <v>0.0</v>
      </c>
      <c r="R29" s="153">
        <v>0.0</v>
      </c>
      <c r="S29" s="153">
        <v>0.0</v>
      </c>
      <c r="T29" s="153">
        <v>0.0</v>
      </c>
      <c r="U29" s="153">
        <v>0.0</v>
      </c>
      <c r="V29" s="153">
        <v>0.0</v>
      </c>
      <c r="W29" s="153">
        <v>1.0</v>
      </c>
      <c r="X29" s="153">
        <v>0.0</v>
      </c>
      <c r="Y29" s="153">
        <v>1.0</v>
      </c>
      <c r="Z29" s="153">
        <v>9.0</v>
      </c>
      <c r="AA29" s="153">
        <v>1.0</v>
      </c>
      <c r="AB29" s="1245">
        <v>4.0</v>
      </c>
      <c r="AC29" s="1245"/>
      <c r="AD29" s="1245"/>
      <c r="AE29" s="1245"/>
      <c r="AF29" s="86"/>
      <c r="AG29" s="961">
        <f t="shared" ref="AG29:AG33" si="8">sum(B29:AF29)</f>
        <v>21</v>
      </c>
    </row>
    <row r="30">
      <c r="A30" s="932" t="s">
        <v>1249</v>
      </c>
      <c r="B30" s="153">
        <v>0.0</v>
      </c>
      <c r="C30" s="153">
        <v>0.0</v>
      </c>
      <c r="D30" s="153">
        <v>0.0</v>
      </c>
      <c r="E30" s="153">
        <v>0.0</v>
      </c>
      <c r="F30" s="153">
        <v>0.0</v>
      </c>
      <c r="G30" s="153">
        <v>0.0</v>
      </c>
      <c r="H30" s="153">
        <v>0.0</v>
      </c>
      <c r="I30" s="153">
        <v>0.0</v>
      </c>
      <c r="J30" s="153">
        <v>0.0</v>
      </c>
      <c r="K30" s="153">
        <v>0.0</v>
      </c>
      <c r="L30" s="153">
        <v>0.0</v>
      </c>
      <c r="M30" s="153">
        <v>0.0</v>
      </c>
      <c r="N30" s="153">
        <v>0.0</v>
      </c>
      <c r="O30" s="153">
        <v>0.0</v>
      </c>
      <c r="P30" s="153">
        <v>0.0</v>
      </c>
      <c r="Q30" s="153">
        <v>0.0</v>
      </c>
      <c r="R30" s="153">
        <v>0.0</v>
      </c>
      <c r="S30" s="153">
        <v>0.0</v>
      </c>
      <c r="T30" s="153">
        <v>0.0</v>
      </c>
      <c r="U30" s="153">
        <v>0.0</v>
      </c>
      <c r="V30" s="153">
        <v>0.0</v>
      </c>
      <c r="W30" s="153">
        <v>0.0</v>
      </c>
      <c r="X30" s="153">
        <v>0.0</v>
      </c>
      <c r="Y30" s="153">
        <v>2.0</v>
      </c>
      <c r="Z30" s="153">
        <v>8.0</v>
      </c>
      <c r="AA30" s="153">
        <v>0.0</v>
      </c>
      <c r="AB30" s="1245">
        <v>0.0</v>
      </c>
      <c r="AC30" s="1245"/>
      <c r="AD30" s="1245"/>
      <c r="AE30" s="1245"/>
      <c r="AF30" s="86"/>
      <c r="AG30" s="961">
        <f t="shared" si="8"/>
        <v>10</v>
      </c>
    </row>
    <row r="31">
      <c r="A31" s="932" t="s">
        <v>1250</v>
      </c>
      <c r="B31" s="153">
        <v>0.0</v>
      </c>
      <c r="C31" s="153">
        <v>0.0</v>
      </c>
      <c r="D31" s="153">
        <v>0.0</v>
      </c>
      <c r="E31" s="153">
        <v>0.0</v>
      </c>
      <c r="F31" s="153">
        <v>0.0</v>
      </c>
      <c r="G31" s="153">
        <v>0.0</v>
      </c>
      <c r="H31" s="153">
        <v>0.0</v>
      </c>
      <c r="I31" s="153">
        <v>0.0</v>
      </c>
      <c r="J31" s="153">
        <v>22.0</v>
      </c>
      <c r="K31" s="153">
        <v>40.0</v>
      </c>
      <c r="L31" s="153">
        <v>8.0</v>
      </c>
      <c r="M31" s="153">
        <v>5.0</v>
      </c>
      <c r="N31" s="80">
        <v>6.0</v>
      </c>
      <c r="O31" s="153">
        <v>117.0</v>
      </c>
      <c r="P31" s="153">
        <v>18.0</v>
      </c>
      <c r="Q31" s="153">
        <v>423.0</v>
      </c>
      <c r="R31" s="80">
        <v>742.0</v>
      </c>
      <c r="S31" s="153">
        <v>693.0</v>
      </c>
      <c r="T31" s="153">
        <v>400.0</v>
      </c>
      <c r="U31" s="153">
        <v>223.0</v>
      </c>
      <c r="V31" s="153">
        <v>166.0</v>
      </c>
      <c r="W31" s="153">
        <v>154.0</v>
      </c>
      <c r="X31" s="153">
        <v>0.0</v>
      </c>
      <c r="Y31" s="153">
        <v>77.0</v>
      </c>
      <c r="Z31" s="153">
        <v>11.0</v>
      </c>
      <c r="AA31" s="153">
        <v>43.0</v>
      </c>
      <c r="AB31" s="153">
        <v>5.0</v>
      </c>
      <c r="AC31" s="153"/>
      <c r="AD31" s="153"/>
      <c r="AE31" s="153"/>
      <c r="AF31" s="86"/>
      <c r="AG31" s="961">
        <f t="shared" si="8"/>
        <v>3153</v>
      </c>
    </row>
    <row r="32">
      <c r="A32" s="932" t="s">
        <v>1251</v>
      </c>
      <c r="B32" s="153">
        <v>0.0</v>
      </c>
      <c r="C32" s="153">
        <v>0.0</v>
      </c>
      <c r="D32" s="153">
        <v>0.0</v>
      </c>
      <c r="E32" s="153">
        <v>0.0</v>
      </c>
      <c r="F32" s="153">
        <v>0.0</v>
      </c>
      <c r="G32" s="153">
        <v>0.0</v>
      </c>
      <c r="H32" s="153">
        <v>0.0</v>
      </c>
      <c r="I32" s="80">
        <v>0.0</v>
      </c>
      <c r="J32" s="80">
        <v>0.0</v>
      </c>
      <c r="K32" s="80">
        <v>2.0</v>
      </c>
      <c r="L32" s="80">
        <v>0.0</v>
      </c>
      <c r="M32" s="80">
        <v>0.0</v>
      </c>
      <c r="N32" s="700">
        <v>0.0</v>
      </c>
      <c r="O32" s="159">
        <v>0.0</v>
      </c>
      <c r="P32" s="80">
        <v>0.0</v>
      </c>
      <c r="Q32" s="80">
        <v>0.0</v>
      </c>
      <c r="R32" s="80">
        <v>0.0</v>
      </c>
      <c r="S32" s="140">
        <v>0.0</v>
      </c>
      <c r="T32" s="140">
        <v>0.0</v>
      </c>
      <c r="U32" s="140">
        <v>0.0</v>
      </c>
      <c r="V32" s="140">
        <v>0.0</v>
      </c>
      <c r="W32" s="140">
        <v>1.0</v>
      </c>
      <c r="X32" s="140">
        <v>0.0</v>
      </c>
      <c r="Y32" s="140">
        <v>3.0</v>
      </c>
      <c r="Z32" s="978">
        <v>42.0</v>
      </c>
      <c r="AA32" s="140">
        <v>12.0</v>
      </c>
      <c r="AB32" s="140">
        <v>15.0</v>
      </c>
      <c r="AC32" s="140"/>
      <c r="AD32" s="140"/>
      <c r="AE32" s="140"/>
      <c r="AF32" s="86"/>
      <c r="AG32" s="961">
        <f t="shared" si="8"/>
        <v>75</v>
      </c>
    </row>
    <row r="33">
      <c r="A33" s="979" t="s">
        <v>130</v>
      </c>
      <c r="B33" s="161">
        <f t="shared" ref="B33:AF33" si="9">SUM(B29:B32)</f>
        <v>1</v>
      </c>
      <c r="C33" s="161">
        <f t="shared" si="9"/>
        <v>0</v>
      </c>
      <c r="D33" s="161">
        <f t="shared" si="9"/>
        <v>0</v>
      </c>
      <c r="E33" s="161">
        <f t="shared" si="9"/>
        <v>0</v>
      </c>
      <c r="F33" s="161">
        <f t="shared" si="9"/>
        <v>0</v>
      </c>
      <c r="G33" s="161">
        <f t="shared" si="9"/>
        <v>0</v>
      </c>
      <c r="H33" s="161">
        <f t="shared" si="9"/>
        <v>0</v>
      </c>
      <c r="I33" s="161">
        <f t="shared" si="9"/>
        <v>0</v>
      </c>
      <c r="J33" s="161">
        <f t="shared" si="9"/>
        <v>22</v>
      </c>
      <c r="K33" s="161">
        <f t="shared" si="9"/>
        <v>42</v>
      </c>
      <c r="L33" s="161">
        <f t="shared" si="9"/>
        <v>9</v>
      </c>
      <c r="M33" s="161">
        <f t="shared" si="9"/>
        <v>6</v>
      </c>
      <c r="N33" s="161">
        <f t="shared" si="9"/>
        <v>8</v>
      </c>
      <c r="O33" s="161">
        <f t="shared" si="9"/>
        <v>117</v>
      </c>
      <c r="P33" s="161">
        <f t="shared" si="9"/>
        <v>18</v>
      </c>
      <c r="Q33" s="161">
        <f t="shared" si="9"/>
        <v>423</v>
      </c>
      <c r="R33" s="161">
        <f t="shared" si="9"/>
        <v>742</v>
      </c>
      <c r="S33" s="161">
        <f t="shared" si="9"/>
        <v>693</v>
      </c>
      <c r="T33" s="161">
        <f t="shared" si="9"/>
        <v>400</v>
      </c>
      <c r="U33" s="161">
        <f t="shared" si="9"/>
        <v>223</v>
      </c>
      <c r="V33" s="161">
        <f t="shared" si="9"/>
        <v>166</v>
      </c>
      <c r="W33" s="161">
        <f t="shared" si="9"/>
        <v>156</v>
      </c>
      <c r="X33" s="161">
        <f t="shared" si="9"/>
        <v>0</v>
      </c>
      <c r="Y33" s="161">
        <f t="shared" si="9"/>
        <v>83</v>
      </c>
      <c r="Z33" s="161">
        <f t="shared" si="9"/>
        <v>70</v>
      </c>
      <c r="AA33" s="161">
        <f t="shared" si="9"/>
        <v>56</v>
      </c>
      <c r="AB33" s="161">
        <f t="shared" si="9"/>
        <v>24</v>
      </c>
      <c r="AC33" s="161">
        <f t="shared" si="9"/>
        <v>0</v>
      </c>
      <c r="AD33" s="161">
        <f t="shared" si="9"/>
        <v>0</v>
      </c>
      <c r="AE33" s="161">
        <f t="shared" si="9"/>
        <v>0</v>
      </c>
      <c r="AF33" s="161">
        <f t="shared" si="9"/>
        <v>0</v>
      </c>
      <c r="AG33" s="961">
        <f t="shared" si="8"/>
        <v>3259</v>
      </c>
    </row>
    <row r="34">
      <c r="A34" s="40"/>
      <c r="B34" s="676"/>
      <c r="C34" s="676"/>
      <c r="D34" s="676"/>
      <c r="E34" s="676"/>
      <c r="F34" s="676"/>
      <c r="G34" s="676"/>
      <c r="H34" s="676"/>
      <c r="I34" s="676"/>
      <c r="J34" s="491"/>
      <c r="K34" s="491"/>
      <c r="L34" s="491"/>
      <c r="M34" s="491"/>
      <c r="N34" s="491"/>
      <c r="O34" s="491"/>
      <c r="P34" s="491"/>
      <c r="Q34" s="491"/>
      <c r="R34" s="491"/>
      <c r="S34" s="491"/>
      <c r="T34" s="491"/>
      <c r="U34" s="491"/>
      <c r="V34" s="491"/>
      <c r="W34" s="491"/>
      <c r="X34" s="491"/>
      <c r="Y34" s="491"/>
      <c r="Z34" s="491"/>
      <c r="AA34" s="491"/>
      <c r="AB34" s="491"/>
      <c r="AC34" s="491"/>
      <c r="AD34" s="491"/>
      <c r="AE34" s="491"/>
      <c r="AF34" s="140"/>
      <c r="AG34" s="980"/>
    </row>
    <row r="35">
      <c r="A35" s="932" t="s">
        <v>98</v>
      </c>
      <c r="B35" s="153">
        <v>0.0</v>
      </c>
      <c r="C35" s="153">
        <v>0.0</v>
      </c>
      <c r="D35" s="153">
        <v>0.0</v>
      </c>
      <c r="E35" s="153">
        <v>0.0</v>
      </c>
      <c r="F35" s="153">
        <v>0.0</v>
      </c>
      <c r="G35" s="153">
        <v>0.0</v>
      </c>
      <c r="H35" s="153">
        <v>0.0</v>
      </c>
      <c r="I35" s="153">
        <v>0.0</v>
      </c>
      <c r="J35" s="153">
        <v>0.0</v>
      </c>
      <c r="K35" s="153">
        <v>0.0</v>
      </c>
      <c r="L35" s="153">
        <v>0.0</v>
      </c>
      <c r="M35" s="80">
        <v>1.0</v>
      </c>
      <c r="N35" s="80">
        <v>0.0</v>
      </c>
      <c r="O35" s="80">
        <v>1.0</v>
      </c>
      <c r="P35" s="80">
        <v>5.0</v>
      </c>
      <c r="Q35" s="80">
        <v>18.0</v>
      </c>
      <c r="R35" s="80">
        <v>53.0</v>
      </c>
      <c r="S35" s="80">
        <v>43.0</v>
      </c>
      <c r="T35" s="80">
        <v>34.0</v>
      </c>
      <c r="U35" s="80">
        <v>25.0</v>
      </c>
      <c r="V35" s="80">
        <v>12.0</v>
      </c>
      <c r="W35" s="80">
        <v>15.0</v>
      </c>
      <c r="X35" s="80">
        <v>0.0</v>
      </c>
      <c r="Y35" s="80">
        <v>24.0</v>
      </c>
      <c r="Z35" s="80">
        <v>79.0</v>
      </c>
      <c r="AA35" s="80">
        <v>91.0</v>
      </c>
      <c r="AB35" s="80">
        <v>67.0</v>
      </c>
      <c r="AC35" s="80"/>
      <c r="AD35" s="80"/>
      <c r="AE35" s="80"/>
      <c r="AF35" s="86"/>
      <c r="AG35" s="961">
        <f t="shared" ref="AG35:AG43" si="10">sum(B35:AF35)</f>
        <v>468</v>
      </c>
    </row>
    <row r="36">
      <c r="A36" s="932" t="s">
        <v>99</v>
      </c>
      <c r="B36" s="153">
        <v>0.0</v>
      </c>
      <c r="C36" s="153">
        <v>0.0</v>
      </c>
      <c r="D36" s="153">
        <v>0.0</v>
      </c>
      <c r="E36" s="153">
        <v>0.0</v>
      </c>
      <c r="F36" s="153">
        <v>0.0</v>
      </c>
      <c r="G36" s="153">
        <v>0.0</v>
      </c>
      <c r="H36" s="153">
        <v>0.0</v>
      </c>
      <c r="I36" s="153">
        <v>0.0</v>
      </c>
      <c r="J36" s="153">
        <v>0.0</v>
      </c>
      <c r="K36" s="153">
        <v>0.0</v>
      </c>
      <c r="L36" s="153">
        <v>0.0</v>
      </c>
      <c r="M36" s="153">
        <v>0.0</v>
      </c>
      <c r="N36" s="153">
        <v>0.0</v>
      </c>
      <c r="O36" s="153">
        <v>0.0</v>
      </c>
      <c r="P36" s="153">
        <v>0.0</v>
      </c>
      <c r="Q36" s="153">
        <v>0.0</v>
      </c>
      <c r="R36" s="153">
        <v>0.0</v>
      </c>
      <c r="S36" s="153">
        <v>0.0</v>
      </c>
      <c r="T36" s="153">
        <v>0.0</v>
      </c>
      <c r="U36" s="80">
        <v>0.0</v>
      </c>
      <c r="V36" s="80">
        <v>0.0</v>
      </c>
      <c r="W36" s="80">
        <v>0.0</v>
      </c>
      <c r="X36" s="80">
        <v>0.0</v>
      </c>
      <c r="Y36" s="80">
        <v>0.0</v>
      </c>
      <c r="Z36" s="80">
        <v>0.0</v>
      </c>
      <c r="AA36" s="80">
        <v>0.0</v>
      </c>
      <c r="AB36" s="80">
        <v>0.0</v>
      </c>
      <c r="AC36" s="80"/>
      <c r="AD36" s="80"/>
      <c r="AE36" s="80"/>
      <c r="AF36" s="86"/>
      <c r="AG36" s="961">
        <f t="shared" si="10"/>
        <v>0</v>
      </c>
    </row>
    <row r="37">
      <c r="A37" s="932" t="s">
        <v>1252</v>
      </c>
      <c r="B37" s="153">
        <v>0.0</v>
      </c>
      <c r="C37" s="153">
        <v>0.0</v>
      </c>
      <c r="D37" s="153">
        <v>0.0</v>
      </c>
      <c r="E37" s="153">
        <v>0.0</v>
      </c>
      <c r="F37" s="153">
        <v>0.0</v>
      </c>
      <c r="G37" s="153">
        <v>0.0</v>
      </c>
      <c r="H37" s="153">
        <v>0.0</v>
      </c>
      <c r="I37" s="153">
        <v>0.0</v>
      </c>
      <c r="J37" s="153">
        <v>0.0</v>
      </c>
      <c r="K37" s="153">
        <v>0.0</v>
      </c>
      <c r="L37" s="153">
        <v>0.0</v>
      </c>
      <c r="M37" s="153">
        <v>0.0</v>
      </c>
      <c r="N37" s="153">
        <v>0.0</v>
      </c>
      <c r="O37" s="153">
        <v>0.0</v>
      </c>
      <c r="P37" s="153">
        <v>0.0</v>
      </c>
      <c r="Q37" s="153">
        <v>0.0</v>
      </c>
      <c r="R37" s="153">
        <v>0.0</v>
      </c>
      <c r="S37" s="153">
        <v>0.0</v>
      </c>
      <c r="T37" s="153">
        <v>0.0</v>
      </c>
      <c r="U37" s="153">
        <v>0.0</v>
      </c>
      <c r="V37" s="153">
        <v>0.0</v>
      </c>
      <c r="W37" s="153">
        <v>0.0</v>
      </c>
      <c r="X37" s="153">
        <v>0.0</v>
      </c>
      <c r="Y37" s="153">
        <v>0.0</v>
      </c>
      <c r="Z37" s="153">
        <v>0.0</v>
      </c>
      <c r="AA37" s="153">
        <v>0.0</v>
      </c>
      <c r="AB37" s="153">
        <v>0.0</v>
      </c>
      <c r="AC37" s="153"/>
      <c r="AD37" s="153"/>
      <c r="AE37" s="153"/>
      <c r="AF37" s="86"/>
      <c r="AG37" s="961">
        <f t="shared" si="10"/>
        <v>0</v>
      </c>
    </row>
    <row r="38">
      <c r="A38" s="932" t="s">
        <v>1253</v>
      </c>
      <c r="B38" s="153">
        <v>0.0</v>
      </c>
      <c r="C38" s="153">
        <v>0.0</v>
      </c>
      <c r="D38" s="153">
        <v>0.0</v>
      </c>
      <c r="E38" s="153">
        <v>0.0</v>
      </c>
      <c r="F38" s="153">
        <v>0.0</v>
      </c>
      <c r="G38" s="153">
        <v>0.0</v>
      </c>
      <c r="H38" s="153">
        <v>0.0</v>
      </c>
      <c r="I38" s="153">
        <v>0.0</v>
      </c>
      <c r="J38" s="153">
        <v>0.0</v>
      </c>
      <c r="K38" s="153">
        <v>0.0</v>
      </c>
      <c r="L38" s="153">
        <v>0.0</v>
      </c>
      <c r="M38" s="153">
        <v>0.0</v>
      </c>
      <c r="N38" s="153">
        <v>0.0</v>
      </c>
      <c r="O38" s="153">
        <v>0.0</v>
      </c>
      <c r="P38" s="153">
        <v>0.0</v>
      </c>
      <c r="Q38" s="153">
        <v>0.0</v>
      </c>
      <c r="R38" s="153">
        <v>0.0</v>
      </c>
      <c r="S38" s="153">
        <v>0.0</v>
      </c>
      <c r="T38" s="153">
        <v>0.0</v>
      </c>
      <c r="U38" s="153">
        <v>0.0</v>
      </c>
      <c r="V38" s="153">
        <v>0.0</v>
      </c>
      <c r="W38" s="153">
        <v>0.0</v>
      </c>
      <c r="X38" s="153">
        <v>0.0</v>
      </c>
      <c r="Y38" s="153">
        <v>0.0</v>
      </c>
      <c r="Z38" s="153">
        <v>0.0</v>
      </c>
      <c r="AA38" s="153">
        <v>0.0</v>
      </c>
      <c r="AB38" s="153">
        <v>0.0</v>
      </c>
      <c r="AC38" s="153"/>
      <c r="AD38" s="153"/>
      <c r="AE38" s="153"/>
      <c r="AF38" s="86"/>
      <c r="AG38" s="961">
        <f t="shared" si="10"/>
        <v>0</v>
      </c>
    </row>
    <row r="39">
      <c r="A39" s="932" t="s">
        <v>1255</v>
      </c>
      <c r="B39" s="153">
        <v>0.0</v>
      </c>
      <c r="C39" s="153">
        <v>0.0</v>
      </c>
      <c r="D39" s="153">
        <v>0.0</v>
      </c>
      <c r="E39" s="153">
        <v>0.0</v>
      </c>
      <c r="F39" s="153">
        <v>0.0</v>
      </c>
      <c r="G39" s="153">
        <v>0.0</v>
      </c>
      <c r="H39" s="153">
        <v>0.0</v>
      </c>
      <c r="I39" s="153">
        <v>0.0</v>
      </c>
      <c r="J39" s="153">
        <v>0.0</v>
      </c>
      <c r="K39" s="153">
        <v>0.0</v>
      </c>
      <c r="L39" s="153">
        <v>0.0</v>
      </c>
      <c r="M39" s="153">
        <v>0.0</v>
      </c>
      <c r="N39" s="153">
        <v>0.0</v>
      </c>
      <c r="O39" s="153">
        <v>0.0</v>
      </c>
      <c r="P39" s="153">
        <v>0.0</v>
      </c>
      <c r="Q39" s="153">
        <v>0.0</v>
      </c>
      <c r="R39" s="153">
        <v>0.0</v>
      </c>
      <c r="S39" s="153">
        <v>0.0</v>
      </c>
      <c r="T39" s="153">
        <v>0.0</v>
      </c>
      <c r="U39" s="153">
        <v>0.0</v>
      </c>
      <c r="V39" s="153">
        <v>0.0</v>
      </c>
      <c r="W39" s="153">
        <v>0.0</v>
      </c>
      <c r="X39" s="153">
        <v>0.0</v>
      </c>
      <c r="Y39" s="153">
        <v>0.0</v>
      </c>
      <c r="Z39" s="153">
        <v>0.0</v>
      </c>
      <c r="AA39" s="153">
        <v>0.0</v>
      </c>
      <c r="AB39" s="153">
        <v>0.0</v>
      </c>
      <c r="AC39" s="153"/>
      <c r="AD39" s="153"/>
      <c r="AE39" s="153"/>
      <c r="AF39" s="86"/>
      <c r="AG39" s="961">
        <f t="shared" si="10"/>
        <v>0</v>
      </c>
    </row>
    <row r="40">
      <c r="A40" s="932" t="s">
        <v>1256</v>
      </c>
      <c r="B40" s="153">
        <v>0.0</v>
      </c>
      <c r="C40" s="153">
        <v>0.0</v>
      </c>
      <c r="D40" s="153">
        <v>0.0</v>
      </c>
      <c r="E40" s="153">
        <v>0.0</v>
      </c>
      <c r="F40" s="153">
        <v>0.0</v>
      </c>
      <c r="G40" s="153">
        <v>0.0</v>
      </c>
      <c r="H40" s="153">
        <v>0.0</v>
      </c>
      <c r="I40" s="153">
        <v>0.0</v>
      </c>
      <c r="J40" s="153">
        <v>0.0</v>
      </c>
      <c r="K40" s="153">
        <v>0.0</v>
      </c>
      <c r="L40" s="153">
        <v>0.0</v>
      </c>
      <c r="M40" s="153">
        <v>0.0</v>
      </c>
      <c r="N40" s="153">
        <v>0.0</v>
      </c>
      <c r="O40" s="153">
        <v>0.0</v>
      </c>
      <c r="P40" s="153">
        <v>0.0</v>
      </c>
      <c r="Q40" s="153">
        <v>0.0</v>
      </c>
      <c r="R40" s="153">
        <v>0.0</v>
      </c>
      <c r="S40" s="153">
        <v>0.0</v>
      </c>
      <c r="T40" s="153">
        <v>0.0</v>
      </c>
      <c r="U40" s="153">
        <v>0.0</v>
      </c>
      <c r="V40" s="153">
        <v>0.0</v>
      </c>
      <c r="W40" s="153">
        <v>0.0</v>
      </c>
      <c r="X40" s="153">
        <v>0.0</v>
      </c>
      <c r="Y40" s="153">
        <v>0.0</v>
      </c>
      <c r="Z40" s="153">
        <v>0.0</v>
      </c>
      <c r="AA40" s="153">
        <v>0.0</v>
      </c>
      <c r="AB40" s="153">
        <v>0.0</v>
      </c>
      <c r="AC40" s="153"/>
      <c r="AD40" s="153"/>
      <c r="AE40" s="153"/>
      <c r="AF40" s="86"/>
      <c r="AG40" s="961">
        <f t="shared" si="10"/>
        <v>0</v>
      </c>
    </row>
    <row r="41">
      <c r="A41" s="932" t="s">
        <v>1257</v>
      </c>
      <c r="B41" s="153">
        <v>0.0</v>
      </c>
      <c r="C41" s="153">
        <v>0.0</v>
      </c>
      <c r="D41" s="153">
        <v>0.0</v>
      </c>
      <c r="E41" s="153">
        <v>0.0</v>
      </c>
      <c r="F41" s="153">
        <v>0.0</v>
      </c>
      <c r="G41" s="153">
        <v>0.0</v>
      </c>
      <c r="H41" s="153">
        <v>0.0</v>
      </c>
      <c r="I41" s="153">
        <v>0.0</v>
      </c>
      <c r="J41" s="153">
        <v>0.0</v>
      </c>
      <c r="K41" s="153">
        <v>0.0</v>
      </c>
      <c r="L41" s="153">
        <v>0.0</v>
      </c>
      <c r="M41" s="153">
        <v>0.0</v>
      </c>
      <c r="N41" s="153">
        <v>0.0</v>
      </c>
      <c r="O41" s="153">
        <v>0.0</v>
      </c>
      <c r="P41" s="153">
        <v>0.0</v>
      </c>
      <c r="Q41" s="153">
        <v>0.0</v>
      </c>
      <c r="R41" s="153">
        <v>0.0</v>
      </c>
      <c r="S41" s="153">
        <v>0.0</v>
      </c>
      <c r="T41" s="153">
        <v>0.0</v>
      </c>
      <c r="U41" s="153">
        <v>0.0</v>
      </c>
      <c r="V41" s="153">
        <v>0.0</v>
      </c>
      <c r="W41" s="153">
        <v>0.0</v>
      </c>
      <c r="X41" s="153">
        <v>0.0</v>
      </c>
      <c r="Y41" s="153">
        <v>0.0</v>
      </c>
      <c r="Z41" s="153">
        <v>0.0</v>
      </c>
      <c r="AA41" s="153">
        <v>0.0</v>
      </c>
      <c r="AB41" s="153">
        <v>0.0</v>
      </c>
      <c r="AC41" s="982"/>
      <c r="AD41" s="982"/>
      <c r="AE41" s="982"/>
      <c r="AF41" s="86"/>
      <c r="AG41" s="961">
        <f t="shared" si="10"/>
        <v>0</v>
      </c>
    </row>
    <row r="42">
      <c r="A42" s="932" t="s">
        <v>1260</v>
      </c>
      <c r="B42" s="153">
        <v>0.0</v>
      </c>
      <c r="C42" s="153">
        <v>0.0</v>
      </c>
      <c r="D42" s="153">
        <v>0.0</v>
      </c>
      <c r="E42" s="153">
        <v>0.0</v>
      </c>
      <c r="F42" s="153">
        <v>0.0</v>
      </c>
      <c r="G42" s="153">
        <v>0.0</v>
      </c>
      <c r="H42" s="153">
        <v>0.0</v>
      </c>
      <c r="I42" s="153">
        <v>0.0</v>
      </c>
      <c r="J42" s="153">
        <v>3.0</v>
      </c>
      <c r="K42" s="153">
        <v>1.0</v>
      </c>
      <c r="L42" s="153">
        <v>0.0</v>
      </c>
      <c r="M42" s="153">
        <v>0.0</v>
      </c>
      <c r="N42" s="153">
        <v>0.0</v>
      </c>
      <c r="O42" s="153">
        <v>0.0</v>
      </c>
      <c r="P42" s="153">
        <v>0.0</v>
      </c>
      <c r="Q42" s="153">
        <v>0.0</v>
      </c>
      <c r="R42" s="153">
        <v>0.0</v>
      </c>
      <c r="S42" s="153">
        <v>0.0</v>
      </c>
      <c r="T42" s="153">
        <v>0.0</v>
      </c>
      <c r="U42" s="153">
        <v>0.0</v>
      </c>
      <c r="V42" s="153">
        <v>0.0</v>
      </c>
      <c r="W42" s="153">
        <v>0.0</v>
      </c>
      <c r="X42" s="153">
        <v>0.0</v>
      </c>
      <c r="Y42" s="153">
        <v>0.0</v>
      </c>
      <c r="Z42" s="153">
        <v>0.0</v>
      </c>
      <c r="AA42" s="153">
        <v>0.0</v>
      </c>
      <c r="AB42" s="153">
        <v>0.0</v>
      </c>
      <c r="AC42" s="982"/>
      <c r="AD42" s="982"/>
      <c r="AE42" s="982"/>
      <c r="AF42" s="86"/>
      <c r="AG42" s="961">
        <f t="shared" si="10"/>
        <v>4</v>
      </c>
    </row>
    <row r="43">
      <c r="A43" s="979" t="s">
        <v>44</v>
      </c>
      <c r="B43" s="161">
        <f t="shared" ref="B43:AF43" si="11">SUM(B35:B42)</f>
        <v>0</v>
      </c>
      <c r="C43" s="161">
        <f t="shared" si="11"/>
        <v>0</v>
      </c>
      <c r="D43" s="161">
        <f t="shared" si="11"/>
        <v>0</v>
      </c>
      <c r="E43" s="161">
        <f t="shared" si="11"/>
        <v>0</v>
      </c>
      <c r="F43" s="161">
        <f t="shared" si="11"/>
        <v>0</v>
      </c>
      <c r="G43" s="161">
        <f t="shared" si="11"/>
        <v>0</v>
      </c>
      <c r="H43" s="161">
        <f t="shared" si="11"/>
        <v>0</v>
      </c>
      <c r="I43" s="161">
        <f t="shared" si="11"/>
        <v>0</v>
      </c>
      <c r="J43" s="161">
        <f t="shared" si="11"/>
        <v>3</v>
      </c>
      <c r="K43" s="161">
        <f t="shared" si="11"/>
        <v>1</v>
      </c>
      <c r="L43" s="161">
        <f t="shared" si="11"/>
        <v>0</v>
      </c>
      <c r="M43" s="161">
        <f t="shared" si="11"/>
        <v>1</v>
      </c>
      <c r="N43" s="161">
        <f t="shared" si="11"/>
        <v>0</v>
      </c>
      <c r="O43" s="161">
        <f t="shared" si="11"/>
        <v>1</v>
      </c>
      <c r="P43" s="161">
        <f t="shared" si="11"/>
        <v>5</v>
      </c>
      <c r="Q43" s="161">
        <f t="shared" si="11"/>
        <v>18</v>
      </c>
      <c r="R43" s="161">
        <f t="shared" si="11"/>
        <v>53</v>
      </c>
      <c r="S43" s="161">
        <f t="shared" si="11"/>
        <v>43</v>
      </c>
      <c r="T43" s="161">
        <f t="shared" si="11"/>
        <v>34</v>
      </c>
      <c r="U43" s="161">
        <f t="shared" si="11"/>
        <v>25</v>
      </c>
      <c r="V43" s="161">
        <f t="shared" si="11"/>
        <v>12</v>
      </c>
      <c r="W43" s="161">
        <f t="shared" si="11"/>
        <v>15</v>
      </c>
      <c r="X43" s="161">
        <f t="shared" si="11"/>
        <v>0</v>
      </c>
      <c r="Y43" s="161">
        <f t="shared" si="11"/>
        <v>24</v>
      </c>
      <c r="Z43" s="161">
        <f t="shared" si="11"/>
        <v>79</v>
      </c>
      <c r="AA43" s="161">
        <f t="shared" si="11"/>
        <v>91</v>
      </c>
      <c r="AB43" s="161">
        <f t="shared" si="11"/>
        <v>67</v>
      </c>
      <c r="AC43" s="161">
        <f t="shared" si="11"/>
        <v>0</v>
      </c>
      <c r="AD43" s="161">
        <f t="shared" si="11"/>
        <v>0</v>
      </c>
      <c r="AE43" s="161">
        <f t="shared" si="11"/>
        <v>0</v>
      </c>
      <c r="AF43" s="161">
        <f t="shared" si="11"/>
        <v>0</v>
      </c>
      <c r="AG43" s="961">
        <f t="shared" si="10"/>
        <v>472</v>
      </c>
    </row>
    <row r="44">
      <c r="A44" s="983"/>
      <c r="AF44" s="86"/>
      <c r="AG44" s="961"/>
    </row>
    <row r="45">
      <c r="A45" s="917" t="s">
        <v>283</v>
      </c>
      <c r="B45" s="153"/>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c r="AA45" s="491"/>
      <c r="AB45" s="491"/>
      <c r="AC45" s="491"/>
      <c r="AD45" s="491"/>
      <c r="AE45" s="491"/>
      <c r="AF45" s="86"/>
      <c r="AG45" s="961"/>
    </row>
    <row r="46">
      <c r="A46" s="932" t="s">
        <v>1263</v>
      </c>
      <c r="B46" s="989">
        <f t="shared" ref="B46:AF46" si="12">B29-B129-B157</f>
        <v>1</v>
      </c>
      <c r="C46" s="989">
        <f t="shared" si="12"/>
        <v>0</v>
      </c>
      <c r="D46" s="989">
        <f t="shared" si="12"/>
        <v>0</v>
      </c>
      <c r="E46" s="989">
        <f t="shared" si="12"/>
        <v>0</v>
      </c>
      <c r="F46" s="989">
        <f t="shared" si="12"/>
        <v>0</v>
      </c>
      <c r="G46" s="989">
        <f t="shared" si="12"/>
        <v>0</v>
      </c>
      <c r="H46" s="989">
        <f t="shared" si="12"/>
        <v>0</v>
      </c>
      <c r="I46" s="989">
        <f t="shared" si="12"/>
        <v>0</v>
      </c>
      <c r="J46" s="989">
        <f t="shared" si="12"/>
        <v>0</v>
      </c>
      <c r="K46" s="989">
        <f t="shared" si="12"/>
        <v>0</v>
      </c>
      <c r="L46" s="989">
        <f t="shared" si="12"/>
        <v>1</v>
      </c>
      <c r="M46" s="989">
        <f t="shared" si="12"/>
        <v>1</v>
      </c>
      <c r="N46" s="989">
        <f t="shared" si="12"/>
        <v>2</v>
      </c>
      <c r="O46" s="989">
        <f t="shared" si="12"/>
        <v>0</v>
      </c>
      <c r="P46" s="989">
        <f t="shared" si="12"/>
        <v>0</v>
      </c>
      <c r="Q46" s="989">
        <f t="shared" si="12"/>
        <v>0</v>
      </c>
      <c r="R46" s="989">
        <f t="shared" si="12"/>
        <v>0</v>
      </c>
      <c r="S46" s="989">
        <f t="shared" si="12"/>
        <v>0</v>
      </c>
      <c r="T46" s="989">
        <f t="shared" si="12"/>
        <v>0</v>
      </c>
      <c r="U46" s="989">
        <f t="shared" si="12"/>
        <v>0</v>
      </c>
      <c r="V46" s="989">
        <f t="shared" si="12"/>
        <v>0</v>
      </c>
      <c r="W46" s="989">
        <f t="shared" si="12"/>
        <v>1</v>
      </c>
      <c r="X46" s="989">
        <f t="shared" si="12"/>
        <v>0</v>
      </c>
      <c r="Y46" s="989">
        <f t="shared" si="12"/>
        <v>1</v>
      </c>
      <c r="Z46" s="989">
        <f t="shared" si="12"/>
        <v>9</v>
      </c>
      <c r="AA46" s="989">
        <f t="shared" si="12"/>
        <v>1</v>
      </c>
      <c r="AB46" s="989">
        <f t="shared" si="12"/>
        <v>4</v>
      </c>
      <c r="AC46" s="989">
        <f t="shared" si="12"/>
        <v>0</v>
      </c>
      <c r="AD46" s="989">
        <f t="shared" si="12"/>
        <v>0</v>
      </c>
      <c r="AE46" s="989">
        <f t="shared" si="12"/>
        <v>0</v>
      </c>
      <c r="AF46" s="1251">
        <f t="shared" si="12"/>
        <v>0</v>
      </c>
      <c r="AG46" s="961">
        <f t="shared" ref="AG46:AG50" si="14">sum(B46:AF46)</f>
        <v>21</v>
      </c>
    </row>
    <row r="47">
      <c r="A47" s="932" t="s">
        <v>1265</v>
      </c>
      <c r="B47" s="989">
        <f t="shared" ref="B47:AF47" si="13">B30-B130-B158</f>
        <v>0</v>
      </c>
      <c r="C47" s="989">
        <f t="shared" si="13"/>
        <v>0</v>
      </c>
      <c r="D47" s="989">
        <f t="shared" si="13"/>
        <v>0</v>
      </c>
      <c r="E47" s="989">
        <f t="shared" si="13"/>
        <v>0</v>
      </c>
      <c r="F47" s="989">
        <f t="shared" si="13"/>
        <v>0</v>
      </c>
      <c r="G47" s="989">
        <f t="shared" si="13"/>
        <v>0</v>
      </c>
      <c r="H47" s="989">
        <f t="shared" si="13"/>
        <v>0</v>
      </c>
      <c r="I47" s="989">
        <f t="shared" si="13"/>
        <v>0</v>
      </c>
      <c r="J47" s="989">
        <f t="shared" si="13"/>
        <v>0</v>
      </c>
      <c r="K47" s="989">
        <f t="shared" si="13"/>
        <v>0</v>
      </c>
      <c r="L47" s="989">
        <f t="shared" si="13"/>
        <v>0</v>
      </c>
      <c r="M47" s="989">
        <f t="shared" si="13"/>
        <v>0</v>
      </c>
      <c r="N47" s="989">
        <f t="shared" si="13"/>
        <v>0</v>
      </c>
      <c r="O47" s="989">
        <f t="shared" si="13"/>
        <v>0</v>
      </c>
      <c r="P47" s="989">
        <f t="shared" si="13"/>
        <v>0</v>
      </c>
      <c r="Q47" s="989">
        <f t="shared" si="13"/>
        <v>0</v>
      </c>
      <c r="R47" s="989">
        <f t="shared" si="13"/>
        <v>0</v>
      </c>
      <c r="S47" s="989">
        <f t="shared" si="13"/>
        <v>0</v>
      </c>
      <c r="T47" s="989">
        <f t="shared" si="13"/>
        <v>0</v>
      </c>
      <c r="U47" s="989">
        <f t="shared" si="13"/>
        <v>0</v>
      </c>
      <c r="V47" s="989">
        <f t="shared" si="13"/>
        <v>0</v>
      </c>
      <c r="W47" s="989">
        <f t="shared" si="13"/>
        <v>0</v>
      </c>
      <c r="X47" s="989">
        <f t="shared" si="13"/>
        <v>0</v>
      </c>
      <c r="Y47" s="989">
        <f t="shared" si="13"/>
        <v>2</v>
      </c>
      <c r="Z47" s="989">
        <f t="shared" si="13"/>
        <v>8</v>
      </c>
      <c r="AA47" s="989">
        <f t="shared" si="13"/>
        <v>0</v>
      </c>
      <c r="AB47" s="989">
        <f t="shared" si="13"/>
        <v>0</v>
      </c>
      <c r="AC47" s="989">
        <f t="shared" si="13"/>
        <v>0</v>
      </c>
      <c r="AD47" s="989">
        <f t="shared" si="13"/>
        <v>0</v>
      </c>
      <c r="AE47" s="989">
        <f t="shared" si="13"/>
        <v>0</v>
      </c>
      <c r="AF47" s="1251">
        <f t="shared" si="13"/>
        <v>0</v>
      </c>
      <c r="AG47" s="961">
        <f t="shared" si="14"/>
        <v>10</v>
      </c>
    </row>
    <row r="48">
      <c r="A48" s="932" t="s">
        <v>1268</v>
      </c>
      <c r="B48" s="989">
        <f t="shared" ref="B48:AF48" si="15">B31-B131-B159</f>
        <v>0</v>
      </c>
      <c r="C48" s="989">
        <f t="shared" si="15"/>
        <v>0</v>
      </c>
      <c r="D48" s="989">
        <f t="shared" si="15"/>
        <v>0</v>
      </c>
      <c r="E48" s="989">
        <f t="shared" si="15"/>
        <v>0</v>
      </c>
      <c r="F48" s="989">
        <f t="shared" si="15"/>
        <v>0</v>
      </c>
      <c r="G48" s="989">
        <f t="shared" si="15"/>
        <v>0</v>
      </c>
      <c r="H48" s="989">
        <f t="shared" si="15"/>
        <v>0</v>
      </c>
      <c r="I48" s="989">
        <f t="shared" si="15"/>
        <v>-1</v>
      </c>
      <c r="J48" s="989">
        <f t="shared" si="15"/>
        <v>22</v>
      </c>
      <c r="K48" s="989">
        <f t="shared" si="15"/>
        <v>40</v>
      </c>
      <c r="L48" s="989">
        <f t="shared" si="15"/>
        <v>8</v>
      </c>
      <c r="M48" s="989">
        <f t="shared" si="15"/>
        <v>5</v>
      </c>
      <c r="N48" s="989">
        <f t="shared" si="15"/>
        <v>6</v>
      </c>
      <c r="O48" s="989">
        <f t="shared" si="15"/>
        <v>117</v>
      </c>
      <c r="P48" s="989">
        <f t="shared" si="15"/>
        <v>18</v>
      </c>
      <c r="Q48" s="989">
        <f t="shared" si="15"/>
        <v>423</v>
      </c>
      <c r="R48" s="989">
        <f t="shared" si="15"/>
        <v>742</v>
      </c>
      <c r="S48" s="989">
        <f t="shared" si="15"/>
        <v>693</v>
      </c>
      <c r="T48" s="989">
        <f t="shared" si="15"/>
        <v>400</v>
      </c>
      <c r="U48" s="989">
        <f t="shared" si="15"/>
        <v>223</v>
      </c>
      <c r="V48" s="989">
        <f t="shared" si="15"/>
        <v>166</v>
      </c>
      <c r="W48" s="989">
        <f t="shared" si="15"/>
        <v>154</v>
      </c>
      <c r="X48" s="989">
        <f t="shared" si="15"/>
        <v>0</v>
      </c>
      <c r="Y48" s="989">
        <f t="shared" si="15"/>
        <v>77</v>
      </c>
      <c r="Z48" s="989">
        <f t="shared" si="15"/>
        <v>11</v>
      </c>
      <c r="AA48" s="989">
        <f t="shared" si="15"/>
        <v>43</v>
      </c>
      <c r="AB48" s="989">
        <f t="shared" si="15"/>
        <v>5</v>
      </c>
      <c r="AC48" s="989">
        <f t="shared" si="15"/>
        <v>0</v>
      </c>
      <c r="AD48" s="989">
        <f t="shared" si="15"/>
        <v>0</v>
      </c>
      <c r="AE48" s="989">
        <f t="shared" si="15"/>
        <v>0</v>
      </c>
      <c r="AF48" s="1251">
        <f t="shared" si="15"/>
        <v>0</v>
      </c>
      <c r="AG48" s="961">
        <f t="shared" si="14"/>
        <v>3152</v>
      </c>
    </row>
    <row r="49">
      <c r="A49" s="932" t="s">
        <v>1271</v>
      </c>
      <c r="B49" s="989">
        <f t="shared" ref="B49:AF49" si="16">B32-B132-B160</f>
        <v>0</v>
      </c>
      <c r="C49" s="989">
        <f t="shared" si="16"/>
        <v>0</v>
      </c>
      <c r="D49" s="989">
        <f t="shared" si="16"/>
        <v>0</v>
      </c>
      <c r="E49" s="989">
        <f t="shared" si="16"/>
        <v>0</v>
      </c>
      <c r="F49" s="989">
        <f t="shared" si="16"/>
        <v>0</v>
      </c>
      <c r="G49" s="989">
        <f t="shared" si="16"/>
        <v>0</v>
      </c>
      <c r="H49" s="989">
        <f t="shared" si="16"/>
        <v>0</v>
      </c>
      <c r="I49" s="989">
        <f t="shared" si="16"/>
        <v>-1</v>
      </c>
      <c r="J49" s="989">
        <f t="shared" si="16"/>
        <v>0</v>
      </c>
      <c r="K49" s="989">
        <f t="shared" si="16"/>
        <v>2</v>
      </c>
      <c r="L49" s="989">
        <f t="shared" si="16"/>
        <v>0</v>
      </c>
      <c r="M49" s="989">
        <f t="shared" si="16"/>
        <v>0</v>
      </c>
      <c r="N49" s="989">
        <f t="shared" si="16"/>
        <v>0</v>
      </c>
      <c r="O49" s="1251">
        <f t="shared" si="16"/>
        <v>0</v>
      </c>
      <c r="P49" s="989">
        <f t="shared" si="16"/>
        <v>0</v>
      </c>
      <c r="Q49" s="989">
        <f t="shared" si="16"/>
        <v>0</v>
      </c>
      <c r="R49" s="989">
        <f t="shared" si="16"/>
        <v>0</v>
      </c>
      <c r="S49" s="989">
        <f t="shared" si="16"/>
        <v>0</v>
      </c>
      <c r="T49" s="989">
        <f t="shared" si="16"/>
        <v>0</v>
      </c>
      <c r="U49" s="989">
        <f t="shared" si="16"/>
        <v>0</v>
      </c>
      <c r="V49" s="989">
        <f t="shared" si="16"/>
        <v>0</v>
      </c>
      <c r="W49" s="989">
        <f t="shared" si="16"/>
        <v>1</v>
      </c>
      <c r="X49" s="989">
        <f t="shared" si="16"/>
        <v>0</v>
      </c>
      <c r="Y49" s="989">
        <f t="shared" si="16"/>
        <v>3</v>
      </c>
      <c r="Z49" s="989">
        <f t="shared" si="16"/>
        <v>42</v>
      </c>
      <c r="AA49" s="989">
        <f t="shared" si="16"/>
        <v>12</v>
      </c>
      <c r="AB49" s="989">
        <f t="shared" si="16"/>
        <v>15</v>
      </c>
      <c r="AC49" s="989">
        <f t="shared" si="16"/>
        <v>0</v>
      </c>
      <c r="AD49" s="989">
        <f t="shared" si="16"/>
        <v>0</v>
      </c>
      <c r="AE49" s="989">
        <f t="shared" si="16"/>
        <v>0</v>
      </c>
      <c r="AF49" s="1251">
        <f t="shared" si="16"/>
        <v>0</v>
      </c>
      <c r="AG49" s="961">
        <f t="shared" si="14"/>
        <v>74</v>
      </c>
    </row>
    <row r="50">
      <c r="A50" s="979" t="s">
        <v>130</v>
      </c>
      <c r="B50" s="161">
        <f t="shared" ref="B50:AF50" si="17">SUM(B48:B49)</f>
        <v>0</v>
      </c>
      <c r="C50" s="161">
        <f t="shared" si="17"/>
        <v>0</v>
      </c>
      <c r="D50" s="161">
        <f t="shared" si="17"/>
        <v>0</v>
      </c>
      <c r="E50" s="161">
        <f t="shared" si="17"/>
        <v>0</v>
      </c>
      <c r="F50" s="161">
        <f t="shared" si="17"/>
        <v>0</v>
      </c>
      <c r="G50" s="161">
        <f t="shared" si="17"/>
        <v>0</v>
      </c>
      <c r="H50" s="161">
        <f t="shared" si="17"/>
        <v>0</v>
      </c>
      <c r="I50" s="161">
        <f t="shared" si="17"/>
        <v>-2</v>
      </c>
      <c r="J50" s="161">
        <f t="shared" si="17"/>
        <v>22</v>
      </c>
      <c r="K50" s="161">
        <f t="shared" si="17"/>
        <v>42</v>
      </c>
      <c r="L50" s="161">
        <f t="shared" si="17"/>
        <v>8</v>
      </c>
      <c r="M50" s="161">
        <f t="shared" si="17"/>
        <v>5</v>
      </c>
      <c r="N50" s="161">
        <f t="shared" si="17"/>
        <v>6</v>
      </c>
      <c r="O50" s="161">
        <f t="shared" si="17"/>
        <v>117</v>
      </c>
      <c r="P50" s="161">
        <f t="shared" si="17"/>
        <v>18</v>
      </c>
      <c r="Q50" s="161">
        <f t="shared" si="17"/>
        <v>423</v>
      </c>
      <c r="R50" s="161">
        <f t="shared" si="17"/>
        <v>742</v>
      </c>
      <c r="S50" s="161">
        <f t="shared" si="17"/>
        <v>693</v>
      </c>
      <c r="T50" s="161">
        <f t="shared" si="17"/>
        <v>400</v>
      </c>
      <c r="U50" s="161">
        <f t="shared" si="17"/>
        <v>223</v>
      </c>
      <c r="V50" s="161">
        <f t="shared" si="17"/>
        <v>166</v>
      </c>
      <c r="W50" s="161">
        <f t="shared" si="17"/>
        <v>155</v>
      </c>
      <c r="X50" s="161">
        <f t="shared" si="17"/>
        <v>0</v>
      </c>
      <c r="Y50" s="161">
        <f t="shared" si="17"/>
        <v>80</v>
      </c>
      <c r="Z50" s="161">
        <f t="shared" si="17"/>
        <v>53</v>
      </c>
      <c r="AA50" s="161">
        <f t="shared" si="17"/>
        <v>55</v>
      </c>
      <c r="AB50" s="161">
        <f t="shared" si="17"/>
        <v>20</v>
      </c>
      <c r="AC50" s="161">
        <f t="shared" si="17"/>
        <v>0</v>
      </c>
      <c r="AD50" s="161">
        <f t="shared" si="17"/>
        <v>0</v>
      </c>
      <c r="AE50" s="161">
        <f t="shared" si="17"/>
        <v>0</v>
      </c>
      <c r="AF50" s="161">
        <f t="shared" si="17"/>
        <v>0</v>
      </c>
      <c r="AG50" s="961">
        <f t="shared" si="14"/>
        <v>3226</v>
      </c>
    </row>
    <row r="51">
      <c r="A51" s="40"/>
      <c r="B51" s="676"/>
      <c r="C51" s="676"/>
      <c r="D51" s="676"/>
      <c r="E51" s="676"/>
      <c r="F51" s="676"/>
      <c r="G51" s="676"/>
      <c r="H51" s="676"/>
      <c r="I51" s="676"/>
      <c r="J51" s="491"/>
      <c r="K51" s="491"/>
      <c r="L51" s="491"/>
      <c r="M51" s="491"/>
      <c r="N51" s="491"/>
      <c r="O51" s="491"/>
      <c r="P51" s="491"/>
      <c r="Q51" s="491"/>
      <c r="R51" s="491"/>
      <c r="S51" s="491"/>
      <c r="T51" s="491"/>
      <c r="U51" s="491"/>
      <c r="V51" s="491"/>
      <c r="W51" s="491"/>
      <c r="X51" s="491"/>
      <c r="Y51" s="491"/>
      <c r="Z51" s="491"/>
      <c r="AA51" s="491"/>
      <c r="AB51" s="491"/>
      <c r="AC51" s="491"/>
      <c r="AD51" s="491"/>
      <c r="AE51" s="491"/>
      <c r="AF51" s="86"/>
      <c r="AG51" s="961"/>
    </row>
    <row r="52">
      <c r="A52" s="932" t="s">
        <v>98</v>
      </c>
      <c r="B52" s="37">
        <f t="shared" ref="B52:AF52" si="18">B35-B138-B166</f>
        <v>0</v>
      </c>
      <c r="C52" s="37">
        <f t="shared" si="18"/>
        <v>0</v>
      </c>
      <c r="D52" s="37">
        <f t="shared" si="18"/>
        <v>0</v>
      </c>
      <c r="E52" s="37">
        <f t="shared" si="18"/>
        <v>0</v>
      </c>
      <c r="F52" s="37">
        <f t="shared" si="18"/>
        <v>0</v>
      </c>
      <c r="G52" s="37">
        <f t="shared" si="18"/>
        <v>0</v>
      </c>
      <c r="H52" s="37">
        <f t="shared" si="18"/>
        <v>0</v>
      </c>
      <c r="I52" s="37">
        <f t="shared" si="18"/>
        <v>0</v>
      </c>
      <c r="J52" s="37">
        <f t="shared" si="18"/>
        <v>0</v>
      </c>
      <c r="K52" s="37">
        <f t="shared" si="18"/>
        <v>0</v>
      </c>
      <c r="L52" s="37">
        <f t="shared" si="18"/>
        <v>0</v>
      </c>
      <c r="M52" s="37">
        <f t="shared" si="18"/>
        <v>1</v>
      </c>
      <c r="N52" s="37">
        <f t="shared" si="18"/>
        <v>0</v>
      </c>
      <c r="O52" s="37">
        <f t="shared" si="18"/>
        <v>1</v>
      </c>
      <c r="P52" s="37">
        <f t="shared" si="18"/>
        <v>5</v>
      </c>
      <c r="Q52" s="37">
        <f t="shared" si="18"/>
        <v>18</v>
      </c>
      <c r="R52" s="37">
        <f t="shared" si="18"/>
        <v>53</v>
      </c>
      <c r="S52" s="37">
        <f t="shared" si="18"/>
        <v>43</v>
      </c>
      <c r="T52" s="37">
        <f t="shared" si="18"/>
        <v>34</v>
      </c>
      <c r="U52" s="37">
        <f t="shared" si="18"/>
        <v>25</v>
      </c>
      <c r="V52" s="37">
        <f t="shared" si="18"/>
        <v>12</v>
      </c>
      <c r="W52" s="37">
        <f t="shared" si="18"/>
        <v>15</v>
      </c>
      <c r="X52" s="37">
        <f t="shared" si="18"/>
        <v>0</v>
      </c>
      <c r="Y52" s="37">
        <f t="shared" si="18"/>
        <v>24</v>
      </c>
      <c r="Z52" s="37">
        <f t="shared" si="18"/>
        <v>79</v>
      </c>
      <c r="AA52" s="37">
        <f t="shared" si="18"/>
        <v>91</v>
      </c>
      <c r="AB52" s="37">
        <f t="shared" si="18"/>
        <v>67</v>
      </c>
      <c r="AC52" s="37">
        <f t="shared" si="18"/>
        <v>0</v>
      </c>
      <c r="AD52" s="37">
        <f t="shared" si="18"/>
        <v>0</v>
      </c>
      <c r="AE52" s="37">
        <f t="shared" si="18"/>
        <v>0</v>
      </c>
      <c r="AF52" s="37">
        <f t="shared" si="18"/>
        <v>0</v>
      </c>
      <c r="AG52" s="961">
        <f t="shared" ref="AG52:AG60" si="20">sum(B52:AF52)</f>
        <v>468</v>
      </c>
    </row>
    <row r="53">
      <c r="A53" s="932" t="s">
        <v>99</v>
      </c>
      <c r="B53" s="37">
        <f t="shared" ref="B53:AF53" si="19">B36-B139-B167</f>
        <v>0</v>
      </c>
      <c r="C53" s="37">
        <f t="shared" si="19"/>
        <v>0</v>
      </c>
      <c r="D53" s="37">
        <f t="shared" si="19"/>
        <v>0</v>
      </c>
      <c r="E53" s="37">
        <f t="shared" si="19"/>
        <v>0</v>
      </c>
      <c r="F53" s="37">
        <f t="shared" si="19"/>
        <v>0</v>
      </c>
      <c r="G53" s="37">
        <f t="shared" si="19"/>
        <v>0</v>
      </c>
      <c r="H53" s="37">
        <f t="shared" si="19"/>
        <v>0</v>
      </c>
      <c r="I53" s="37">
        <f t="shared" si="19"/>
        <v>0</v>
      </c>
      <c r="J53" s="37">
        <f t="shared" si="19"/>
        <v>0</v>
      </c>
      <c r="K53" s="37">
        <f t="shared" si="19"/>
        <v>0</v>
      </c>
      <c r="L53" s="37">
        <f t="shared" si="19"/>
        <v>0</v>
      </c>
      <c r="M53" s="37">
        <f t="shared" si="19"/>
        <v>0</v>
      </c>
      <c r="N53" s="37">
        <f t="shared" si="19"/>
        <v>0</v>
      </c>
      <c r="O53" s="37">
        <f t="shared" si="19"/>
        <v>0</v>
      </c>
      <c r="P53" s="37">
        <f t="shared" si="19"/>
        <v>0</v>
      </c>
      <c r="Q53" s="37">
        <f t="shared" si="19"/>
        <v>0</v>
      </c>
      <c r="R53" s="37">
        <f t="shared" si="19"/>
        <v>0</v>
      </c>
      <c r="S53" s="37">
        <f t="shared" si="19"/>
        <v>0</v>
      </c>
      <c r="T53" s="37">
        <f t="shared" si="19"/>
        <v>0</v>
      </c>
      <c r="U53" s="37">
        <f t="shared" si="19"/>
        <v>0</v>
      </c>
      <c r="V53" s="37">
        <f t="shared" si="19"/>
        <v>0</v>
      </c>
      <c r="W53" s="37">
        <f t="shared" si="19"/>
        <v>0</v>
      </c>
      <c r="X53" s="37">
        <f t="shared" si="19"/>
        <v>0</v>
      </c>
      <c r="Y53" s="37">
        <f t="shared" si="19"/>
        <v>0</v>
      </c>
      <c r="Z53" s="37">
        <f t="shared" si="19"/>
        <v>0</v>
      </c>
      <c r="AA53" s="37">
        <f t="shared" si="19"/>
        <v>0</v>
      </c>
      <c r="AB53" s="37">
        <f t="shared" si="19"/>
        <v>0</v>
      </c>
      <c r="AC53" s="37">
        <f t="shared" si="19"/>
        <v>0</v>
      </c>
      <c r="AD53" s="37">
        <f t="shared" si="19"/>
        <v>0</v>
      </c>
      <c r="AE53" s="37">
        <f t="shared" si="19"/>
        <v>0</v>
      </c>
      <c r="AF53" s="37">
        <f t="shared" si="19"/>
        <v>0</v>
      </c>
      <c r="AG53" s="961">
        <f t="shared" si="20"/>
        <v>0</v>
      </c>
    </row>
    <row r="54">
      <c r="A54" s="932" t="s">
        <v>1252</v>
      </c>
      <c r="B54" s="37">
        <f t="shared" ref="B54:AF54" si="21">B37-B140-B168</f>
        <v>0</v>
      </c>
      <c r="C54" s="37">
        <f t="shared" si="21"/>
        <v>0</v>
      </c>
      <c r="D54" s="37">
        <f t="shared" si="21"/>
        <v>0</v>
      </c>
      <c r="E54" s="37">
        <f t="shared" si="21"/>
        <v>0</v>
      </c>
      <c r="F54" s="37">
        <f t="shared" si="21"/>
        <v>0</v>
      </c>
      <c r="G54" s="37">
        <f t="shared" si="21"/>
        <v>0</v>
      </c>
      <c r="H54" s="37">
        <f t="shared" si="21"/>
        <v>0</v>
      </c>
      <c r="I54" s="37">
        <f t="shared" si="21"/>
        <v>0</v>
      </c>
      <c r="J54" s="37">
        <f t="shared" si="21"/>
        <v>0</v>
      </c>
      <c r="K54" s="37">
        <f t="shared" si="21"/>
        <v>0</v>
      </c>
      <c r="L54" s="37">
        <f t="shared" si="21"/>
        <v>0</v>
      </c>
      <c r="M54" s="37">
        <f t="shared" si="21"/>
        <v>0</v>
      </c>
      <c r="N54" s="37">
        <f t="shared" si="21"/>
        <v>0</v>
      </c>
      <c r="O54" s="37">
        <f t="shared" si="21"/>
        <v>0</v>
      </c>
      <c r="P54" s="37">
        <f t="shared" si="21"/>
        <v>0</v>
      </c>
      <c r="Q54" s="37">
        <f t="shared" si="21"/>
        <v>0</v>
      </c>
      <c r="R54" s="37">
        <f t="shared" si="21"/>
        <v>0</v>
      </c>
      <c r="S54" s="37">
        <f t="shared" si="21"/>
        <v>0</v>
      </c>
      <c r="T54" s="37">
        <f t="shared" si="21"/>
        <v>0</v>
      </c>
      <c r="U54" s="37">
        <f t="shared" si="21"/>
        <v>0</v>
      </c>
      <c r="V54" s="37">
        <f t="shared" si="21"/>
        <v>0</v>
      </c>
      <c r="W54" s="37">
        <f t="shared" si="21"/>
        <v>0</v>
      </c>
      <c r="X54" s="37">
        <f t="shared" si="21"/>
        <v>0</v>
      </c>
      <c r="Y54" s="37">
        <f t="shared" si="21"/>
        <v>0</v>
      </c>
      <c r="Z54" s="37">
        <f t="shared" si="21"/>
        <v>0</v>
      </c>
      <c r="AA54" s="37">
        <f t="shared" si="21"/>
        <v>0</v>
      </c>
      <c r="AB54" s="37">
        <f t="shared" si="21"/>
        <v>0</v>
      </c>
      <c r="AC54" s="37">
        <f t="shared" si="21"/>
        <v>0</v>
      </c>
      <c r="AD54" s="37">
        <f t="shared" si="21"/>
        <v>0</v>
      </c>
      <c r="AE54" s="37">
        <f t="shared" si="21"/>
        <v>0</v>
      </c>
      <c r="AF54" s="37">
        <f t="shared" si="21"/>
        <v>0</v>
      </c>
      <c r="AG54" s="961">
        <f t="shared" si="20"/>
        <v>0</v>
      </c>
    </row>
    <row r="55">
      <c r="A55" s="932" t="s">
        <v>1253</v>
      </c>
      <c r="B55" s="37">
        <f t="shared" ref="B55:AF55" si="22">B38-B141-B169</f>
        <v>0</v>
      </c>
      <c r="C55" s="37">
        <f t="shared" si="22"/>
        <v>0</v>
      </c>
      <c r="D55" s="37">
        <f t="shared" si="22"/>
        <v>0</v>
      </c>
      <c r="E55" s="37">
        <f t="shared" si="22"/>
        <v>0</v>
      </c>
      <c r="F55" s="37">
        <f t="shared" si="22"/>
        <v>0</v>
      </c>
      <c r="G55" s="37">
        <f t="shared" si="22"/>
        <v>0</v>
      </c>
      <c r="H55" s="37">
        <f t="shared" si="22"/>
        <v>0</v>
      </c>
      <c r="I55" s="37">
        <f t="shared" si="22"/>
        <v>0</v>
      </c>
      <c r="J55" s="37">
        <f t="shared" si="22"/>
        <v>0</v>
      </c>
      <c r="K55" s="37">
        <f t="shared" si="22"/>
        <v>0</v>
      </c>
      <c r="L55" s="37">
        <f t="shared" si="22"/>
        <v>0</v>
      </c>
      <c r="M55" s="37">
        <f t="shared" si="22"/>
        <v>0</v>
      </c>
      <c r="N55" s="37">
        <f t="shared" si="22"/>
        <v>0</v>
      </c>
      <c r="O55" s="37">
        <f t="shared" si="22"/>
        <v>0</v>
      </c>
      <c r="P55" s="37">
        <f t="shared" si="22"/>
        <v>0</v>
      </c>
      <c r="Q55" s="37">
        <f t="shared" si="22"/>
        <v>0</v>
      </c>
      <c r="R55" s="37">
        <f t="shared" si="22"/>
        <v>0</v>
      </c>
      <c r="S55" s="37">
        <f t="shared" si="22"/>
        <v>0</v>
      </c>
      <c r="T55" s="37">
        <f t="shared" si="22"/>
        <v>0</v>
      </c>
      <c r="U55" s="37">
        <f t="shared" si="22"/>
        <v>0</v>
      </c>
      <c r="V55" s="37">
        <f t="shared" si="22"/>
        <v>0</v>
      </c>
      <c r="W55" s="37">
        <f t="shared" si="22"/>
        <v>0</v>
      </c>
      <c r="X55" s="37">
        <f t="shared" si="22"/>
        <v>0</v>
      </c>
      <c r="Y55" s="37">
        <f t="shared" si="22"/>
        <v>0</v>
      </c>
      <c r="Z55" s="37">
        <f t="shared" si="22"/>
        <v>0</v>
      </c>
      <c r="AA55" s="37">
        <f t="shared" si="22"/>
        <v>0</v>
      </c>
      <c r="AB55" s="37">
        <f t="shared" si="22"/>
        <v>0</v>
      </c>
      <c r="AC55" s="37">
        <f t="shared" si="22"/>
        <v>0</v>
      </c>
      <c r="AD55" s="37">
        <f t="shared" si="22"/>
        <v>0</v>
      </c>
      <c r="AE55" s="37">
        <f t="shared" si="22"/>
        <v>0</v>
      </c>
      <c r="AF55" s="37">
        <f t="shared" si="22"/>
        <v>0</v>
      </c>
      <c r="AG55" s="961">
        <f t="shared" si="20"/>
        <v>0</v>
      </c>
    </row>
    <row r="56">
      <c r="A56" s="932" t="s">
        <v>1255</v>
      </c>
      <c r="B56" s="37">
        <f t="shared" ref="B56:AF56" si="23">B39-B142-B170</f>
        <v>0</v>
      </c>
      <c r="C56" s="37">
        <f t="shared" si="23"/>
        <v>0</v>
      </c>
      <c r="D56" s="37">
        <f t="shared" si="23"/>
        <v>0</v>
      </c>
      <c r="E56" s="37">
        <f t="shared" si="23"/>
        <v>0</v>
      </c>
      <c r="F56" s="37">
        <f t="shared" si="23"/>
        <v>0</v>
      </c>
      <c r="G56" s="37">
        <f t="shared" si="23"/>
        <v>0</v>
      </c>
      <c r="H56" s="37">
        <f t="shared" si="23"/>
        <v>0</v>
      </c>
      <c r="I56" s="37">
        <f t="shared" si="23"/>
        <v>0</v>
      </c>
      <c r="J56" s="37">
        <f t="shared" si="23"/>
        <v>0</v>
      </c>
      <c r="K56" s="37">
        <f t="shared" si="23"/>
        <v>0</v>
      </c>
      <c r="L56" s="37">
        <f t="shared" si="23"/>
        <v>0</v>
      </c>
      <c r="M56" s="37">
        <f t="shared" si="23"/>
        <v>0</v>
      </c>
      <c r="N56" s="37">
        <f t="shared" si="23"/>
        <v>0</v>
      </c>
      <c r="O56" s="37">
        <f t="shared" si="23"/>
        <v>0</v>
      </c>
      <c r="P56" s="37">
        <f t="shared" si="23"/>
        <v>0</v>
      </c>
      <c r="Q56" s="37">
        <f t="shared" si="23"/>
        <v>0</v>
      </c>
      <c r="R56" s="37">
        <f t="shared" si="23"/>
        <v>0</v>
      </c>
      <c r="S56" s="37">
        <f t="shared" si="23"/>
        <v>0</v>
      </c>
      <c r="T56" s="37">
        <f t="shared" si="23"/>
        <v>0</v>
      </c>
      <c r="U56" s="37">
        <f t="shared" si="23"/>
        <v>0</v>
      </c>
      <c r="V56" s="37">
        <f t="shared" si="23"/>
        <v>0</v>
      </c>
      <c r="W56" s="37">
        <f t="shared" si="23"/>
        <v>0</v>
      </c>
      <c r="X56" s="37">
        <f t="shared" si="23"/>
        <v>0</v>
      </c>
      <c r="Y56" s="37">
        <f t="shared" si="23"/>
        <v>0</v>
      </c>
      <c r="Z56" s="37">
        <f t="shared" si="23"/>
        <v>0</v>
      </c>
      <c r="AA56" s="37">
        <f t="shared" si="23"/>
        <v>0</v>
      </c>
      <c r="AB56" s="37">
        <f t="shared" si="23"/>
        <v>0</v>
      </c>
      <c r="AC56" s="37">
        <f t="shared" si="23"/>
        <v>0</v>
      </c>
      <c r="AD56" s="37">
        <f t="shared" si="23"/>
        <v>0</v>
      </c>
      <c r="AE56" s="37">
        <f t="shared" si="23"/>
        <v>0</v>
      </c>
      <c r="AF56" s="37">
        <f t="shared" si="23"/>
        <v>0</v>
      </c>
      <c r="AG56" s="961">
        <f t="shared" si="20"/>
        <v>0</v>
      </c>
    </row>
    <row r="57">
      <c r="A57" s="932" t="s">
        <v>1256</v>
      </c>
      <c r="B57" s="37">
        <f t="shared" ref="B57:AF57" si="24">B40-B143-B171</f>
        <v>0</v>
      </c>
      <c r="C57" s="37">
        <f t="shared" si="24"/>
        <v>0</v>
      </c>
      <c r="D57" s="37">
        <f t="shared" si="24"/>
        <v>0</v>
      </c>
      <c r="E57" s="37">
        <f t="shared" si="24"/>
        <v>0</v>
      </c>
      <c r="F57" s="37">
        <f t="shared" si="24"/>
        <v>0</v>
      </c>
      <c r="G57" s="37">
        <f t="shared" si="24"/>
        <v>0</v>
      </c>
      <c r="H57" s="37">
        <f t="shared" si="24"/>
        <v>0</v>
      </c>
      <c r="I57" s="37">
        <f t="shared" si="24"/>
        <v>0</v>
      </c>
      <c r="J57" s="37">
        <f t="shared" si="24"/>
        <v>0</v>
      </c>
      <c r="K57" s="37">
        <f t="shared" si="24"/>
        <v>0</v>
      </c>
      <c r="L57" s="37">
        <f t="shared" si="24"/>
        <v>0</v>
      </c>
      <c r="M57" s="37">
        <f t="shared" si="24"/>
        <v>0</v>
      </c>
      <c r="N57" s="37">
        <f t="shared" si="24"/>
        <v>0</v>
      </c>
      <c r="O57" s="37">
        <f t="shared" si="24"/>
        <v>0</v>
      </c>
      <c r="P57" s="37">
        <f t="shared" si="24"/>
        <v>0</v>
      </c>
      <c r="Q57" s="37">
        <f t="shared" si="24"/>
        <v>0</v>
      </c>
      <c r="R57" s="37">
        <f t="shared" si="24"/>
        <v>0</v>
      </c>
      <c r="S57" s="37">
        <f t="shared" si="24"/>
        <v>0</v>
      </c>
      <c r="T57" s="37">
        <f t="shared" si="24"/>
        <v>0</v>
      </c>
      <c r="U57" s="37">
        <f t="shared" si="24"/>
        <v>0</v>
      </c>
      <c r="V57" s="37">
        <f t="shared" si="24"/>
        <v>0</v>
      </c>
      <c r="W57" s="37">
        <f t="shared" si="24"/>
        <v>0</v>
      </c>
      <c r="X57" s="37">
        <f t="shared" si="24"/>
        <v>0</v>
      </c>
      <c r="Y57" s="37">
        <f t="shared" si="24"/>
        <v>0</v>
      </c>
      <c r="Z57" s="37">
        <f t="shared" si="24"/>
        <v>0</v>
      </c>
      <c r="AA57" s="37">
        <f t="shared" si="24"/>
        <v>0</v>
      </c>
      <c r="AB57" s="37">
        <f t="shared" si="24"/>
        <v>0</v>
      </c>
      <c r="AC57" s="37">
        <f t="shared" si="24"/>
        <v>0</v>
      </c>
      <c r="AD57" s="37">
        <f t="shared" si="24"/>
        <v>0</v>
      </c>
      <c r="AE57" s="37">
        <f t="shared" si="24"/>
        <v>0</v>
      </c>
      <c r="AF57" s="37">
        <f t="shared" si="24"/>
        <v>0</v>
      </c>
      <c r="AG57" s="961">
        <f t="shared" si="20"/>
        <v>0</v>
      </c>
    </row>
    <row r="58">
      <c r="A58" s="932" t="s">
        <v>1257</v>
      </c>
      <c r="B58" s="37">
        <f t="shared" ref="B58:AF58" si="25">B41-B144-B172</f>
        <v>0</v>
      </c>
      <c r="C58" s="37">
        <f t="shared" si="25"/>
        <v>0</v>
      </c>
      <c r="D58" s="37">
        <f t="shared" si="25"/>
        <v>0</v>
      </c>
      <c r="E58" s="37">
        <f t="shared" si="25"/>
        <v>0</v>
      </c>
      <c r="F58" s="37">
        <f t="shared" si="25"/>
        <v>0</v>
      </c>
      <c r="G58" s="37">
        <f t="shared" si="25"/>
        <v>0</v>
      </c>
      <c r="H58" s="37">
        <f t="shared" si="25"/>
        <v>0</v>
      </c>
      <c r="I58" s="37">
        <f t="shared" si="25"/>
        <v>0</v>
      </c>
      <c r="J58" s="37">
        <f t="shared" si="25"/>
        <v>0</v>
      </c>
      <c r="K58" s="37">
        <f t="shared" si="25"/>
        <v>0</v>
      </c>
      <c r="L58" s="37">
        <f t="shared" si="25"/>
        <v>0</v>
      </c>
      <c r="M58" s="37">
        <f t="shared" si="25"/>
        <v>0</v>
      </c>
      <c r="N58" s="37">
        <f t="shared" si="25"/>
        <v>0</v>
      </c>
      <c r="O58" s="37">
        <f t="shared" si="25"/>
        <v>0</v>
      </c>
      <c r="P58" s="37">
        <f t="shared" si="25"/>
        <v>0</v>
      </c>
      <c r="Q58" s="37">
        <f t="shared" si="25"/>
        <v>0</v>
      </c>
      <c r="R58" s="37">
        <f t="shared" si="25"/>
        <v>0</v>
      </c>
      <c r="S58" s="37">
        <f t="shared" si="25"/>
        <v>0</v>
      </c>
      <c r="T58" s="37">
        <f t="shared" si="25"/>
        <v>0</v>
      </c>
      <c r="U58" s="37">
        <f t="shared" si="25"/>
        <v>0</v>
      </c>
      <c r="V58" s="37">
        <f t="shared" si="25"/>
        <v>0</v>
      </c>
      <c r="W58" s="37">
        <f t="shared" si="25"/>
        <v>0</v>
      </c>
      <c r="X58" s="37">
        <f t="shared" si="25"/>
        <v>0</v>
      </c>
      <c r="Y58" s="37">
        <f t="shared" si="25"/>
        <v>0</v>
      </c>
      <c r="Z58" s="37">
        <f t="shared" si="25"/>
        <v>0</v>
      </c>
      <c r="AA58" s="37">
        <f t="shared" si="25"/>
        <v>0</v>
      </c>
      <c r="AB58" s="37">
        <f t="shared" si="25"/>
        <v>0</v>
      </c>
      <c r="AC58" s="37">
        <f t="shared" si="25"/>
        <v>0</v>
      </c>
      <c r="AD58" s="37">
        <f t="shared" si="25"/>
        <v>0</v>
      </c>
      <c r="AE58" s="37">
        <f t="shared" si="25"/>
        <v>0</v>
      </c>
      <c r="AF58" s="37">
        <f t="shared" si="25"/>
        <v>0</v>
      </c>
      <c r="AG58" s="961">
        <f t="shared" si="20"/>
        <v>0</v>
      </c>
    </row>
    <row r="59">
      <c r="A59" s="932" t="s">
        <v>1260</v>
      </c>
      <c r="B59" s="37">
        <f t="shared" ref="B59:AF59" si="26">B42-B145-B173</f>
        <v>0</v>
      </c>
      <c r="C59" s="37">
        <f t="shared" si="26"/>
        <v>0</v>
      </c>
      <c r="D59" s="37">
        <f t="shared" si="26"/>
        <v>0</v>
      </c>
      <c r="E59" s="37">
        <f t="shared" si="26"/>
        <v>0</v>
      </c>
      <c r="F59" s="37">
        <f t="shared" si="26"/>
        <v>0</v>
      </c>
      <c r="G59" s="37">
        <f t="shared" si="26"/>
        <v>0</v>
      </c>
      <c r="H59" s="37">
        <f t="shared" si="26"/>
        <v>0</v>
      </c>
      <c r="I59" s="37">
        <f t="shared" si="26"/>
        <v>0</v>
      </c>
      <c r="J59" s="37">
        <f t="shared" si="26"/>
        <v>3</v>
      </c>
      <c r="K59" s="37">
        <f t="shared" si="26"/>
        <v>1</v>
      </c>
      <c r="L59" s="37">
        <f t="shared" si="26"/>
        <v>0</v>
      </c>
      <c r="M59" s="37">
        <f t="shared" si="26"/>
        <v>0</v>
      </c>
      <c r="N59" s="37">
        <f t="shared" si="26"/>
        <v>0</v>
      </c>
      <c r="O59" s="37">
        <f t="shared" si="26"/>
        <v>0</v>
      </c>
      <c r="P59" s="37">
        <f t="shared" si="26"/>
        <v>0</v>
      </c>
      <c r="Q59" s="37">
        <f t="shared" si="26"/>
        <v>0</v>
      </c>
      <c r="R59" s="37">
        <f t="shared" si="26"/>
        <v>0</v>
      </c>
      <c r="S59" s="37">
        <f t="shared" si="26"/>
        <v>0</v>
      </c>
      <c r="T59" s="37">
        <f t="shared" si="26"/>
        <v>0</v>
      </c>
      <c r="U59" s="37">
        <f t="shared" si="26"/>
        <v>0</v>
      </c>
      <c r="V59" s="37">
        <f t="shared" si="26"/>
        <v>0</v>
      </c>
      <c r="W59" s="37">
        <f t="shared" si="26"/>
        <v>0</v>
      </c>
      <c r="X59" s="37">
        <f t="shared" si="26"/>
        <v>0</v>
      </c>
      <c r="Y59" s="37">
        <f t="shared" si="26"/>
        <v>0</v>
      </c>
      <c r="Z59" s="37">
        <f t="shared" si="26"/>
        <v>0</v>
      </c>
      <c r="AA59" s="37">
        <f t="shared" si="26"/>
        <v>0</v>
      </c>
      <c r="AB59" s="37">
        <f t="shared" si="26"/>
        <v>0</v>
      </c>
      <c r="AC59" s="37">
        <f t="shared" si="26"/>
        <v>0</v>
      </c>
      <c r="AD59" s="37">
        <f t="shared" si="26"/>
        <v>0</v>
      </c>
      <c r="AE59" s="37">
        <f t="shared" si="26"/>
        <v>0</v>
      </c>
      <c r="AF59" s="37">
        <f t="shared" si="26"/>
        <v>0</v>
      </c>
      <c r="AG59" s="961">
        <f t="shared" si="20"/>
        <v>4</v>
      </c>
    </row>
    <row r="60">
      <c r="A60" s="979" t="s">
        <v>44</v>
      </c>
      <c r="B60" s="161">
        <f t="shared" ref="B60:AF60" si="27">SUM(B52:B59)</f>
        <v>0</v>
      </c>
      <c r="C60" s="161">
        <f t="shared" si="27"/>
        <v>0</v>
      </c>
      <c r="D60" s="161">
        <f t="shared" si="27"/>
        <v>0</v>
      </c>
      <c r="E60" s="161">
        <f t="shared" si="27"/>
        <v>0</v>
      </c>
      <c r="F60" s="161">
        <f t="shared" si="27"/>
        <v>0</v>
      </c>
      <c r="G60" s="161">
        <f t="shared" si="27"/>
        <v>0</v>
      </c>
      <c r="H60" s="161">
        <f t="shared" si="27"/>
        <v>0</v>
      </c>
      <c r="I60" s="161">
        <f t="shared" si="27"/>
        <v>0</v>
      </c>
      <c r="J60" s="161">
        <f t="shared" si="27"/>
        <v>3</v>
      </c>
      <c r="K60" s="161">
        <f t="shared" si="27"/>
        <v>1</v>
      </c>
      <c r="L60" s="161">
        <f t="shared" si="27"/>
        <v>0</v>
      </c>
      <c r="M60" s="161">
        <f t="shared" si="27"/>
        <v>1</v>
      </c>
      <c r="N60" s="161">
        <f t="shared" si="27"/>
        <v>0</v>
      </c>
      <c r="O60" s="161">
        <f t="shared" si="27"/>
        <v>1</v>
      </c>
      <c r="P60" s="161">
        <f t="shared" si="27"/>
        <v>5</v>
      </c>
      <c r="Q60" s="161">
        <f t="shared" si="27"/>
        <v>18</v>
      </c>
      <c r="R60" s="161">
        <f t="shared" si="27"/>
        <v>53</v>
      </c>
      <c r="S60" s="161">
        <f t="shared" si="27"/>
        <v>43</v>
      </c>
      <c r="T60" s="161">
        <f t="shared" si="27"/>
        <v>34</v>
      </c>
      <c r="U60" s="161">
        <f t="shared" si="27"/>
        <v>25</v>
      </c>
      <c r="V60" s="161">
        <f t="shared" si="27"/>
        <v>12</v>
      </c>
      <c r="W60" s="161">
        <f t="shared" si="27"/>
        <v>15</v>
      </c>
      <c r="X60" s="161">
        <f t="shared" si="27"/>
        <v>0</v>
      </c>
      <c r="Y60" s="161">
        <f t="shared" si="27"/>
        <v>24</v>
      </c>
      <c r="Z60" s="161">
        <f t="shared" si="27"/>
        <v>79</v>
      </c>
      <c r="AA60" s="161">
        <f t="shared" si="27"/>
        <v>91</v>
      </c>
      <c r="AB60" s="161">
        <f t="shared" si="27"/>
        <v>67</v>
      </c>
      <c r="AC60" s="161">
        <f t="shared" si="27"/>
        <v>0</v>
      </c>
      <c r="AD60" s="161">
        <f t="shared" si="27"/>
        <v>0</v>
      </c>
      <c r="AE60" s="161">
        <f t="shared" si="27"/>
        <v>0</v>
      </c>
      <c r="AF60" s="161">
        <f t="shared" si="27"/>
        <v>0</v>
      </c>
      <c r="AG60" s="961">
        <f t="shared" si="20"/>
        <v>472</v>
      </c>
    </row>
    <row r="61">
      <c r="A61" s="983"/>
      <c r="AF61" s="86"/>
      <c r="AG61" s="961"/>
    </row>
    <row r="62">
      <c r="A62" s="983"/>
      <c r="AF62" s="6"/>
      <c r="AG62" s="732"/>
    </row>
    <row r="63" collapsed="1">
      <c r="A63" s="999" t="s">
        <v>113</v>
      </c>
      <c r="B63" s="709"/>
      <c r="C63" s="709"/>
      <c r="D63" s="709"/>
      <c r="E63" s="709"/>
      <c r="F63" s="709"/>
      <c r="G63" s="709"/>
      <c r="H63" s="709"/>
      <c r="I63" s="491"/>
      <c r="J63" s="491"/>
      <c r="K63" s="491"/>
      <c r="L63" s="491"/>
      <c r="M63" s="491"/>
      <c r="N63" s="491"/>
      <c r="O63" s="491"/>
      <c r="P63" s="491"/>
      <c r="Q63" s="491"/>
      <c r="R63" s="491"/>
      <c r="S63" s="491"/>
      <c r="T63" s="491"/>
      <c r="U63" s="491"/>
      <c r="V63" s="491"/>
      <c r="W63" s="491"/>
      <c r="X63" s="491"/>
      <c r="Y63" s="491"/>
      <c r="Z63" s="491"/>
      <c r="AA63" s="491"/>
      <c r="AB63" s="491"/>
      <c r="AC63" s="491"/>
      <c r="AD63" s="491"/>
      <c r="AE63" s="491"/>
      <c r="AF63" s="86"/>
      <c r="AG63" s="961"/>
    </row>
    <row r="64" hidden="1" outlineLevel="1">
      <c r="A64" s="1259" t="s">
        <v>115</v>
      </c>
      <c r="B64" s="1011"/>
      <c r="C64" s="1011"/>
      <c r="D64" s="1011"/>
      <c r="E64" s="1011"/>
      <c r="F64" s="1011"/>
      <c r="G64" s="1011"/>
      <c r="H64" s="48"/>
      <c r="I64" s="48"/>
      <c r="J64" s="48"/>
      <c r="K64" s="48"/>
      <c r="L64" s="48"/>
      <c r="M64" s="1011"/>
      <c r="N64" s="48"/>
      <c r="O64" s="48"/>
      <c r="P64" s="48"/>
      <c r="Q64" s="48"/>
      <c r="R64" s="1011"/>
      <c r="S64" s="1011"/>
      <c r="T64" s="48"/>
      <c r="U64" s="48"/>
      <c r="V64" s="48"/>
      <c r="W64" s="48"/>
      <c r="X64" s="48"/>
      <c r="Y64" s="48"/>
      <c r="Z64" s="48"/>
      <c r="AA64" s="48"/>
      <c r="AB64" s="48"/>
      <c r="AC64" s="48"/>
      <c r="AD64" s="48"/>
      <c r="AE64" s="48"/>
      <c r="AF64" s="86"/>
      <c r="AG64" s="961">
        <f>sum(B64:AE64)</f>
        <v>0</v>
      </c>
    </row>
    <row r="65" hidden="1" outlineLevel="1">
      <c r="A65" s="1259" t="s">
        <v>1280</v>
      </c>
      <c r="B65" s="1011"/>
      <c r="C65" s="1011"/>
      <c r="D65" s="1011"/>
      <c r="E65" s="1011"/>
      <c r="F65" s="1011"/>
      <c r="G65" s="1011"/>
      <c r="H65" s="48"/>
      <c r="I65" s="48"/>
      <c r="J65" s="48"/>
      <c r="K65" s="48"/>
      <c r="L65" s="48"/>
      <c r="M65" s="1011"/>
      <c r="N65" s="48"/>
      <c r="O65" s="48"/>
      <c r="P65" s="48"/>
      <c r="Q65" s="48"/>
      <c r="R65" s="1011"/>
      <c r="S65" s="1011"/>
      <c r="T65" s="48"/>
      <c r="U65" s="48"/>
      <c r="V65" s="48"/>
      <c r="W65" s="48"/>
      <c r="X65" s="48"/>
      <c r="Y65" s="48"/>
      <c r="Z65" s="48"/>
      <c r="AA65" s="48"/>
      <c r="AB65" s="48"/>
      <c r="AC65" s="48"/>
      <c r="AD65" s="48"/>
      <c r="AE65" s="48"/>
      <c r="AF65" s="86"/>
      <c r="AG65" s="961"/>
    </row>
    <row r="66" hidden="1" outlineLevel="1">
      <c r="A66" s="1262" t="s">
        <v>119</v>
      </c>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f t="shared" ref="AB66:AE66" si="28">AB32</f>
        <v>15</v>
      </c>
      <c r="AC66" s="48" t="str">
        <f t="shared" si="28"/>
        <v/>
      </c>
      <c r="AD66" s="48" t="str">
        <f t="shared" si="28"/>
        <v/>
      </c>
      <c r="AE66" s="48" t="str">
        <f t="shared" si="28"/>
        <v/>
      </c>
      <c r="AF66" s="86"/>
      <c r="AG66" s="961">
        <f>sum(B66:AE66)</f>
        <v>15</v>
      </c>
    </row>
    <row r="67" hidden="1" outlineLevel="1">
      <c r="A67" s="1262" t="s">
        <v>120</v>
      </c>
      <c r="B67" s="1011"/>
      <c r="C67" s="1011"/>
      <c r="D67" s="1011"/>
      <c r="E67" s="1011"/>
      <c r="F67" s="1011"/>
      <c r="G67" s="1011"/>
      <c r="H67" s="48"/>
      <c r="I67" s="48"/>
      <c r="J67" s="48"/>
      <c r="K67" s="48"/>
      <c r="L67" s="48"/>
      <c r="M67" s="1011"/>
      <c r="N67" s="48"/>
      <c r="O67" s="48"/>
      <c r="P67" s="48"/>
      <c r="Q67" s="48"/>
      <c r="R67" s="1011"/>
      <c r="S67" s="1011"/>
      <c r="T67" s="48"/>
      <c r="U67" s="48"/>
      <c r="V67" s="48"/>
      <c r="W67" s="48"/>
      <c r="X67" s="48"/>
      <c r="Y67" s="48"/>
      <c r="Z67" s="48"/>
      <c r="AA67" s="48"/>
      <c r="AB67" s="48"/>
      <c r="AC67" s="48"/>
      <c r="AD67" s="48"/>
      <c r="AE67" s="48"/>
      <c r="AF67" s="86"/>
      <c r="AG67" s="961"/>
    </row>
    <row r="68" hidden="1" outlineLevel="1">
      <c r="A68" s="1262" t="s">
        <v>122</v>
      </c>
      <c r="B68" s="1011"/>
      <c r="C68" s="1011"/>
      <c r="D68" s="1011"/>
      <c r="E68" s="1011"/>
      <c r="F68" s="1011"/>
      <c r="G68" s="1011"/>
      <c r="H68" s="48"/>
      <c r="I68" s="48"/>
      <c r="J68" s="48"/>
      <c r="K68" s="48"/>
      <c r="L68" s="48"/>
      <c r="M68" s="1011"/>
      <c r="N68" s="48"/>
      <c r="O68" s="48"/>
      <c r="P68" s="48"/>
      <c r="Q68" s="48"/>
      <c r="R68" s="1011"/>
      <c r="S68" s="1011"/>
      <c r="T68" s="48"/>
      <c r="U68" s="48"/>
      <c r="V68" s="48"/>
      <c r="W68" s="48"/>
      <c r="X68" s="48"/>
      <c r="Y68" s="48"/>
      <c r="Z68" s="48"/>
      <c r="AA68" s="48"/>
      <c r="AB68" s="48"/>
      <c r="AC68" s="48"/>
      <c r="AD68" s="48"/>
      <c r="AE68" s="48"/>
      <c r="AF68" s="86"/>
      <c r="AG68" s="961">
        <f t="shared" ref="AG68:AG73" si="29">sum(B68:AE68)</f>
        <v>0</v>
      </c>
    </row>
    <row r="69" hidden="1" outlineLevel="1">
      <c r="A69" s="1262" t="s">
        <v>124</v>
      </c>
      <c r="B69" s="1011"/>
      <c r="C69" s="1011"/>
      <c r="D69" s="1011"/>
      <c r="E69" s="1011"/>
      <c r="F69" s="1011"/>
      <c r="G69" s="1011"/>
      <c r="H69" s="48"/>
      <c r="I69" s="48"/>
      <c r="J69" s="48"/>
      <c r="K69" s="48"/>
      <c r="L69" s="48"/>
      <c r="M69" s="1011"/>
      <c r="N69" s="48"/>
      <c r="O69" s="48"/>
      <c r="P69" s="48"/>
      <c r="Q69" s="48"/>
      <c r="R69" s="1011"/>
      <c r="S69" s="1011"/>
      <c r="T69" s="48"/>
      <c r="U69" s="48"/>
      <c r="V69" s="48"/>
      <c r="W69" s="48"/>
      <c r="X69" s="48"/>
      <c r="Y69" s="48"/>
      <c r="Z69" s="48"/>
      <c r="AA69" s="48"/>
      <c r="AB69" s="48"/>
      <c r="AC69" s="48"/>
      <c r="AD69" s="48"/>
      <c r="AE69" s="48"/>
      <c r="AF69" s="86"/>
      <c r="AG69" s="961">
        <f t="shared" si="29"/>
        <v>0</v>
      </c>
    </row>
    <row r="70" hidden="1" outlineLevel="1">
      <c r="A70" s="1262" t="s">
        <v>126</v>
      </c>
      <c r="B70" s="988"/>
      <c r="C70" s="988"/>
      <c r="D70" s="47"/>
      <c r="E70" s="1265"/>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86"/>
      <c r="AG70" s="961">
        <f t="shared" si="29"/>
        <v>0</v>
      </c>
    </row>
    <row r="71" hidden="1" outlineLevel="1">
      <c r="A71" s="1262" t="s">
        <v>128</v>
      </c>
      <c r="B71" s="708"/>
      <c r="C71" s="47"/>
      <c r="D71" s="988"/>
      <c r="E71" s="1265"/>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86"/>
      <c r="AG71" s="961">
        <f t="shared" si="29"/>
        <v>0</v>
      </c>
    </row>
    <row r="72" hidden="1" outlineLevel="1">
      <c r="A72" s="1266" t="s">
        <v>130</v>
      </c>
      <c r="B72" s="255">
        <f>B64+B68+B70</f>
        <v>0</v>
      </c>
      <c r="C72" s="255">
        <f t="shared" ref="C72:AF72" si="30">SUM(C64:C71)</f>
        <v>0</v>
      </c>
      <c r="D72" s="255">
        <f t="shared" si="30"/>
        <v>0</v>
      </c>
      <c r="E72" s="255">
        <f t="shared" si="30"/>
        <v>0</v>
      </c>
      <c r="F72" s="255">
        <f t="shared" si="30"/>
        <v>0</v>
      </c>
      <c r="G72" s="255">
        <f t="shared" si="30"/>
        <v>0</v>
      </c>
      <c r="H72" s="255">
        <f t="shared" si="30"/>
        <v>0</v>
      </c>
      <c r="I72" s="255">
        <f t="shared" si="30"/>
        <v>0</v>
      </c>
      <c r="J72" s="255">
        <f t="shared" si="30"/>
        <v>0</v>
      </c>
      <c r="K72" s="255">
        <f t="shared" si="30"/>
        <v>0</v>
      </c>
      <c r="L72" s="255">
        <f t="shared" si="30"/>
        <v>0</v>
      </c>
      <c r="M72" s="255">
        <f t="shared" si="30"/>
        <v>0</v>
      </c>
      <c r="N72" s="255">
        <f t="shared" si="30"/>
        <v>0</v>
      </c>
      <c r="O72" s="255">
        <f t="shared" si="30"/>
        <v>0</v>
      </c>
      <c r="P72" s="255">
        <f t="shared" si="30"/>
        <v>0</v>
      </c>
      <c r="Q72" s="255">
        <f t="shared" si="30"/>
        <v>0</v>
      </c>
      <c r="R72" s="255">
        <f t="shared" si="30"/>
        <v>0</v>
      </c>
      <c r="S72" s="255">
        <f t="shared" si="30"/>
        <v>0</v>
      </c>
      <c r="T72" s="255">
        <f t="shared" si="30"/>
        <v>0</v>
      </c>
      <c r="U72" s="255">
        <f t="shared" si="30"/>
        <v>0</v>
      </c>
      <c r="V72" s="255">
        <f t="shared" si="30"/>
        <v>0</v>
      </c>
      <c r="W72" s="255">
        <f t="shared" si="30"/>
        <v>0</v>
      </c>
      <c r="X72" s="255">
        <f t="shared" si="30"/>
        <v>0</v>
      </c>
      <c r="Y72" s="255">
        <f t="shared" si="30"/>
        <v>0</v>
      </c>
      <c r="Z72" s="255">
        <f t="shared" si="30"/>
        <v>0</v>
      </c>
      <c r="AA72" s="255">
        <f t="shared" si="30"/>
        <v>0</v>
      </c>
      <c r="AB72" s="255">
        <f t="shared" si="30"/>
        <v>15</v>
      </c>
      <c r="AC72" s="255">
        <f t="shared" si="30"/>
        <v>0</v>
      </c>
      <c r="AD72" s="255">
        <f t="shared" si="30"/>
        <v>0</v>
      </c>
      <c r="AE72" s="255">
        <f t="shared" si="30"/>
        <v>0</v>
      </c>
      <c r="AF72" s="255">
        <f t="shared" si="30"/>
        <v>0</v>
      </c>
      <c r="AG72" s="961">
        <f t="shared" si="29"/>
        <v>15</v>
      </c>
    </row>
    <row r="73" hidden="1" outlineLevel="1">
      <c r="A73" s="1266" t="s">
        <v>133</v>
      </c>
      <c r="B73" s="255">
        <f t="shared" ref="B73:AF73" si="31">B66+B69+B71</f>
        <v>0</v>
      </c>
      <c r="C73" s="255">
        <f t="shared" si="31"/>
        <v>0</v>
      </c>
      <c r="D73" s="255">
        <f t="shared" si="31"/>
        <v>0</v>
      </c>
      <c r="E73" s="255">
        <f t="shared" si="31"/>
        <v>0</v>
      </c>
      <c r="F73" s="255">
        <f t="shared" si="31"/>
        <v>0</v>
      </c>
      <c r="G73" s="255">
        <f t="shared" si="31"/>
        <v>0</v>
      </c>
      <c r="H73" s="255">
        <f t="shared" si="31"/>
        <v>0</v>
      </c>
      <c r="I73" s="255">
        <f t="shared" si="31"/>
        <v>0</v>
      </c>
      <c r="J73" s="255">
        <f t="shared" si="31"/>
        <v>0</v>
      </c>
      <c r="K73" s="255">
        <f t="shared" si="31"/>
        <v>0</v>
      </c>
      <c r="L73" s="255">
        <f t="shared" si="31"/>
        <v>0</v>
      </c>
      <c r="M73" s="255">
        <f t="shared" si="31"/>
        <v>0</v>
      </c>
      <c r="N73" s="255">
        <f t="shared" si="31"/>
        <v>0</v>
      </c>
      <c r="O73" s="255">
        <f t="shared" si="31"/>
        <v>0</v>
      </c>
      <c r="P73" s="255">
        <f t="shared" si="31"/>
        <v>0</v>
      </c>
      <c r="Q73" s="255">
        <f t="shared" si="31"/>
        <v>0</v>
      </c>
      <c r="R73" s="255">
        <f t="shared" si="31"/>
        <v>0</v>
      </c>
      <c r="S73" s="255">
        <f t="shared" si="31"/>
        <v>0</v>
      </c>
      <c r="T73" s="255">
        <f t="shared" si="31"/>
        <v>0</v>
      </c>
      <c r="U73" s="255">
        <f t="shared" si="31"/>
        <v>0</v>
      </c>
      <c r="V73" s="255">
        <f t="shared" si="31"/>
        <v>0</v>
      </c>
      <c r="W73" s="255">
        <f t="shared" si="31"/>
        <v>0</v>
      </c>
      <c r="X73" s="255">
        <f t="shared" si="31"/>
        <v>0</v>
      </c>
      <c r="Y73" s="255">
        <f t="shared" si="31"/>
        <v>0</v>
      </c>
      <c r="Z73" s="255">
        <f t="shared" si="31"/>
        <v>0</v>
      </c>
      <c r="AA73" s="255">
        <f t="shared" si="31"/>
        <v>0</v>
      </c>
      <c r="AB73" s="255">
        <f t="shared" si="31"/>
        <v>15</v>
      </c>
      <c r="AC73" s="255">
        <f t="shared" si="31"/>
        <v>0</v>
      </c>
      <c r="AD73" s="255">
        <f t="shared" si="31"/>
        <v>0</v>
      </c>
      <c r="AE73" s="255">
        <f t="shared" si="31"/>
        <v>0</v>
      </c>
      <c r="AF73" s="255">
        <f t="shared" si="31"/>
        <v>0</v>
      </c>
      <c r="AG73" s="961">
        <f t="shared" si="29"/>
        <v>15</v>
      </c>
    </row>
    <row r="74" ht="21.0" hidden="1" customHeight="1" outlineLevel="1">
      <c r="A74" s="1272"/>
      <c r="B74" s="709"/>
      <c r="C74" s="709"/>
      <c r="D74" s="709"/>
      <c r="E74" s="709"/>
      <c r="F74" s="709"/>
      <c r="G74" s="709"/>
      <c r="H74" s="709"/>
      <c r="I74" s="491"/>
      <c r="J74" s="491"/>
      <c r="K74" s="491"/>
      <c r="L74" s="491"/>
      <c r="M74" s="491"/>
      <c r="N74" s="491"/>
      <c r="O74" s="491"/>
      <c r="P74" s="491"/>
      <c r="Q74" s="491"/>
      <c r="R74" s="491"/>
      <c r="S74" s="491"/>
      <c r="T74" s="491"/>
      <c r="U74" s="491"/>
      <c r="V74" s="491"/>
      <c r="W74" s="491"/>
      <c r="X74" s="491"/>
      <c r="Y74" s="491"/>
      <c r="Z74" s="491"/>
      <c r="AA74" s="491"/>
      <c r="AB74" s="491"/>
      <c r="AC74" s="491"/>
      <c r="AD74" s="491"/>
      <c r="AE74" s="491"/>
      <c r="AF74" s="86"/>
      <c r="AG74" s="961"/>
    </row>
    <row r="75" hidden="1" outlineLevel="1">
      <c r="A75" s="1259" t="s">
        <v>1284</v>
      </c>
      <c r="B75" s="1011"/>
      <c r="C75" s="1011"/>
      <c r="D75" s="1011"/>
      <c r="E75" s="1011"/>
      <c r="F75" s="1011"/>
      <c r="G75" s="1011"/>
      <c r="H75" s="48"/>
      <c r="I75" s="48"/>
      <c r="J75" s="48"/>
      <c r="K75" s="48"/>
      <c r="L75" s="48"/>
      <c r="M75" s="1011"/>
      <c r="N75" s="48"/>
      <c r="O75" s="48"/>
      <c r="P75" s="48"/>
      <c r="Q75" s="48"/>
      <c r="R75" s="1011"/>
      <c r="S75" s="1011"/>
      <c r="T75" s="48"/>
      <c r="U75" s="42"/>
      <c r="V75" s="42"/>
      <c r="W75" s="48"/>
      <c r="X75" s="48"/>
      <c r="Y75" s="48"/>
      <c r="Z75" s="48"/>
      <c r="AA75" s="48"/>
      <c r="AB75" s="48"/>
      <c r="AC75" s="48"/>
      <c r="AD75" s="48"/>
      <c r="AE75" s="48"/>
      <c r="AF75" s="86"/>
      <c r="AG75" s="961">
        <f t="shared" ref="AG75:AG80" si="32">sum(B75:AE75)</f>
        <v>0</v>
      </c>
    </row>
    <row r="76" hidden="1" outlineLevel="1">
      <c r="A76" s="1259" t="s">
        <v>1285</v>
      </c>
      <c r="B76" s="1011"/>
      <c r="C76" s="1011"/>
      <c r="D76" s="1011"/>
      <c r="E76" s="1011"/>
      <c r="F76" s="1011"/>
      <c r="G76" s="1011"/>
      <c r="H76" s="48"/>
      <c r="I76" s="48"/>
      <c r="J76" s="48"/>
      <c r="K76" s="48"/>
      <c r="L76" s="48"/>
      <c r="M76" s="1011"/>
      <c r="N76" s="48"/>
      <c r="O76" s="48"/>
      <c r="P76" s="48"/>
      <c r="Q76" s="48"/>
      <c r="R76" s="1011"/>
      <c r="S76" s="1011"/>
      <c r="T76" s="48"/>
      <c r="U76" s="48"/>
      <c r="V76" s="42"/>
      <c r="W76" s="42"/>
      <c r="X76" s="42"/>
      <c r="Y76" s="48"/>
      <c r="Z76" s="48"/>
      <c r="AA76" s="48"/>
      <c r="AB76" s="48"/>
      <c r="AC76" s="48"/>
      <c r="AD76" s="48"/>
      <c r="AE76" s="48"/>
      <c r="AF76" s="86"/>
      <c r="AG76" s="961">
        <f t="shared" si="32"/>
        <v>0</v>
      </c>
    </row>
    <row r="77" hidden="1" outlineLevel="1">
      <c r="A77" s="1262" t="s">
        <v>138</v>
      </c>
      <c r="B77" s="1011"/>
      <c r="C77" s="1011"/>
      <c r="D77" s="1011"/>
      <c r="E77" s="1011"/>
      <c r="F77" s="1011"/>
      <c r="G77" s="1011"/>
      <c r="H77" s="48"/>
      <c r="I77" s="48"/>
      <c r="J77" s="48"/>
      <c r="K77" s="48"/>
      <c r="L77" s="48"/>
      <c r="M77" s="1011"/>
      <c r="N77" s="48"/>
      <c r="O77" s="48"/>
      <c r="P77" s="48"/>
      <c r="Q77" s="48"/>
      <c r="R77" s="1011"/>
      <c r="S77" s="1011"/>
      <c r="T77" s="48"/>
      <c r="U77" s="42"/>
      <c r="V77" s="42"/>
      <c r="W77" s="48"/>
      <c r="X77" s="48"/>
      <c r="Y77" s="48"/>
      <c r="Z77" s="48"/>
      <c r="AA77" s="48"/>
      <c r="AB77" s="48"/>
      <c r="AC77" s="48"/>
      <c r="AD77" s="48"/>
      <c r="AE77" s="48"/>
      <c r="AF77" s="86"/>
      <c r="AG77" s="961">
        <f t="shared" si="32"/>
        <v>0</v>
      </c>
    </row>
    <row r="78" hidden="1" outlineLevel="1">
      <c r="A78" s="1259" t="s">
        <v>1287</v>
      </c>
      <c r="B78" s="1011"/>
      <c r="C78" s="1011"/>
      <c r="D78" s="1011"/>
      <c r="E78" s="1011"/>
      <c r="F78" s="1011"/>
      <c r="G78" s="1011"/>
      <c r="H78" s="48"/>
      <c r="I78" s="48"/>
      <c r="J78" s="48"/>
      <c r="K78" s="48"/>
      <c r="L78" s="48"/>
      <c r="M78" s="1011"/>
      <c r="N78" s="48"/>
      <c r="O78" s="48"/>
      <c r="P78" s="48"/>
      <c r="Q78" s="48"/>
      <c r="R78" s="1011"/>
      <c r="S78" s="1011"/>
      <c r="T78" s="48"/>
      <c r="U78" s="857"/>
      <c r="V78" s="857"/>
      <c r="W78" s="48"/>
      <c r="X78" s="42"/>
      <c r="Y78" s="48"/>
      <c r="Z78" s="48"/>
      <c r="AA78" s="48"/>
      <c r="AB78" s="48"/>
      <c r="AC78" s="48"/>
      <c r="AD78" s="48"/>
      <c r="AE78" s="48"/>
      <c r="AF78" s="86"/>
      <c r="AG78" s="961">
        <f t="shared" si="32"/>
        <v>0</v>
      </c>
    </row>
    <row r="79" hidden="1" outlineLevel="1">
      <c r="A79" s="1259" t="s">
        <v>1288</v>
      </c>
      <c r="B79" s="1011"/>
      <c r="C79" s="1011"/>
      <c r="D79" s="1011"/>
      <c r="E79" s="1011"/>
      <c r="F79" s="1011"/>
      <c r="G79" s="1011"/>
      <c r="H79" s="48"/>
      <c r="I79" s="48"/>
      <c r="J79" s="48"/>
      <c r="K79" s="48"/>
      <c r="L79" s="48"/>
      <c r="M79" s="1011"/>
      <c r="N79" s="48"/>
      <c r="O79" s="48"/>
      <c r="P79" s="48"/>
      <c r="Q79" s="48"/>
      <c r="R79" s="1011"/>
      <c r="S79" s="1011"/>
      <c r="T79" s="48"/>
      <c r="U79" s="857"/>
      <c r="V79" s="857"/>
      <c r="W79" s="48"/>
      <c r="X79" s="48"/>
      <c r="Y79" s="48"/>
      <c r="Z79" s="48"/>
      <c r="AA79" s="48"/>
      <c r="AB79" s="48"/>
      <c r="AC79" s="48"/>
      <c r="AD79" s="48"/>
      <c r="AE79" s="48"/>
      <c r="AF79" s="86"/>
      <c r="AG79" s="961">
        <f t="shared" si="32"/>
        <v>0</v>
      </c>
    </row>
    <row r="80" hidden="1" outlineLevel="1">
      <c r="A80" s="1274" t="s">
        <v>1290</v>
      </c>
      <c r="B80" s="255">
        <f t="shared" ref="B80:AF80" si="33">SUM(B75:B79)</f>
        <v>0</v>
      </c>
      <c r="C80" s="255">
        <f t="shared" si="33"/>
        <v>0</v>
      </c>
      <c r="D80" s="255">
        <f t="shared" si="33"/>
        <v>0</v>
      </c>
      <c r="E80" s="255">
        <f t="shared" si="33"/>
        <v>0</v>
      </c>
      <c r="F80" s="255">
        <f t="shared" si="33"/>
        <v>0</v>
      </c>
      <c r="G80" s="255">
        <f t="shared" si="33"/>
        <v>0</v>
      </c>
      <c r="H80" s="255">
        <f t="shared" si="33"/>
        <v>0</v>
      </c>
      <c r="I80" s="255">
        <f t="shared" si="33"/>
        <v>0</v>
      </c>
      <c r="J80" s="255">
        <f t="shared" si="33"/>
        <v>0</v>
      </c>
      <c r="K80" s="255">
        <f t="shared" si="33"/>
        <v>0</v>
      </c>
      <c r="L80" s="255">
        <f t="shared" si="33"/>
        <v>0</v>
      </c>
      <c r="M80" s="255">
        <f t="shared" si="33"/>
        <v>0</v>
      </c>
      <c r="N80" s="255">
        <f t="shared" si="33"/>
        <v>0</v>
      </c>
      <c r="O80" s="255">
        <f t="shared" si="33"/>
        <v>0</v>
      </c>
      <c r="P80" s="255">
        <f t="shared" si="33"/>
        <v>0</v>
      </c>
      <c r="Q80" s="255">
        <f t="shared" si="33"/>
        <v>0</v>
      </c>
      <c r="R80" s="255">
        <f t="shared" si="33"/>
        <v>0</v>
      </c>
      <c r="S80" s="255">
        <f t="shared" si="33"/>
        <v>0</v>
      </c>
      <c r="T80" s="255">
        <f t="shared" si="33"/>
        <v>0</v>
      </c>
      <c r="U80" s="255">
        <f t="shared" si="33"/>
        <v>0</v>
      </c>
      <c r="V80" s="255">
        <f t="shared" si="33"/>
        <v>0</v>
      </c>
      <c r="W80" s="255">
        <f t="shared" si="33"/>
        <v>0</v>
      </c>
      <c r="X80" s="255">
        <f t="shared" si="33"/>
        <v>0</v>
      </c>
      <c r="Y80" s="255">
        <f t="shared" si="33"/>
        <v>0</v>
      </c>
      <c r="Z80" s="255">
        <f t="shared" si="33"/>
        <v>0</v>
      </c>
      <c r="AA80" s="255">
        <f t="shared" si="33"/>
        <v>0</v>
      </c>
      <c r="AB80" s="255">
        <f t="shared" si="33"/>
        <v>0</v>
      </c>
      <c r="AC80" s="255">
        <f t="shared" si="33"/>
        <v>0</v>
      </c>
      <c r="AD80" s="255">
        <f t="shared" si="33"/>
        <v>0</v>
      </c>
      <c r="AE80" s="255">
        <f t="shared" si="33"/>
        <v>0</v>
      </c>
      <c r="AF80" s="255">
        <f t="shared" si="33"/>
        <v>0</v>
      </c>
      <c r="AG80" s="961">
        <f t="shared" si="32"/>
        <v>0</v>
      </c>
    </row>
    <row r="81" hidden="1" outlineLevel="1">
      <c r="A81" s="1272"/>
      <c r="B81" s="709"/>
      <c r="C81" s="709"/>
      <c r="D81" s="709"/>
      <c r="E81" s="709"/>
      <c r="F81" s="709"/>
      <c r="G81" s="709"/>
      <c r="H81" s="709"/>
      <c r="I81" s="491"/>
      <c r="J81" s="491"/>
      <c r="K81" s="491"/>
      <c r="L81" s="491"/>
      <c r="M81" s="491"/>
      <c r="N81" s="491"/>
      <c r="O81" s="491"/>
      <c r="P81" s="491"/>
      <c r="Q81" s="491"/>
      <c r="R81" s="491"/>
      <c r="S81" s="491"/>
      <c r="T81" s="491"/>
      <c r="U81" s="491"/>
      <c r="V81" s="491"/>
      <c r="W81" s="491"/>
      <c r="X81" s="491"/>
      <c r="Y81" s="491"/>
      <c r="Z81" s="491"/>
      <c r="AA81" s="491"/>
      <c r="AB81" s="491"/>
      <c r="AC81" s="491"/>
      <c r="AD81" s="491"/>
      <c r="AE81" s="491"/>
      <c r="AF81" s="86"/>
      <c r="AG81" s="961"/>
    </row>
    <row r="82" hidden="1" outlineLevel="1">
      <c r="A82" s="1262" t="s">
        <v>145</v>
      </c>
      <c r="B82" s="1011"/>
      <c r="C82" s="1011"/>
      <c r="D82" s="1011"/>
      <c r="E82" s="1011"/>
      <c r="F82" s="1011"/>
      <c r="G82" s="1011"/>
      <c r="H82" s="48"/>
      <c r="I82" s="48"/>
      <c r="J82" s="48"/>
      <c r="K82" s="48"/>
      <c r="L82" s="48"/>
      <c r="M82" s="1011"/>
      <c r="N82" s="48"/>
      <c r="O82" s="48"/>
      <c r="P82" s="48"/>
      <c r="Q82" s="48"/>
      <c r="R82" s="1011"/>
      <c r="S82" s="1011"/>
      <c r="T82" s="48"/>
      <c r="U82" s="48"/>
      <c r="V82" s="48"/>
      <c r="W82" s="48"/>
      <c r="X82" s="48"/>
      <c r="Y82" s="48"/>
      <c r="Z82" s="48"/>
      <c r="AA82" s="48"/>
      <c r="AB82" s="48"/>
      <c r="AC82" s="48"/>
      <c r="AD82" s="48"/>
      <c r="AE82" s="48"/>
      <c r="AF82" s="86"/>
      <c r="AG82" s="961">
        <f t="shared" ref="AG82:AG87" si="34">sum(B82:AE82)</f>
        <v>0</v>
      </c>
    </row>
    <row r="83" hidden="1" outlineLevel="1">
      <c r="A83" s="1262" t="s">
        <v>146</v>
      </c>
      <c r="B83" s="1011"/>
      <c r="C83" s="1011"/>
      <c r="D83" s="1011"/>
      <c r="E83" s="1011"/>
      <c r="F83" s="1011"/>
      <c r="G83" s="1011"/>
      <c r="H83" s="48"/>
      <c r="I83" s="48"/>
      <c r="J83" s="48"/>
      <c r="K83" s="48"/>
      <c r="L83" s="48"/>
      <c r="M83" s="1011"/>
      <c r="N83" s="48"/>
      <c r="O83" s="48"/>
      <c r="P83" s="48"/>
      <c r="Q83" s="48"/>
      <c r="R83" s="1011"/>
      <c r="S83" s="1011"/>
      <c r="T83" s="48"/>
      <c r="U83" s="48"/>
      <c r="V83" s="48"/>
      <c r="W83" s="48"/>
      <c r="X83" s="48"/>
      <c r="Y83" s="48"/>
      <c r="Z83" s="48"/>
      <c r="AA83" s="48"/>
      <c r="AB83" s="48"/>
      <c r="AC83" s="48"/>
      <c r="AD83" s="48"/>
      <c r="AE83" s="48"/>
      <c r="AF83" s="86"/>
      <c r="AG83" s="961">
        <f t="shared" si="34"/>
        <v>0</v>
      </c>
    </row>
    <row r="84" hidden="1" outlineLevel="1">
      <c r="A84" s="1262" t="s">
        <v>148</v>
      </c>
      <c r="B84" s="1011"/>
      <c r="C84" s="1011"/>
      <c r="D84" s="1011"/>
      <c r="E84" s="1011"/>
      <c r="F84" s="1011"/>
      <c r="G84" s="1011"/>
      <c r="H84" s="48"/>
      <c r="I84" s="48"/>
      <c r="J84" s="48"/>
      <c r="K84" s="48"/>
      <c r="L84" s="48"/>
      <c r="M84" s="1011"/>
      <c r="N84" s="48"/>
      <c r="O84" s="48"/>
      <c r="P84" s="48"/>
      <c r="Q84" s="48"/>
      <c r="R84" s="1011"/>
      <c r="S84" s="1011"/>
      <c r="T84" s="48"/>
      <c r="U84" s="48"/>
      <c r="V84" s="48"/>
      <c r="W84" s="48"/>
      <c r="X84" s="48"/>
      <c r="Y84" s="48"/>
      <c r="Z84" s="48"/>
      <c r="AA84" s="48"/>
      <c r="AB84" s="48"/>
      <c r="AC84" s="48"/>
      <c r="AD84" s="48"/>
      <c r="AE84" s="48"/>
      <c r="AF84" s="86"/>
      <c r="AG84" s="961">
        <f t="shared" si="34"/>
        <v>0</v>
      </c>
    </row>
    <row r="85" hidden="1" outlineLevel="1">
      <c r="A85" s="1262" t="s">
        <v>150</v>
      </c>
      <c r="B85" s="1011"/>
      <c r="C85" s="1011"/>
      <c r="D85" s="1011"/>
      <c r="E85" s="1011"/>
      <c r="F85" s="1011"/>
      <c r="G85" s="1011"/>
      <c r="H85" s="48"/>
      <c r="I85" s="48"/>
      <c r="J85" s="48"/>
      <c r="K85" s="48"/>
      <c r="L85" s="48"/>
      <c r="M85" s="1011"/>
      <c r="N85" s="48"/>
      <c r="O85" s="48"/>
      <c r="P85" s="48"/>
      <c r="Q85" s="48"/>
      <c r="R85" s="1011"/>
      <c r="S85" s="1011"/>
      <c r="T85" s="48"/>
      <c r="U85" s="48"/>
      <c r="V85" s="48"/>
      <c r="W85" s="48"/>
      <c r="X85" s="48"/>
      <c r="Y85" s="48"/>
      <c r="Z85" s="48"/>
      <c r="AA85" s="48"/>
      <c r="AB85" s="48"/>
      <c r="AC85" s="48"/>
      <c r="AD85" s="48"/>
      <c r="AE85" s="48"/>
      <c r="AF85" s="86"/>
      <c r="AG85" s="961">
        <f t="shared" si="34"/>
        <v>0</v>
      </c>
    </row>
    <row r="86" hidden="1" outlineLevel="1">
      <c r="A86" s="1262" t="s">
        <v>151</v>
      </c>
      <c r="B86" s="1011"/>
      <c r="C86" s="1011"/>
      <c r="D86" s="1011"/>
      <c r="E86" s="1011"/>
      <c r="F86" s="1011"/>
      <c r="G86" s="1011"/>
      <c r="H86" s="48"/>
      <c r="I86" s="48"/>
      <c r="J86" s="48"/>
      <c r="K86" s="48"/>
      <c r="L86" s="48"/>
      <c r="M86" s="1011"/>
      <c r="N86" s="48"/>
      <c r="O86" s="48"/>
      <c r="P86" s="48"/>
      <c r="Q86" s="48"/>
      <c r="R86" s="1011"/>
      <c r="S86" s="1011"/>
      <c r="T86" s="48"/>
      <c r="U86" s="48"/>
      <c r="V86" s="48"/>
      <c r="W86" s="48"/>
      <c r="X86" s="48"/>
      <c r="Y86" s="48"/>
      <c r="Z86" s="48"/>
      <c r="AA86" s="48"/>
      <c r="AB86" s="48"/>
      <c r="AC86" s="48"/>
      <c r="AD86" s="48"/>
      <c r="AE86" s="48"/>
      <c r="AF86" s="86"/>
      <c r="AG86" s="961">
        <f t="shared" si="34"/>
        <v>0</v>
      </c>
    </row>
    <row r="87" hidden="1" outlineLevel="1">
      <c r="A87" s="1277" t="s">
        <v>152</v>
      </c>
      <c r="B87" s="255">
        <f t="shared" ref="B87:AF87" si="35">SUM(B82:B86)</f>
        <v>0</v>
      </c>
      <c r="C87" s="255">
        <f t="shared" si="35"/>
        <v>0</v>
      </c>
      <c r="D87" s="255">
        <f t="shared" si="35"/>
        <v>0</v>
      </c>
      <c r="E87" s="255">
        <f t="shared" si="35"/>
        <v>0</v>
      </c>
      <c r="F87" s="255">
        <f t="shared" si="35"/>
        <v>0</v>
      </c>
      <c r="G87" s="255">
        <f t="shared" si="35"/>
        <v>0</v>
      </c>
      <c r="H87" s="255">
        <f t="shared" si="35"/>
        <v>0</v>
      </c>
      <c r="I87" s="255">
        <f t="shared" si="35"/>
        <v>0</v>
      </c>
      <c r="J87" s="255">
        <f t="shared" si="35"/>
        <v>0</v>
      </c>
      <c r="K87" s="255">
        <f t="shared" si="35"/>
        <v>0</v>
      </c>
      <c r="L87" s="255">
        <f t="shared" si="35"/>
        <v>0</v>
      </c>
      <c r="M87" s="255">
        <f t="shared" si="35"/>
        <v>0</v>
      </c>
      <c r="N87" s="255">
        <f t="shared" si="35"/>
        <v>0</v>
      </c>
      <c r="O87" s="255">
        <f t="shared" si="35"/>
        <v>0</v>
      </c>
      <c r="P87" s="255">
        <f t="shared" si="35"/>
        <v>0</v>
      </c>
      <c r="Q87" s="255">
        <f t="shared" si="35"/>
        <v>0</v>
      </c>
      <c r="R87" s="255">
        <f t="shared" si="35"/>
        <v>0</v>
      </c>
      <c r="S87" s="255">
        <f t="shared" si="35"/>
        <v>0</v>
      </c>
      <c r="T87" s="255">
        <f t="shared" si="35"/>
        <v>0</v>
      </c>
      <c r="U87" s="255">
        <f t="shared" si="35"/>
        <v>0</v>
      </c>
      <c r="V87" s="255">
        <f t="shared" si="35"/>
        <v>0</v>
      </c>
      <c r="W87" s="255">
        <f t="shared" si="35"/>
        <v>0</v>
      </c>
      <c r="X87" s="255">
        <f t="shared" si="35"/>
        <v>0</v>
      </c>
      <c r="Y87" s="255">
        <f t="shared" si="35"/>
        <v>0</v>
      </c>
      <c r="Z87" s="255">
        <f t="shared" si="35"/>
        <v>0</v>
      </c>
      <c r="AA87" s="255">
        <f t="shared" si="35"/>
        <v>0</v>
      </c>
      <c r="AB87" s="255">
        <f t="shared" si="35"/>
        <v>0</v>
      </c>
      <c r="AC87" s="255">
        <f t="shared" si="35"/>
        <v>0</v>
      </c>
      <c r="AD87" s="255">
        <f t="shared" si="35"/>
        <v>0</v>
      </c>
      <c r="AE87" s="255">
        <f t="shared" si="35"/>
        <v>0</v>
      </c>
      <c r="AF87" s="255">
        <f t="shared" si="35"/>
        <v>0</v>
      </c>
      <c r="AG87" s="961">
        <f t="shared" si="34"/>
        <v>0</v>
      </c>
    </row>
    <row r="88" hidden="1" outlineLevel="1">
      <c r="A88" s="1272"/>
      <c r="B88" s="709"/>
      <c r="C88" s="709"/>
      <c r="D88" s="709"/>
      <c r="E88" s="709"/>
      <c r="F88" s="709"/>
      <c r="G88" s="709"/>
      <c r="H88" s="709"/>
      <c r="I88" s="491"/>
      <c r="J88" s="491"/>
      <c r="K88" s="491"/>
      <c r="L88" s="491"/>
      <c r="M88" s="491"/>
      <c r="N88" s="491"/>
      <c r="O88" s="491"/>
      <c r="P88" s="491"/>
      <c r="Q88" s="491"/>
      <c r="R88" s="491"/>
      <c r="S88" s="491"/>
      <c r="T88" s="491"/>
      <c r="U88" s="491"/>
      <c r="V88" s="491"/>
      <c r="W88" s="491"/>
      <c r="X88" s="491"/>
      <c r="Y88" s="491"/>
      <c r="Z88" s="491"/>
      <c r="AA88" s="491"/>
      <c r="AB88" s="491"/>
      <c r="AC88" s="491"/>
      <c r="AD88" s="491"/>
      <c r="AE88" s="491"/>
      <c r="AF88" s="86"/>
      <c r="AG88" s="961"/>
    </row>
    <row r="89" hidden="1" outlineLevel="1">
      <c r="A89" s="1262" t="s">
        <v>155</v>
      </c>
      <c r="B89" s="988"/>
      <c r="C89" s="1265"/>
      <c r="D89" s="1265"/>
      <c r="E89" s="1265"/>
      <c r="F89" s="1265"/>
      <c r="G89" s="1265"/>
      <c r="H89" s="1265"/>
      <c r="I89" s="1265"/>
      <c r="J89" s="1265"/>
      <c r="K89" s="1265"/>
      <c r="L89" s="1265"/>
      <c r="M89" s="1265"/>
      <c r="N89" s="1265"/>
      <c r="O89" s="1265"/>
      <c r="P89" s="1265"/>
      <c r="Q89" s="1265"/>
      <c r="R89" s="1265"/>
      <c r="S89" s="1265"/>
      <c r="T89" s="1265"/>
      <c r="U89" s="1265"/>
      <c r="V89" s="1265"/>
      <c r="W89" s="1265"/>
      <c r="X89" s="1265"/>
      <c r="Y89" s="1265"/>
      <c r="Z89" s="1265"/>
      <c r="AA89" s="1265"/>
      <c r="AB89" s="1265"/>
      <c r="AC89" s="1265"/>
      <c r="AD89" s="1265"/>
      <c r="AE89" s="1265"/>
      <c r="AF89" s="86"/>
      <c r="AG89" s="961">
        <f t="shared" ref="AG89:AG94" si="36">sum(B89:AE89)</f>
        <v>0</v>
      </c>
    </row>
    <row r="90" hidden="1" outlineLevel="1">
      <c r="A90" s="1262" t="s">
        <v>157</v>
      </c>
      <c r="B90" s="988"/>
      <c r="C90" s="718"/>
      <c r="D90" s="47"/>
      <c r="E90" s="1265"/>
      <c r="F90" s="1265"/>
      <c r="G90" s="1265"/>
      <c r="H90" s="1265"/>
      <c r="I90" s="1265"/>
      <c r="J90" s="1265"/>
      <c r="K90" s="1265"/>
      <c r="L90" s="1265"/>
      <c r="M90" s="1265"/>
      <c r="N90" s="1265"/>
      <c r="O90" s="1265"/>
      <c r="P90" s="1265"/>
      <c r="Q90" s="1265"/>
      <c r="R90" s="1265"/>
      <c r="S90" s="1265"/>
      <c r="T90" s="1265"/>
      <c r="U90" s="1265"/>
      <c r="V90" s="1265"/>
      <c r="W90" s="1265"/>
      <c r="X90" s="1265"/>
      <c r="Y90" s="1265"/>
      <c r="Z90" s="1265"/>
      <c r="AA90" s="1265"/>
      <c r="AB90" s="1265"/>
      <c r="AC90" s="1265"/>
      <c r="AD90" s="1265"/>
      <c r="AE90" s="1265"/>
      <c r="AF90" s="86"/>
      <c r="AG90" s="961">
        <f t="shared" si="36"/>
        <v>0</v>
      </c>
    </row>
    <row r="91" hidden="1" outlineLevel="1">
      <c r="A91" s="1262" t="s">
        <v>159</v>
      </c>
      <c r="B91" s="988"/>
      <c r="C91" s="1265"/>
      <c r="D91" s="1265"/>
      <c r="E91" s="1265"/>
      <c r="F91" s="1265"/>
      <c r="G91" s="1265"/>
      <c r="H91" s="1265"/>
      <c r="I91" s="1265"/>
      <c r="J91" s="1265"/>
      <c r="K91" s="1265"/>
      <c r="L91" s="1265"/>
      <c r="M91" s="1265"/>
      <c r="N91" s="1265"/>
      <c r="O91" s="1265"/>
      <c r="P91" s="1265"/>
      <c r="Q91" s="1265"/>
      <c r="R91" s="1265"/>
      <c r="S91" s="1265"/>
      <c r="T91" s="1265"/>
      <c r="U91" s="1265"/>
      <c r="V91" s="1265"/>
      <c r="W91" s="1265"/>
      <c r="X91" s="1265"/>
      <c r="Y91" s="1265"/>
      <c r="Z91" s="1265"/>
      <c r="AA91" s="1265"/>
      <c r="AB91" s="1265"/>
      <c r="AC91" s="1265"/>
      <c r="AD91" s="1265"/>
      <c r="AE91" s="1265"/>
      <c r="AF91" s="86"/>
      <c r="AG91" s="961">
        <f t="shared" si="36"/>
        <v>0</v>
      </c>
    </row>
    <row r="92" hidden="1" outlineLevel="1">
      <c r="A92" s="1262" t="s">
        <v>160</v>
      </c>
      <c r="B92" s="988"/>
      <c r="C92" s="1265"/>
      <c r="D92" s="1265"/>
      <c r="E92" s="1265"/>
      <c r="F92" s="1265"/>
      <c r="G92" s="1265"/>
      <c r="H92" s="1265"/>
      <c r="I92" s="1265"/>
      <c r="J92" s="1265"/>
      <c r="K92" s="1265"/>
      <c r="L92" s="1265"/>
      <c r="M92" s="1265"/>
      <c r="N92" s="1265"/>
      <c r="O92" s="1265"/>
      <c r="P92" s="1265"/>
      <c r="Q92" s="1265"/>
      <c r="R92" s="1265"/>
      <c r="S92" s="1265"/>
      <c r="T92" s="1265"/>
      <c r="U92" s="1265"/>
      <c r="V92" s="1265"/>
      <c r="W92" s="1265"/>
      <c r="X92" s="1265"/>
      <c r="Y92" s="1265"/>
      <c r="Z92" s="1265"/>
      <c r="AA92" s="1265"/>
      <c r="AB92" s="1265"/>
      <c r="AC92" s="1265"/>
      <c r="AD92" s="1265"/>
      <c r="AE92" s="1265"/>
      <c r="AF92" s="86"/>
      <c r="AG92" s="961">
        <f t="shared" si="36"/>
        <v>0</v>
      </c>
    </row>
    <row r="93" hidden="1" outlineLevel="1">
      <c r="A93" s="1262" t="s">
        <v>161</v>
      </c>
      <c r="B93" s="1265"/>
      <c r="C93" s="718"/>
      <c r="D93" s="1265"/>
      <c r="E93" s="1265"/>
      <c r="F93" s="1265"/>
      <c r="G93" s="1265"/>
      <c r="H93" s="1265"/>
      <c r="I93" s="1265"/>
      <c r="J93" s="1265"/>
      <c r="K93" s="1265"/>
      <c r="L93" s="1265"/>
      <c r="M93" s="1265"/>
      <c r="N93" s="1265"/>
      <c r="O93" s="1265"/>
      <c r="P93" s="1265"/>
      <c r="Q93" s="1265"/>
      <c r="R93" s="1265"/>
      <c r="S93" s="1265"/>
      <c r="T93" s="1265"/>
      <c r="U93" s="1265"/>
      <c r="V93" s="1265"/>
      <c r="W93" s="1265"/>
      <c r="X93" s="1265"/>
      <c r="Y93" s="1265"/>
      <c r="Z93" s="1265"/>
      <c r="AA93" s="1265"/>
      <c r="AB93" s="1265"/>
      <c r="AC93" s="1265"/>
      <c r="AD93" s="1265"/>
      <c r="AE93" s="1265"/>
      <c r="AF93" s="86"/>
      <c r="AG93" s="961">
        <f t="shared" si="36"/>
        <v>0</v>
      </c>
    </row>
    <row r="94" hidden="1" outlineLevel="1">
      <c r="A94" s="1277" t="s">
        <v>163</v>
      </c>
      <c r="B94" s="255">
        <f>SUM(B89:B93)</f>
        <v>0</v>
      </c>
      <c r="C94" s="255">
        <f>SUM(C89:C92)</f>
        <v>0</v>
      </c>
      <c r="D94" s="255">
        <f t="shared" ref="D94:F94" si="37">SUM(D89:D93)</f>
        <v>0</v>
      </c>
      <c r="E94" s="255">
        <f t="shared" si="37"/>
        <v>0</v>
      </c>
      <c r="F94" s="255">
        <f t="shared" si="37"/>
        <v>0</v>
      </c>
      <c r="G94" s="255">
        <f t="shared" ref="G94:V94" si="38">SUM(G89:G92)</f>
        <v>0</v>
      </c>
      <c r="H94" s="255">
        <f t="shared" si="38"/>
        <v>0</v>
      </c>
      <c r="I94" s="255">
        <f t="shared" si="38"/>
        <v>0</v>
      </c>
      <c r="J94" s="255">
        <f t="shared" si="38"/>
        <v>0</v>
      </c>
      <c r="K94" s="255">
        <f t="shared" si="38"/>
        <v>0</v>
      </c>
      <c r="L94" s="255">
        <f t="shared" si="38"/>
        <v>0</v>
      </c>
      <c r="M94" s="255">
        <f t="shared" si="38"/>
        <v>0</v>
      </c>
      <c r="N94" s="255">
        <f t="shared" si="38"/>
        <v>0</v>
      </c>
      <c r="O94" s="255">
        <f t="shared" si="38"/>
        <v>0</v>
      </c>
      <c r="P94" s="255">
        <f t="shared" si="38"/>
        <v>0</v>
      </c>
      <c r="Q94" s="255">
        <f t="shared" si="38"/>
        <v>0</v>
      </c>
      <c r="R94" s="255">
        <f t="shared" si="38"/>
        <v>0</v>
      </c>
      <c r="S94" s="255">
        <f t="shared" si="38"/>
        <v>0</v>
      </c>
      <c r="T94" s="255">
        <f t="shared" si="38"/>
        <v>0</v>
      </c>
      <c r="U94" s="255">
        <f t="shared" si="38"/>
        <v>0</v>
      </c>
      <c r="V94" s="255">
        <f t="shared" si="38"/>
        <v>0</v>
      </c>
      <c r="W94" s="255">
        <f>SUM(W89:W93)</f>
        <v>0</v>
      </c>
      <c r="X94" s="255">
        <f t="shared" ref="X94:AF94" si="39">SUM(X89:X92)</f>
        <v>0</v>
      </c>
      <c r="Y94" s="255">
        <f t="shared" si="39"/>
        <v>0</v>
      </c>
      <c r="Z94" s="255">
        <f t="shared" si="39"/>
        <v>0</v>
      </c>
      <c r="AA94" s="255">
        <f t="shared" si="39"/>
        <v>0</v>
      </c>
      <c r="AB94" s="255">
        <f t="shared" si="39"/>
        <v>0</v>
      </c>
      <c r="AC94" s="255">
        <f t="shared" si="39"/>
        <v>0</v>
      </c>
      <c r="AD94" s="255">
        <f t="shared" si="39"/>
        <v>0</v>
      </c>
      <c r="AE94" s="255">
        <f t="shared" si="39"/>
        <v>0</v>
      </c>
      <c r="AF94" s="255">
        <f t="shared" si="39"/>
        <v>0</v>
      </c>
      <c r="AG94" s="961">
        <f t="shared" si="36"/>
        <v>0</v>
      </c>
    </row>
    <row r="95" hidden="1" outlineLevel="1">
      <c r="A95" s="1272"/>
      <c r="B95" s="709"/>
      <c r="C95" s="709"/>
      <c r="D95" s="709"/>
      <c r="E95" s="709"/>
      <c r="F95" s="709"/>
      <c r="G95" s="709"/>
      <c r="H95" s="709"/>
      <c r="I95" s="491"/>
      <c r="J95" s="491"/>
      <c r="K95" s="491"/>
      <c r="L95" s="491"/>
      <c r="M95" s="491"/>
      <c r="N95" s="491"/>
      <c r="O95" s="491"/>
      <c r="P95" s="491"/>
      <c r="Q95" s="491"/>
      <c r="R95" s="491"/>
      <c r="S95" s="491"/>
      <c r="T95" s="491"/>
      <c r="U95" s="491"/>
      <c r="V95" s="491"/>
      <c r="W95" s="491"/>
      <c r="X95" s="491"/>
      <c r="Y95" s="491"/>
      <c r="Z95" s="491"/>
      <c r="AA95" s="491"/>
      <c r="AB95" s="491"/>
      <c r="AC95" s="491"/>
      <c r="AD95" s="491"/>
      <c r="AE95" s="491"/>
      <c r="AF95" s="86"/>
      <c r="AG95" s="961"/>
    </row>
    <row r="96" collapsed="1">
      <c r="A96" s="999" t="s">
        <v>166</v>
      </c>
      <c r="B96" s="709"/>
      <c r="C96" s="709"/>
      <c r="D96" s="709"/>
      <c r="E96" s="709"/>
      <c r="F96" s="709"/>
      <c r="G96" s="709"/>
      <c r="H96" s="709"/>
      <c r="I96" s="491"/>
      <c r="J96" s="491"/>
      <c r="K96" s="491"/>
      <c r="L96" s="491"/>
      <c r="M96" s="491"/>
      <c r="N96" s="491"/>
      <c r="O96" s="491"/>
      <c r="P96" s="491"/>
      <c r="Q96" s="491"/>
      <c r="R96" s="491"/>
      <c r="S96" s="491"/>
      <c r="T96" s="491"/>
      <c r="U96" s="491"/>
      <c r="V96" s="491"/>
      <c r="W96" s="491"/>
      <c r="X96" s="491"/>
      <c r="Y96" s="491"/>
      <c r="Z96" s="491"/>
      <c r="AA96" s="491"/>
      <c r="AB96" s="491"/>
      <c r="AC96" s="491"/>
      <c r="AD96" s="491"/>
      <c r="AE96" s="491"/>
      <c r="AF96" s="86"/>
      <c r="AG96" s="961"/>
    </row>
    <row r="97" hidden="1" outlineLevel="1">
      <c r="A97" s="1278" t="s">
        <v>1293</v>
      </c>
      <c r="B97" s="1279"/>
      <c r="C97" s="1279"/>
      <c r="D97" s="1279"/>
      <c r="E97" s="1279"/>
      <c r="F97" s="1279"/>
      <c r="G97" s="1279"/>
      <c r="H97" s="91"/>
      <c r="I97" s="91"/>
      <c r="J97" s="91"/>
      <c r="K97" s="91"/>
      <c r="L97" s="91"/>
      <c r="M97" s="1279"/>
      <c r="N97" s="91"/>
      <c r="O97" s="91"/>
      <c r="P97" s="91"/>
      <c r="Q97" s="91"/>
      <c r="R97" s="1279"/>
      <c r="S97" s="1279"/>
      <c r="T97" s="91"/>
      <c r="U97" s="91"/>
      <c r="V97" s="91"/>
      <c r="W97" s="91"/>
      <c r="X97" s="91"/>
      <c r="Y97" s="91"/>
      <c r="Z97" s="91"/>
      <c r="AA97" s="91"/>
      <c r="AB97" s="91"/>
      <c r="AC97" s="91"/>
      <c r="AD97" s="91"/>
      <c r="AE97" s="91"/>
      <c r="AF97" s="127"/>
      <c r="AG97" s="872">
        <f t="shared" ref="AG97:AG104" si="41">SUM(B97:AE97)</f>
        <v>0</v>
      </c>
    </row>
    <row r="98" hidden="1" outlineLevel="1">
      <c r="A98" s="1000" t="s">
        <v>170</v>
      </c>
      <c r="B98" s="91"/>
      <c r="C98" s="91"/>
      <c r="D98" s="91"/>
      <c r="E98" s="711"/>
      <c r="F98" s="711"/>
      <c r="G98" s="711"/>
      <c r="H98" s="711"/>
      <c r="I98" s="711"/>
      <c r="J98" s="711"/>
      <c r="K98" s="711"/>
      <c r="L98" s="711"/>
      <c r="M98" s="711"/>
      <c r="N98" s="711"/>
      <c r="O98" s="711"/>
      <c r="P98" s="711"/>
      <c r="Q98" s="711"/>
      <c r="R98" s="711"/>
      <c r="S98" s="711"/>
      <c r="T98" s="711"/>
      <c r="U98" s="711"/>
      <c r="V98" s="711"/>
      <c r="W98" s="711"/>
      <c r="X98" s="711"/>
      <c r="Y98" s="711"/>
      <c r="Z98" s="91"/>
      <c r="AA98" s="91"/>
      <c r="AB98" s="91">
        <f t="shared" ref="AB98:AE98" si="40">AB9</f>
        <v>10026.85</v>
      </c>
      <c r="AC98" s="91">
        <f t="shared" si="40"/>
        <v>10722.55</v>
      </c>
      <c r="AD98" s="91">
        <f t="shared" si="40"/>
        <v>6743.95</v>
      </c>
      <c r="AE98" s="91">
        <f t="shared" si="40"/>
        <v>11129.24</v>
      </c>
      <c r="AF98" s="127"/>
      <c r="AG98" s="872">
        <f t="shared" si="41"/>
        <v>38622.59</v>
      </c>
    </row>
    <row r="99" hidden="1" outlineLevel="1">
      <c r="A99" s="1000" t="s">
        <v>122</v>
      </c>
      <c r="B99" s="1279"/>
      <c r="C99" s="1279"/>
      <c r="D99" s="1279"/>
      <c r="E99" s="1279"/>
      <c r="F99" s="1279"/>
      <c r="G99" s="1279"/>
      <c r="H99" s="91"/>
      <c r="I99" s="91"/>
      <c r="J99" s="91"/>
      <c r="K99" s="91"/>
      <c r="L99" s="91"/>
      <c r="M99" s="1279"/>
      <c r="N99" s="1280"/>
      <c r="O99" s="91"/>
      <c r="P99" s="1279"/>
      <c r="Q99" s="91"/>
      <c r="R99" s="91"/>
      <c r="S99" s="1279"/>
      <c r="T99" s="91"/>
      <c r="U99" s="91"/>
      <c r="V99" s="1279"/>
      <c r="W99" s="91"/>
      <c r="X99" s="91"/>
      <c r="Y99" s="91"/>
      <c r="Z99" s="91"/>
      <c r="AA99" s="91"/>
      <c r="AB99" s="91"/>
      <c r="AC99" s="91"/>
      <c r="AD99" s="91"/>
      <c r="AE99" s="91"/>
      <c r="AF99" s="127"/>
      <c r="AG99" s="872">
        <f t="shared" si="41"/>
        <v>0</v>
      </c>
    </row>
    <row r="100" hidden="1" outlineLevel="1">
      <c r="A100" s="1000" t="s">
        <v>124</v>
      </c>
      <c r="B100" s="1279"/>
      <c r="C100" s="1279"/>
      <c r="D100" s="1279"/>
      <c r="E100" s="1279"/>
      <c r="F100" s="1279"/>
      <c r="G100" s="1279"/>
      <c r="H100" s="91"/>
      <c r="I100" s="91"/>
      <c r="J100" s="91"/>
      <c r="K100" s="91"/>
      <c r="L100" s="91"/>
      <c r="M100" s="1279"/>
      <c r="N100" s="91"/>
      <c r="O100" s="91"/>
      <c r="P100" s="91"/>
      <c r="Q100" s="1279"/>
      <c r="R100" s="1279"/>
      <c r="S100" s="1281"/>
      <c r="T100" s="91"/>
      <c r="U100" s="91"/>
      <c r="V100" s="91"/>
      <c r="W100" s="91"/>
      <c r="X100" s="91"/>
      <c r="Y100" s="91"/>
      <c r="Z100" s="91"/>
      <c r="AA100" s="91"/>
      <c r="AB100" s="91"/>
      <c r="AC100" s="91"/>
      <c r="AD100" s="91"/>
      <c r="AE100" s="91"/>
      <c r="AF100" s="127"/>
      <c r="AG100" s="872">
        <f t="shared" si="41"/>
        <v>0</v>
      </c>
    </row>
    <row r="101" ht="20.25" hidden="1" customHeight="1" outlineLevel="1">
      <c r="A101" s="1000" t="s">
        <v>126</v>
      </c>
      <c r="B101" s="712"/>
      <c r="C101" s="88"/>
      <c r="D101" s="88"/>
      <c r="E101" s="88"/>
      <c r="F101" s="88"/>
      <c r="G101" s="88"/>
      <c r="H101" s="88"/>
      <c r="I101" s="88"/>
      <c r="J101" s="712"/>
      <c r="K101" s="712"/>
      <c r="L101" s="712"/>
      <c r="M101" s="712"/>
      <c r="N101" s="712"/>
      <c r="O101" s="712"/>
      <c r="P101" s="712"/>
      <c r="Q101" s="712"/>
      <c r="R101" s="712"/>
      <c r="S101" s="712"/>
      <c r="T101" s="712"/>
      <c r="U101" s="712"/>
      <c r="V101" s="712"/>
      <c r="W101" s="88"/>
      <c r="X101" s="712"/>
      <c r="Y101" s="712"/>
      <c r="Z101" s="712"/>
      <c r="AA101" s="712"/>
      <c r="AB101" s="712"/>
      <c r="AC101" s="712"/>
      <c r="AD101" s="712"/>
      <c r="AE101" s="712"/>
      <c r="AF101" s="127"/>
      <c r="AG101" s="872">
        <f t="shared" si="41"/>
        <v>0</v>
      </c>
    </row>
    <row r="102" hidden="1" outlineLevel="1">
      <c r="A102" s="1000" t="s">
        <v>128</v>
      </c>
      <c r="B102" s="712"/>
      <c r="C102" s="88"/>
      <c r="D102" s="712"/>
      <c r="E102" s="88"/>
      <c r="F102" s="88"/>
      <c r="G102" s="88"/>
      <c r="H102" s="88"/>
      <c r="I102" s="88"/>
      <c r="J102" s="712"/>
      <c r="K102" s="712"/>
      <c r="L102" s="712"/>
      <c r="M102" s="712"/>
      <c r="N102" s="712"/>
      <c r="O102" s="712"/>
      <c r="P102" s="712"/>
      <c r="Q102" s="712"/>
      <c r="R102" s="712"/>
      <c r="S102" s="712"/>
      <c r="T102" s="712"/>
      <c r="U102" s="712"/>
      <c r="V102" s="712"/>
      <c r="W102" s="712"/>
      <c r="X102" s="712"/>
      <c r="Y102" s="712"/>
      <c r="Z102" s="712"/>
      <c r="AA102" s="712"/>
      <c r="AB102" s="712"/>
      <c r="AC102" s="712"/>
      <c r="AD102" s="712"/>
      <c r="AE102" s="712"/>
      <c r="AF102" s="127"/>
      <c r="AG102" s="872">
        <f t="shared" si="41"/>
        <v>0</v>
      </c>
    </row>
    <row r="103" hidden="1" outlineLevel="1">
      <c r="A103" s="1008" t="s">
        <v>130</v>
      </c>
      <c r="B103" s="328">
        <f t="shared" ref="B103:AF103" si="42">B97+B99+B101</f>
        <v>0</v>
      </c>
      <c r="C103" s="328">
        <f t="shared" si="42"/>
        <v>0</v>
      </c>
      <c r="D103" s="328">
        <f t="shared" si="42"/>
        <v>0</v>
      </c>
      <c r="E103" s="328">
        <f t="shared" si="42"/>
        <v>0</v>
      </c>
      <c r="F103" s="328">
        <f t="shared" si="42"/>
        <v>0</v>
      </c>
      <c r="G103" s="328">
        <f t="shared" si="42"/>
        <v>0</v>
      </c>
      <c r="H103" s="328">
        <f t="shared" si="42"/>
        <v>0</v>
      </c>
      <c r="I103" s="328">
        <f t="shared" si="42"/>
        <v>0</v>
      </c>
      <c r="J103" s="328">
        <f t="shared" si="42"/>
        <v>0</v>
      </c>
      <c r="K103" s="328">
        <f t="shared" si="42"/>
        <v>0</v>
      </c>
      <c r="L103" s="328">
        <f t="shared" si="42"/>
        <v>0</v>
      </c>
      <c r="M103" s="328">
        <f t="shared" si="42"/>
        <v>0</v>
      </c>
      <c r="N103" s="328">
        <f t="shared" si="42"/>
        <v>0</v>
      </c>
      <c r="O103" s="328">
        <f t="shared" si="42"/>
        <v>0</v>
      </c>
      <c r="P103" s="328">
        <f t="shared" si="42"/>
        <v>0</v>
      </c>
      <c r="Q103" s="328">
        <f t="shared" si="42"/>
        <v>0</v>
      </c>
      <c r="R103" s="328">
        <f t="shared" si="42"/>
        <v>0</v>
      </c>
      <c r="S103" s="328">
        <f t="shared" si="42"/>
        <v>0</v>
      </c>
      <c r="T103" s="328">
        <f t="shared" si="42"/>
        <v>0</v>
      </c>
      <c r="U103" s="328">
        <f t="shared" si="42"/>
        <v>0</v>
      </c>
      <c r="V103" s="328">
        <f t="shared" si="42"/>
        <v>0</v>
      </c>
      <c r="W103" s="328">
        <f t="shared" si="42"/>
        <v>0</v>
      </c>
      <c r="X103" s="328">
        <f t="shared" si="42"/>
        <v>0</v>
      </c>
      <c r="Y103" s="328">
        <f t="shared" si="42"/>
        <v>0</v>
      </c>
      <c r="Z103" s="328">
        <f t="shared" si="42"/>
        <v>0</v>
      </c>
      <c r="AA103" s="328">
        <f t="shared" si="42"/>
        <v>0</v>
      </c>
      <c r="AB103" s="328">
        <f t="shared" si="42"/>
        <v>0</v>
      </c>
      <c r="AC103" s="328">
        <f t="shared" si="42"/>
        <v>0</v>
      </c>
      <c r="AD103" s="328">
        <f t="shared" si="42"/>
        <v>0</v>
      </c>
      <c r="AE103" s="328">
        <f t="shared" si="42"/>
        <v>0</v>
      </c>
      <c r="AF103" s="328">
        <f t="shared" si="42"/>
        <v>0</v>
      </c>
      <c r="AG103" s="872">
        <f t="shared" si="41"/>
        <v>0</v>
      </c>
    </row>
    <row r="104" hidden="1" outlineLevel="1">
      <c r="A104" s="1008" t="s">
        <v>133</v>
      </c>
      <c r="B104" s="328">
        <f t="shared" ref="B104:AF104" si="43">B98+B100+B102</f>
        <v>0</v>
      </c>
      <c r="C104" s="328">
        <f t="shared" si="43"/>
        <v>0</v>
      </c>
      <c r="D104" s="328">
        <f t="shared" si="43"/>
        <v>0</v>
      </c>
      <c r="E104" s="328">
        <f t="shared" si="43"/>
        <v>0</v>
      </c>
      <c r="F104" s="328">
        <f t="shared" si="43"/>
        <v>0</v>
      </c>
      <c r="G104" s="328">
        <f t="shared" si="43"/>
        <v>0</v>
      </c>
      <c r="H104" s="328">
        <f t="shared" si="43"/>
        <v>0</v>
      </c>
      <c r="I104" s="328">
        <f t="shared" si="43"/>
        <v>0</v>
      </c>
      <c r="J104" s="328">
        <f t="shared" si="43"/>
        <v>0</v>
      </c>
      <c r="K104" s="328">
        <f t="shared" si="43"/>
        <v>0</v>
      </c>
      <c r="L104" s="328">
        <f t="shared" si="43"/>
        <v>0</v>
      </c>
      <c r="M104" s="328">
        <f t="shared" si="43"/>
        <v>0</v>
      </c>
      <c r="N104" s="328">
        <f t="shared" si="43"/>
        <v>0</v>
      </c>
      <c r="O104" s="328">
        <f t="shared" si="43"/>
        <v>0</v>
      </c>
      <c r="P104" s="328">
        <f t="shared" si="43"/>
        <v>0</v>
      </c>
      <c r="Q104" s="328">
        <f t="shared" si="43"/>
        <v>0</v>
      </c>
      <c r="R104" s="328">
        <f t="shared" si="43"/>
        <v>0</v>
      </c>
      <c r="S104" s="328">
        <f t="shared" si="43"/>
        <v>0</v>
      </c>
      <c r="T104" s="328">
        <f t="shared" si="43"/>
        <v>0</v>
      </c>
      <c r="U104" s="328">
        <f t="shared" si="43"/>
        <v>0</v>
      </c>
      <c r="V104" s="328">
        <f t="shared" si="43"/>
        <v>0</v>
      </c>
      <c r="W104" s="328">
        <f t="shared" si="43"/>
        <v>0</v>
      </c>
      <c r="X104" s="328">
        <f t="shared" si="43"/>
        <v>0</v>
      </c>
      <c r="Y104" s="328">
        <f t="shared" si="43"/>
        <v>0</v>
      </c>
      <c r="Z104" s="328">
        <f t="shared" si="43"/>
        <v>0</v>
      </c>
      <c r="AA104" s="328">
        <f t="shared" si="43"/>
        <v>0</v>
      </c>
      <c r="AB104" s="328">
        <f t="shared" si="43"/>
        <v>10026.85</v>
      </c>
      <c r="AC104" s="328">
        <f t="shared" si="43"/>
        <v>10722.55</v>
      </c>
      <c r="AD104" s="328">
        <f t="shared" si="43"/>
        <v>6743.95</v>
      </c>
      <c r="AE104" s="328">
        <f t="shared" si="43"/>
        <v>11129.24</v>
      </c>
      <c r="AF104" s="328">
        <f t="shared" si="43"/>
        <v>0</v>
      </c>
      <c r="AG104" s="872">
        <f t="shared" si="41"/>
        <v>38622.59</v>
      </c>
    </row>
    <row r="105" ht="16.5" hidden="1" customHeight="1" outlineLevel="1">
      <c r="A105" s="40"/>
      <c r="B105" s="710"/>
      <c r="C105" s="710"/>
      <c r="D105" s="710"/>
      <c r="E105" s="710"/>
      <c r="F105" s="710"/>
      <c r="G105" s="710"/>
      <c r="H105" s="710"/>
      <c r="I105" s="710"/>
      <c r="J105" s="710"/>
      <c r="K105" s="710"/>
      <c r="L105" s="710"/>
      <c r="M105" s="710"/>
      <c r="N105" s="710"/>
      <c r="O105" s="710"/>
      <c r="P105" s="710"/>
      <c r="Q105" s="710"/>
      <c r="R105" s="710"/>
      <c r="S105" s="710"/>
      <c r="T105" s="710"/>
      <c r="U105" s="710"/>
      <c r="V105" s="710"/>
      <c r="W105" s="710"/>
      <c r="X105" s="710"/>
      <c r="Y105" s="710"/>
      <c r="Z105" s="710"/>
      <c r="AA105" s="710"/>
      <c r="AB105" s="710"/>
      <c r="AC105" s="710"/>
      <c r="AD105" s="710"/>
      <c r="AE105" s="710"/>
      <c r="AF105" s="127"/>
      <c r="AG105" s="872"/>
    </row>
    <row r="106" hidden="1" outlineLevel="1">
      <c r="A106" s="1278" t="s">
        <v>1298</v>
      </c>
      <c r="B106" s="1283"/>
      <c r="C106" s="1284"/>
      <c r="D106" s="1283"/>
      <c r="E106" s="1283"/>
      <c r="F106" s="1283"/>
      <c r="G106" s="1283"/>
      <c r="H106" s="1285"/>
      <c r="I106" s="1286"/>
      <c r="J106" s="1285"/>
      <c r="K106" s="1285"/>
      <c r="L106" s="1285"/>
      <c r="M106" s="1283"/>
      <c r="N106" s="1285"/>
      <c r="O106" s="1285"/>
      <c r="P106" s="1285"/>
      <c r="Q106" s="1285"/>
      <c r="R106" s="1283"/>
      <c r="S106" s="1283"/>
      <c r="T106" s="1285"/>
      <c r="U106" s="1283"/>
      <c r="V106" s="1285"/>
      <c r="W106" s="1285"/>
      <c r="X106" s="1283"/>
      <c r="Y106" s="1285"/>
      <c r="Z106" s="1285"/>
      <c r="AA106" s="1285"/>
      <c r="AB106" s="1285"/>
      <c r="AC106" s="1285"/>
      <c r="AD106" s="1287"/>
      <c r="AE106" s="1285"/>
      <c r="AF106" s="127"/>
      <c r="AG106" s="872">
        <f t="shared" ref="AG106:AG111" si="44">SUM(B106:AE106)</f>
        <v>0</v>
      </c>
    </row>
    <row r="107" hidden="1" outlineLevel="1">
      <c r="A107" s="1278" t="s">
        <v>1299</v>
      </c>
      <c r="B107" s="1284"/>
      <c r="C107" s="1284"/>
      <c r="D107" s="1284"/>
      <c r="E107" s="1284"/>
      <c r="F107" s="1284"/>
      <c r="G107" s="1284"/>
      <c r="H107" s="1286"/>
      <c r="I107" s="1286"/>
      <c r="J107" s="1286"/>
      <c r="K107" s="1286"/>
      <c r="L107" s="1284"/>
      <c r="M107" s="1284"/>
      <c r="N107" s="1284"/>
      <c r="O107" s="1284"/>
      <c r="P107" s="1284"/>
      <c r="Q107" s="1283"/>
      <c r="R107" s="1283"/>
      <c r="S107" s="1283"/>
      <c r="T107" s="1283"/>
      <c r="U107" s="1283"/>
      <c r="V107" s="1283"/>
      <c r="W107" s="1283"/>
      <c r="X107" s="1283"/>
      <c r="Y107" s="1283"/>
      <c r="Z107" s="1283"/>
      <c r="AA107" s="1283"/>
      <c r="AB107" s="1283"/>
      <c r="AC107" s="1283"/>
      <c r="AD107" s="1287"/>
      <c r="AE107" s="1285"/>
      <c r="AF107" s="127"/>
      <c r="AG107" s="872">
        <f t="shared" si="44"/>
        <v>0</v>
      </c>
    </row>
    <row r="108" hidden="1" outlineLevel="1">
      <c r="A108" s="1000" t="s">
        <v>138</v>
      </c>
      <c r="B108" s="1283"/>
      <c r="C108" s="1283"/>
      <c r="D108" s="1283"/>
      <c r="E108" s="1283"/>
      <c r="F108" s="1283"/>
      <c r="G108" s="1283"/>
      <c r="H108" s="1285"/>
      <c r="I108" s="1285"/>
      <c r="J108" s="1286"/>
      <c r="K108" s="1285"/>
      <c r="L108" s="1285"/>
      <c r="M108" s="1283"/>
      <c r="N108" s="1285"/>
      <c r="O108" s="1285"/>
      <c r="P108" s="1285"/>
      <c r="Q108" s="1285"/>
      <c r="R108" s="1283"/>
      <c r="S108" s="1283"/>
      <c r="T108" s="1285"/>
      <c r="U108" s="1285"/>
      <c r="V108" s="1285"/>
      <c r="W108" s="1285"/>
      <c r="X108" s="1285"/>
      <c r="Y108" s="1285"/>
      <c r="Z108" s="1285"/>
      <c r="AA108" s="1285"/>
      <c r="AB108" s="1285"/>
      <c r="AC108" s="1285"/>
      <c r="AD108" s="1287"/>
      <c r="AE108" s="1285"/>
      <c r="AF108" s="127"/>
      <c r="AG108" s="872">
        <f t="shared" si="44"/>
        <v>0</v>
      </c>
    </row>
    <row r="109" hidden="1" outlineLevel="1">
      <c r="A109" s="1278" t="s">
        <v>1300</v>
      </c>
      <c r="B109" s="1283"/>
      <c r="C109" s="1283"/>
      <c r="D109" s="1283"/>
      <c r="E109" s="1283"/>
      <c r="F109" s="1283"/>
      <c r="G109" s="1283"/>
      <c r="H109" s="1285"/>
      <c r="I109" s="1285"/>
      <c r="J109" s="1285"/>
      <c r="K109" s="1285"/>
      <c r="L109" s="1285"/>
      <c r="M109" s="1283"/>
      <c r="N109" s="1285"/>
      <c r="O109" s="1285"/>
      <c r="P109" s="1285"/>
      <c r="Q109" s="1285"/>
      <c r="R109" s="1283"/>
      <c r="S109" s="1283"/>
      <c r="T109" s="1285"/>
      <c r="U109" s="1285"/>
      <c r="V109" s="1285"/>
      <c r="W109" s="1285"/>
      <c r="X109" s="1285"/>
      <c r="Y109" s="1285"/>
      <c r="Z109" s="1285"/>
      <c r="AA109" s="1285"/>
      <c r="AB109" s="1285"/>
      <c r="AC109" s="1285"/>
      <c r="AD109" s="1287"/>
      <c r="AE109" s="1285"/>
      <c r="AF109" s="127"/>
      <c r="AG109" s="872">
        <f t="shared" si="44"/>
        <v>0</v>
      </c>
    </row>
    <row r="110" hidden="1" outlineLevel="1">
      <c r="A110" s="1278" t="s">
        <v>1302</v>
      </c>
      <c r="B110" s="1283"/>
      <c r="C110" s="1283"/>
      <c r="D110" s="1283"/>
      <c r="E110" s="1283"/>
      <c r="F110" s="1283"/>
      <c r="G110" s="1283"/>
      <c r="H110" s="1285"/>
      <c r="I110" s="1285"/>
      <c r="J110" s="1285"/>
      <c r="K110" s="1285"/>
      <c r="L110" s="1285"/>
      <c r="M110" s="1283"/>
      <c r="N110" s="1285"/>
      <c r="O110" s="1285"/>
      <c r="P110" s="1285"/>
      <c r="Q110" s="1285"/>
      <c r="R110" s="1283"/>
      <c r="S110" s="1283"/>
      <c r="T110" s="1285"/>
      <c r="U110" s="1285"/>
      <c r="V110" s="1285"/>
      <c r="W110" s="1285"/>
      <c r="X110" s="1285"/>
      <c r="Y110" s="1285"/>
      <c r="Z110" s="1285"/>
      <c r="AA110" s="1285"/>
      <c r="AB110" s="1285"/>
      <c r="AC110" s="1285"/>
      <c r="AD110" s="1287"/>
      <c r="AE110" s="1285"/>
      <c r="AF110" s="127"/>
      <c r="AG110" s="872">
        <f t="shared" si="44"/>
        <v>0</v>
      </c>
    </row>
    <row r="111" hidden="1" outlineLevel="1">
      <c r="A111" s="1289" t="s">
        <v>1303</v>
      </c>
      <c r="B111" s="328">
        <f t="shared" ref="B111:AF111" si="45">SUM(B106:B110)</f>
        <v>0</v>
      </c>
      <c r="C111" s="328">
        <f t="shared" si="45"/>
        <v>0</v>
      </c>
      <c r="D111" s="328">
        <f t="shared" si="45"/>
        <v>0</v>
      </c>
      <c r="E111" s="328">
        <f t="shared" si="45"/>
        <v>0</v>
      </c>
      <c r="F111" s="328">
        <f t="shared" si="45"/>
        <v>0</v>
      </c>
      <c r="G111" s="328">
        <f t="shared" si="45"/>
        <v>0</v>
      </c>
      <c r="H111" s="328">
        <f t="shared" si="45"/>
        <v>0</v>
      </c>
      <c r="I111" s="328">
        <f t="shared" si="45"/>
        <v>0</v>
      </c>
      <c r="J111" s="328">
        <f t="shared" si="45"/>
        <v>0</v>
      </c>
      <c r="K111" s="328">
        <f t="shared" si="45"/>
        <v>0</v>
      </c>
      <c r="L111" s="328">
        <f t="shared" si="45"/>
        <v>0</v>
      </c>
      <c r="M111" s="328">
        <f t="shared" si="45"/>
        <v>0</v>
      </c>
      <c r="N111" s="328">
        <f t="shared" si="45"/>
        <v>0</v>
      </c>
      <c r="O111" s="328">
        <f t="shared" si="45"/>
        <v>0</v>
      </c>
      <c r="P111" s="328">
        <f t="shared" si="45"/>
        <v>0</v>
      </c>
      <c r="Q111" s="328">
        <f t="shared" si="45"/>
        <v>0</v>
      </c>
      <c r="R111" s="328">
        <f t="shared" si="45"/>
        <v>0</v>
      </c>
      <c r="S111" s="328">
        <f t="shared" si="45"/>
        <v>0</v>
      </c>
      <c r="T111" s="328">
        <f t="shared" si="45"/>
        <v>0</v>
      </c>
      <c r="U111" s="328">
        <f t="shared" si="45"/>
        <v>0</v>
      </c>
      <c r="V111" s="328">
        <f t="shared" si="45"/>
        <v>0</v>
      </c>
      <c r="W111" s="328">
        <f t="shared" si="45"/>
        <v>0</v>
      </c>
      <c r="X111" s="328">
        <f t="shared" si="45"/>
        <v>0</v>
      </c>
      <c r="Y111" s="328">
        <f t="shared" si="45"/>
        <v>0</v>
      </c>
      <c r="Z111" s="328">
        <f t="shared" si="45"/>
        <v>0</v>
      </c>
      <c r="AA111" s="328">
        <f t="shared" si="45"/>
        <v>0</v>
      </c>
      <c r="AB111" s="328">
        <f t="shared" si="45"/>
        <v>0</v>
      </c>
      <c r="AC111" s="328">
        <f t="shared" si="45"/>
        <v>0</v>
      </c>
      <c r="AD111" s="328">
        <f t="shared" si="45"/>
        <v>0</v>
      </c>
      <c r="AE111" s="328">
        <f t="shared" si="45"/>
        <v>0</v>
      </c>
      <c r="AF111" s="328">
        <f t="shared" si="45"/>
        <v>0</v>
      </c>
      <c r="AG111" s="872">
        <f t="shared" si="44"/>
        <v>0</v>
      </c>
    </row>
    <row r="112" hidden="1" outlineLevel="1">
      <c r="A112" s="40"/>
      <c r="B112" s="710"/>
      <c r="C112" s="710"/>
      <c r="D112" s="710"/>
      <c r="E112" s="710"/>
      <c r="F112" s="710"/>
      <c r="G112" s="710"/>
      <c r="H112" s="710"/>
      <c r="I112" s="710"/>
      <c r="J112" s="710"/>
      <c r="K112" s="710"/>
      <c r="L112" s="710"/>
      <c r="M112" s="710"/>
      <c r="N112" s="710"/>
      <c r="O112" s="710"/>
      <c r="P112" s="710"/>
      <c r="Q112" s="710"/>
      <c r="R112" s="710"/>
      <c r="S112" s="710"/>
      <c r="T112" s="710"/>
      <c r="U112" s="710"/>
      <c r="V112" s="710"/>
      <c r="W112" s="710"/>
      <c r="X112" s="710"/>
      <c r="Y112" s="710"/>
      <c r="Z112" s="710"/>
      <c r="AA112" s="710"/>
      <c r="AB112" s="710"/>
      <c r="AC112" s="710"/>
      <c r="AD112" s="710"/>
      <c r="AE112" s="710"/>
      <c r="AF112" s="127"/>
      <c r="AG112" s="872"/>
    </row>
    <row r="113" hidden="1" outlineLevel="1">
      <c r="A113" s="1000" t="s">
        <v>145</v>
      </c>
      <c r="B113" s="1279"/>
      <c r="C113" s="1284"/>
      <c r="D113" s="1279"/>
      <c r="E113" s="1283"/>
      <c r="F113" s="1279"/>
      <c r="G113" s="1279"/>
      <c r="H113" s="91"/>
      <c r="I113" s="91"/>
      <c r="J113" s="91"/>
      <c r="K113" s="91"/>
      <c r="L113" s="91"/>
      <c r="M113" s="1279"/>
      <c r="N113" s="91"/>
      <c r="O113" s="91"/>
      <c r="P113" s="91"/>
      <c r="Q113" s="91"/>
      <c r="R113" s="1279"/>
      <c r="S113" s="1279"/>
      <c r="T113" s="91"/>
      <c r="U113" s="91"/>
      <c r="V113" s="91"/>
      <c r="W113" s="91"/>
      <c r="X113" s="91"/>
      <c r="Y113" s="91"/>
      <c r="Z113" s="91"/>
      <c r="AA113" s="91"/>
      <c r="AB113" s="91"/>
      <c r="AC113" s="91"/>
      <c r="AD113" s="91"/>
      <c r="AE113" s="91"/>
      <c r="AF113" s="127"/>
      <c r="AG113" s="872">
        <f t="shared" ref="AG113:AG118" si="46">SUM(B113:AE113)</f>
        <v>0</v>
      </c>
    </row>
    <row r="114" hidden="1" outlineLevel="1">
      <c r="A114" s="1000" t="s">
        <v>146</v>
      </c>
      <c r="B114" s="1279"/>
      <c r="C114" s="1284"/>
      <c r="D114" s="1279"/>
      <c r="E114" s="1284"/>
      <c r="F114" s="1279"/>
      <c r="G114" s="1279"/>
      <c r="H114" s="91"/>
      <c r="I114" s="91"/>
      <c r="J114" s="91"/>
      <c r="K114" s="91"/>
      <c r="L114" s="91"/>
      <c r="M114" s="1279"/>
      <c r="N114" s="91"/>
      <c r="O114" s="91"/>
      <c r="P114" s="91"/>
      <c r="Q114" s="91"/>
      <c r="R114" s="1279"/>
      <c r="S114" s="1279"/>
      <c r="T114" s="91"/>
      <c r="U114" s="91"/>
      <c r="V114" s="91"/>
      <c r="W114" s="91"/>
      <c r="X114" s="91"/>
      <c r="Y114" s="91"/>
      <c r="Z114" s="91"/>
      <c r="AA114" s="91"/>
      <c r="AB114" s="91"/>
      <c r="AC114" s="91"/>
      <c r="AD114" s="91"/>
      <c r="AE114" s="91"/>
      <c r="AF114" s="127"/>
      <c r="AG114" s="872">
        <f t="shared" si="46"/>
        <v>0</v>
      </c>
    </row>
    <row r="115" hidden="1" outlineLevel="1">
      <c r="A115" s="1000" t="s">
        <v>148</v>
      </c>
      <c r="B115" s="1279"/>
      <c r="C115" s="1283"/>
      <c r="D115" s="1279"/>
      <c r="E115" s="1283"/>
      <c r="F115" s="1279"/>
      <c r="G115" s="1279"/>
      <c r="H115" s="91"/>
      <c r="I115" s="91"/>
      <c r="J115" s="91"/>
      <c r="K115" s="91"/>
      <c r="L115" s="91"/>
      <c r="M115" s="1279"/>
      <c r="N115" s="91"/>
      <c r="O115" s="91"/>
      <c r="P115" s="91"/>
      <c r="Q115" s="91"/>
      <c r="R115" s="1279"/>
      <c r="S115" s="1279"/>
      <c r="T115" s="91"/>
      <c r="U115" s="91"/>
      <c r="V115" s="91"/>
      <c r="W115" s="1285"/>
      <c r="X115" s="91"/>
      <c r="Y115" s="91"/>
      <c r="Z115" s="91"/>
      <c r="AA115" s="91"/>
      <c r="AB115" s="91"/>
      <c r="AC115" s="91"/>
      <c r="AD115" s="91"/>
      <c r="AE115" s="91"/>
      <c r="AF115" s="127"/>
      <c r="AG115" s="872">
        <f t="shared" si="46"/>
        <v>0</v>
      </c>
    </row>
    <row r="116" hidden="1" outlineLevel="1">
      <c r="A116" s="1000" t="s">
        <v>150</v>
      </c>
      <c r="B116" s="1279"/>
      <c r="C116" s="1283"/>
      <c r="D116" s="1279"/>
      <c r="E116" s="1283"/>
      <c r="F116" s="1279"/>
      <c r="G116" s="1279"/>
      <c r="H116" s="91"/>
      <c r="I116" s="91"/>
      <c r="J116" s="91"/>
      <c r="K116" s="91"/>
      <c r="L116" s="91"/>
      <c r="M116" s="1279"/>
      <c r="N116" s="91"/>
      <c r="O116" s="91"/>
      <c r="P116" s="91"/>
      <c r="Q116" s="91"/>
      <c r="R116" s="1279"/>
      <c r="S116" s="1279"/>
      <c r="T116" s="91"/>
      <c r="U116" s="91"/>
      <c r="V116" s="91"/>
      <c r="W116" s="91"/>
      <c r="X116" s="91"/>
      <c r="Y116" s="91"/>
      <c r="Z116" s="91"/>
      <c r="AA116" s="91"/>
      <c r="AB116" s="91"/>
      <c r="AC116" s="91"/>
      <c r="AD116" s="91"/>
      <c r="AE116" s="91"/>
      <c r="AF116" s="127"/>
      <c r="AG116" s="872">
        <f t="shared" si="46"/>
        <v>0</v>
      </c>
    </row>
    <row r="117" hidden="1" outlineLevel="1">
      <c r="A117" s="1000" t="s">
        <v>151</v>
      </c>
      <c r="B117" s="1279"/>
      <c r="C117" s="1283"/>
      <c r="D117" s="1279"/>
      <c r="E117" s="1283"/>
      <c r="F117" s="1279"/>
      <c r="G117" s="1279"/>
      <c r="H117" s="91"/>
      <c r="I117" s="91"/>
      <c r="J117" s="91"/>
      <c r="K117" s="91"/>
      <c r="L117" s="91"/>
      <c r="M117" s="1279"/>
      <c r="N117" s="91"/>
      <c r="O117" s="91"/>
      <c r="P117" s="91"/>
      <c r="Q117" s="91"/>
      <c r="R117" s="1279"/>
      <c r="S117" s="1279"/>
      <c r="T117" s="91"/>
      <c r="U117" s="91"/>
      <c r="V117" s="91"/>
      <c r="W117" s="91"/>
      <c r="X117" s="91"/>
      <c r="Y117" s="91"/>
      <c r="Z117" s="91"/>
      <c r="AA117" s="91"/>
      <c r="AB117" s="91"/>
      <c r="AC117" s="91"/>
      <c r="AD117" s="91"/>
      <c r="AE117" s="91"/>
      <c r="AF117" s="127"/>
      <c r="AG117" s="872">
        <f t="shared" si="46"/>
        <v>0</v>
      </c>
    </row>
    <row r="118" hidden="1" outlineLevel="1">
      <c r="A118" s="1015" t="s">
        <v>152</v>
      </c>
      <c r="B118" s="328">
        <f t="shared" ref="B118:AF118" si="47">SUM(B113:B117)</f>
        <v>0</v>
      </c>
      <c r="C118" s="328">
        <f t="shared" si="47"/>
        <v>0</v>
      </c>
      <c r="D118" s="328">
        <f t="shared" si="47"/>
        <v>0</v>
      </c>
      <c r="E118" s="328">
        <f t="shared" si="47"/>
        <v>0</v>
      </c>
      <c r="F118" s="328">
        <f t="shared" si="47"/>
        <v>0</v>
      </c>
      <c r="G118" s="328">
        <f t="shared" si="47"/>
        <v>0</v>
      </c>
      <c r="H118" s="328">
        <f t="shared" si="47"/>
        <v>0</v>
      </c>
      <c r="I118" s="328">
        <f t="shared" si="47"/>
        <v>0</v>
      </c>
      <c r="J118" s="328">
        <f t="shared" si="47"/>
        <v>0</v>
      </c>
      <c r="K118" s="328">
        <f t="shared" si="47"/>
        <v>0</v>
      </c>
      <c r="L118" s="328">
        <f t="shared" si="47"/>
        <v>0</v>
      </c>
      <c r="M118" s="328">
        <f t="shared" si="47"/>
        <v>0</v>
      </c>
      <c r="N118" s="328">
        <f t="shared" si="47"/>
        <v>0</v>
      </c>
      <c r="O118" s="328">
        <f t="shared" si="47"/>
        <v>0</v>
      </c>
      <c r="P118" s="328">
        <f t="shared" si="47"/>
        <v>0</v>
      </c>
      <c r="Q118" s="328">
        <f t="shared" si="47"/>
        <v>0</v>
      </c>
      <c r="R118" s="328">
        <f t="shared" si="47"/>
        <v>0</v>
      </c>
      <c r="S118" s="328">
        <f t="shared" si="47"/>
        <v>0</v>
      </c>
      <c r="T118" s="328">
        <f t="shared" si="47"/>
        <v>0</v>
      </c>
      <c r="U118" s="328">
        <f t="shared" si="47"/>
        <v>0</v>
      </c>
      <c r="V118" s="328">
        <f t="shared" si="47"/>
        <v>0</v>
      </c>
      <c r="W118" s="328">
        <f t="shared" si="47"/>
        <v>0</v>
      </c>
      <c r="X118" s="328">
        <f t="shared" si="47"/>
        <v>0</v>
      </c>
      <c r="Y118" s="328">
        <f t="shared" si="47"/>
        <v>0</v>
      </c>
      <c r="Z118" s="328">
        <f t="shared" si="47"/>
        <v>0</v>
      </c>
      <c r="AA118" s="328">
        <f t="shared" si="47"/>
        <v>0</v>
      </c>
      <c r="AB118" s="328">
        <f t="shared" si="47"/>
        <v>0</v>
      </c>
      <c r="AC118" s="328">
        <f t="shared" si="47"/>
        <v>0</v>
      </c>
      <c r="AD118" s="328">
        <f t="shared" si="47"/>
        <v>0</v>
      </c>
      <c r="AE118" s="328">
        <f t="shared" si="47"/>
        <v>0</v>
      </c>
      <c r="AF118" s="328">
        <f t="shared" si="47"/>
        <v>0</v>
      </c>
      <c r="AG118" s="872">
        <f t="shared" si="46"/>
        <v>0</v>
      </c>
    </row>
    <row r="119" hidden="1" outlineLevel="1">
      <c r="A119" s="40"/>
      <c r="B119" s="710"/>
      <c r="C119" s="710"/>
      <c r="D119" s="710"/>
      <c r="E119" s="710"/>
      <c r="F119" s="710"/>
      <c r="G119" s="710"/>
      <c r="H119" s="710"/>
      <c r="I119" s="710"/>
      <c r="J119" s="710"/>
      <c r="K119" s="710"/>
      <c r="L119" s="710"/>
      <c r="M119" s="710"/>
      <c r="N119" s="710"/>
      <c r="O119" s="710"/>
      <c r="P119" s="710"/>
      <c r="Q119" s="710"/>
      <c r="R119" s="710"/>
      <c r="S119" s="710"/>
      <c r="T119" s="710"/>
      <c r="U119" s="710"/>
      <c r="V119" s="710"/>
      <c r="W119" s="710"/>
      <c r="X119" s="710"/>
      <c r="Y119" s="710"/>
      <c r="Z119" s="710"/>
      <c r="AA119" s="710"/>
      <c r="AB119" s="710"/>
      <c r="AC119" s="710"/>
      <c r="AD119" s="710"/>
      <c r="AE119" s="710"/>
      <c r="AF119" s="127"/>
      <c r="AG119" s="872"/>
    </row>
    <row r="120" hidden="1" outlineLevel="1">
      <c r="A120" s="1000" t="s">
        <v>155</v>
      </c>
      <c r="B120" s="712"/>
      <c r="C120" s="88"/>
      <c r="D120" s="712"/>
      <c r="E120" s="88"/>
      <c r="F120" s="88"/>
      <c r="G120" s="88"/>
      <c r="H120" s="88"/>
      <c r="I120" s="88"/>
      <c r="J120" s="712"/>
      <c r="K120" s="712"/>
      <c r="L120" s="712"/>
      <c r="M120" s="712"/>
      <c r="N120" s="712"/>
      <c r="O120" s="712"/>
      <c r="P120" s="712"/>
      <c r="Q120" s="712"/>
      <c r="R120" s="712"/>
      <c r="S120" s="712"/>
      <c r="T120" s="712"/>
      <c r="U120" s="712"/>
      <c r="V120" s="712"/>
      <c r="W120" s="712"/>
      <c r="X120" s="712"/>
      <c r="Y120" s="712"/>
      <c r="Z120" s="712"/>
      <c r="AA120" s="712"/>
      <c r="AB120" s="712"/>
      <c r="AC120" s="712"/>
      <c r="AD120" s="712"/>
      <c r="AE120" s="712"/>
      <c r="AF120" s="127"/>
      <c r="AG120" s="872">
        <f t="shared" ref="AG120:AG125" si="48">SUM(B120:AE120)</f>
        <v>0</v>
      </c>
    </row>
    <row r="121" hidden="1" outlineLevel="1">
      <c r="A121" s="1000" t="s">
        <v>157</v>
      </c>
      <c r="B121" s="712"/>
      <c r="C121" s="712"/>
      <c r="D121" s="88"/>
      <c r="E121" s="88"/>
      <c r="F121" s="88"/>
      <c r="G121" s="88"/>
      <c r="H121" s="88"/>
      <c r="I121" s="88"/>
      <c r="J121" s="712"/>
      <c r="K121" s="712"/>
      <c r="L121" s="712"/>
      <c r="M121" s="712"/>
      <c r="N121" s="712"/>
      <c r="O121" s="712"/>
      <c r="P121" s="712"/>
      <c r="Q121" s="712"/>
      <c r="R121" s="712"/>
      <c r="S121" s="712"/>
      <c r="T121" s="712"/>
      <c r="U121" s="712"/>
      <c r="V121" s="712"/>
      <c r="W121" s="712"/>
      <c r="X121" s="712"/>
      <c r="Y121" s="712"/>
      <c r="Z121" s="712"/>
      <c r="AA121" s="712"/>
      <c r="AB121" s="712"/>
      <c r="AC121" s="712"/>
      <c r="AD121" s="712"/>
      <c r="AE121" s="712"/>
      <c r="AF121" s="127"/>
      <c r="AG121" s="872">
        <f t="shared" si="48"/>
        <v>0</v>
      </c>
    </row>
    <row r="122" hidden="1" outlineLevel="1">
      <c r="A122" s="1000" t="s">
        <v>159</v>
      </c>
      <c r="B122" s="712"/>
      <c r="C122" s="88"/>
      <c r="D122" s="712"/>
      <c r="E122" s="88"/>
      <c r="F122" s="88"/>
      <c r="G122" s="88"/>
      <c r="H122" s="88"/>
      <c r="I122" s="88"/>
      <c r="J122" s="712"/>
      <c r="K122" s="712"/>
      <c r="L122" s="712"/>
      <c r="M122" s="712"/>
      <c r="N122" s="712"/>
      <c r="O122" s="712"/>
      <c r="P122" s="712"/>
      <c r="Q122" s="712"/>
      <c r="R122" s="712"/>
      <c r="S122" s="712"/>
      <c r="T122" s="712"/>
      <c r="U122" s="712"/>
      <c r="V122" s="712"/>
      <c r="W122" s="712"/>
      <c r="X122" s="712"/>
      <c r="Y122" s="712"/>
      <c r="Z122" s="712"/>
      <c r="AA122" s="712"/>
      <c r="AB122" s="712"/>
      <c r="AC122" s="712"/>
      <c r="AD122" s="712"/>
      <c r="AE122" s="712"/>
      <c r="AF122" s="127"/>
      <c r="AG122" s="872">
        <f t="shared" si="48"/>
        <v>0</v>
      </c>
    </row>
    <row r="123" hidden="1" outlineLevel="1">
      <c r="A123" s="1000" t="s">
        <v>160</v>
      </c>
      <c r="B123" s="712"/>
      <c r="C123" s="88"/>
      <c r="D123" s="712"/>
      <c r="E123" s="88"/>
      <c r="F123" s="88"/>
      <c r="G123" s="88"/>
      <c r="H123" s="88"/>
      <c r="I123" s="88"/>
      <c r="J123" s="712"/>
      <c r="K123" s="712"/>
      <c r="L123" s="712"/>
      <c r="M123" s="712"/>
      <c r="N123" s="712"/>
      <c r="O123" s="712"/>
      <c r="P123" s="712"/>
      <c r="Q123" s="712"/>
      <c r="R123" s="712"/>
      <c r="S123" s="712"/>
      <c r="T123" s="712"/>
      <c r="U123" s="712"/>
      <c r="V123" s="712"/>
      <c r="W123" s="712"/>
      <c r="X123" s="712"/>
      <c r="Y123" s="712"/>
      <c r="Z123" s="712"/>
      <c r="AA123" s="712"/>
      <c r="AB123" s="712"/>
      <c r="AC123" s="712"/>
      <c r="AD123" s="712"/>
      <c r="AE123" s="712"/>
      <c r="AF123" s="127"/>
      <c r="AG123" s="872">
        <f t="shared" si="48"/>
        <v>0</v>
      </c>
    </row>
    <row r="124" hidden="1" outlineLevel="1">
      <c r="A124" s="1000" t="s">
        <v>161</v>
      </c>
      <c r="B124" s="88"/>
      <c r="C124" s="712"/>
      <c r="D124" s="712"/>
      <c r="E124" s="88"/>
      <c r="F124" s="88"/>
      <c r="G124" s="88"/>
      <c r="H124" s="88"/>
      <c r="I124" s="88"/>
      <c r="J124" s="712"/>
      <c r="K124" s="712"/>
      <c r="L124" s="712"/>
      <c r="M124" s="712"/>
      <c r="N124" s="712"/>
      <c r="O124" s="712"/>
      <c r="P124" s="712"/>
      <c r="Q124" s="712"/>
      <c r="R124" s="712"/>
      <c r="S124" s="712"/>
      <c r="T124" s="712"/>
      <c r="U124" s="712"/>
      <c r="V124" s="712"/>
      <c r="W124" s="88"/>
      <c r="X124" s="712"/>
      <c r="Y124" s="712"/>
      <c r="Z124" s="712"/>
      <c r="AA124" s="712"/>
      <c r="AB124" s="712"/>
      <c r="AC124" s="712"/>
      <c r="AD124" s="712"/>
      <c r="AE124" s="712"/>
      <c r="AF124" s="127"/>
      <c r="AG124" s="872">
        <f t="shared" si="48"/>
        <v>0</v>
      </c>
    </row>
    <row r="125" hidden="1" outlineLevel="1">
      <c r="A125" s="1015" t="s">
        <v>163</v>
      </c>
      <c r="B125" s="328">
        <f t="shared" ref="B125:AF125" si="49">SUM(B120:B124)</f>
        <v>0</v>
      </c>
      <c r="C125" s="328">
        <f t="shared" si="49"/>
        <v>0</v>
      </c>
      <c r="D125" s="328">
        <f t="shared" si="49"/>
        <v>0</v>
      </c>
      <c r="E125" s="328">
        <f t="shared" si="49"/>
        <v>0</v>
      </c>
      <c r="F125" s="328">
        <f t="shared" si="49"/>
        <v>0</v>
      </c>
      <c r="G125" s="328">
        <f t="shared" si="49"/>
        <v>0</v>
      </c>
      <c r="H125" s="328">
        <f t="shared" si="49"/>
        <v>0</v>
      </c>
      <c r="I125" s="328">
        <f t="shared" si="49"/>
        <v>0</v>
      </c>
      <c r="J125" s="328">
        <f t="shared" si="49"/>
        <v>0</v>
      </c>
      <c r="K125" s="328">
        <f t="shared" si="49"/>
        <v>0</v>
      </c>
      <c r="L125" s="328">
        <f t="shared" si="49"/>
        <v>0</v>
      </c>
      <c r="M125" s="328">
        <f t="shared" si="49"/>
        <v>0</v>
      </c>
      <c r="N125" s="328">
        <f t="shared" si="49"/>
        <v>0</v>
      </c>
      <c r="O125" s="328">
        <f t="shared" si="49"/>
        <v>0</v>
      </c>
      <c r="P125" s="328">
        <f t="shared" si="49"/>
        <v>0</v>
      </c>
      <c r="Q125" s="328">
        <f t="shared" si="49"/>
        <v>0</v>
      </c>
      <c r="R125" s="328">
        <f t="shared" si="49"/>
        <v>0</v>
      </c>
      <c r="S125" s="328">
        <f t="shared" si="49"/>
        <v>0</v>
      </c>
      <c r="T125" s="328">
        <f t="shared" si="49"/>
        <v>0</v>
      </c>
      <c r="U125" s="328">
        <f t="shared" si="49"/>
        <v>0</v>
      </c>
      <c r="V125" s="328">
        <f t="shared" si="49"/>
        <v>0</v>
      </c>
      <c r="W125" s="328">
        <f t="shared" si="49"/>
        <v>0</v>
      </c>
      <c r="X125" s="328">
        <f t="shared" si="49"/>
        <v>0</v>
      </c>
      <c r="Y125" s="328">
        <f t="shared" si="49"/>
        <v>0</v>
      </c>
      <c r="Z125" s="328">
        <f t="shared" si="49"/>
        <v>0</v>
      </c>
      <c r="AA125" s="328">
        <f t="shared" si="49"/>
        <v>0</v>
      </c>
      <c r="AB125" s="328">
        <f t="shared" si="49"/>
        <v>0</v>
      </c>
      <c r="AC125" s="328">
        <f t="shared" si="49"/>
        <v>0</v>
      </c>
      <c r="AD125" s="328">
        <f t="shared" si="49"/>
        <v>0</v>
      </c>
      <c r="AE125" s="328">
        <f t="shared" si="49"/>
        <v>0</v>
      </c>
      <c r="AF125" s="328">
        <f t="shared" si="49"/>
        <v>0</v>
      </c>
      <c r="AG125" s="872">
        <f t="shared" si="48"/>
        <v>0</v>
      </c>
    </row>
    <row r="126">
      <c r="A126" s="983"/>
      <c r="AF126" s="127"/>
      <c r="AG126" s="872"/>
    </row>
    <row r="127">
      <c r="A127" s="983"/>
      <c r="J127" s="1039" t="s">
        <v>263</v>
      </c>
      <c r="AF127" s="6"/>
      <c r="AG127" s="732"/>
    </row>
    <row r="128">
      <c r="A128" s="917" t="s">
        <v>217</v>
      </c>
      <c r="B128" s="709"/>
      <c r="C128" s="709"/>
      <c r="D128" s="709"/>
      <c r="E128" s="709"/>
      <c r="F128" s="709"/>
      <c r="G128" s="709"/>
      <c r="H128" s="709"/>
      <c r="I128" s="491"/>
      <c r="J128" s="491"/>
      <c r="K128" s="491"/>
      <c r="L128" s="491"/>
      <c r="M128" s="491"/>
      <c r="N128" s="491"/>
      <c r="O128" s="491"/>
      <c r="P128" s="491"/>
      <c r="Q128" s="491"/>
      <c r="R128" s="491"/>
      <c r="S128" s="491"/>
      <c r="T128" s="491"/>
      <c r="U128" s="491"/>
      <c r="V128" s="491"/>
      <c r="W128" s="491"/>
      <c r="X128" s="491"/>
      <c r="Y128" s="491"/>
      <c r="Z128" s="491"/>
      <c r="AA128" s="491"/>
      <c r="AB128" s="491"/>
      <c r="AC128" s="491"/>
      <c r="AD128" s="491"/>
      <c r="AE128" s="491"/>
      <c r="AF128" s="6"/>
      <c r="AG128" s="732"/>
    </row>
    <row r="129">
      <c r="A129" s="1297" t="s">
        <v>1307</v>
      </c>
      <c r="B129" s="324"/>
      <c r="C129" s="324"/>
      <c r="D129" s="324"/>
      <c r="E129" s="324"/>
      <c r="F129" s="1298"/>
      <c r="G129" s="324"/>
      <c r="H129" s="324"/>
      <c r="I129" s="324"/>
      <c r="J129" s="324"/>
      <c r="K129" s="324"/>
      <c r="L129" s="324"/>
      <c r="M129" s="324"/>
      <c r="N129" s="324"/>
      <c r="O129" s="324"/>
      <c r="P129" s="324"/>
      <c r="Q129" s="324"/>
      <c r="R129" s="324"/>
      <c r="S129" s="1298"/>
      <c r="T129" s="1298"/>
      <c r="U129" s="324"/>
      <c r="V129" s="324"/>
      <c r="W129" s="1298"/>
      <c r="X129" s="1298"/>
      <c r="Y129" s="324"/>
      <c r="Z129" s="324"/>
      <c r="AA129" s="324"/>
      <c r="AB129" s="324"/>
      <c r="AC129" s="324"/>
      <c r="AD129" s="324"/>
      <c r="AE129" s="324"/>
      <c r="AF129" s="86"/>
      <c r="AG129" s="961">
        <f>SUM(B129:AF129)</f>
        <v>0</v>
      </c>
    </row>
    <row r="130">
      <c r="A130" s="1040" t="s">
        <v>1308</v>
      </c>
      <c r="B130" s="324"/>
      <c r="C130" s="324"/>
      <c r="D130" s="324"/>
      <c r="E130" s="324"/>
      <c r="F130" s="1298"/>
      <c r="G130" s="324"/>
      <c r="H130" s="324"/>
      <c r="I130" s="324"/>
      <c r="J130" s="324"/>
      <c r="K130" s="324"/>
      <c r="L130" s="324"/>
      <c r="M130" s="324"/>
      <c r="N130" s="324"/>
      <c r="O130" s="324"/>
      <c r="P130" s="324"/>
      <c r="Q130" s="324"/>
      <c r="R130" s="324"/>
      <c r="S130" s="1298"/>
      <c r="T130" s="1298"/>
      <c r="U130" s="324"/>
      <c r="V130" s="324"/>
      <c r="W130" s="1298"/>
      <c r="X130" s="1298"/>
      <c r="Y130" s="324"/>
      <c r="Z130" s="324"/>
      <c r="AA130" s="324"/>
      <c r="AB130" s="324"/>
      <c r="AC130" s="324"/>
      <c r="AD130" s="324"/>
      <c r="AE130" s="324"/>
      <c r="AF130" s="86"/>
      <c r="AG130" s="961"/>
    </row>
    <row r="131">
      <c r="A131" s="1040" t="s">
        <v>1309</v>
      </c>
      <c r="B131" s="700">
        <v>0.0</v>
      </c>
      <c r="C131" s="700">
        <v>0.0</v>
      </c>
      <c r="D131" s="700">
        <v>0.0</v>
      </c>
      <c r="E131" s="700">
        <v>0.0</v>
      </c>
      <c r="F131" s="700">
        <v>0.0</v>
      </c>
      <c r="G131" s="700">
        <v>0.0</v>
      </c>
      <c r="H131" s="153">
        <v>0.0</v>
      </c>
      <c r="I131" s="700">
        <v>1.0</v>
      </c>
      <c r="J131" s="324">
        <v>0.0</v>
      </c>
      <c r="K131" s="324">
        <v>0.0</v>
      </c>
      <c r="L131" s="324">
        <v>0.0</v>
      </c>
      <c r="M131" s="324">
        <v>0.0</v>
      </c>
      <c r="N131" s="324">
        <v>0.0</v>
      </c>
      <c r="O131" s="324">
        <v>0.0</v>
      </c>
      <c r="P131" s="324">
        <v>0.0</v>
      </c>
      <c r="Q131" s="324">
        <v>0.0</v>
      </c>
      <c r="R131" s="324">
        <v>0.0</v>
      </c>
      <c r="S131" s="324">
        <v>0.0</v>
      </c>
      <c r="T131" s="324">
        <v>0.0</v>
      </c>
      <c r="U131" s="324">
        <v>0.0</v>
      </c>
      <c r="V131" s="324">
        <v>0.0</v>
      </c>
      <c r="W131" s="324">
        <v>0.0</v>
      </c>
      <c r="X131" s="324">
        <v>0.0</v>
      </c>
      <c r="Y131" s="324">
        <v>0.0</v>
      </c>
      <c r="Z131" s="324">
        <v>0.0</v>
      </c>
      <c r="AA131" s="324">
        <v>0.0</v>
      </c>
      <c r="AB131" s="324">
        <v>0.0</v>
      </c>
      <c r="AC131" s="324"/>
      <c r="AD131" s="324"/>
      <c r="AE131" s="324"/>
      <c r="AF131" s="86"/>
      <c r="AG131" s="961">
        <f>SUM(B131:AF131)</f>
        <v>1</v>
      </c>
    </row>
    <row r="132">
      <c r="A132" s="1040" t="s">
        <v>1311</v>
      </c>
      <c r="B132" s="700">
        <v>0.0</v>
      </c>
      <c r="C132" s="700">
        <v>0.0</v>
      </c>
      <c r="D132" s="700">
        <v>0.0</v>
      </c>
      <c r="E132" s="700">
        <v>0.0</v>
      </c>
      <c r="F132" s="700">
        <v>0.0</v>
      </c>
      <c r="G132" s="700">
        <v>0.0</v>
      </c>
      <c r="H132" s="153">
        <v>0.0</v>
      </c>
      <c r="I132" s="700">
        <v>1.0</v>
      </c>
      <c r="J132" s="324">
        <v>0.0</v>
      </c>
      <c r="K132" s="324">
        <v>0.0</v>
      </c>
      <c r="L132" s="324">
        <v>0.0</v>
      </c>
      <c r="M132" s="324">
        <v>0.0</v>
      </c>
      <c r="N132" s="324">
        <v>0.0</v>
      </c>
      <c r="O132" s="324">
        <v>0.0</v>
      </c>
      <c r="P132" s="324">
        <v>0.0</v>
      </c>
      <c r="Q132" s="324">
        <v>0.0</v>
      </c>
      <c r="R132" s="324">
        <v>0.0</v>
      </c>
      <c r="S132" s="324">
        <v>0.0</v>
      </c>
      <c r="T132" s="324">
        <v>0.0</v>
      </c>
      <c r="U132" s="324">
        <v>0.0</v>
      </c>
      <c r="V132" s="324">
        <v>0.0</v>
      </c>
      <c r="W132" s="324">
        <v>0.0</v>
      </c>
      <c r="X132" s="324">
        <v>0.0</v>
      </c>
      <c r="Y132" s="324">
        <v>0.0</v>
      </c>
      <c r="Z132" s="324">
        <v>0.0</v>
      </c>
      <c r="AA132" s="324">
        <v>0.0</v>
      </c>
      <c r="AB132" s="324">
        <v>0.0</v>
      </c>
      <c r="AC132" s="324"/>
      <c r="AD132" s="324"/>
      <c r="AE132" s="324"/>
      <c r="AF132" s="86"/>
      <c r="AG132" s="961"/>
    </row>
    <row r="133" hidden="1">
      <c r="A133" s="1040" t="s">
        <v>122</v>
      </c>
      <c r="B133" s="48"/>
      <c r="C133" s="48"/>
      <c r="D133" s="48"/>
      <c r="E133" s="48"/>
      <c r="F133" s="1011"/>
      <c r="G133" s="48"/>
      <c r="H133" s="48"/>
      <c r="I133" s="48"/>
      <c r="J133" s="48"/>
      <c r="K133" s="48"/>
      <c r="L133" s="48"/>
      <c r="M133" s="48"/>
      <c r="N133" s="48"/>
      <c r="O133" s="48"/>
      <c r="P133" s="48"/>
      <c r="Q133" s="48"/>
      <c r="R133" s="48"/>
      <c r="S133" s="1011"/>
      <c r="T133" s="1011"/>
      <c r="U133" s="48"/>
      <c r="V133" s="48"/>
      <c r="W133" s="1011"/>
      <c r="X133" s="48"/>
      <c r="Y133" s="48"/>
      <c r="Z133" s="48"/>
      <c r="AA133" s="48"/>
      <c r="AB133" s="48"/>
      <c r="AC133" s="48"/>
      <c r="AD133" s="48"/>
      <c r="AE133" s="48"/>
      <c r="AF133" s="86"/>
      <c r="AG133" s="961">
        <f t="shared" ref="AG133:AG136" si="50">SUM(B133:AF133)</f>
        <v>0</v>
      </c>
    </row>
    <row r="134" hidden="1">
      <c r="A134" s="1040" t="s">
        <v>124</v>
      </c>
      <c r="B134" s="48"/>
      <c r="C134" s="48"/>
      <c r="D134" s="48"/>
      <c r="E134" s="48"/>
      <c r="F134" s="1011"/>
      <c r="G134" s="48"/>
      <c r="H134" s="48"/>
      <c r="I134" s="48"/>
      <c r="J134" s="48"/>
      <c r="K134" s="48"/>
      <c r="L134" s="48"/>
      <c r="M134" s="48"/>
      <c r="N134" s="48"/>
      <c r="O134" s="48"/>
      <c r="P134" s="48"/>
      <c r="Q134" s="48"/>
      <c r="R134" s="48"/>
      <c r="S134" s="1011"/>
      <c r="T134" s="1011"/>
      <c r="U134" s="48"/>
      <c r="V134" s="48"/>
      <c r="W134" s="1011"/>
      <c r="X134" s="48"/>
      <c r="Y134" s="48"/>
      <c r="Z134" s="48"/>
      <c r="AA134" s="48"/>
      <c r="AB134" s="48"/>
      <c r="AC134" s="48"/>
      <c r="AD134" s="48"/>
      <c r="AE134" s="48"/>
      <c r="AF134" s="86"/>
      <c r="AG134" s="961">
        <f t="shared" si="50"/>
        <v>0</v>
      </c>
    </row>
    <row r="135">
      <c r="A135" s="1046" t="s">
        <v>130</v>
      </c>
      <c r="B135" s="393">
        <f t="shared" ref="B135:AF135" si="51">B129+B130</f>
        <v>0</v>
      </c>
      <c r="C135" s="393">
        <f t="shared" si="51"/>
        <v>0</v>
      </c>
      <c r="D135" s="393">
        <f t="shared" si="51"/>
        <v>0</v>
      </c>
      <c r="E135" s="393">
        <f t="shared" si="51"/>
        <v>0</v>
      </c>
      <c r="F135" s="393">
        <f t="shared" si="51"/>
        <v>0</v>
      </c>
      <c r="G135" s="393">
        <f t="shared" si="51"/>
        <v>0</v>
      </c>
      <c r="H135" s="393">
        <f t="shared" si="51"/>
        <v>0</v>
      </c>
      <c r="I135" s="393">
        <f t="shared" si="51"/>
        <v>0</v>
      </c>
      <c r="J135" s="393">
        <f t="shared" si="51"/>
        <v>0</v>
      </c>
      <c r="K135" s="393">
        <f t="shared" si="51"/>
        <v>0</v>
      </c>
      <c r="L135" s="393">
        <f t="shared" si="51"/>
        <v>0</v>
      </c>
      <c r="M135" s="393">
        <f t="shared" si="51"/>
        <v>0</v>
      </c>
      <c r="N135" s="393">
        <f t="shared" si="51"/>
        <v>0</v>
      </c>
      <c r="O135" s="393">
        <f t="shared" si="51"/>
        <v>0</v>
      </c>
      <c r="P135" s="393">
        <f t="shared" si="51"/>
        <v>0</v>
      </c>
      <c r="Q135" s="393">
        <f t="shared" si="51"/>
        <v>0</v>
      </c>
      <c r="R135" s="393">
        <f t="shared" si="51"/>
        <v>0</v>
      </c>
      <c r="S135" s="393">
        <f t="shared" si="51"/>
        <v>0</v>
      </c>
      <c r="T135" s="393">
        <f t="shared" si="51"/>
        <v>0</v>
      </c>
      <c r="U135" s="393">
        <f t="shared" si="51"/>
        <v>0</v>
      </c>
      <c r="V135" s="393">
        <f t="shared" si="51"/>
        <v>0</v>
      </c>
      <c r="W135" s="393">
        <f t="shared" si="51"/>
        <v>0</v>
      </c>
      <c r="X135" s="393">
        <f t="shared" si="51"/>
        <v>0</v>
      </c>
      <c r="Y135" s="393">
        <f t="shared" si="51"/>
        <v>0</v>
      </c>
      <c r="Z135" s="393">
        <f t="shared" si="51"/>
        <v>0</v>
      </c>
      <c r="AA135" s="393">
        <f t="shared" si="51"/>
        <v>0</v>
      </c>
      <c r="AB135" s="393">
        <f t="shared" si="51"/>
        <v>0</v>
      </c>
      <c r="AC135" s="393">
        <f t="shared" si="51"/>
        <v>0</v>
      </c>
      <c r="AD135" s="393">
        <f t="shared" si="51"/>
        <v>0</v>
      </c>
      <c r="AE135" s="393">
        <f t="shared" si="51"/>
        <v>0</v>
      </c>
      <c r="AF135" s="393">
        <f t="shared" si="51"/>
        <v>0</v>
      </c>
      <c r="AG135" s="961">
        <f t="shared" si="50"/>
        <v>0</v>
      </c>
    </row>
    <row r="136">
      <c r="A136" s="1046" t="s">
        <v>133</v>
      </c>
      <c r="B136" s="393">
        <f t="shared" ref="B136:AF136" si="52">B131+B132</f>
        <v>0</v>
      </c>
      <c r="C136" s="393">
        <f t="shared" si="52"/>
        <v>0</v>
      </c>
      <c r="D136" s="393">
        <f t="shared" si="52"/>
        <v>0</v>
      </c>
      <c r="E136" s="393">
        <f t="shared" si="52"/>
        <v>0</v>
      </c>
      <c r="F136" s="393">
        <f t="shared" si="52"/>
        <v>0</v>
      </c>
      <c r="G136" s="393">
        <f t="shared" si="52"/>
        <v>0</v>
      </c>
      <c r="H136" s="393">
        <f t="shared" si="52"/>
        <v>0</v>
      </c>
      <c r="I136" s="393">
        <f t="shared" si="52"/>
        <v>2</v>
      </c>
      <c r="J136" s="393">
        <f t="shared" si="52"/>
        <v>0</v>
      </c>
      <c r="K136" s="393">
        <f t="shared" si="52"/>
        <v>0</v>
      </c>
      <c r="L136" s="393">
        <f t="shared" si="52"/>
        <v>0</v>
      </c>
      <c r="M136" s="393">
        <f t="shared" si="52"/>
        <v>0</v>
      </c>
      <c r="N136" s="393">
        <f t="shared" si="52"/>
        <v>0</v>
      </c>
      <c r="O136" s="393">
        <f t="shared" si="52"/>
        <v>0</v>
      </c>
      <c r="P136" s="393">
        <f t="shared" si="52"/>
        <v>0</v>
      </c>
      <c r="Q136" s="393">
        <f t="shared" si="52"/>
        <v>0</v>
      </c>
      <c r="R136" s="393">
        <f t="shared" si="52"/>
        <v>0</v>
      </c>
      <c r="S136" s="393">
        <f t="shared" si="52"/>
        <v>0</v>
      </c>
      <c r="T136" s="393">
        <f t="shared" si="52"/>
        <v>0</v>
      </c>
      <c r="U136" s="393">
        <f t="shared" si="52"/>
        <v>0</v>
      </c>
      <c r="V136" s="393">
        <f t="shared" si="52"/>
        <v>0</v>
      </c>
      <c r="W136" s="393">
        <f t="shared" si="52"/>
        <v>0</v>
      </c>
      <c r="X136" s="393">
        <f t="shared" si="52"/>
        <v>0</v>
      </c>
      <c r="Y136" s="393">
        <f t="shared" si="52"/>
        <v>0</v>
      </c>
      <c r="Z136" s="393">
        <f t="shared" si="52"/>
        <v>0</v>
      </c>
      <c r="AA136" s="393">
        <f t="shared" si="52"/>
        <v>0</v>
      </c>
      <c r="AB136" s="393">
        <f t="shared" si="52"/>
        <v>0</v>
      </c>
      <c r="AC136" s="393">
        <f t="shared" si="52"/>
        <v>0</v>
      </c>
      <c r="AD136" s="393">
        <f t="shared" si="52"/>
        <v>0</v>
      </c>
      <c r="AE136" s="393">
        <f t="shared" si="52"/>
        <v>0</v>
      </c>
      <c r="AF136" s="393">
        <f t="shared" si="52"/>
        <v>0</v>
      </c>
      <c r="AG136" s="961">
        <f t="shared" si="50"/>
        <v>2</v>
      </c>
    </row>
    <row r="137">
      <c r="A137" s="40"/>
      <c r="B137" s="709"/>
      <c r="C137" s="709"/>
      <c r="D137" s="709"/>
      <c r="E137" s="709"/>
      <c r="F137" s="709"/>
      <c r="G137" s="709"/>
      <c r="H137" s="709"/>
      <c r="I137" s="491"/>
      <c r="J137" s="491"/>
      <c r="K137" s="491"/>
      <c r="L137" s="491"/>
      <c r="M137" s="491"/>
      <c r="N137" s="491"/>
      <c r="O137" s="491"/>
      <c r="P137" s="491"/>
      <c r="Q137" s="491"/>
      <c r="R137" s="491"/>
      <c r="S137" s="491"/>
      <c r="T137" s="491"/>
      <c r="U137" s="491"/>
      <c r="V137" s="491"/>
      <c r="W137" s="491"/>
      <c r="X137" s="491"/>
      <c r="Y137" s="491"/>
      <c r="Z137" s="491"/>
      <c r="AA137" s="491"/>
      <c r="AB137" s="491"/>
      <c r="AC137" s="491"/>
      <c r="AD137" s="491"/>
      <c r="AE137" s="491"/>
      <c r="AF137" s="86"/>
      <c r="AG137" s="961"/>
    </row>
    <row r="138">
      <c r="A138" s="1040" t="s">
        <v>1315</v>
      </c>
      <c r="B138" s="324">
        <v>0.0</v>
      </c>
      <c r="C138" s="324">
        <v>0.0</v>
      </c>
      <c r="D138" s="324">
        <v>0.0</v>
      </c>
      <c r="E138" s="324">
        <v>0.0</v>
      </c>
      <c r="F138" s="324">
        <v>0.0</v>
      </c>
      <c r="G138" s="324">
        <v>0.0</v>
      </c>
      <c r="H138" s="324">
        <v>0.0</v>
      </c>
      <c r="I138" s="324">
        <v>0.0</v>
      </c>
      <c r="J138" s="324">
        <v>0.0</v>
      </c>
      <c r="K138" s="324">
        <v>0.0</v>
      </c>
      <c r="L138" s="324">
        <v>0.0</v>
      </c>
      <c r="M138" s="324">
        <v>0.0</v>
      </c>
      <c r="N138" s="324">
        <v>0.0</v>
      </c>
      <c r="O138" s="324">
        <v>0.0</v>
      </c>
      <c r="P138" s="324">
        <v>0.0</v>
      </c>
      <c r="Q138" s="324">
        <v>0.0</v>
      </c>
      <c r="R138" s="324">
        <v>0.0</v>
      </c>
      <c r="S138" s="324">
        <v>0.0</v>
      </c>
      <c r="T138" s="324">
        <v>0.0</v>
      </c>
      <c r="U138" s="324">
        <v>0.0</v>
      </c>
      <c r="V138" s="324">
        <v>0.0</v>
      </c>
      <c r="W138" s="324">
        <v>0.0</v>
      </c>
      <c r="X138" s="324">
        <v>0.0</v>
      </c>
      <c r="Y138" s="324">
        <v>0.0</v>
      </c>
      <c r="Z138" s="324">
        <v>0.0</v>
      </c>
      <c r="AA138" s="324">
        <v>0.0</v>
      </c>
      <c r="AB138" s="324">
        <v>0.0</v>
      </c>
      <c r="AC138" s="324"/>
      <c r="AD138" s="324"/>
      <c r="AE138" s="324"/>
      <c r="AF138" s="86"/>
      <c r="AG138" s="961">
        <f t="shared" ref="AG138:AG140" si="53">SUM(B138:AF138)</f>
        <v>0</v>
      </c>
    </row>
    <row r="139">
      <c r="A139" s="1040" t="s">
        <v>1316</v>
      </c>
      <c r="B139" s="324">
        <v>0.0</v>
      </c>
      <c r="C139" s="324">
        <v>0.0</v>
      </c>
      <c r="D139" s="324">
        <v>0.0</v>
      </c>
      <c r="E139" s="324">
        <v>0.0</v>
      </c>
      <c r="F139" s="324">
        <v>0.0</v>
      </c>
      <c r="G139" s="324">
        <v>0.0</v>
      </c>
      <c r="H139" s="324">
        <v>0.0</v>
      </c>
      <c r="I139" s="324">
        <v>0.0</v>
      </c>
      <c r="J139" s="324">
        <v>0.0</v>
      </c>
      <c r="K139" s="324">
        <v>0.0</v>
      </c>
      <c r="L139" s="324">
        <v>0.0</v>
      </c>
      <c r="M139" s="324">
        <v>0.0</v>
      </c>
      <c r="N139" s="324">
        <v>0.0</v>
      </c>
      <c r="O139" s="324">
        <v>0.0</v>
      </c>
      <c r="P139" s="324">
        <v>0.0</v>
      </c>
      <c r="Q139" s="324">
        <v>0.0</v>
      </c>
      <c r="R139" s="324">
        <v>0.0</v>
      </c>
      <c r="S139" s="324">
        <v>0.0</v>
      </c>
      <c r="T139" s="324">
        <v>0.0</v>
      </c>
      <c r="U139" s="324">
        <v>0.0</v>
      </c>
      <c r="V139" s="324">
        <v>0.0</v>
      </c>
      <c r="W139" s="324">
        <v>0.0</v>
      </c>
      <c r="X139" s="324">
        <v>0.0</v>
      </c>
      <c r="Y139" s="324">
        <v>0.0</v>
      </c>
      <c r="Z139" s="324">
        <v>0.0</v>
      </c>
      <c r="AA139" s="324">
        <v>0.0</v>
      </c>
      <c r="AB139" s="324">
        <v>0.0</v>
      </c>
      <c r="AC139" s="324"/>
      <c r="AD139" s="324"/>
      <c r="AE139" s="324"/>
      <c r="AF139" s="86"/>
      <c r="AG139" s="961">
        <f t="shared" si="53"/>
        <v>0</v>
      </c>
    </row>
    <row r="140">
      <c r="A140" s="1040" t="s">
        <v>1252</v>
      </c>
      <c r="B140" s="324">
        <v>0.0</v>
      </c>
      <c r="C140" s="324">
        <v>0.0</v>
      </c>
      <c r="D140" s="324">
        <v>0.0</v>
      </c>
      <c r="E140" s="324">
        <v>0.0</v>
      </c>
      <c r="F140" s="324">
        <v>0.0</v>
      </c>
      <c r="G140" s="324">
        <v>0.0</v>
      </c>
      <c r="H140" s="324">
        <v>0.0</v>
      </c>
      <c r="I140" s="324">
        <v>0.0</v>
      </c>
      <c r="J140" s="324">
        <v>0.0</v>
      </c>
      <c r="K140" s="324">
        <v>0.0</v>
      </c>
      <c r="L140" s="324">
        <v>0.0</v>
      </c>
      <c r="M140" s="324">
        <v>0.0</v>
      </c>
      <c r="N140" s="324">
        <v>0.0</v>
      </c>
      <c r="O140" s="324">
        <v>0.0</v>
      </c>
      <c r="P140" s="324">
        <v>0.0</v>
      </c>
      <c r="Q140" s="324">
        <v>0.0</v>
      </c>
      <c r="R140" s="324">
        <v>0.0</v>
      </c>
      <c r="S140" s="324">
        <v>0.0</v>
      </c>
      <c r="T140" s="324">
        <v>0.0</v>
      </c>
      <c r="U140" s="324">
        <v>0.0</v>
      </c>
      <c r="V140" s="324">
        <v>0.0</v>
      </c>
      <c r="W140" s="324">
        <v>0.0</v>
      </c>
      <c r="X140" s="324">
        <v>0.0</v>
      </c>
      <c r="Y140" s="324">
        <v>0.0</v>
      </c>
      <c r="Z140" s="324">
        <v>0.0</v>
      </c>
      <c r="AA140" s="324">
        <v>0.0</v>
      </c>
      <c r="AB140" s="324">
        <v>0.0</v>
      </c>
      <c r="AC140" s="324"/>
      <c r="AD140" s="324"/>
      <c r="AE140" s="324"/>
      <c r="AF140" s="86"/>
      <c r="AG140" s="961">
        <f t="shared" si="53"/>
        <v>0</v>
      </c>
    </row>
    <row r="141">
      <c r="A141" s="1040" t="s">
        <v>1253</v>
      </c>
      <c r="B141" s="324">
        <v>0.0</v>
      </c>
      <c r="C141" s="324">
        <v>0.0</v>
      </c>
      <c r="D141" s="324">
        <v>0.0</v>
      </c>
      <c r="E141" s="324">
        <v>0.0</v>
      </c>
      <c r="F141" s="324">
        <v>0.0</v>
      </c>
      <c r="G141" s="324">
        <v>0.0</v>
      </c>
      <c r="H141" s="324">
        <v>0.0</v>
      </c>
      <c r="I141" s="324">
        <v>0.0</v>
      </c>
      <c r="J141" s="324">
        <v>0.0</v>
      </c>
      <c r="K141" s="324">
        <v>0.0</v>
      </c>
      <c r="L141" s="324">
        <v>0.0</v>
      </c>
      <c r="M141" s="324">
        <v>0.0</v>
      </c>
      <c r="N141" s="324">
        <v>0.0</v>
      </c>
      <c r="O141" s="324">
        <v>0.0</v>
      </c>
      <c r="P141" s="324">
        <v>0.0</v>
      </c>
      <c r="Q141" s="324">
        <v>0.0</v>
      </c>
      <c r="R141" s="324">
        <v>0.0</v>
      </c>
      <c r="S141" s="324">
        <v>0.0</v>
      </c>
      <c r="T141" s="324">
        <v>0.0</v>
      </c>
      <c r="U141" s="324">
        <v>0.0</v>
      </c>
      <c r="V141" s="324">
        <v>0.0</v>
      </c>
      <c r="W141" s="324">
        <v>0.0</v>
      </c>
      <c r="X141" s="324">
        <v>0.0</v>
      </c>
      <c r="Y141" s="324">
        <v>0.0</v>
      </c>
      <c r="Z141" s="324">
        <v>0.0</v>
      </c>
      <c r="AA141" s="324">
        <v>0.0</v>
      </c>
      <c r="AB141" s="324">
        <v>0.0</v>
      </c>
      <c r="AC141" s="324"/>
      <c r="AD141" s="324"/>
      <c r="AE141" s="324"/>
      <c r="AF141" s="86"/>
      <c r="AG141" s="961"/>
    </row>
    <row r="142">
      <c r="A142" s="1040" t="s">
        <v>1255</v>
      </c>
      <c r="B142" s="324">
        <v>0.0</v>
      </c>
      <c r="C142" s="324">
        <v>0.0</v>
      </c>
      <c r="D142" s="324">
        <v>0.0</v>
      </c>
      <c r="E142" s="324">
        <v>0.0</v>
      </c>
      <c r="F142" s="324">
        <v>0.0</v>
      </c>
      <c r="G142" s="324">
        <v>0.0</v>
      </c>
      <c r="H142" s="324">
        <v>0.0</v>
      </c>
      <c r="I142" s="324">
        <v>0.0</v>
      </c>
      <c r="J142" s="324">
        <v>0.0</v>
      </c>
      <c r="K142" s="324">
        <v>0.0</v>
      </c>
      <c r="L142" s="324">
        <v>0.0</v>
      </c>
      <c r="M142" s="324">
        <v>0.0</v>
      </c>
      <c r="N142" s="324">
        <v>0.0</v>
      </c>
      <c r="O142" s="324">
        <v>0.0</v>
      </c>
      <c r="P142" s="324">
        <v>0.0</v>
      </c>
      <c r="Q142" s="324">
        <v>0.0</v>
      </c>
      <c r="R142" s="324">
        <v>0.0</v>
      </c>
      <c r="S142" s="324">
        <v>0.0</v>
      </c>
      <c r="T142" s="324">
        <v>0.0</v>
      </c>
      <c r="U142" s="324">
        <v>0.0</v>
      </c>
      <c r="V142" s="324">
        <v>0.0</v>
      </c>
      <c r="W142" s="324">
        <v>0.0</v>
      </c>
      <c r="X142" s="324">
        <v>0.0</v>
      </c>
      <c r="Y142" s="324">
        <v>0.0</v>
      </c>
      <c r="Z142" s="324">
        <v>0.0</v>
      </c>
      <c r="AA142" s="324">
        <v>0.0</v>
      </c>
      <c r="AB142" s="324">
        <v>0.0</v>
      </c>
      <c r="AC142" s="324"/>
      <c r="AD142" s="324"/>
      <c r="AE142" s="324"/>
      <c r="AF142" s="86"/>
      <c r="AG142" s="961">
        <f>SUM(B142:AF142)</f>
        <v>0</v>
      </c>
    </row>
    <row r="143">
      <c r="A143" s="1040" t="s">
        <v>1256</v>
      </c>
      <c r="B143" s="324">
        <v>0.0</v>
      </c>
      <c r="C143" s="324">
        <v>0.0</v>
      </c>
      <c r="D143" s="324">
        <v>0.0</v>
      </c>
      <c r="E143" s="324">
        <v>0.0</v>
      </c>
      <c r="F143" s="324">
        <v>0.0</v>
      </c>
      <c r="G143" s="324">
        <v>0.0</v>
      </c>
      <c r="H143" s="324">
        <v>0.0</v>
      </c>
      <c r="I143" s="324">
        <v>0.0</v>
      </c>
      <c r="J143" s="324">
        <v>0.0</v>
      </c>
      <c r="K143" s="324">
        <v>0.0</v>
      </c>
      <c r="L143" s="324">
        <v>0.0</v>
      </c>
      <c r="M143" s="324">
        <v>0.0</v>
      </c>
      <c r="N143" s="324">
        <v>0.0</v>
      </c>
      <c r="O143" s="324">
        <v>0.0</v>
      </c>
      <c r="P143" s="324">
        <v>0.0</v>
      </c>
      <c r="Q143" s="324">
        <v>0.0</v>
      </c>
      <c r="R143" s="324">
        <v>0.0</v>
      </c>
      <c r="S143" s="324">
        <v>0.0</v>
      </c>
      <c r="T143" s="324">
        <v>0.0</v>
      </c>
      <c r="U143" s="324">
        <v>0.0</v>
      </c>
      <c r="V143" s="324">
        <v>0.0</v>
      </c>
      <c r="W143" s="324">
        <v>0.0</v>
      </c>
      <c r="X143" s="324">
        <v>0.0</v>
      </c>
      <c r="Y143" s="324">
        <v>0.0</v>
      </c>
      <c r="Z143" s="324">
        <v>0.0</v>
      </c>
      <c r="AA143" s="324">
        <v>0.0</v>
      </c>
      <c r="AB143" s="324">
        <v>0.0</v>
      </c>
      <c r="AC143" s="324"/>
      <c r="AD143" s="324"/>
      <c r="AE143" s="324"/>
      <c r="AF143" s="86"/>
      <c r="AG143" s="961"/>
    </row>
    <row r="144">
      <c r="A144" s="1040" t="s">
        <v>1257</v>
      </c>
      <c r="B144" s="324">
        <v>0.0</v>
      </c>
      <c r="C144" s="324">
        <v>0.0</v>
      </c>
      <c r="D144" s="324">
        <v>0.0</v>
      </c>
      <c r="E144" s="324">
        <v>0.0</v>
      </c>
      <c r="F144" s="324">
        <v>0.0</v>
      </c>
      <c r="G144" s="324">
        <v>0.0</v>
      </c>
      <c r="H144" s="324">
        <v>0.0</v>
      </c>
      <c r="I144" s="324">
        <v>0.0</v>
      </c>
      <c r="J144" s="324">
        <v>0.0</v>
      </c>
      <c r="K144" s="324">
        <v>0.0</v>
      </c>
      <c r="L144" s="324">
        <v>0.0</v>
      </c>
      <c r="M144" s="324">
        <v>0.0</v>
      </c>
      <c r="N144" s="324">
        <v>0.0</v>
      </c>
      <c r="O144" s="324">
        <v>0.0</v>
      </c>
      <c r="P144" s="324">
        <v>0.0</v>
      </c>
      <c r="Q144" s="324">
        <v>0.0</v>
      </c>
      <c r="R144" s="324">
        <v>0.0</v>
      </c>
      <c r="S144" s="324">
        <v>0.0</v>
      </c>
      <c r="T144" s="324">
        <v>0.0</v>
      </c>
      <c r="U144" s="324">
        <v>0.0</v>
      </c>
      <c r="V144" s="324">
        <v>0.0</v>
      </c>
      <c r="W144" s="324">
        <v>0.0</v>
      </c>
      <c r="X144" s="324">
        <v>0.0</v>
      </c>
      <c r="Y144" s="324">
        <v>0.0</v>
      </c>
      <c r="Z144" s="324">
        <v>0.0</v>
      </c>
      <c r="AA144" s="324">
        <v>0.0</v>
      </c>
      <c r="AB144" s="324">
        <v>0.0</v>
      </c>
      <c r="AC144" s="324"/>
      <c r="AD144" s="324"/>
      <c r="AE144" s="324"/>
      <c r="AF144" s="86"/>
      <c r="AG144" s="961"/>
    </row>
    <row r="145">
      <c r="A145" s="1040" t="s">
        <v>1260</v>
      </c>
      <c r="B145" s="324">
        <v>0.0</v>
      </c>
      <c r="C145" s="324">
        <v>0.0</v>
      </c>
      <c r="D145" s="324">
        <v>0.0</v>
      </c>
      <c r="E145" s="324">
        <v>0.0</v>
      </c>
      <c r="F145" s="324">
        <v>0.0</v>
      </c>
      <c r="G145" s="324">
        <v>0.0</v>
      </c>
      <c r="H145" s="324">
        <v>0.0</v>
      </c>
      <c r="I145" s="324">
        <v>0.0</v>
      </c>
      <c r="J145" s="324">
        <v>0.0</v>
      </c>
      <c r="K145" s="324">
        <v>0.0</v>
      </c>
      <c r="L145" s="324">
        <v>0.0</v>
      </c>
      <c r="M145" s="324">
        <v>0.0</v>
      </c>
      <c r="N145" s="324">
        <v>0.0</v>
      </c>
      <c r="O145" s="324">
        <v>0.0</v>
      </c>
      <c r="P145" s="324">
        <v>0.0</v>
      </c>
      <c r="Q145" s="324">
        <v>0.0</v>
      </c>
      <c r="R145" s="324">
        <v>0.0</v>
      </c>
      <c r="S145" s="324">
        <v>0.0</v>
      </c>
      <c r="T145" s="324">
        <v>0.0</v>
      </c>
      <c r="U145" s="324">
        <v>0.0</v>
      </c>
      <c r="V145" s="324">
        <v>0.0</v>
      </c>
      <c r="W145" s="324">
        <v>0.0</v>
      </c>
      <c r="X145" s="324">
        <v>0.0</v>
      </c>
      <c r="Y145" s="324">
        <v>0.0</v>
      </c>
      <c r="Z145" s="324">
        <v>0.0</v>
      </c>
      <c r="AA145" s="324">
        <v>0.0</v>
      </c>
      <c r="AB145" s="324">
        <v>0.0</v>
      </c>
      <c r="AC145" s="324"/>
      <c r="AD145" s="324"/>
      <c r="AE145" s="324"/>
      <c r="AF145" s="86"/>
      <c r="AG145" s="961"/>
    </row>
    <row r="146">
      <c r="A146" s="1300" t="s">
        <v>1317</v>
      </c>
      <c r="B146" s="393">
        <f t="shared" ref="B146:AF146" si="54">SUM(B138:B145)</f>
        <v>0</v>
      </c>
      <c r="C146" s="393">
        <f t="shared" si="54"/>
        <v>0</v>
      </c>
      <c r="D146" s="393">
        <f t="shared" si="54"/>
        <v>0</v>
      </c>
      <c r="E146" s="393">
        <f t="shared" si="54"/>
        <v>0</v>
      </c>
      <c r="F146" s="393">
        <f t="shared" si="54"/>
        <v>0</v>
      </c>
      <c r="G146" s="393">
        <f t="shared" si="54"/>
        <v>0</v>
      </c>
      <c r="H146" s="393">
        <f t="shared" si="54"/>
        <v>0</v>
      </c>
      <c r="I146" s="393">
        <f t="shared" si="54"/>
        <v>0</v>
      </c>
      <c r="J146" s="393">
        <f t="shared" si="54"/>
        <v>0</v>
      </c>
      <c r="K146" s="393">
        <f t="shared" si="54"/>
        <v>0</v>
      </c>
      <c r="L146" s="393">
        <f t="shared" si="54"/>
        <v>0</v>
      </c>
      <c r="M146" s="393">
        <f t="shared" si="54"/>
        <v>0</v>
      </c>
      <c r="N146" s="393">
        <f t="shared" si="54"/>
        <v>0</v>
      </c>
      <c r="O146" s="393">
        <f t="shared" si="54"/>
        <v>0</v>
      </c>
      <c r="P146" s="393">
        <f t="shared" si="54"/>
        <v>0</v>
      </c>
      <c r="Q146" s="393">
        <f t="shared" si="54"/>
        <v>0</v>
      </c>
      <c r="R146" s="393">
        <f t="shared" si="54"/>
        <v>0</v>
      </c>
      <c r="S146" s="393">
        <f t="shared" si="54"/>
        <v>0</v>
      </c>
      <c r="T146" s="393">
        <f t="shared" si="54"/>
        <v>0</v>
      </c>
      <c r="U146" s="393">
        <f t="shared" si="54"/>
        <v>0</v>
      </c>
      <c r="V146" s="393">
        <f t="shared" si="54"/>
        <v>0</v>
      </c>
      <c r="W146" s="393">
        <f t="shared" si="54"/>
        <v>0</v>
      </c>
      <c r="X146" s="393">
        <f t="shared" si="54"/>
        <v>0</v>
      </c>
      <c r="Y146" s="393">
        <f t="shared" si="54"/>
        <v>0</v>
      </c>
      <c r="Z146" s="393">
        <f t="shared" si="54"/>
        <v>0</v>
      </c>
      <c r="AA146" s="393">
        <f t="shared" si="54"/>
        <v>0</v>
      </c>
      <c r="AB146" s="393">
        <f t="shared" si="54"/>
        <v>0</v>
      </c>
      <c r="AC146" s="393">
        <f t="shared" si="54"/>
        <v>0</v>
      </c>
      <c r="AD146" s="393">
        <f t="shared" si="54"/>
        <v>0</v>
      </c>
      <c r="AE146" s="393">
        <f t="shared" si="54"/>
        <v>0</v>
      </c>
      <c r="AF146" s="393">
        <f t="shared" si="54"/>
        <v>0</v>
      </c>
      <c r="AG146" s="961">
        <f>SUM(B146:AF146)</f>
        <v>0</v>
      </c>
    </row>
    <row r="147">
      <c r="A147" s="40"/>
      <c r="B147" s="709"/>
      <c r="C147" s="709"/>
      <c r="D147" s="709"/>
      <c r="E147" s="709"/>
      <c r="F147" s="709"/>
      <c r="G147" s="709"/>
      <c r="H147" s="709"/>
      <c r="I147" s="491"/>
      <c r="J147" s="491"/>
      <c r="K147" s="491"/>
      <c r="L147" s="491"/>
      <c r="M147" s="491"/>
      <c r="N147" s="491"/>
      <c r="O147" s="491"/>
      <c r="P147" s="491"/>
      <c r="Q147" s="491"/>
      <c r="R147" s="491"/>
      <c r="S147" s="491"/>
      <c r="T147" s="491"/>
      <c r="U147" s="491"/>
      <c r="V147" s="491"/>
      <c r="W147" s="491"/>
      <c r="X147" s="491"/>
      <c r="Y147" s="491"/>
      <c r="Z147" s="491"/>
      <c r="AA147" s="491"/>
      <c r="AB147" s="491"/>
      <c r="AC147" s="491"/>
      <c r="AD147" s="491"/>
      <c r="AE147" s="491"/>
      <c r="AF147" s="86"/>
      <c r="AG147" s="961"/>
    </row>
    <row r="148" hidden="1">
      <c r="A148" s="1040" t="s">
        <v>145</v>
      </c>
      <c r="B148" s="48"/>
      <c r="C148" s="48"/>
      <c r="D148" s="48"/>
      <c r="E148" s="48"/>
      <c r="F148" s="48"/>
      <c r="G148" s="48"/>
      <c r="H148" s="48"/>
      <c r="I148" s="48"/>
      <c r="J148" s="48"/>
      <c r="K148" s="48"/>
      <c r="L148" s="48"/>
      <c r="M148" s="48"/>
      <c r="N148" s="48"/>
      <c r="O148" s="48"/>
      <c r="P148" s="48"/>
      <c r="Q148" s="48"/>
      <c r="R148" s="48"/>
      <c r="S148" s="1011"/>
      <c r="T148" s="48"/>
      <c r="U148" s="48"/>
      <c r="V148" s="48"/>
      <c r="W148" s="1011"/>
      <c r="X148" s="1011"/>
      <c r="Y148" s="48"/>
      <c r="Z148" s="48"/>
      <c r="AA148" s="48"/>
      <c r="AB148" s="48"/>
      <c r="AC148" s="48"/>
      <c r="AD148" s="48"/>
      <c r="AE148" s="48"/>
      <c r="AF148" s="86"/>
      <c r="AG148" s="961">
        <f t="shared" ref="AG148:AG151" si="55">SUM(B148:AE148)</f>
        <v>0</v>
      </c>
    </row>
    <row r="149" hidden="1">
      <c r="A149" s="1040" t="s">
        <v>148</v>
      </c>
      <c r="B149" s="48"/>
      <c r="C149" s="48"/>
      <c r="D149" s="48"/>
      <c r="E149" s="48"/>
      <c r="F149" s="48"/>
      <c r="G149" s="48"/>
      <c r="H149" s="48"/>
      <c r="I149" s="48"/>
      <c r="J149" s="48"/>
      <c r="K149" s="48"/>
      <c r="L149" s="48"/>
      <c r="M149" s="48"/>
      <c r="N149" s="48"/>
      <c r="O149" s="48"/>
      <c r="P149" s="48"/>
      <c r="Q149" s="48"/>
      <c r="R149" s="48"/>
      <c r="S149" s="1011"/>
      <c r="T149" s="48"/>
      <c r="U149" s="48"/>
      <c r="V149" s="48"/>
      <c r="W149" s="1011"/>
      <c r="X149" s="1011"/>
      <c r="Y149" s="48"/>
      <c r="Z149" s="48"/>
      <c r="AA149" s="48"/>
      <c r="AB149" s="48"/>
      <c r="AC149" s="48"/>
      <c r="AD149" s="48"/>
      <c r="AE149" s="48"/>
      <c r="AF149" s="86"/>
      <c r="AG149" s="961">
        <f t="shared" si="55"/>
        <v>0</v>
      </c>
    </row>
    <row r="150" hidden="1">
      <c r="A150" s="1040" t="s">
        <v>150</v>
      </c>
      <c r="B150" s="48"/>
      <c r="C150" s="48"/>
      <c r="D150" s="48"/>
      <c r="E150" s="48"/>
      <c r="F150" s="48"/>
      <c r="G150" s="48"/>
      <c r="H150" s="48"/>
      <c r="I150" s="48"/>
      <c r="J150" s="48"/>
      <c r="K150" s="48"/>
      <c r="L150" s="48"/>
      <c r="M150" s="48"/>
      <c r="N150" s="48"/>
      <c r="O150" s="48"/>
      <c r="P150" s="48"/>
      <c r="Q150" s="48"/>
      <c r="R150" s="48"/>
      <c r="S150" s="1011"/>
      <c r="T150" s="48"/>
      <c r="U150" s="48"/>
      <c r="V150" s="48"/>
      <c r="W150" s="1011"/>
      <c r="X150" s="1011"/>
      <c r="Y150" s="48"/>
      <c r="Z150" s="48"/>
      <c r="AA150" s="48"/>
      <c r="AB150" s="48"/>
      <c r="AC150" s="48"/>
      <c r="AD150" s="48"/>
      <c r="AE150" s="48"/>
      <c r="AF150" s="86"/>
      <c r="AG150" s="961">
        <f t="shared" si="55"/>
        <v>0</v>
      </c>
    </row>
    <row r="151" hidden="1">
      <c r="A151" s="1040" t="s">
        <v>151</v>
      </c>
      <c r="B151" s="48"/>
      <c r="C151" s="48"/>
      <c r="D151" s="48"/>
      <c r="E151" s="48"/>
      <c r="F151" s="48"/>
      <c r="G151" s="48"/>
      <c r="H151" s="48"/>
      <c r="I151" s="48"/>
      <c r="J151" s="48"/>
      <c r="K151" s="48"/>
      <c r="L151" s="48"/>
      <c r="M151" s="48"/>
      <c r="N151" s="48"/>
      <c r="O151" s="48"/>
      <c r="P151" s="48"/>
      <c r="Q151" s="48"/>
      <c r="R151" s="48"/>
      <c r="S151" s="1011"/>
      <c r="T151" s="48"/>
      <c r="U151" s="48"/>
      <c r="V151" s="48"/>
      <c r="W151" s="1011"/>
      <c r="X151" s="1011"/>
      <c r="Y151" s="48"/>
      <c r="Z151" s="48"/>
      <c r="AA151" s="48"/>
      <c r="AB151" s="48"/>
      <c r="AC151" s="48"/>
      <c r="AD151" s="48"/>
      <c r="AE151" s="48"/>
      <c r="AF151" s="86"/>
      <c r="AG151" s="961">
        <f t="shared" si="55"/>
        <v>0</v>
      </c>
    </row>
    <row r="152">
      <c r="A152" s="1089" t="s">
        <v>152</v>
      </c>
      <c r="B152" s="393">
        <f t="shared" ref="B152:AF152" si="56">SUM(B148:B151)</f>
        <v>0</v>
      </c>
      <c r="C152" s="393">
        <f t="shared" si="56"/>
        <v>0</v>
      </c>
      <c r="D152" s="393">
        <f t="shared" si="56"/>
        <v>0</v>
      </c>
      <c r="E152" s="393">
        <f t="shared" si="56"/>
        <v>0</v>
      </c>
      <c r="F152" s="393">
        <f t="shared" si="56"/>
        <v>0</v>
      </c>
      <c r="G152" s="393">
        <f t="shared" si="56"/>
        <v>0</v>
      </c>
      <c r="H152" s="393">
        <f t="shared" si="56"/>
        <v>0</v>
      </c>
      <c r="I152" s="393">
        <f t="shared" si="56"/>
        <v>0</v>
      </c>
      <c r="J152" s="393">
        <f t="shared" si="56"/>
        <v>0</v>
      </c>
      <c r="K152" s="393">
        <f t="shared" si="56"/>
        <v>0</v>
      </c>
      <c r="L152" s="393">
        <f t="shared" si="56"/>
        <v>0</v>
      </c>
      <c r="M152" s="393">
        <f t="shared" si="56"/>
        <v>0</v>
      </c>
      <c r="N152" s="393">
        <f t="shared" si="56"/>
        <v>0</v>
      </c>
      <c r="O152" s="393">
        <f t="shared" si="56"/>
        <v>0</v>
      </c>
      <c r="P152" s="393">
        <f t="shared" si="56"/>
        <v>0</v>
      </c>
      <c r="Q152" s="393">
        <f t="shared" si="56"/>
        <v>0</v>
      </c>
      <c r="R152" s="393">
        <f t="shared" si="56"/>
        <v>0</v>
      </c>
      <c r="S152" s="393">
        <f t="shared" si="56"/>
        <v>0</v>
      </c>
      <c r="T152" s="393">
        <f t="shared" si="56"/>
        <v>0</v>
      </c>
      <c r="U152" s="393">
        <f t="shared" si="56"/>
        <v>0</v>
      </c>
      <c r="V152" s="393">
        <f t="shared" si="56"/>
        <v>0</v>
      </c>
      <c r="W152" s="393">
        <f t="shared" si="56"/>
        <v>0</v>
      </c>
      <c r="X152" s="393">
        <f t="shared" si="56"/>
        <v>0</v>
      </c>
      <c r="Y152" s="393">
        <f t="shared" si="56"/>
        <v>0</v>
      </c>
      <c r="Z152" s="393">
        <f t="shared" si="56"/>
        <v>0</v>
      </c>
      <c r="AA152" s="393">
        <f t="shared" si="56"/>
        <v>0</v>
      </c>
      <c r="AB152" s="393">
        <f t="shared" si="56"/>
        <v>0</v>
      </c>
      <c r="AC152" s="393">
        <f t="shared" si="56"/>
        <v>0</v>
      </c>
      <c r="AD152" s="393">
        <f t="shared" si="56"/>
        <v>0</v>
      </c>
      <c r="AE152" s="393">
        <f t="shared" si="56"/>
        <v>0</v>
      </c>
      <c r="AF152" s="393">
        <f t="shared" si="56"/>
        <v>0</v>
      </c>
      <c r="AG152" s="961">
        <f>SUM(B152:AF152)</f>
        <v>0</v>
      </c>
    </row>
    <row r="153">
      <c r="A153" s="40"/>
      <c r="B153" s="709"/>
      <c r="C153" s="709"/>
      <c r="D153" s="709"/>
      <c r="E153" s="709"/>
      <c r="F153" s="709"/>
      <c r="G153" s="709"/>
      <c r="H153" s="709"/>
      <c r="I153" s="491"/>
      <c r="J153" s="491"/>
      <c r="K153" s="491"/>
      <c r="L153" s="491"/>
      <c r="M153" s="491"/>
      <c r="N153" s="491"/>
      <c r="O153" s="491"/>
      <c r="P153" s="491"/>
      <c r="Q153" s="491"/>
      <c r="R153" s="491"/>
      <c r="S153" s="491"/>
      <c r="T153" s="491"/>
      <c r="U153" s="491"/>
      <c r="V153" s="491"/>
      <c r="W153" s="491"/>
      <c r="X153" s="491"/>
      <c r="Y153" s="491"/>
      <c r="Z153" s="491"/>
      <c r="AA153" s="491"/>
      <c r="AB153" s="491"/>
      <c r="AC153" s="491"/>
      <c r="AD153" s="491"/>
      <c r="AE153" s="491"/>
      <c r="AF153" s="86"/>
      <c r="AG153" s="961"/>
    </row>
    <row r="154">
      <c r="A154" s="983"/>
      <c r="B154" s="1053"/>
      <c r="AF154" s="86"/>
      <c r="AG154" s="961"/>
    </row>
    <row r="155">
      <c r="A155" s="983"/>
      <c r="AF155" s="6"/>
      <c r="AG155" s="732"/>
    </row>
    <row r="156">
      <c r="A156" s="917" t="s">
        <v>1108</v>
      </c>
      <c r="AF156" s="6"/>
      <c r="AG156" s="732"/>
    </row>
    <row r="157">
      <c r="A157" s="1040" t="s">
        <v>1318</v>
      </c>
      <c r="B157" s="324"/>
      <c r="C157" s="324"/>
      <c r="D157" s="324"/>
      <c r="E157" s="324"/>
      <c r="F157" s="1298"/>
      <c r="G157" s="1298"/>
      <c r="H157" s="324"/>
      <c r="I157" s="324"/>
      <c r="J157" s="324"/>
      <c r="K157" s="324"/>
      <c r="L157" s="324"/>
      <c r="M157" s="324"/>
      <c r="N157" s="324"/>
      <c r="O157" s="324"/>
      <c r="P157" s="324"/>
      <c r="Q157" s="324"/>
      <c r="R157" s="324"/>
      <c r="S157" s="1298"/>
      <c r="T157" s="324"/>
      <c r="U157" s="324"/>
      <c r="V157" s="324"/>
      <c r="W157" s="1298"/>
      <c r="X157" s="1298"/>
      <c r="Y157" s="324"/>
      <c r="Z157" s="324"/>
      <c r="AA157" s="324"/>
      <c r="AB157" s="324"/>
      <c r="AC157" s="324"/>
      <c r="AD157" s="324"/>
      <c r="AE157" s="324"/>
      <c r="AF157" s="86"/>
      <c r="AG157" s="961">
        <f>SUM(B157:AF157)</f>
        <v>0</v>
      </c>
    </row>
    <row r="158">
      <c r="A158" s="1040" t="s">
        <v>1319</v>
      </c>
      <c r="B158" s="324"/>
      <c r="C158" s="324"/>
      <c r="D158" s="324"/>
      <c r="E158" s="324"/>
      <c r="F158" s="1298"/>
      <c r="G158" s="1298"/>
      <c r="H158" s="324"/>
      <c r="I158" s="324"/>
      <c r="J158" s="324"/>
      <c r="K158" s="324"/>
      <c r="L158" s="324"/>
      <c r="M158" s="324"/>
      <c r="N158" s="324"/>
      <c r="O158" s="324"/>
      <c r="P158" s="324"/>
      <c r="Q158" s="324"/>
      <c r="R158" s="324"/>
      <c r="S158" s="1298"/>
      <c r="T158" s="324"/>
      <c r="U158" s="324"/>
      <c r="V158" s="324"/>
      <c r="W158" s="1298"/>
      <c r="X158" s="1298"/>
      <c r="Y158" s="324"/>
      <c r="Z158" s="324"/>
      <c r="AA158" s="324"/>
      <c r="AB158" s="324"/>
      <c r="AC158" s="324"/>
      <c r="AD158" s="324"/>
      <c r="AE158" s="324"/>
      <c r="AF158" s="86"/>
      <c r="AG158" s="961"/>
    </row>
    <row r="159">
      <c r="A159" s="1301" t="s">
        <v>1320</v>
      </c>
      <c r="B159" s="324">
        <v>0.0</v>
      </c>
      <c r="C159" s="324">
        <v>0.0</v>
      </c>
      <c r="D159" s="324">
        <v>0.0</v>
      </c>
      <c r="E159" s="324">
        <v>0.0</v>
      </c>
      <c r="F159" s="324">
        <v>0.0</v>
      </c>
      <c r="G159" s="324">
        <v>0.0</v>
      </c>
      <c r="H159" s="324">
        <v>0.0</v>
      </c>
      <c r="I159" s="324">
        <v>0.0</v>
      </c>
      <c r="J159" s="324">
        <v>0.0</v>
      </c>
      <c r="K159" s="324">
        <v>0.0</v>
      </c>
      <c r="L159" s="324">
        <v>0.0</v>
      </c>
      <c r="M159" s="324">
        <v>0.0</v>
      </c>
      <c r="N159" s="324">
        <v>0.0</v>
      </c>
      <c r="O159" s="324">
        <v>0.0</v>
      </c>
      <c r="P159" s="324">
        <v>0.0</v>
      </c>
      <c r="Q159" s="324">
        <v>0.0</v>
      </c>
      <c r="R159" s="324">
        <v>0.0</v>
      </c>
      <c r="S159" s="324">
        <v>0.0</v>
      </c>
      <c r="T159" s="324">
        <v>0.0</v>
      </c>
      <c r="U159" s="324">
        <v>0.0</v>
      </c>
      <c r="V159" s="324">
        <v>0.0</v>
      </c>
      <c r="W159" s="324">
        <v>0.0</v>
      </c>
      <c r="X159" s="324">
        <v>0.0</v>
      </c>
      <c r="Y159" s="324">
        <v>0.0</v>
      </c>
      <c r="Z159" s="324">
        <v>0.0</v>
      </c>
      <c r="AA159" s="324">
        <v>0.0</v>
      </c>
      <c r="AB159" s="324">
        <v>0.0</v>
      </c>
      <c r="AC159" s="324"/>
      <c r="AD159" s="324"/>
      <c r="AE159" s="324"/>
      <c r="AF159" s="1302"/>
      <c r="AG159" s="961">
        <f>SUM(B159:AF159)</f>
        <v>0</v>
      </c>
    </row>
    <row r="160">
      <c r="A160" s="1301" t="s">
        <v>1321</v>
      </c>
      <c r="B160" s="324">
        <v>0.0</v>
      </c>
      <c r="C160" s="324">
        <v>0.0</v>
      </c>
      <c r="D160" s="324">
        <v>0.0</v>
      </c>
      <c r="E160" s="324">
        <v>0.0</v>
      </c>
      <c r="F160" s="324">
        <v>0.0</v>
      </c>
      <c r="G160" s="324">
        <v>0.0</v>
      </c>
      <c r="H160" s="324">
        <v>0.0</v>
      </c>
      <c r="I160" s="324">
        <v>0.0</v>
      </c>
      <c r="J160" s="324">
        <v>0.0</v>
      </c>
      <c r="K160" s="324">
        <v>0.0</v>
      </c>
      <c r="L160" s="324">
        <v>0.0</v>
      </c>
      <c r="M160" s="324">
        <v>0.0</v>
      </c>
      <c r="N160" s="324">
        <v>0.0</v>
      </c>
      <c r="O160" s="324">
        <v>0.0</v>
      </c>
      <c r="P160" s="324">
        <v>0.0</v>
      </c>
      <c r="Q160" s="324">
        <v>0.0</v>
      </c>
      <c r="R160" s="324">
        <v>0.0</v>
      </c>
      <c r="S160" s="324">
        <v>0.0</v>
      </c>
      <c r="T160" s="324">
        <v>0.0</v>
      </c>
      <c r="U160" s="324">
        <v>0.0</v>
      </c>
      <c r="V160" s="324">
        <v>0.0</v>
      </c>
      <c r="W160" s="324">
        <v>0.0</v>
      </c>
      <c r="X160" s="324">
        <v>0.0</v>
      </c>
      <c r="Y160" s="324">
        <v>0.0</v>
      </c>
      <c r="Z160" s="324">
        <v>0.0</v>
      </c>
      <c r="AA160" s="324">
        <v>0.0</v>
      </c>
      <c r="AB160" s="324">
        <v>0.0</v>
      </c>
      <c r="AC160" s="324"/>
      <c r="AD160" s="324"/>
      <c r="AE160" s="324"/>
      <c r="AF160" s="1302"/>
      <c r="AG160" s="961"/>
    </row>
    <row r="161" hidden="1">
      <c r="A161" s="1040" t="s">
        <v>122</v>
      </c>
      <c r="B161" s="48"/>
      <c r="C161" s="48"/>
      <c r="D161" s="48"/>
      <c r="E161" s="48"/>
      <c r="F161" s="1011"/>
      <c r="G161" s="1011"/>
      <c r="H161" s="48"/>
      <c r="I161" s="48"/>
      <c r="J161" s="48"/>
      <c r="K161" s="48"/>
      <c r="L161" s="48"/>
      <c r="M161" s="48"/>
      <c r="N161" s="48"/>
      <c r="O161" s="48"/>
      <c r="P161" s="48"/>
      <c r="Q161" s="48"/>
      <c r="R161" s="48"/>
      <c r="S161" s="1011"/>
      <c r="T161" s="48"/>
      <c r="U161" s="48"/>
      <c r="V161" s="48"/>
      <c r="W161" s="48"/>
      <c r="X161" s="48"/>
      <c r="Y161" s="48"/>
      <c r="Z161" s="48"/>
      <c r="AA161" s="48"/>
      <c r="AB161" s="48"/>
      <c r="AC161" s="48"/>
      <c r="AD161" s="48"/>
      <c r="AE161" s="48"/>
      <c r="AF161" s="86"/>
      <c r="AG161" s="961">
        <f t="shared" ref="AG161:AG164" si="57">SUM(B161:AF161)</f>
        <v>0</v>
      </c>
    </row>
    <row r="162" hidden="1">
      <c r="A162" s="1040" t="s">
        <v>124</v>
      </c>
      <c r="B162" s="48"/>
      <c r="C162" s="48"/>
      <c r="D162" s="48"/>
      <c r="E162" s="48"/>
      <c r="F162" s="1011"/>
      <c r="G162" s="1011"/>
      <c r="H162" s="48"/>
      <c r="I162" s="48"/>
      <c r="J162" s="48"/>
      <c r="K162" s="48"/>
      <c r="L162" s="48"/>
      <c r="M162" s="48"/>
      <c r="N162" s="48"/>
      <c r="O162" s="48"/>
      <c r="P162" s="48"/>
      <c r="Q162" s="48"/>
      <c r="R162" s="48"/>
      <c r="S162" s="1011"/>
      <c r="T162" s="48"/>
      <c r="U162" s="48"/>
      <c r="V162" s="48"/>
      <c r="W162" s="48"/>
      <c r="X162" s="48"/>
      <c r="Y162" s="48"/>
      <c r="Z162" s="48"/>
      <c r="AA162" s="48"/>
      <c r="AB162" s="48"/>
      <c r="AC162" s="48"/>
      <c r="AD162" s="48"/>
      <c r="AE162" s="48"/>
      <c r="AF162" s="86"/>
      <c r="AG162" s="961">
        <f t="shared" si="57"/>
        <v>0</v>
      </c>
    </row>
    <row r="163">
      <c r="A163" s="1046" t="s">
        <v>130</v>
      </c>
      <c r="B163" s="393">
        <f t="shared" ref="B163:AF163" si="58">B157+B158</f>
        <v>0</v>
      </c>
      <c r="C163" s="393">
        <f t="shared" si="58"/>
        <v>0</v>
      </c>
      <c r="D163" s="393">
        <f t="shared" si="58"/>
        <v>0</v>
      </c>
      <c r="E163" s="393">
        <f t="shared" si="58"/>
        <v>0</v>
      </c>
      <c r="F163" s="393">
        <f t="shared" si="58"/>
        <v>0</v>
      </c>
      <c r="G163" s="393">
        <f t="shared" si="58"/>
        <v>0</v>
      </c>
      <c r="H163" s="393">
        <f t="shared" si="58"/>
        <v>0</v>
      </c>
      <c r="I163" s="393">
        <f t="shared" si="58"/>
        <v>0</v>
      </c>
      <c r="J163" s="393">
        <f t="shared" si="58"/>
        <v>0</v>
      </c>
      <c r="K163" s="393">
        <f t="shared" si="58"/>
        <v>0</v>
      </c>
      <c r="L163" s="393">
        <f t="shared" si="58"/>
        <v>0</v>
      </c>
      <c r="M163" s="393">
        <f t="shared" si="58"/>
        <v>0</v>
      </c>
      <c r="N163" s="393">
        <f t="shared" si="58"/>
        <v>0</v>
      </c>
      <c r="O163" s="393">
        <f t="shared" si="58"/>
        <v>0</v>
      </c>
      <c r="P163" s="393">
        <f t="shared" si="58"/>
        <v>0</v>
      </c>
      <c r="Q163" s="393">
        <f t="shared" si="58"/>
        <v>0</v>
      </c>
      <c r="R163" s="393">
        <f t="shared" si="58"/>
        <v>0</v>
      </c>
      <c r="S163" s="393">
        <f t="shared" si="58"/>
        <v>0</v>
      </c>
      <c r="T163" s="393">
        <f t="shared" si="58"/>
        <v>0</v>
      </c>
      <c r="U163" s="393">
        <f t="shared" si="58"/>
        <v>0</v>
      </c>
      <c r="V163" s="393">
        <f t="shared" si="58"/>
        <v>0</v>
      </c>
      <c r="W163" s="393">
        <f t="shared" si="58"/>
        <v>0</v>
      </c>
      <c r="X163" s="393">
        <f t="shared" si="58"/>
        <v>0</v>
      </c>
      <c r="Y163" s="393">
        <f t="shared" si="58"/>
        <v>0</v>
      </c>
      <c r="Z163" s="393">
        <f t="shared" si="58"/>
        <v>0</v>
      </c>
      <c r="AA163" s="393">
        <f t="shared" si="58"/>
        <v>0</v>
      </c>
      <c r="AB163" s="393">
        <f t="shared" si="58"/>
        <v>0</v>
      </c>
      <c r="AC163" s="393">
        <f t="shared" si="58"/>
        <v>0</v>
      </c>
      <c r="AD163" s="393">
        <f t="shared" si="58"/>
        <v>0</v>
      </c>
      <c r="AE163" s="393">
        <f t="shared" si="58"/>
        <v>0</v>
      </c>
      <c r="AF163" s="393">
        <f t="shared" si="58"/>
        <v>0</v>
      </c>
      <c r="AG163" s="961">
        <f t="shared" si="57"/>
        <v>0</v>
      </c>
    </row>
    <row r="164">
      <c r="A164" s="1046" t="s">
        <v>133</v>
      </c>
      <c r="B164" s="393">
        <f t="shared" ref="B164:AF164" si="59">B159+B160</f>
        <v>0</v>
      </c>
      <c r="C164" s="393">
        <f t="shared" si="59"/>
        <v>0</v>
      </c>
      <c r="D164" s="393">
        <f t="shared" si="59"/>
        <v>0</v>
      </c>
      <c r="E164" s="393">
        <f t="shared" si="59"/>
        <v>0</v>
      </c>
      <c r="F164" s="393">
        <f t="shared" si="59"/>
        <v>0</v>
      </c>
      <c r="G164" s="393">
        <f t="shared" si="59"/>
        <v>0</v>
      </c>
      <c r="H164" s="393">
        <f t="shared" si="59"/>
        <v>0</v>
      </c>
      <c r="I164" s="393">
        <f t="shared" si="59"/>
        <v>0</v>
      </c>
      <c r="J164" s="393">
        <f t="shared" si="59"/>
        <v>0</v>
      </c>
      <c r="K164" s="393">
        <f t="shared" si="59"/>
        <v>0</v>
      </c>
      <c r="L164" s="393">
        <f t="shared" si="59"/>
        <v>0</v>
      </c>
      <c r="M164" s="393">
        <f t="shared" si="59"/>
        <v>0</v>
      </c>
      <c r="N164" s="393">
        <f t="shared" si="59"/>
        <v>0</v>
      </c>
      <c r="O164" s="393">
        <f t="shared" si="59"/>
        <v>0</v>
      </c>
      <c r="P164" s="393">
        <f t="shared" si="59"/>
        <v>0</v>
      </c>
      <c r="Q164" s="393">
        <f t="shared" si="59"/>
        <v>0</v>
      </c>
      <c r="R164" s="393">
        <f t="shared" si="59"/>
        <v>0</v>
      </c>
      <c r="S164" s="393">
        <f t="shared" si="59"/>
        <v>0</v>
      </c>
      <c r="T164" s="393">
        <f t="shared" si="59"/>
        <v>0</v>
      </c>
      <c r="U164" s="393">
        <f t="shared" si="59"/>
        <v>0</v>
      </c>
      <c r="V164" s="393">
        <f t="shared" si="59"/>
        <v>0</v>
      </c>
      <c r="W164" s="393">
        <f t="shared" si="59"/>
        <v>0</v>
      </c>
      <c r="X164" s="393">
        <f t="shared" si="59"/>
        <v>0</v>
      </c>
      <c r="Y164" s="393">
        <f t="shared" si="59"/>
        <v>0</v>
      </c>
      <c r="Z164" s="393">
        <f t="shared" si="59"/>
        <v>0</v>
      </c>
      <c r="AA164" s="393">
        <f t="shared" si="59"/>
        <v>0</v>
      </c>
      <c r="AB164" s="393">
        <f t="shared" si="59"/>
        <v>0</v>
      </c>
      <c r="AC164" s="393">
        <f t="shared" si="59"/>
        <v>0</v>
      </c>
      <c r="AD164" s="393">
        <f t="shared" si="59"/>
        <v>0</v>
      </c>
      <c r="AE164" s="393">
        <f t="shared" si="59"/>
        <v>0</v>
      </c>
      <c r="AF164" s="393">
        <f t="shared" si="59"/>
        <v>0</v>
      </c>
      <c r="AG164" s="961">
        <f t="shared" si="57"/>
        <v>0</v>
      </c>
    </row>
    <row r="165">
      <c r="A165" s="40"/>
      <c r="AF165" s="6"/>
      <c r="AG165" s="732"/>
    </row>
    <row r="166">
      <c r="A166" s="1040" t="s">
        <v>1315</v>
      </c>
      <c r="B166" s="324">
        <v>0.0</v>
      </c>
      <c r="C166" s="324">
        <v>0.0</v>
      </c>
      <c r="D166" s="324">
        <v>0.0</v>
      </c>
      <c r="E166" s="324">
        <v>0.0</v>
      </c>
      <c r="F166" s="324">
        <v>0.0</v>
      </c>
      <c r="G166" s="324">
        <v>0.0</v>
      </c>
      <c r="H166" s="324">
        <v>0.0</v>
      </c>
      <c r="I166" s="324">
        <v>0.0</v>
      </c>
      <c r="J166" s="324">
        <v>0.0</v>
      </c>
      <c r="K166" s="324">
        <v>0.0</v>
      </c>
      <c r="L166" s="324">
        <v>0.0</v>
      </c>
      <c r="M166" s="324">
        <v>0.0</v>
      </c>
      <c r="N166" s="324">
        <v>0.0</v>
      </c>
      <c r="O166" s="324">
        <v>0.0</v>
      </c>
      <c r="P166" s="324">
        <v>0.0</v>
      </c>
      <c r="Q166" s="324">
        <v>0.0</v>
      </c>
      <c r="R166" s="324">
        <v>0.0</v>
      </c>
      <c r="S166" s="324">
        <v>0.0</v>
      </c>
      <c r="T166" s="324">
        <v>0.0</v>
      </c>
      <c r="U166" s="324">
        <v>0.0</v>
      </c>
      <c r="V166" s="324">
        <v>0.0</v>
      </c>
      <c r="W166" s="324">
        <v>0.0</v>
      </c>
      <c r="X166" s="324">
        <v>0.0</v>
      </c>
      <c r="Y166" s="324">
        <v>0.0</v>
      </c>
      <c r="Z166" s="324">
        <v>0.0</v>
      </c>
      <c r="AA166" s="324">
        <v>0.0</v>
      </c>
      <c r="AB166" s="324">
        <v>0.0</v>
      </c>
      <c r="AC166" s="324"/>
      <c r="AD166" s="324"/>
      <c r="AE166" s="324"/>
      <c r="AF166" s="86"/>
      <c r="AG166" s="961">
        <f t="shared" ref="AG166:AG168" si="60">SUM(B166:AF166)</f>
        <v>0</v>
      </c>
    </row>
    <row r="167">
      <c r="A167" s="1040" t="s">
        <v>1316</v>
      </c>
      <c r="B167" s="324">
        <v>0.0</v>
      </c>
      <c r="C167" s="324">
        <v>0.0</v>
      </c>
      <c r="D167" s="324">
        <v>0.0</v>
      </c>
      <c r="E167" s="324">
        <v>0.0</v>
      </c>
      <c r="F167" s="324">
        <v>0.0</v>
      </c>
      <c r="G167" s="324">
        <v>0.0</v>
      </c>
      <c r="H167" s="324">
        <v>0.0</v>
      </c>
      <c r="I167" s="324">
        <v>0.0</v>
      </c>
      <c r="J167" s="324">
        <v>0.0</v>
      </c>
      <c r="K167" s="324">
        <v>0.0</v>
      </c>
      <c r="L167" s="324">
        <v>0.0</v>
      </c>
      <c r="M167" s="324">
        <v>0.0</v>
      </c>
      <c r="N167" s="324">
        <v>0.0</v>
      </c>
      <c r="O167" s="324">
        <v>0.0</v>
      </c>
      <c r="P167" s="324">
        <v>0.0</v>
      </c>
      <c r="Q167" s="324">
        <v>0.0</v>
      </c>
      <c r="R167" s="324">
        <v>0.0</v>
      </c>
      <c r="S167" s="324">
        <v>0.0</v>
      </c>
      <c r="T167" s="324">
        <v>0.0</v>
      </c>
      <c r="U167" s="324">
        <v>0.0</v>
      </c>
      <c r="V167" s="324">
        <v>0.0</v>
      </c>
      <c r="W167" s="324">
        <v>0.0</v>
      </c>
      <c r="X167" s="324">
        <v>0.0</v>
      </c>
      <c r="Y167" s="324">
        <v>0.0</v>
      </c>
      <c r="Z167" s="324">
        <v>0.0</v>
      </c>
      <c r="AA167" s="324">
        <v>0.0</v>
      </c>
      <c r="AB167" s="324">
        <v>0.0</v>
      </c>
      <c r="AC167" s="324"/>
      <c r="AD167" s="324"/>
      <c r="AE167" s="324"/>
      <c r="AF167" s="86"/>
      <c r="AG167" s="961">
        <f t="shared" si="60"/>
        <v>0</v>
      </c>
    </row>
    <row r="168">
      <c r="A168" s="1040" t="s">
        <v>1252</v>
      </c>
      <c r="B168" s="324">
        <v>0.0</v>
      </c>
      <c r="C168" s="324">
        <v>0.0</v>
      </c>
      <c r="D168" s="324">
        <v>0.0</v>
      </c>
      <c r="E168" s="324">
        <v>0.0</v>
      </c>
      <c r="F168" s="324">
        <v>0.0</v>
      </c>
      <c r="G168" s="324">
        <v>0.0</v>
      </c>
      <c r="H168" s="324">
        <v>0.0</v>
      </c>
      <c r="I168" s="324">
        <v>0.0</v>
      </c>
      <c r="J168" s="324">
        <v>0.0</v>
      </c>
      <c r="K168" s="324">
        <v>0.0</v>
      </c>
      <c r="L168" s="324">
        <v>0.0</v>
      </c>
      <c r="M168" s="324">
        <v>0.0</v>
      </c>
      <c r="N168" s="324">
        <v>0.0</v>
      </c>
      <c r="O168" s="324">
        <v>0.0</v>
      </c>
      <c r="P168" s="324">
        <v>0.0</v>
      </c>
      <c r="Q168" s="324">
        <v>0.0</v>
      </c>
      <c r="R168" s="324">
        <v>0.0</v>
      </c>
      <c r="S168" s="324">
        <v>0.0</v>
      </c>
      <c r="T168" s="324">
        <v>0.0</v>
      </c>
      <c r="U168" s="324">
        <v>0.0</v>
      </c>
      <c r="V168" s="324">
        <v>0.0</v>
      </c>
      <c r="W168" s="324">
        <v>0.0</v>
      </c>
      <c r="X168" s="324">
        <v>0.0</v>
      </c>
      <c r="Y168" s="324">
        <v>0.0</v>
      </c>
      <c r="Z168" s="324">
        <v>0.0</v>
      </c>
      <c r="AA168" s="324">
        <v>0.0</v>
      </c>
      <c r="AB168" s="324">
        <v>0.0</v>
      </c>
      <c r="AC168" s="324"/>
      <c r="AD168" s="324"/>
      <c r="AE168" s="324"/>
      <c r="AF168" s="86"/>
      <c r="AG168" s="961">
        <f t="shared" si="60"/>
        <v>0</v>
      </c>
    </row>
    <row r="169">
      <c r="A169" s="1040" t="s">
        <v>1253</v>
      </c>
      <c r="B169" s="324">
        <v>0.0</v>
      </c>
      <c r="C169" s="324">
        <v>0.0</v>
      </c>
      <c r="D169" s="324">
        <v>0.0</v>
      </c>
      <c r="E169" s="324">
        <v>0.0</v>
      </c>
      <c r="F169" s="324">
        <v>0.0</v>
      </c>
      <c r="G169" s="324">
        <v>0.0</v>
      </c>
      <c r="H169" s="324">
        <v>0.0</v>
      </c>
      <c r="I169" s="324">
        <v>0.0</v>
      </c>
      <c r="J169" s="324">
        <v>0.0</v>
      </c>
      <c r="K169" s="324">
        <v>0.0</v>
      </c>
      <c r="L169" s="324">
        <v>0.0</v>
      </c>
      <c r="M169" s="324">
        <v>0.0</v>
      </c>
      <c r="N169" s="324">
        <v>0.0</v>
      </c>
      <c r="O169" s="324">
        <v>0.0</v>
      </c>
      <c r="P169" s="324">
        <v>0.0</v>
      </c>
      <c r="Q169" s="324">
        <v>0.0</v>
      </c>
      <c r="R169" s="324">
        <v>0.0</v>
      </c>
      <c r="S169" s="324">
        <v>0.0</v>
      </c>
      <c r="T169" s="324">
        <v>0.0</v>
      </c>
      <c r="U169" s="324">
        <v>0.0</v>
      </c>
      <c r="V169" s="324">
        <v>0.0</v>
      </c>
      <c r="W169" s="324">
        <v>0.0</v>
      </c>
      <c r="X169" s="324">
        <v>0.0</v>
      </c>
      <c r="Y169" s="324">
        <v>0.0</v>
      </c>
      <c r="Z169" s="324">
        <v>0.0</v>
      </c>
      <c r="AA169" s="324">
        <v>0.0</v>
      </c>
      <c r="AB169" s="324">
        <v>0.0</v>
      </c>
      <c r="AC169" s="324"/>
      <c r="AD169" s="324"/>
      <c r="AE169" s="324"/>
      <c r="AF169" s="86"/>
      <c r="AG169" s="961"/>
    </row>
    <row r="170">
      <c r="A170" s="1297" t="s">
        <v>1255</v>
      </c>
      <c r="B170" s="324">
        <v>0.0</v>
      </c>
      <c r="C170" s="324">
        <v>0.0</v>
      </c>
      <c r="D170" s="324">
        <v>0.0</v>
      </c>
      <c r="E170" s="324">
        <v>0.0</v>
      </c>
      <c r="F170" s="324">
        <v>0.0</v>
      </c>
      <c r="G170" s="324">
        <v>0.0</v>
      </c>
      <c r="H170" s="324">
        <v>0.0</v>
      </c>
      <c r="I170" s="324">
        <v>0.0</v>
      </c>
      <c r="J170" s="324">
        <v>0.0</v>
      </c>
      <c r="K170" s="324">
        <v>0.0</v>
      </c>
      <c r="L170" s="324">
        <v>0.0</v>
      </c>
      <c r="M170" s="324">
        <v>0.0</v>
      </c>
      <c r="N170" s="324">
        <v>0.0</v>
      </c>
      <c r="O170" s="324">
        <v>0.0</v>
      </c>
      <c r="P170" s="324">
        <v>0.0</v>
      </c>
      <c r="Q170" s="324">
        <v>0.0</v>
      </c>
      <c r="R170" s="324">
        <v>0.0</v>
      </c>
      <c r="S170" s="324">
        <v>0.0</v>
      </c>
      <c r="T170" s="324">
        <v>0.0</v>
      </c>
      <c r="U170" s="324">
        <v>0.0</v>
      </c>
      <c r="V170" s="324">
        <v>0.0</v>
      </c>
      <c r="W170" s="324">
        <v>0.0</v>
      </c>
      <c r="X170" s="324">
        <v>0.0</v>
      </c>
      <c r="Y170" s="324">
        <v>0.0</v>
      </c>
      <c r="Z170" s="324">
        <v>0.0</v>
      </c>
      <c r="AA170" s="324">
        <v>0.0</v>
      </c>
      <c r="AB170" s="324">
        <v>0.0</v>
      </c>
      <c r="AC170" s="324"/>
      <c r="AD170" s="324"/>
      <c r="AE170" s="324"/>
      <c r="AF170" s="86"/>
      <c r="AG170" s="961">
        <f>SUM(B170:AF170)</f>
        <v>0</v>
      </c>
    </row>
    <row r="171">
      <c r="A171" s="1040" t="s">
        <v>1256</v>
      </c>
      <c r="B171" s="324">
        <v>0.0</v>
      </c>
      <c r="C171" s="324">
        <v>0.0</v>
      </c>
      <c r="D171" s="324">
        <v>0.0</v>
      </c>
      <c r="E171" s="324">
        <v>0.0</v>
      </c>
      <c r="F171" s="324">
        <v>0.0</v>
      </c>
      <c r="G171" s="324">
        <v>0.0</v>
      </c>
      <c r="H171" s="324">
        <v>0.0</v>
      </c>
      <c r="I171" s="324">
        <v>0.0</v>
      </c>
      <c r="J171" s="324">
        <v>0.0</v>
      </c>
      <c r="K171" s="324">
        <v>0.0</v>
      </c>
      <c r="L171" s="324">
        <v>0.0</v>
      </c>
      <c r="M171" s="324">
        <v>0.0</v>
      </c>
      <c r="N171" s="324">
        <v>0.0</v>
      </c>
      <c r="O171" s="324">
        <v>0.0</v>
      </c>
      <c r="P171" s="324">
        <v>0.0</v>
      </c>
      <c r="Q171" s="324">
        <v>0.0</v>
      </c>
      <c r="R171" s="324">
        <v>0.0</v>
      </c>
      <c r="S171" s="324">
        <v>0.0</v>
      </c>
      <c r="T171" s="324">
        <v>0.0</v>
      </c>
      <c r="U171" s="324">
        <v>0.0</v>
      </c>
      <c r="V171" s="324">
        <v>0.0</v>
      </c>
      <c r="W171" s="324">
        <v>0.0</v>
      </c>
      <c r="X171" s="324">
        <v>0.0</v>
      </c>
      <c r="Y171" s="324">
        <v>0.0</v>
      </c>
      <c r="Z171" s="324">
        <v>0.0</v>
      </c>
      <c r="AA171" s="324">
        <v>0.0</v>
      </c>
      <c r="AB171" s="324">
        <v>0.0</v>
      </c>
      <c r="AC171" s="324"/>
      <c r="AD171" s="324"/>
      <c r="AE171" s="324"/>
      <c r="AF171" s="86"/>
      <c r="AG171" s="961"/>
    </row>
    <row r="172">
      <c r="A172" s="1040" t="s">
        <v>1257</v>
      </c>
      <c r="B172" s="324">
        <v>0.0</v>
      </c>
      <c r="C172" s="324">
        <v>0.0</v>
      </c>
      <c r="D172" s="324">
        <v>0.0</v>
      </c>
      <c r="E172" s="324">
        <v>0.0</v>
      </c>
      <c r="F172" s="324">
        <v>0.0</v>
      </c>
      <c r="G172" s="324">
        <v>0.0</v>
      </c>
      <c r="H172" s="324">
        <v>0.0</v>
      </c>
      <c r="I172" s="324">
        <v>0.0</v>
      </c>
      <c r="J172" s="324">
        <v>0.0</v>
      </c>
      <c r="K172" s="324">
        <v>0.0</v>
      </c>
      <c r="L172" s="324">
        <v>0.0</v>
      </c>
      <c r="M172" s="324">
        <v>0.0</v>
      </c>
      <c r="N172" s="324">
        <v>0.0</v>
      </c>
      <c r="O172" s="324">
        <v>0.0</v>
      </c>
      <c r="P172" s="324">
        <v>0.0</v>
      </c>
      <c r="Q172" s="324">
        <v>0.0</v>
      </c>
      <c r="R172" s="324">
        <v>0.0</v>
      </c>
      <c r="S172" s="324">
        <v>0.0</v>
      </c>
      <c r="T172" s="324">
        <v>0.0</v>
      </c>
      <c r="U172" s="324">
        <v>0.0</v>
      </c>
      <c r="V172" s="324">
        <v>0.0</v>
      </c>
      <c r="W172" s="324">
        <v>0.0</v>
      </c>
      <c r="X172" s="324">
        <v>0.0</v>
      </c>
      <c r="Y172" s="324">
        <v>0.0</v>
      </c>
      <c r="Z172" s="324">
        <v>0.0</v>
      </c>
      <c r="AA172" s="324">
        <v>0.0</v>
      </c>
      <c r="AB172" s="324">
        <v>0.0</v>
      </c>
      <c r="AC172" s="324"/>
      <c r="AD172" s="324"/>
      <c r="AE172" s="324"/>
      <c r="AF172" s="86"/>
      <c r="AG172" s="961"/>
    </row>
    <row r="173">
      <c r="A173" s="1040" t="s">
        <v>1260</v>
      </c>
      <c r="B173" s="324">
        <v>0.0</v>
      </c>
      <c r="C173" s="324">
        <v>0.0</v>
      </c>
      <c r="D173" s="324">
        <v>0.0</v>
      </c>
      <c r="E173" s="324">
        <v>0.0</v>
      </c>
      <c r="F173" s="324">
        <v>0.0</v>
      </c>
      <c r="G173" s="324">
        <v>0.0</v>
      </c>
      <c r="H173" s="324">
        <v>0.0</v>
      </c>
      <c r="I173" s="324">
        <v>0.0</v>
      </c>
      <c r="J173" s="324">
        <v>0.0</v>
      </c>
      <c r="K173" s="324">
        <v>0.0</v>
      </c>
      <c r="L173" s="324">
        <v>0.0</v>
      </c>
      <c r="M173" s="324">
        <v>0.0</v>
      </c>
      <c r="N173" s="324">
        <v>0.0</v>
      </c>
      <c r="O173" s="324">
        <v>0.0</v>
      </c>
      <c r="P173" s="324">
        <v>0.0</v>
      </c>
      <c r="Q173" s="324">
        <v>0.0</v>
      </c>
      <c r="R173" s="324">
        <v>0.0</v>
      </c>
      <c r="S173" s="324">
        <v>0.0</v>
      </c>
      <c r="T173" s="324">
        <v>0.0</v>
      </c>
      <c r="U173" s="324">
        <v>0.0</v>
      </c>
      <c r="V173" s="324">
        <v>0.0</v>
      </c>
      <c r="W173" s="324">
        <v>0.0</v>
      </c>
      <c r="X173" s="324">
        <v>0.0</v>
      </c>
      <c r="Y173" s="324">
        <v>0.0</v>
      </c>
      <c r="Z173" s="324">
        <v>0.0</v>
      </c>
      <c r="AA173" s="324">
        <v>0.0</v>
      </c>
      <c r="AB173" s="324">
        <v>0.0</v>
      </c>
      <c r="AC173" s="324"/>
      <c r="AD173" s="324"/>
      <c r="AE173" s="324"/>
      <c r="AF173" s="86"/>
      <c r="AG173" s="961"/>
    </row>
    <row r="174">
      <c r="A174" s="1300" t="s">
        <v>1317</v>
      </c>
      <c r="B174" s="393">
        <f t="shared" ref="B174:AF174" si="61">SUM(B166:B173)</f>
        <v>0</v>
      </c>
      <c r="C174" s="393">
        <f t="shared" si="61"/>
        <v>0</v>
      </c>
      <c r="D174" s="393">
        <f t="shared" si="61"/>
        <v>0</v>
      </c>
      <c r="E174" s="393">
        <f t="shared" si="61"/>
        <v>0</v>
      </c>
      <c r="F174" s="393">
        <f t="shared" si="61"/>
        <v>0</v>
      </c>
      <c r="G174" s="393">
        <f t="shared" si="61"/>
        <v>0</v>
      </c>
      <c r="H174" s="393">
        <f t="shared" si="61"/>
        <v>0</v>
      </c>
      <c r="I174" s="393">
        <f t="shared" si="61"/>
        <v>0</v>
      </c>
      <c r="J174" s="393">
        <f t="shared" si="61"/>
        <v>0</v>
      </c>
      <c r="K174" s="393">
        <f t="shared" si="61"/>
        <v>0</v>
      </c>
      <c r="L174" s="393">
        <f t="shared" si="61"/>
        <v>0</v>
      </c>
      <c r="M174" s="393">
        <f t="shared" si="61"/>
        <v>0</v>
      </c>
      <c r="N174" s="393">
        <f t="shared" si="61"/>
        <v>0</v>
      </c>
      <c r="O174" s="393">
        <f t="shared" si="61"/>
        <v>0</v>
      </c>
      <c r="P174" s="393">
        <f t="shared" si="61"/>
        <v>0</v>
      </c>
      <c r="Q174" s="393">
        <f t="shared" si="61"/>
        <v>0</v>
      </c>
      <c r="R174" s="393">
        <f t="shared" si="61"/>
        <v>0</v>
      </c>
      <c r="S174" s="393">
        <f t="shared" si="61"/>
        <v>0</v>
      </c>
      <c r="T174" s="393">
        <f t="shared" si="61"/>
        <v>0</v>
      </c>
      <c r="U174" s="393">
        <f t="shared" si="61"/>
        <v>0</v>
      </c>
      <c r="V174" s="393">
        <f t="shared" si="61"/>
        <v>0</v>
      </c>
      <c r="W174" s="393">
        <f t="shared" si="61"/>
        <v>0</v>
      </c>
      <c r="X174" s="393">
        <f t="shared" si="61"/>
        <v>0</v>
      </c>
      <c r="Y174" s="393">
        <f t="shared" si="61"/>
        <v>0</v>
      </c>
      <c r="Z174" s="393">
        <f t="shared" si="61"/>
        <v>0</v>
      </c>
      <c r="AA174" s="393">
        <f t="shared" si="61"/>
        <v>0</v>
      </c>
      <c r="AB174" s="393">
        <f t="shared" si="61"/>
        <v>0</v>
      </c>
      <c r="AC174" s="393">
        <f t="shared" si="61"/>
        <v>0</v>
      </c>
      <c r="AD174" s="393">
        <f t="shared" si="61"/>
        <v>0</v>
      </c>
      <c r="AE174" s="393">
        <f t="shared" si="61"/>
        <v>0</v>
      </c>
      <c r="AF174" s="393">
        <f t="shared" si="61"/>
        <v>0</v>
      </c>
      <c r="AG174" s="961">
        <f>SUM(B174:AF174)</f>
        <v>0</v>
      </c>
    </row>
    <row r="175">
      <c r="A175" s="40"/>
      <c r="AF175" s="6"/>
      <c r="AG175" s="732"/>
    </row>
    <row r="176" hidden="1">
      <c r="A176" s="1040" t="s">
        <v>145</v>
      </c>
      <c r="B176" s="48"/>
      <c r="C176" s="48"/>
      <c r="D176" s="48"/>
      <c r="E176" s="48"/>
      <c r="F176" s="48"/>
      <c r="G176" s="48"/>
      <c r="H176" s="48"/>
      <c r="I176" s="48"/>
      <c r="J176" s="48"/>
      <c r="K176" s="48"/>
      <c r="L176" s="48"/>
      <c r="M176" s="48"/>
      <c r="N176" s="48"/>
      <c r="O176" s="48"/>
      <c r="P176" s="48"/>
      <c r="Q176" s="48"/>
      <c r="R176" s="48"/>
      <c r="S176" s="1011"/>
      <c r="T176" s="48"/>
      <c r="U176" s="48"/>
      <c r="V176" s="48"/>
      <c r="W176" s="48"/>
      <c r="X176" s="48"/>
      <c r="Y176" s="48"/>
      <c r="Z176" s="48"/>
      <c r="AA176" s="48"/>
      <c r="AB176" s="48"/>
      <c r="AC176" s="48"/>
      <c r="AD176" s="48"/>
      <c r="AE176" s="48"/>
      <c r="AF176" s="86"/>
      <c r="AG176" s="961">
        <f t="shared" ref="AG176:AG179" si="62">SUM(B176:AE176)</f>
        <v>0</v>
      </c>
    </row>
    <row r="177" hidden="1">
      <c r="A177" s="1040" t="s">
        <v>148</v>
      </c>
      <c r="B177" s="48"/>
      <c r="C177" s="48"/>
      <c r="D177" s="48"/>
      <c r="E177" s="48"/>
      <c r="F177" s="48"/>
      <c r="G177" s="48"/>
      <c r="H177" s="48"/>
      <c r="I177" s="48"/>
      <c r="J177" s="48"/>
      <c r="K177" s="48"/>
      <c r="L177" s="48"/>
      <c r="M177" s="48"/>
      <c r="N177" s="48"/>
      <c r="O177" s="48"/>
      <c r="P177" s="48"/>
      <c r="Q177" s="48"/>
      <c r="R177" s="48"/>
      <c r="S177" s="1011"/>
      <c r="T177" s="48"/>
      <c r="U177" s="48"/>
      <c r="V177" s="48"/>
      <c r="W177" s="48"/>
      <c r="X177" s="48"/>
      <c r="Y177" s="48"/>
      <c r="Z177" s="48"/>
      <c r="AA177" s="48"/>
      <c r="AB177" s="48"/>
      <c r="AC177" s="48"/>
      <c r="AD177" s="48"/>
      <c r="AE177" s="48"/>
      <c r="AF177" s="86"/>
      <c r="AG177" s="961">
        <f t="shared" si="62"/>
        <v>0</v>
      </c>
    </row>
    <row r="178" hidden="1">
      <c r="A178" s="1040" t="s">
        <v>150</v>
      </c>
      <c r="B178" s="48"/>
      <c r="C178" s="48"/>
      <c r="D178" s="48"/>
      <c r="E178" s="48"/>
      <c r="F178" s="48"/>
      <c r="G178" s="48"/>
      <c r="H178" s="48"/>
      <c r="I178" s="48"/>
      <c r="J178" s="48"/>
      <c r="K178" s="48"/>
      <c r="L178" s="48"/>
      <c r="M178" s="48"/>
      <c r="N178" s="48"/>
      <c r="O178" s="48"/>
      <c r="P178" s="48"/>
      <c r="Q178" s="48"/>
      <c r="R178" s="48"/>
      <c r="S178" s="1011"/>
      <c r="T178" s="48"/>
      <c r="U178" s="48"/>
      <c r="V178" s="48"/>
      <c r="W178" s="48"/>
      <c r="X178" s="48"/>
      <c r="Y178" s="48"/>
      <c r="Z178" s="48"/>
      <c r="AA178" s="48"/>
      <c r="AB178" s="48"/>
      <c r="AC178" s="48"/>
      <c r="AD178" s="48"/>
      <c r="AE178" s="48"/>
      <c r="AF178" s="86"/>
      <c r="AG178" s="961">
        <f t="shared" si="62"/>
        <v>0</v>
      </c>
    </row>
    <row r="179" hidden="1">
      <c r="A179" s="1040" t="s">
        <v>151</v>
      </c>
      <c r="B179" s="48"/>
      <c r="C179" s="48"/>
      <c r="D179" s="48"/>
      <c r="E179" s="48"/>
      <c r="F179" s="48"/>
      <c r="G179" s="48"/>
      <c r="H179" s="48"/>
      <c r="I179" s="48"/>
      <c r="J179" s="48"/>
      <c r="K179" s="48"/>
      <c r="L179" s="48"/>
      <c r="M179" s="48"/>
      <c r="N179" s="48"/>
      <c r="O179" s="48"/>
      <c r="P179" s="48"/>
      <c r="Q179" s="48"/>
      <c r="R179" s="48"/>
      <c r="S179" s="1011"/>
      <c r="T179" s="48"/>
      <c r="U179" s="48"/>
      <c r="V179" s="48"/>
      <c r="W179" s="48"/>
      <c r="X179" s="48"/>
      <c r="Y179" s="48"/>
      <c r="Z179" s="48"/>
      <c r="AA179" s="48"/>
      <c r="AB179" s="48"/>
      <c r="AC179" s="48"/>
      <c r="AD179" s="48"/>
      <c r="AE179" s="48"/>
      <c r="AF179" s="86"/>
      <c r="AG179" s="961">
        <f t="shared" si="62"/>
        <v>0</v>
      </c>
    </row>
    <row r="180">
      <c r="A180" s="1089" t="s">
        <v>152</v>
      </c>
      <c r="B180" s="393">
        <f t="shared" ref="B180:R180" si="63">SUM(B176:B179)</f>
        <v>0</v>
      </c>
      <c r="C180" s="393">
        <f t="shared" si="63"/>
        <v>0</v>
      </c>
      <c r="D180" s="393">
        <f t="shared" si="63"/>
        <v>0</v>
      </c>
      <c r="E180" s="393">
        <f t="shared" si="63"/>
        <v>0</v>
      </c>
      <c r="F180" s="393">
        <f t="shared" si="63"/>
        <v>0</v>
      </c>
      <c r="G180" s="393">
        <f t="shared" si="63"/>
        <v>0</v>
      </c>
      <c r="H180" s="393">
        <f t="shared" si="63"/>
        <v>0</v>
      </c>
      <c r="I180" s="393">
        <f t="shared" si="63"/>
        <v>0</v>
      </c>
      <c r="J180" s="393">
        <f t="shared" si="63"/>
        <v>0</v>
      </c>
      <c r="K180" s="393">
        <f t="shared" si="63"/>
        <v>0</v>
      </c>
      <c r="L180" s="393">
        <f t="shared" si="63"/>
        <v>0</v>
      </c>
      <c r="M180" s="393">
        <f t="shared" si="63"/>
        <v>0</v>
      </c>
      <c r="N180" s="393">
        <f t="shared" si="63"/>
        <v>0</v>
      </c>
      <c r="O180" s="393">
        <f t="shared" si="63"/>
        <v>0</v>
      </c>
      <c r="P180" s="393">
        <f t="shared" si="63"/>
        <v>0</v>
      </c>
      <c r="Q180" s="393">
        <f t="shared" si="63"/>
        <v>0</v>
      </c>
      <c r="R180" s="393">
        <f t="shared" si="63"/>
        <v>0</v>
      </c>
      <c r="S180" s="512">
        <v>0.0</v>
      </c>
      <c r="T180" s="393">
        <f t="shared" ref="T180:AF180" si="64">SUM(T176:T179)</f>
        <v>0</v>
      </c>
      <c r="U180" s="393">
        <f t="shared" si="64"/>
        <v>0</v>
      </c>
      <c r="V180" s="393">
        <f t="shared" si="64"/>
        <v>0</v>
      </c>
      <c r="W180" s="393">
        <f t="shared" si="64"/>
        <v>0</v>
      </c>
      <c r="X180" s="393">
        <f t="shared" si="64"/>
        <v>0</v>
      </c>
      <c r="Y180" s="393">
        <f t="shared" si="64"/>
        <v>0</v>
      </c>
      <c r="Z180" s="393">
        <f t="shared" si="64"/>
        <v>0</v>
      </c>
      <c r="AA180" s="393">
        <f t="shared" si="64"/>
        <v>0</v>
      </c>
      <c r="AB180" s="393">
        <f t="shared" si="64"/>
        <v>0</v>
      </c>
      <c r="AC180" s="393">
        <f t="shared" si="64"/>
        <v>0</v>
      </c>
      <c r="AD180" s="393">
        <f t="shared" si="64"/>
        <v>0</v>
      </c>
      <c r="AE180" s="393">
        <f t="shared" si="64"/>
        <v>0</v>
      </c>
      <c r="AF180" s="393">
        <f t="shared" si="64"/>
        <v>0</v>
      </c>
      <c r="AG180" s="961">
        <f>SUM(B180:AF180)</f>
        <v>0</v>
      </c>
    </row>
    <row r="181">
      <c r="A181" s="983"/>
      <c r="AF181" s="6"/>
      <c r="AG181" s="732"/>
    </row>
    <row r="182">
      <c r="A182" s="983"/>
      <c r="AF182" s="6"/>
      <c r="AG182" s="732"/>
    </row>
    <row r="183">
      <c r="A183" s="1304" t="s">
        <v>1322</v>
      </c>
      <c r="B183" s="324">
        <v>0.0</v>
      </c>
      <c r="C183" s="324">
        <v>0.0</v>
      </c>
      <c r="D183" s="324">
        <v>0.0</v>
      </c>
      <c r="E183" s="324">
        <v>0.0</v>
      </c>
      <c r="F183" s="324">
        <v>0.0</v>
      </c>
      <c r="G183" s="324">
        <v>0.0</v>
      </c>
      <c r="H183" s="153">
        <v>0.0</v>
      </c>
      <c r="I183" s="324">
        <v>1.0</v>
      </c>
      <c r="J183" s="324">
        <v>0.0</v>
      </c>
      <c r="K183" s="324">
        <v>0.0</v>
      </c>
      <c r="L183" s="324">
        <v>0.0</v>
      </c>
      <c r="M183" s="324">
        <v>0.0</v>
      </c>
      <c r="N183" s="324">
        <v>0.0</v>
      </c>
      <c r="O183" s="324">
        <v>0.0</v>
      </c>
      <c r="P183" s="324">
        <v>0.0</v>
      </c>
      <c r="Q183" s="324">
        <v>0.0</v>
      </c>
      <c r="R183" s="324">
        <v>0.0</v>
      </c>
      <c r="S183" s="324">
        <v>0.0</v>
      </c>
      <c r="T183" s="324">
        <v>0.0</v>
      </c>
      <c r="U183" s="324">
        <v>0.0</v>
      </c>
      <c r="V183" s="324">
        <v>0.0</v>
      </c>
      <c r="W183" s="324">
        <v>0.0</v>
      </c>
      <c r="X183" s="324">
        <v>0.0</v>
      </c>
      <c r="Y183" s="324">
        <v>0.0</v>
      </c>
      <c r="Z183" s="324">
        <v>0.0</v>
      </c>
      <c r="AA183" s="324">
        <v>0.0</v>
      </c>
      <c r="AB183" s="324">
        <v>0.0</v>
      </c>
      <c r="AC183" s="324"/>
      <c r="AD183" s="324"/>
      <c r="AE183" s="324"/>
      <c r="AF183" s="86"/>
      <c r="AG183" s="961">
        <f t="shared" ref="AG183:AG185" si="65">SUM(B183:AF183)</f>
        <v>1</v>
      </c>
    </row>
    <row r="184">
      <c r="A184" s="1040" t="s">
        <v>1323</v>
      </c>
      <c r="B184" s="48"/>
      <c r="C184" s="48"/>
      <c r="D184" s="48"/>
      <c r="E184" s="48"/>
      <c r="F184" s="1011"/>
      <c r="G184" s="1011"/>
      <c r="H184" s="48"/>
      <c r="I184" s="48"/>
      <c r="J184" s="48"/>
      <c r="K184" s="48"/>
      <c r="L184" s="48"/>
      <c r="M184" s="48"/>
      <c r="N184" s="48"/>
      <c r="O184" s="48"/>
      <c r="P184" s="48"/>
      <c r="Q184" s="48"/>
      <c r="R184" s="48"/>
      <c r="S184" s="1011"/>
      <c r="T184" s="48"/>
      <c r="U184" s="48"/>
      <c r="V184" s="48"/>
      <c r="W184" s="48"/>
      <c r="X184" s="1011"/>
      <c r="Y184" s="48"/>
      <c r="Z184" s="48"/>
      <c r="AA184" s="48"/>
      <c r="AB184" s="48"/>
      <c r="AC184" s="48"/>
      <c r="AD184" s="48"/>
      <c r="AE184" s="48"/>
      <c r="AF184" s="1305"/>
      <c r="AG184" s="961">
        <f t="shared" si="65"/>
        <v>0</v>
      </c>
    </row>
    <row r="185">
      <c r="A185" s="1049" t="s">
        <v>392</v>
      </c>
      <c r="B185" s="393">
        <f t="shared" ref="B185:AF185" si="66">SUM(B183:B184)</f>
        <v>0</v>
      </c>
      <c r="C185" s="393">
        <f t="shared" si="66"/>
        <v>0</v>
      </c>
      <c r="D185" s="393">
        <f t="shared" si="66"/>
        <v>0</v>
      </c>
      <c r="E185" s="393">
        <f t="shared" si="66"/>
        <v>0</v>
      </c>
      <c r="F185" s="393">
        <f t="shared" si="66"/>
        <v>0</v>
      </c>
      <c r="G185" s="393">
        <f t="shared" si="66"/>
        <v>0</v>
      </c>
      <c r="H185" s="393">
        <f t="shared" si="66"/>
        <v>0</v>
      </c>
      <c r="I185" s="393">
        <f t="shared" si="66"/>
        <v>1</v>
      </c>
      <c r="J185" s="393">
        <f t="shared" si="66"/>
        <v>0</v>
      </c>
      <c r="K185" s="393">
        <f t="shared" si="66"/>
        <v>0</v>
      </c>
      <c r="L185" s="393">
        <f t="shared" si="66"/>
        <v>0</v>
      </c>
      <c r="M185" s="393">
        <f t="shared" si="66"/>
        <v>0</v>
      </c>
      <c r="N185" s="393">
        <f t="shared" si="66"/>
        <v>0</v>
      </c>
      <c r="O185" s="393">
        <f t="shared" si="66"/>
        <v>0</v>
      </c>
      <c r="P185" s="393">
        <f t="shared" si="66"/>
        <v>0</v>
      </c>
      <c r="Q185" s="393">
        <f t="shared" si="66"/>
        <v>0</v>
      </c>
      <c r="R185" s="393">
        <f t="shared" si="66"/>
        <v>0</v>
      </c>
      <c r="S185" s="393">
        <f t="shared" si="66"/>
        <v>0</v>
      </c>
      <c r="T185" s="393">
        <f t="shared" si="66"/>
        <v>0</v>
      </c>
      <c r="U185" s="393">
        <f t="shared" si="66"/>
        <v>0</v>
      </c>
      <c r="V185" s="393">
        <f t="shared" si="66"/>
        <v>0</v>
      </c>
      <c r="W185" s="393">
        <f t="shared" si="66"/>
        <v>0</v>
      </c>
      <c r="X185" s="393">
        <f t="shared" si="66"/>
        <v>0</v>
      </c>
      <c r="Y185" s="393">
        <f t="shared" si="66"/>
        <v>0</v>
      </c>
      <c r="Z185" s="393">
        <f t="shared" si="66"/>
        <v>0</v>
      </c>
      <c r="AA185" s="393">
        <f t="shared" si="66"/>
        <v>0</v>
      </c>
      <c r="AB185" s="393">
        <f t="shared" si="66"/>
        <v>0</v>
      </c>
      <c r="AC185" s="393">
        <f t="shared" si="66"/>
        <v>0</v>
      </c>
      <c r="AD185" s="393">
        <f t="shared" si="66"/>
        <v>0</v>
      </c>
      <c r="AE185" s="393">
        <f t="shared" si="66"/>
        <v>0</v>
      </c>
      <c r="AF185" s="393">
        <f t="shared" si="66"/>
        <v>0</v>
      </c>
      <c r="AG185" s="961">
        <f t="shared" si="65"/>
        <v>1</v>
      </c>
    </row>
    <row r="186">
      <c r="A186" s="983"/>
      <c r="B186" s="1053"/>
      <c r="AF186" s="6"/>
      <c r="AG186" s="732"/>
    </row>
    <row r="187">
      <c r="A187" s="917" t="s">
        <v>282</v>
      </c>
      <c r="B187" s="709"/>
      <c r="C187" s="709"/>
      <c r="D187" s="709"/>
      <c r="E187" s="709"/>
      <c r="F187" s="709"/>
      <c r="G187" s="1019"/>
      <c r="H187" s="709"/>
      <c r="I187" s="491"/>
      <c r="J187" s="491"/>
      <c r="K187" s="491"/>
      <c r="L187" s="491"/>
      <c r="M187" s="491"/>
      <c r="N187" s="491"/>
      <c r="O187" s="491"/>
      <c r="P187" s="491"/>
      <c r="Q187" s="491"/>
      <c r="R187" s="491"/>
      <c r="S187" s="491"/>
      <c r="T187" s="491"/>
      <c r="U187" s="491"/>
      <c r="V187" s="491"/>
      <c r="W187" s="491"/>
      <c r="X187" s="140"/>
      <c r="Y187" s="491"/>
      <c r="Z187" s="491"/>
      <c r="AA187" s="491"/>
      <c r="AB187" s="491"/>
      <c r="AC187" s="491"/>
      <c r="AD187" s="491"/>
      <c r="AE187" s="491"/>
      <c r="AF187" s="6"/>
      <c r="AG187" s="732"/>
    </row>
    <row r="188">
      <c r="A188" s="1304" t="s">
        <v>284</v>
      </c>
      <c r="B188" s="128">
        <v>0.0</v>
      </c>
      <c r="C188" s="128">
        <v>0.0</v>
      </c>
      <c r="D188" s="128">
        <v>0.0</v>
      </c>
      <c r="E188" s="128">
        <v>0.0</v>
      </c>
      <c r="F188" s="128">
        <v>0.0</v>
      </c>
      <c r="G188" s="128">
        <v>0.0</v>
      </c>
      <c r="H188" s="128">
        <v>0.0</v>
      </c>
      <c r="I188" s="128">
        <v>627.0</v>
      </c>
      <c r="J188" s="128">
        <v>0.0</v>
      </c>
      <c r="K188" s="128">
        <v>0.0</v>
      </c>
      <c r="L188" s="128">
        <v>0.0</v>
      </c>
      <c r="M188" s="128">
        <v>0.0</v>
      </c>
      <c r="N188" s="128">
        <v>0.0</v>
      </c>
      <c r="O188" s="128">
        <v>0.0</v>
      </c>
      <c r="P188" s="128">
        <v>0.0</v>
      </c>
      <c r="Q188" s="128">
        <v>0.0</v>
      </c>
      <c r="R188" s="128">
        <v>0.0</v>
      </c>
      <c r="S188" s="128">
        <v>0.0</v>
      </c>
      <c r="T188" s="128">
        <v>0.0</v>
      </c>
      <c r="U188" s="128">
        <v>0.0</v>
      </c>
      <c r="V188" s="128">
        <v>0.0</v>
      </c>
      <c r="W188" s="128">
        <v>0.0</v>
      </c>
      <c r="X188" s="128">
        <v>0.0</v>
      </c>
      <c r="Y188" s="128">
        <v>0.0</v>
      </c>
      <c r="Z188" s="128">
        <v>0.0</v>
      </c>
      <c r="AA188" s="128">
        <v>0.0</v>
      </c>
      <c r="AB188" s="128">
        <v>0.0</v>
      </c>
      <c r="AC188" s="128"/>
      <c r="AD188" s="128"/>
      <c r="AE188" s="128"/>
      <c r="AF188" s="127"/>
      <c r="AG188" s="872">
        <f t="shared" ref="AG188:AG191" si="67">SUM(B188:AF188)</f>
        <v>627</v>
      </c>
    </row>
    <row r="189">
      <c r="A189" s="1304" t="s">
        <v>1324</v>
      </c>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1306"/>
      <c r="AG189" s="872">
        <f t="shared" si="67"/>
        <v>0</v>
      </c>
    </row>
    <row r="190">
      <c r="A190" s="1304" t="s">
        <v>1325</v>
      </c>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1306"/>
      <c r="AG190" s="872">
        <f t="shared" si="67"/>
        <v>0</v>
      </c>
    </row>
    <row r="191">
      <c r="A191" s="1307" t="s">
        <v>1326</v>
      </c>
      <c r="B191" s="504">
        <f t="shared" ref="B191:AF191" si="68">B188+B189+B190</f>
        <v>0</v>
      </c>
      <c r="C191" s="504">
        <f t="shared" si="68"/>
        <v>0</v>
      </c>
      <c r="D191" s="504">
        <f t="shared" si="68"/>
        <v>0</v>
      </c>
      <c r="E191" s="504">
        <f t="shared" si="68"/>
        <v>0</v>
      </c>
      <c r="F191" s="504">
        <f t="shared" si="68"/>
        <v>0</v>
      </c>
      <c r="G191" s="504">
        <f t="shared" si="68"/>
        <v>0</v>
      </c>
      <c r="H191" s="504">
        <f t="shared" si="68"/>
        <v>0</v>
      </c>
      <c r="I191" s="504">
        <f t="shared" si="68"/>
        <v>627</v>
      </c>
      <c r="J191" s="504">
        <f t="shared" si="68"/>
        <v>0</v>
      </c>
      <c r="K191" s="504">
        <f t="shared" si="68"/>
        <v>0</v>
      </c>
      <c r="L191" s="504">
        <f t="shared" si="68"/>
        <v>0</v>
      </c>
      <c r="M191" s="504">
        <f t="shared" si="68"/>
        <v>0</v>
      </c>
      <c r="N191" s="504">
        <f t="shared" si="68"/>
        <v>0</v>
      </c>
      <c r="O191" s="504">
        <f t="shared" si="68"/>
        <v>0</v>
      </c>
      <c r="P191" s="504">
        <f t="shared" si="68"/>
        <v>0</v>
      </c>
      <c r="Q191" s="504">
        <f t="shared" si="68"/>
        <v>0</v>
      </c>
      <c r="R191" s="504">
        <f t="shared" si="68"/>
        <v>0</v>
      </c>
      <c r="S191" s="504">
        <f t="shared" si="68"/>
        <v>0</v>
      </c>
      <c r="T191" s="504">
        <f t="shared" si="68"/>
        <v>0</v>
      </c>
      <c r="U191" s="504">
        <f t="shared" si="68"/>
        <v>0</v>
      </c>
      <c r="V191" s="504">
        <f t="shared" si="68"/>
        <v>0</v>
      </c>
      <c r="W191" s="504">
        <f t="shared" si="68"/>
        <v>0</v>
      </c>
      <c r="X191" s="504">
        <f t="shared" si="68"/>
        <v>0</v>
      </c>
      <c r="Y191" s="504">
        <f t="shared" si="68"/>
        <v>0</v>
      </c>
      <c r="Z191" s="504">
        <f t="shared" si="68"/>
        <v>0</v>
      </c>
      <c r="AA191" s="504">
        <f t="shared" si="68"/>
        <v>0</v>
      </c>
      <c r="AB191" s="504">
        <f t="shared" si="68"/>
        <v>0</v>
      </c>
      <c r="AC191" s="504">
        <f t="shared" si="68"/>
        <v>0</v>
      </c>
      <c r="AD191" s="504">
        <f t="shared" si="68"/>
        <v>0</v>
      </c>
      <c r="AE191" s="504">
        <f t="shared" si="68"/>
        <v>0</v>
      </c>
      <c r="AF191" s="504">
        <f t="shared" si="68"/>
        <v>0</v>
      </c>
      <c r="AG191" s="872">
        <f t="shared" si="67"/>
        <v>627</v>
      </c>
    </row>
    <row r="192">
      <c r="A192" s="983"/>
      <c r="AF192" s="127"/>
      <c r="AG192" s="872"/>
    </row>
    <row r="193" hidden="1">
      <c r="A193" s="1040" t="s">
        <v>1327</v>
      </c>
      <c r="B193" s="91"/>
      <c r="C193" s="91"/>
      <c r="D193" s="91"/>
      <c r="E193" s="91"/>
      <c r="F193" s="1279"/>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127"/>
      <c r="AG193" s="872">
        <f t="shared" ref="AG193:AG195" si="69">SUM(B193:AE193)</f>
        <v>0</v>
      </c>
    </row>
    <row r="194" hidden="1">
      <c r="A194" s="1040" t="s">
        <v>1328</v>
      </c>
      <c r="B194" s="91"/>
      <c r="C194" s="91"/>
      <c r="D194" s="91"/>
      <c r="E194" s="91"/>
      <c r="F194" s="1279"/>
      <c r="G194" s="91"/>
      <c r="H194" s="91"/>
      <c r="I194" s="91"/>
      <c r="J194" s="91"/>
      <c r="K194" s="91"/>
      <c r="L194" s="91"/>
      <c r="M194" s="91"/>
      <c r="N194" s="91"/>
      <c r="O194" s="91"/>
      <c r="P194" s="91"/>
      <c r="Q194" s="91"/>
      <c r="R194" s="91"/>
      <c r="S194" s="91"/>
      <c r="T194" s="91"/>
      <c r="U194" s="91"/>
      <c r="V194" s="91"/>
      <c r="W194" s="1279"/>
      <c r="X194" s="1279"/>
      <c r="Y194" s="91"/>
      <c r="Z194" s="91"/>
      <c r="AA194" s="91"/>
      <c r="AB194" s="91"/>
      <c r="AC194" s="91"/>
      <c r="AD194" s="91"/>
      <c r="AE194" s="91"/>
      <c r="AF194" s="127"/>
      <c r="AG194" s="872">
        <f t="shared" si="69"/>
        <v>0</v>
      </c>
    </row>
    <row r="195" hidden="1">
      <c r="A195" s="1040" t="s">
        <v>1329</v>
      </c>
      <c r="B195" s="91">
        <f t="shared" ref="B195:AE195" si="70">B193*0.22</f>
        <v>0</v>
      </c>
      <c r="C195" s="91">
        <f t="shared" si="70"/>
        <v>0</v>
      </c>
      <c r="D195" s="91">
        <f t="shared" si="70"/>
        <v>0</v>
      </c>
      <c r="E195" s="91">
        <f t="shared" si="70"/>
        <v>0</v>
      </c>
      <c r="F195" s="91">
        <f t="shared" si="70"/>
        <v>0</v>
      </c>
      <c r="G195" s="91">
        <f t="shared" si="70"/>
        <v>0</v>
      </c>
      <c r="H195" s="91">
        <f t="shared" si="70"/>
        <v>0</v>
      </c>
      <c r="I195" s="91">
        <f t="shared" si="70"/>
        <v>0</v>
      </c>
      <c r="J195" s="91">
        <f t="shared" si="70"/>
        <v>0</v>
      </c>
      <c r="K195" s="91">
        <f t="shared" si="70"/>
        <v>0</v>
      </c>
      <c r="L195" s="91">
        <f t="shared" si="70"/>
        <v>0</v>
      </c>
      <c r="M195" s="91">
        <f t="shared" si="70"/>
        <v>0</v>
      </c>
      <c r="N195" s="91">
        <f t="shared" si="70"/>
        <v>0</v>
      </c>
      <c r="O195" s="91">
        <f t="shared" si="70"/>
        <v>0</v>
      </c>
      <c r="P195" s="91">
        <f t="shared" si="70"/>
        <v>0</v>
      </c>
      <c r="Q195" s="91">
        <f t="shared" si="70"/>
        <v>0</v>
      </c>
      <c r="R195" s="91">
        <f t="shared" si="70"/>
        <v>0</v>
      </c>
      <c r="S195" s="91">
        <f t="shared" si="70"/>
        <v>0</v>
      </c>
      <c r="T195" s="91">
        <f t="shared" si="70"/>
        <v>0</v>
      </c>
      <c r="U195" s="91">
        <f t="shared" si="70"/>
        <v>0</v>
      </c>
      <c r="V195" s="91">
        <f t="shared" si="70"/>
        <v>0</v>
      </c>
      <c r="W195" s="91">
        <f t="shared" si="70"/>
        <v>0</v>
      </c>
      <c r="X195" s="91">
        <f t="shared" si="70"/>
        <v>0</v>
      </c>
      <c r="Y195" s="91">
        <f t="shared" si="70"/>
        <v>0</v>
      </c>
      <c r="Z195" s="91">
        <f t="shared" si="70"/>
        <v>0</v>
      </c>
      <c r="AA195" s="91">
        <f t="shared" si="70"/>
        <v>0</v>
      </c>
      <c r="AB195" s="91">
        <f t="shared" si="70"/>
        <v>0</v>
      </c>
      <c r="AC195" s="91">
        <f t="shared" si="70"/>
        <v>0</v>
      </c>
      <c r="AD195" s="91">
        <f t="shared" si="70"/>
        <v>0</v>
      </c>
      <c r="AE195" s="91">
        <f t="shared" si="70"/>
        <v>0</v>
      </c>
      <c r="AF195" s="127"/>
      <c r="AG195" s="872">
        <f t="shared" si="69"/>
        <v>0</v>
      </c>
    </row>
    <row r="196">
      <c r="A196" s="1089" t="s">
        <v>152</v>
      </c>
      <c r="B196" s="504">
        <f t="shared" ref="B196:AF196" si="71">B193+B194</f>
        <v>0</v>
      </c>
      <c r="C196" s="504">
        <f t="shared" si="71"/>
        <v>0</v>
      </c>
      <c r="D196" s="504">
        <f t="shared" si="71"/>
        <v>0</v>
      </c>
      <c r="E196" s="504">
        <f t="shared" si="71"/>
        <v>0</v>
      </c>
      <c r="F196" s="504">
        <f t="shared" si="71"/>
        <v>0</v>
      </c>
      <c r="G196" s="504">
        <f t="shared" si="71"/>
        <v>0</v>
      </c>
      <c r="H196" s="504">
        <f t="shared" si="71"/>
        <v>0</v>
      </c>
      <c r="I196" s="504">
        <f t="shared" si="71"/>
        <v>0</v>
      </c>
      <c r="J196" s="504">
        <f t="shared" si="71"/>
        <v>0</v>
      </c>
      <c r="K196" s="504">
        <f t="shared" si="71"/>
        <v>0</v>
      </c>
      <c r="L196" s="504">
        <f t="shared" si="71"/>
        <v>0</v>
      </c>
      <c r="M196" s="504">
        <f t="shared" si="71"/>
        <v>0</v>
      </c>
      <c r="N196" s="504">
        <f t="shared" si="71"/>
        <v>0</v>
      </c>
      <c r="O196" s="504">
        <f t="shared" si="71"/>
        <v>0</v>
      </c>
      <c r="P196" s="504">
        <f t="shared" si="71"/>
        <v>0</v>
      </c>
      <c r="Q196" s="504">
        <f t="shared" si="71"/>
        <v>0</v>
      </c>
      <c r="R196" s="504">
        <f t="shared" si="71"/>
        <v>0</v>
      </c>
      <c r="S196" s="504">
        <f t="shared" si="71"/>
        <v>0</v>
      </c>
      <c r="T196" s="504">
        <f t="shared" si="71"/>
        <v>0</v>
      </c>
      <c r="U196" s="504">
        <f t="shared" si="71"/>
        <v>0</v>
      </c>
      <c r="V196" s="504">
        <f t="shared" si="71"/>
        <v>0</v>
      </c>
      <c r="W196" s="504">
        <f t="shared" si="71"/>
        <v>0</v>
      </c>
      <c r="X196" s="504">
        <f t="shared" si="71"/>
        <v>0</v>
      </c>
      <c r="Y196" s="504">
        <f t="shared" si="71"/>
        <v>0</v>
      </c>
      <c r="Z196" s="504">
        <f t="shared" si="71"/>
        <v>0</v>
      </c>
      <c r="AA196" s="504">
        <f t="shared" si="71"/>
        <v>0</v>
      </c>
      <c r="AB196" s="504">
        <f t="shared" si="71"/>
        <v>0</v>
      </c>
      <c r="AC196" s="504">
        <f t="shared" si="71"/>
        <v>0</v>
      </c>
      <c r="AD196" s="504">
        <f t="shared" si="71"/>
        <v>0</v>
      </c>
      <c r="AE196" s="504">
        <f t="shared" si="71"/>
        <v>0</v>
      </c>
      <c r="AF196" s="504">
        <f t="shared" si="71"/>
        <v>0</v>
      </c>
      <c r="AG196" s="872">
        <f>SUM(B196:AF196)</f>
        <v>0</v>
      </c>
    </row>
    <row r="197">
      <c r="A197" s="983"/>
      <c r="B197" s="324"/>
      <c r="C197" s="324"/>
      <c r="D197" s="324"/>
      <c r="E197" s="324"/>
      <c r="F197" s="324"/>
      <c r="G197" s="324"/>
      <c r="H197" s="324"/>
      <c r="I197" s="324"/>
      <c r="J197" s="324"/>
      <c r="K197" s="324"/>
      <c r="L197" s="324"/>
      <c r="M197" s="324"/>
      <c r="N197" s="324"/>
      <c r="O197" s="676"/>
      <c r="P197" s="676"/>
      <c r="Q197" s="676"/>
      <c r="R197" s="676"/>
      <c r="S197" s="676"/>
      <c r="T197" s="676"/>
      <c r="U197" s="676"/>
      <c r="V197" s="676"/>
      <c r="W197" s="676"/>
      <c r="X197" s="676"/>
      <c r="Y197" s="676"/>
      <c r="Z197" s="676"/>
      <c r="AA197" s="676"/>
      <c r="AB197" s="676"/>
      <c r="AC197" s="676"/>
      <c r="AD197" s="676"/>
      <c r="AE197" s="676"/>
      <c r="AF197" s="127"/>
      <c r="AG197" s="872"/>
    </row>
    <row r="198">
      <c r="A198" s="983"/>
      <c r="AF198" s="6"/>
      <c r="AG198" s="732"/>
    </row>
    <row r="199">
      <c r="A199" s="917" t="s">
        <v>1198</v>
      </c>
      <c r="AF199" s="6"/>
      <c r="AG199" s="732"/>
    </row>
    <row r="200">
      <c r="A200" s="1304" t="s">
        <v>1331</v>
      </c>
      <c r="B200" s="128">
        <v>0.0</v>
      </c>
      <c r="C200" s="128">
        <v>0.0</v>
      </c>
      <c r="D200" s="128">
        <v>0.0</v>
      </c>
      <c r="E200" s="128">
        <v>0.0</v>
      </c>
      <c r="F200" s="128">
        <v>0.0</v>
      </c>
      <c r="G200" s="128">
        <v>0.0</v>
      </c>
      <c r="H200" s="128">
        <v>0.0</v>
      </c>
      <c r="I200" s="128">
        <v>627.0</v>
      </c>
      <c r="J200" s="1091">
        <v>0.0</v>
      </c>
      <c r="K200" s="128">
        <v>0.0</v>
      </c>
      <c r="L200" s="128">
        <v>0.0</v>
      </c>
      <c r="M200" s="1091">
        <v>0.0</v>
      </c>
      <c r="N200" s="1091">
        <v>0.0</v>
      </c>
      <c r="O200" s="128">
        <v>0.0</v>
      </c>
      <c r="P200" s="128">
        <v>0.0</v>
      </c>
      <c r="Q200" s="128">
        <v>0.0</v>
      </c>
      <c r="R200" s="128">
        <v>0.0</v>
      </c>
      <c r="S200" s="128">
        <v>0.0</v>
      </c>
      <c r="T200" s="128">
        <v>0.0</v>
      </c>
      <c r="U200" s="128">
        <v>0.0</v>
      </c>
      <c r="V200" s="128">
        <v>0.0</v>
      </c>
      <c r="W200" s="128">
        <v>0.0</v>
      </c>
      <c r="X200" s="128">
        <v>0.0</v>
      </c>
      <c r="Y200" s="128">
        <v>0.0</v>
      </c>
      <c r="Z200" s="128">
        <v>0.0</v>
      </c>
      <c r="AA200" s="128">
        <v>0.0</v>
      </c>
      <c r="AB200" s="128">
        <v>0.0</v>
      </c>
      <c r="AC200" s="1091"/>
      <c r="AD200" s="1091"/>
      <c r="AE200" s="1091"/>
      <c r="AF200" s="127"/>
      <c r="AG200" s="872">
        <f t="shared" ref="AG200:AG203" si="72">SUM(B200:AF200)</f>
        <v>627</v>
      </c>
    </row>
    <row r="201">
      <c r="A201" s="1304" t="s">
        <v>1332</v>
      </c>
      <c r="B201" s="1071"/>
      <c r="C201" s="1309"/>
      <c r="D201" s="1309"/>
      <c r="E201" s="1309"/>
      <c r="F201" s="1309"/>
      <c r="G201" s="1309"/>
      <c r="H201" s="1309"/>
      <c r="I201" s="1309"/>
      <c r="J201" s="1309"/>
      <c r="K201" s="1309"/>
      <c r="L201" s="1309"/>
      <c r="M201" s="1309"/>
      <c r="N201" s="1309"/>
      <c r="O201" s="1309"/>
      <c r="P201" s="1309"/>
      <c r="Q201" s="1309"/>
      <c r="R201" s="1309"/>
      <c r="S201" s="1309"/>
      <c r="T201" s="1309"/>
      <c r="U201" s="1309"/>
      <c r="V201" s="1309"/>
      <c r="W201" s="1309"/>
      <c r="X201" s="1309"/>
      <c r="Y201" s="1309"/>
      <c r="Z201" s="1309"/>
      <c r="AA201" s="1309"/>
      <c r="AB201" s="1309"/>
      <c r="AC201" s="1309"/>
      <c r="AD201" s="1309"/>
      <c r="AE201" s="1309"/>
      <c r="AF201" s="1310"/>
      <c r="AG201" s="872">
        <f t="shared" si="72"/>
        <v>0</v>
      </c>
    </row>
    <row r="202">
      <c r="A202" s="1040" t="s">
        <v>296</v>
      </c>
      <c r="B202" s="1071"/>
      <c r="C202" s="1309"/>
      <c r="D202" s="1309"/>
      <c r="E202" s="1309"/>
      <c r="F202" s="1309"/>
      <c r="G202" s="1309"/>
      <c r="H202" s="1309"/>
      <c r="I202" s="1309"/>
      <c r="J202" s="1309"/>
      <c r="K202" s="1309"/>
      <c r="L202" s="1309"/>
      <c r="M202" s="1309"/>
      <c r="N202" s="1309"/>
      <c r="O202" s="1309"/>
      <c r="P202" s="1309"/>
      <c r="Q202" s="1309"/>
      <c r="R202" s="1309"/>
      <c r="S202" s="1309"/>
      <c r="T202" s="1309"/>
      <c r="U202" s="1309"/>
      <c r="V202" s="1309"/>
      <c r="W202" s="1309"/>
      <c r="X202" s="1309"/>
      <c r="Y202" s="1309"/>
      <c r="Z202" s="1309"/>
      <c r="AA202" s="1309"/>
      <c r="AB202" s="1309"/>
      <c r="AC202" s="1309"/>
      <c r="AD202" s="1309"/>
      <c r="AE202" s="1309"/>
      <c r="AF202" s="1310"/>
      <c r="AG202" s="872">
        <f t="shared" si="72"/>
        <v>0</v>
      </c>
    </row>
    <row r="203">
      <c r="A203" s="1307" t="s">
        <v>1333</v>
      </c>
      <c r="B203" s="1093">
        <f t="shared" ref="B203:AF203" si="73">sum(B200:B202)</f>
        <v>0</v>
      </c>
      <c r="C203" s="1093">
        <f t="shared" si="73"/>
        <v>0</v>
      </c>
      <c r="D203" s="1093">
        <f t="shared" si="73"/>
        <v>0</v>
      </c>
      <c r="E203" s="1093">
        <f t="shared" si="73"/>
        <v>0</v>
      </c>
      <c r="F203" s="1093">
        <f t="shared" si="73"/>
        <v>0</v>
      </c>
      <c r="G203" s="1093">
        <f t="shared" si="73"/>
        <v>0</v>
      </c>
      <c r="H203" s="1093">
        <f t="shared" si="73"/>
        <v>0</v>
      </c>
      <c r="I203" s="1093">
        <f t="shared" si="73"/>
        <v>627</v>
      </c>
      <c r="J203" s="1093">
        <f t="shared" si="73"/>
        <v>0</v>
      </c>
      <c r="K203" s="1093">
        <f t="shared" si="73"/>
        <v>0</v>
      </c>
      <c r="L203" s="1093">
        <f t="shared" si="73"/>
        <v>0</v>
      </c>
      <c r="M203" s="1093">
        <f t="shared" si="73"/>
        <v>0</v>
      </c>
      <c r="N203" s="1093">
        <f t="shared" si="73"/>
        <v>0</v>
      </c>
      <c r="O203" s="1093">
        <f t="shared" si="73"/>
        <v>0</v>
      </c>
      <c r="P203" s="1093">
        <f t="shared" si="73"/>
        <v>0</v>
      </c>
      <c r="Q203" s="1093">
        <f t="shared" si="73"/>
        <v>0</v>
      </c>
      <c r="R203" s="1093">
        <f t="shared" si="73"/>
        <v>0</v>
      </c>
      <c r="S203" s="1093">
        <f t="shared" si="73"/>
        <v>0</v>
      </c>
      <c r="T203" s="1093">
        <f t="shared" si="73"/>
        <v>0</v>
      </c>
      <c r="U203" s="1093">
        <f t="shared" si="73"/>
        <v>0</v>
      </c>
      <c r="V203" s="1093">
        <f t="shared" si="73"/>
        <v>0</v>
      </c>
      <c r="W203" s="1093">
        <f t="shared" si="73"/>
        <v>0</v>
      </c>
      <c r="X203" s="1093">
        <f t="shared" si="73"/>
        <v>0</v>
      </c>
      <c r="Y203" s="1093">
        <f t="shared" si="73"/>
        <v>0</v>
      </c>
      <c r="Z203" s="1093">
        <f t="shared" si="73"/>
        <v>0</v>
      </c>
      <c r="AA203" s="1093">
        <f t="shared" si="73"/>
        <v>0</v>
      </c>
      <c r="AB203" s="1093">
        <f t="shared" si="73"/>
        <v>0</v>
      </c>
      <c r="AC203" s="1093">
        <f t="shared" si="73"/>
        <v>0</v>
      </c>
      <c r="AD203" s="1093">
        <f t="shared" si="73"/>
        <v>0</v>
      </c>
      <c r="AE203" s="1093">
        <f t="shared" si="73"/>
        <v>0</v>
      </c>
      <c r="AF203" s="1093">
        <f t="shared" si="73"/>
        <v>0</v>
      </c>
      <c r="AG203" s="872">
        <f t="shared" si="72"/>
        <v>627</v>
      </c>
    </row>
    <row r="204">
      <c r="A204" s="983"/>
      <c r="B204" s="1311"/>
      <c r="C204" s="1311"/>
      <c r="D204" s="1311"/>
      <c r="E204" s="1311"/>
      <c r="F204" s="1311"/>
      <c r="G204" s="1311"/>
      <c r="H204" s="1311"/>
      <c r="I204" s="1311"/>
      <c r="J204" s="1311"/>
      <c r="K204" s="1311"/>
      <c r="L204" s="1311"/>
      <c r="M204" s="1311"/>
      <c r="N204" s="1311"/>
      <c r="O204" s="1311"/>
      <c r="P204" s="1311"/>
      <c r="Q204" s="1311"/>
      <c r="R204" s="1311"/>
      <c r="S204" s="1311"/>
      <c r="T204" s="1311"/>
      <c r="U204" s="1311"/>
      <c r="V204" s="1311"/>
      <c r="W204" s="1311"/>
      <c r="X204" s="1311"/>
      <c r="Y204" s="1311"/>
      <c r="Z204" s="1311"/>
      <c r="AA204" s="1311"/>
      <c r="AB204" s="1311"/>
      <c r="AC204" s="1311"/>
      <c r="AD204" s="1311"/>
      <c r="AE204" s="1311"/>
      <c r="AF204" s="6"/>
      <c r="AG204" s="732"/>
    </row>
    <row r="205" hidden="1">
      <c r="A205" s="1040" t="s">
        <v>1327</v>
      </c>
      <c r="B205" s="91"/>
      <c r="C205" s="91"/>
      <c r="D205" s="91"/>
      <c r="E205" s="1312"/>
      <c r="F205" s="1279"/>
      <c r="G205" s="1279"/>
      <c r="H205" s="1312"/>
      <c r="I205" s="1312"/>
      <c r="J205" s="1312"/>
      <c r="K205" s="1312"/>
      <c r="L205" s="1312"/>
      <c r="M205" s="1312"/>
      <c r="N205" s="1312"/>
      <c r="O205" s="1312"/>
      <c r="P205" s="1312"/>
      <c r="Q205" s="1312"/>
      <c r="R205" s="91"/>
      <c r="S205" s="1312"/>
      <c r="T205" s="1312"/>
      <c r="U205" s="1312"/>
      <c r="V205" s="1312"/>
      <c r="W205" s="1312"/>
      <c r="X205" s="1313"/>
      <c r="Y205" s="1312"/>
      <c r="Z205" s="1312"/>
      <c r="AA205" s="1312"/>
      <c r="AB205" s="1312"/>
      <c r="AC205" s="1312"/>
      <c r="AD205" s="1312"/>
      <c r="AE205" s="1312"/>
      <c r="AF205" s="127"/>
      <c r="AG205" s="872">
        <f t="shared" ref="AG205:AG207" si="74">SUM(B205:AE205)</f>
        <v>0</v>
      </c>
    </row>
    <row r="206" hidden="1">
      <c r="A206" s="1040" t="s">
        <v>1328</v>
      </c>
      <c r="B206" s="91"/>
      <c r="C206" s="91"/>
      <c r="D206" s="91"/>
      <c r="E206" s="1312"/>
      <c r="F206" s="1279"/>
      <c r="G206" s="1279"/>
      <c r="H206" s="1312"/>
      <c r="I206" s="1312"/>
      <c r="J206" s="1312"/>
      <c r="K206" s="1312"/>
      <c r="L206" s="1312"/>
      <c r="M206" s="1312"/>
      <c r="N206" s="1312"/>
      <c r="O206" s="1312"/>
      <c r="P206" s="1312"/>
      <c r="Q206" s="1312"/>
      <c r="R206" s="91"/>
      <c r="S206" s="1312"/>
      <c r="T206" s="1312"/>
      <c r="U206" s="1312"/>
      <c r="V206" s="1312"/>
      <c r="W206" s="1312"/>
      <c r="X206" s="1313"/>
      <c r="Y206" s="1312"/>
      <c r="Z206" s="1312"/>
      <c r="AA206" s="1312"/>
      <c r="AB206" s="1312"/>
      <c r="AC206" s="1312"/>
      <c r="AD206" s="1312"/>
      <c r="AE206" s="1312"/>
      <c r="AF206" s="127"/>
      <c r="AG206" s="872">
        <f t="shared" si="74"/>
        <v>0</v>
      </c>
    </row>
    <row r="207" hidden="1">
      <c r="A207" s="1040" t="s">
        <v>1329</v>
      </c>
      <c r="B207" s="91">
        <f t="shared" ref="B207:AE207" si="75">B205*0.22</f>
        <v>0</v>
      </c>
      <c r="C207" s="91">
        <f t="shared" si="75"/>
        <v>0</v>
      </c>
      <c r="D207" s="91">
        <f t="shared" si="75"/>
        <v>0</v>
      </c>
      <c r="E207" s="91">
        <f t="shared" si="75"/>
        <v>0</v>
      </c>
      <c r="F207" s="91">
        <f t="shared" si="75"/>
        <v>0</v>
      </c>
      <c r="G207" s="91">
        <f t="shared" si="75"/>
        <v>0</v>
      </c>
      <c r="H207" s="91">
        <f t="shared" si="75"/>
        <v>0</v>
      </c>
      <c r="I207" s="91">
        <f t="shared" si="75"/>
        <v>0</v>
      </c>
      <c r="J207" s="91">
        <f t="shared" si="75"/>
        <v>0</v>
      </c>
      <c r="K207" s="91">
        <f t="shared" si="75"/>
        <v>0</v>
      </c>
      <c r="L207" s="91">
        <f t="shared" si="75"/>
        <v>0</v>
      </c>
      <c r="M207" s="91">
        <f t="shared" si="75"/>
        <v>0</v>
      </c>
      <c r="N207" s="91">
        <f t="shared" si="75"/>
        <v>0</v>
      </c>
      <c r="O207" s="91">
        <f t="shared" si="75"/>
        <v>0</v>
      </c>
      <c r="P207" s="91">
        <f t="shared" si="75"/>
        <v>0</v>
      </c>
      <c r="Q207" s="91">
        <f t="shared" si="75"/>
        <v>0</v>
      </c>
      <c r="R207" s="91">
        <f t="shared" si="75"/>
        <v>0</v>
      </c>
      <c r="S207" s="91">
        <f t="shared" si="75"/>
        <v>0</v>
      </c>
      <c r="T207" s="91">
        <f t="shared" si="75"/>
        <v>0</v>
      </c>
      <c r="U207" s="91">
        <f t="shared" si="75"/>
        <v>0</v>
      </c>
      <c r="V207" s="91">
        <f t="shared" si="75"/>
        <v>0</v>
      </c>
      <c r="W207" s="91">
        <f t="shared" si="75"/>
        <v>0</v>
      </c>
      <c r="X207" s="91">
        <f t="shared" si="75"/>
        <v>0</v>
      </c>
      <c r="Y207" s="91">
        <f t="shared" si="75"/>
        <v>0</v>
      </c>
      <c r="Z207" s="91">
        <f t="shared" si="75"/>
        <v>0</v>
      </c>
      <c r="AA207" s="91">
        <f t="shared" si="75"/>
        <v>0</v>
      </c>
      <c r="AB207" s="91">
        <f t="shared" si="75"/>
        <v>0</v>
      </c>
      <c r="AC207" s="91">
        <f t="shared" si="75"/>
        <v>0</v>
      </c>
      <c r="AD207" s="91">
        <f t="shared" si="75"/>
        <v>0</v>
      </c>
      <c r="AE207" s="91">
        <f t="shared" si="75"/>
        <v>0</v>
      </c>
      <c r="AF207" s="127"/>
      <c r="AG207" s="872">
        <f t="shared" si="74"/>
        <v>0</v>
      </c>
    </row>
    <row r="208">
      <c r="A208" s="1089" t="s">
        <v>152</v>
      </c>
      <c r="B208" s="504">
        <f t="shared" ref="B208:AF208" si="76">SUM(B205:B207)</f>
        <v>0</v>
      </c>
      <c r="C208" s="504">
        <f t="shared" si="76"/>
        <v>0</v>
      </c>
      <c r="D208" s="504">
        <f t="shared" si="76"/>
        <v>0</v>
      </c>
      <c r="E208" s="504">
        <f t="shared" si="76"/>
        <v>0</v>
      </c>
      <c r="F208" s="504">
        <f t="shared" si="76"/>
        <v>0</v>
      </c>
      <c r="G208" s="504">
        <f t="shared" si="76"/>
        <v>0</v>
      </c>
      <c r="H208" s="504">
        <f t="shared" si="76"/>
        <v>0</v>
      </c>
      <c r="I208" s="504">
        <f t="shared" si="76"/>
        <v>0</v>
      </c>
      <c r="J208" s="504">
        <f t="shared" si="76"/>
        <v>0</v>
      </c>
      <c r="K208" s="504">
        <f t="shared" si="76"/>
        <v>0</v>
      </c>
      <c r="L208" s="504">
        <f t="shared" si="76"/>
        <v>0</v>
      </c>
      <c r="M208" s="504">
        <f t="shared" si="76"/>
        <v>0</v>
      </c>
      <c r="N208" s="504">
        <f t="shared" si="76"/>
        <v>0</v>
      </c>
      <c r="O208" s="504">
        <f t="shared" si="76"/>
        <v>0</v>
      </c>
      <c r="P208" s="504">
        <f t="shared" si="76"/>
        <v>0</v>
      </c>
      <c r="Q208" s="504">
        <f t="shared" si="76"/>
        <v>0</v>
      </c>
      <c r="R208" s="504">
        <f t="shared" si="76"/>
        <v>0</v>
      </c>
      <c r="S208" s="504">
        <f t="shared" si="76"/>
        <v>0</v>
      </c>
      <c r="T208" s="504">
        <f t="shared" si="76"/>
        <v>0</v>
      </c>
      <c r="U208" s="504">
        <f t="shared" si="76"/>
        <v>0</v>
      </c>
      <c r="V208" s="504">
        <f t="shared" si="76"/>
        <v>0</v>
      </c>
      <c r="W208" s="504">
        <f t="shared" si="76"/>
        <v>0</v>
      </c>
      <c r="X208" s="504">
        <f t="shared" si="76"/>
        <v>0</v>
      </c>
      <c r="Y208" s="504">
        <f t="shared" si="76"/>
        <v>0</v>
      </c>
      <c r="Z208" s="504">
        <f t="shared" si="76"/>
        <v>0</v>
      </c>
      <c r="AA208" s="504">
        <f t="shared" si="76"/>
        <v>0</v>
      </c>
      <c r="AB208" s="504">
        <f t="shared" si="76"/>
        <v>0</v>
      </c>
      <c r="AC208" s="504">
        <f t="shared" si="76"/>
        <v>0</v>
      </c>
      <c r="AD208" s="504">
        <f t="shared" si="76"/>
        <v>0</v>
      </c>
      <c r="AE208" s="504">
        <f t="shared" si="76"/>
        <v>0</v>
      </c>
      <c r="AF208" s="504">
        <f t="shared" si="76"/>
        <v>0</v>
      </c>
      <c r="AG208" s="872">
        <f>SUM(B208:AF208)</f>
        <v>0</v>
      </c>
    </row>
    <row r="209">
      <c r="A209" s="983"/>
      <c r="B209" s="1311"/>
      <c r="C209" s="1311"/>
      <c r="D209" s="1311"/>
      <c r="E209" s="1311"/>
      <c r="F209" s="1311"/>
      <c r="G209" s="1311"/>
      <c r="H209" s="1311"/>
      <c r="I209" s="1311"/>
      <c r="J209" s="1311"/>
      <c r="K209" s="1311"/>
      <c r="L209" s="1311"/>
      <c r="M209" s="1311"/>
      <c r="N209" s="1311"/>
      <c r="O209" s="1311"/>
      <c r="P209" s="1311"/>
      <c r="Q209" s="1311"/>
      <c r="R209" s="1311"/>
      <c r="S209" s="1311"/>
      <c r="T209" s="1311"/>
      <c r="U209" s="1311"/>
      <c r="V209" s="1311"/>
      <c r="W209" s="1311"/>
      <c r="X209" s="1311"/>
      <c r="Y209" s="1311"/>
      <c r="Z209" s="1311"/>
      <c r="AA209" s="1311"/>
      <c r="AB209" s="1311"/>
      <c r="AC209" s="1311"/>
      <c r="AD209" s="1311"/>
      <c r="AE209" s="1311"/>
      <c r="AF209" s="6"/>
      <c r="AG209" s="732"/>
    </row>
    <row r="210">
      <c r="A210" s="983"/>
      <c r="AF210" s="6"/>
      <c r="AG210" s="732"/>
    </row>
    <row r="211">
      <c r="A211" s="917" t="s">
        <v>1202</v>
      </c>
      <c r="AF211" s="6"/>
      <c r="AG211" s="732"/>
    </row>
    <row r="212">
      <c r="A212" s="1040" t="s">
        <v>1334</v>
      </c>
      <c r="B212" s="324">
        <v>0.0</v>
      </c>
      <c r="C212" s="324">
        <v>0.0</v>
      </c>
      <c r="D212" s="324">
        <v>0.0</v>
      </c>
      <c r="E212" s="324">
        <v>0.0</v>
      </c>
      <c r="F212" s="324">
        <v>0.0</v>
      </c>
      <c r="G212" s="324">
        <v>0.0</v>
      </c>
      <c r="H212" s="324">
        <v>0.0</v>
      </c>
      <c r="I212" s="324">
        <v>0.0</v>
      </c>
      <c r="J212" s="324">
        <v>0.0</v>
      </c>
      <c r="K212" s="324">
        <v>0.0</v>
      </c>
      <c r="L212" s="324">
        <v>0.0</v>
      </c>
      <c r="M212" s="324">
        <v>0.0</v>
      </c>
      <c r="N212" s="324">
        <v>0.0</v>
      </c>
      <c r="O212" s="324">
        <v>0.0</v>
      </c>
      <c r="P212" s="324">
        <v>0.0</v>
      </c>
      <c r="Q212" s="324">
        <v>0.0</v>
      </c>
      <c r="R212" s="324">
        <v>0.0</v>
      </c>
      <c r="S212" s="324">
        <v>0.0</v>
      </c>
      <c r="T212" s="324">
        <v>0.0</v>
      </c>
      <c r="U212" s="324">
        <v>0.0</v>
      </c>
      <c r="V212" s="324">
        <v>0.0</v>
      </c>
      <c r="W212" s="324">
        <v>0.0</v>
      </c>
      <c r="X212" s="324">
        <v>0.0</v>
      </c>
      <c r="Y212" s="324">
        <v>0.0</v>
      </c>
      <c r="Z212" s="324">
        <v>0.0</v>
      </c>
      <c r="AA212" s="324">
        <v>0.0</v>
      </c>
      <c r="AB212" s="324">
        <v>0.0</v>
      </c>
      <c r="AC212" s="324">
        <v>0.0</v>
      </c>
      <c r="AD212" s="324">
        <v>0.0</v>
      </c>
      <c r="AE212" s="324">
        <v>0.0</v>
      </c>
      <c r="AF212" s="324">
        <v>0.0</v>
      </c>
      <c r="AG212" s="961">
        <f t="shared" ref="AG212:AG219" si="77">SUM(B212:AF212)</f>
        <v>0</v>
      </c>
    </row>
    <row r="213">
      <c r="A213" s="1040" t="s">
        <v>1336</v>
      </c>
      <c r="B213" s="324">
        <v>0.0</v>
      </c>
      <c r="C213" s="324">
        <v>0.0</v>
      </c>
      <c r="D213" s="324">
        <v>0.0</v>
      </c>
      <c r="E213" s="324">
        <v>0.0</v>
      </c>
      <c r="F213" s="324">
        <v>0.0</v>
      </c>
      <c r="G213" s="324">
        <v>0.0</v>
      </c>
      <c r="H213" s="324">
        <v>0.0</v>
      </c>
      <c r="I213" s="324">
        <v>0.0</v>
      </c>
      <c r="J213" s="324">
        <v>0.0</v>
      </c>
      <c r="K213" s="324">
        <v>0.0</v>
      </c>
      <c r="L213" s="324">
        <v>0.0</v>
      </c>
      <c r="M213" s="324">
        <v>0.0</v>
      </c>
      <c r="N213" s="324">
        <v>0.0</v>
      </c>
      <c r="O213" s="324">
        <v>0.0</v>
      </c>
      <c r="P213" s="324">
        <v>0.0</v>
      </c>
      <c r="Q213" s="324">
        <v>0.0</v>
      </c>
      <c r="R213" s="324">
        <v>0.0</v>
      </c>
      <c r="S213" s="324">
        <v>0.0</v>
      </c>
      <c r="T213" s="324">
        <v>0.0</v>
      </c>
      <c r="U213" s="324">
        <v>0.0</v>
      </c>
      <c r="V213" s="324">
        <v>0.0</v>
      </c>
      <c r="W213" s="324">
        <v>0.0</v>
      </c>
      <c r="X213" s="324">
        <v>0.0</v>
      </c>
      <c r="Y213" s="324">
        <v>0.0</v>
      </c>
      <c r="Z213" s="324">
        <v>0.0</v>
      </c>
      <c r="AA213" s="324">
        <v>0.0</v>
      </c>
      <c r="AB213" s="324">
        <v>0.0</v>
      </c>
      <c r="AC213" s="324">
        <v>0.0</v>
      </c>
      <c r="AD213" s="324">
        <v>0.0</v>
      </c>
      <c r="AE213" s="324">
        <v>0.0</v>
      </c>
      <c r="AF213" s="324">
        <v>0.0</v>
      </c>
      <c r="AG213" s="961">
        <f t="shared" si="77"/>
        <v>0</v>
      </c>
    </row>
    <row r="214">
      <c r="A214" s="1040" t="s">
        <v>1337</v>
      </c>
      <c r="B214" s="324">
        <v>0.0</v>
      </c>
      <c r="C214" s="324">
        <v>0.0</v>
      </c>
      <c r="D214" s="324">
        <v>0.0</v>
      </c>
      <c r="E214" s="324">
        <v>0.0</v>
      </c>
      <c r="F214" s="324">
        <v>0.0</v>
      </c>
      <c r="G214" s="324">
        <v>0.0</v>
      </c>
      <c r="H214" s="324">
        <v>0.0</v>
      </c>
      <c r="I214" s="324">
        <v>0.0</v>
      </c>
      <c r="J214" s="324">
        <v>0.0</v>
      </c>
      <c r="K214" s="324">
        <v>0.0</v>
      </c>
      <c r="L214" s="324">
        <v>0.0</v>
      </c>
      <c r="M214" s="324">
        <v>0.0</v>
      </c>
      <c r="N214" s="324">
        <v>0.0</v>
      </c>
      <c r="O214" s="324">
        <v>0.0</v>
      </c>
      <c r="P214" s="324">
        <v>0.0</v>
      </c>
      <c r="Q214" s="324">
        <v>0.0</v>
      </c>
      <c r="R214" s="324">
        <v>0.0</v>
      </c>
      <c r="S214" s="324">
        <v>0.0</v>
      </c>
      <c r="T214" s="324">
        <v>0.0</v>
      </c>
      <c r="U214" s="324">
        <v>0.0</v>
      </c>
      <c r="V214" s="324">
        <v>0.0</v>
      </c>
      <c r="W214" s="324">
        <v>0.0</v>
      </c>
      <c r="X214" s="324">
        <v>0.0</v>
      </c>
      <c r="Y214" s="324">
        <v>0.0</v>
      </c>
      <c r="Z214" s="324">
        <v>0.0</v>
      </c>
      <c r="AA214" s="324">
        <v>0.0</v>
      </c>
      <c r="AB214" s="324">
        <v>0.0</v>
      </c>
      <c r="AC214" s="324">
        <v>0.0</v>
      </c>
      <c r="AD214" s="324">
        <v>0.0</v>
      </c>
      <c r="AE214" s="324">
        <v>0.0</v>
      </c>
      <c r="AF214" s="324">
        <v>0.0</v>
      </c>
      <c r="AG214" s="961">
        <f t="shared" si="77"/>
        <v>0</v>
      </c>
    </row>
    <row r="215">
      <c r="A215" s="1040" t="s">
        <v>1338</v>
      </c>
      <c r="B215" s="324">
        <v>0.0</v>
      </c>
      <c r="C215" s="324">
        <v>0.0</v>
      </c>
      <c r="D215" s="324">
        <v>0.0</v>
      </c>
      <c r="E215" s="324">
        <v>0.0</v>
      </c>
      <c r="F215" s="324">
        <v>0.0</v>
      </c>
      <c r="G215" s="324">
        <v>0.0</v>
      </c>
      <c r="H215" s="324">
        <v>0.0</v>
      </c>
      <c r="I215" s="324">
        <v>0.0</v>
      </c>
      <c r="J215" s="324">
        <v>0.0</v>
      </c>
      <c r="K215" s="324">
        <v>0.0</v>
      </c>
      <c r="L215" s="324">
        <v>0.0</v>
      </c>
      <c r="M215" s="324">
        <v>0.0</v>
      </c>
      <c r="N215" s="324">
        <v>0.0</v>
      </c>
      <c r="O215" s="324">
        <v>0.0</v>
      </c>
      <c r="P215" s="324">
        <v>0.0</v>
      </c>
      <c r="Q215" s="324">
        <v>0.0</v>
      </c>
      <c r="R215" s="324">
        <v>0.0</v>
      </c>
      <c r="S215" s="324">
        <v>0.0</v>
      </c>
      <c r="T215" s="324">
        <v>0.0</v>
      </c>
      <c r="U215" s="324">
        <v>0.0</v>
      </c>
      <c r="V215" s="324">
        <v>0.0</v>
      </c>
      <c r="W215" s="324">
        <v>0.0</v>
      </c>
      <c r="X215" s="324">
        <v>0.0</v>
      </c>
      <c r="Y215" s="324">
        <v>0.0</v>
      </c>
      <c r="Z215" s="324">
        <v>0.0</v>
      </c>
      <c r="AA215" s="324">
        <v>0.0</v>
      </c>
      <c r="AB215" s="324">
        <v>0.0</v>
      </c>
      <c r="AC215" s="324">
        <v>0.0</v>
      </c>
      <c r="AD215" s="324">
        <v>0.0</v>
      </c>
      <c r="AE215" s="324">
        <v>0.0</v>
      </c>
      <c r="AF215" s="324">
        <v>0.0</v>
      </c>
      <c r="AG215" s="961">
        <f t="shared" si="77"/>
        <v>0</v>
      </c>
    </row>
    <row r="216">
      <c r="A216" s="1040" t="s">
        <v>122</v>
      </c>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1305"/>
      <c r="AG216" s="961">
        <f t="shared" si="77"/>
        <v>0</v>
      </c>
    </row>
    <row r="217">
      <c r="A217" s="1040" t="s">
        <v>124</v>
      </c>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1305"/>
      <c r="AG217" s="961">
        <f t="shared" si="77"/>
        <v>0</v>
      </c>
    </row>
    <row r="218">
      <c r="A218" s="1099" t="s">
        <v>130</v>
      </c>
      <c r="B218" s="1100">
        <f t="shared" ref="B218:AF218" si="78">B212+B213</f>
        <v>0</v>
      </c>
      <c r="C218" s="1101">
        <f t="shared" si="78"/>
        <v>0</v>
      </c>
      <c r="D218" s="1101">
        <f t="shared" si="78"/>
        <v>0</v>
      </c>
      <c r="E218" s="1101">
        <f t="shared" si="78"/>
        <v>0</v>
      </c>
      <c r="F218" s="1101">
        <f t="shared" si="78"/>
        <v>0</v>
      </c>
      <c r="G218" s="1101">
        <f t="shared" si="78"/>
        <v>0</v>
      </c>
      <c r="H218" s="1101">
        <f t="shared" si="78"/>
        <v>0</v>
      </c>
      <c r="I218" s="1101">
        <f t="shared" si="78"/>
        <v>0</v>
      </c>
      <c r="J218" s="1101">
        <f t="shared" si="78"/>
        <v>0</v>
      </c>
      <c r="K218" s="1101">
        <f t="shared" si="78"/>
        <v>0</v>
      </c>
      <c r="L218" s="1101">
        <f t="shared" si="78"/>
        <v>0</v>
      </c>
      <c r="M218" s="1101">
        <f t="shared" si="78"/>
        <v>0</v>
      </c>
      <c r="N218" s="1101">
        <f t="shared" si="78"/>
        <v>0</v>
      </c>
      <c r="O218" s="1101">
        <f t="shared" si="78"/>
        <v>0</v>
      </c>
      <c r="P218" s="1101">
        <f t="shared" si="78"/>
        <v>0</v>
      </c>
      <c r="Q218" s="1101">
        <f t="shared" si="78"/>
        <v>0</v>
      </c>
      <c r="R218" s="1101">
        <f t="shared" si="78"/>
        <v>0</v>
      </c>
      <c r="S218" s="1101">
        <f t="shared" si="78"/>
        <v>0</v>
      </c>
      <c r="T218" s="1101">
        <f t="shared" si="78"/>
        <v>0</v>
      </c>
      <c r="U218" s="1101">
        <f t="shared" si="78"/>
        <v>0</v>
      </c>
      <c r="V218" s="1101">
        <f t="shared" si="78"/>
        <v>0</v>
      </c>
      <c r="W218" s="1101">
        <f t="shared" si="78"/>
        <v>0</v>
      </c>
      <c r="X218" s="1101">
        <f t="shared" si="78"/>
        <v>0</v>
      </c>
      <c r="Y218" s="1101">
        <f t="shared" si="78"/>
        <v>0</v>
      </c>
      <c r="Z218" s="1101">
        <f t="shared" si="78"/>
        <v>0</v>
      </c>
      <c r="AA218" s="1101">
        <f t="shared" si="78"/>
        <v>0</v>
      </c>
      <c r="AB218" s="1101">
        <f t="shared" si="78"/>
        <v>0</v>
      </c>
      <c r="AC218" s="1101">
        <f t="shared" si="78"/>
        <v>0</v>
      </c>
      <c r="AD218" s="1101">
        <f t="shared" si="78"/>
        <v>0</v>
      </c>
      <c r="AE218" s="1101">
        <f t="shared" si="78"/>
        <v>0</v>
      </c>
      <c r="AF218" s="1101">
        <f t="shared" si="78"/>
        <v>0</v>
      </c>
      <c r="AG218" s="961">
        <f t="shared" si="77"/>
        <v>0</v>
      </c>
    </row>
    <row r="219">
      <c r="A219" s="1099" t="s">
        <v>133</v>
      </c>
      <c r="B219" s="1100">
        <f t="shared" ref="B219:AF219" si="79">B214+B215</f>
        <v>0</v>
      </c>
      <c r="C219" s="1101">
        <f t="shared" si="79"/>
        <v>0</v>
      </c>
      <c r="D219" s="1101">
        <f t="shared" si="79"/>
        <v>0</v>
      </c>
      <c r="E219" s="1101">
        <f t="shared" si="79"/>
        <v>0</v>
      </c>
      <c r="F219" s="1101">
        <f t="shared" si="79"/>
        <v>0</v>
      </c>
      <c r="G219" s="1101">
        <f t="shared" si="79"/>
        <v>0</v>
      </c>
      <c r="H219" s="1101">
        <f t="shared" si="79"/>
        <v>0</v>
      </c>
      <c r="I219" s="1101">
        <f t="shared" si="79"/>
        <v>0</v>
      </c>
      <c r="J219" s="1101">
        <f t="shared" si="79"/>
        <v>0</v>
      </c>
      <c r="K219" s="1101">
        <f t="shared" si="79"/>
        <v>0</v>
      </c>
      <c r="L219" s="1101">
        <f t="shared" si="79"/>
        <v>0</v>
      </c>
      <c r="M219" s="1101">
        <f t="shared" si="79"/>
        <v>0</v>
      </c>
      <c r="N219" s="1101">
        <f t="shared" si="79"/>
        <v>0</v>
      </c>
      <c r="O219" s="1101">
        <f t="shared" si="79"/>
        <v>0</v>
      </c>
      <c r="P219" s="1101">
        <f t="shared" si="79"/>
        <v>0</v>
      </c>
      <c r="Q219" s="1101">
        <f t="shared" si="79"/>
        <v>0</v>
      </c>
      <c r="R219" s="1101">
        <f t="shared" si="79"/>
        <v>0</v>
      </c>
      <c r="S219" s="1101">
        <f t="shared" si="79"/>
        <v>0</v>
      </c>
      <c r="T219" s="1101">
        <f t="shared" si="79"/>
        <v>0</v>
      </c>
      <c r="U219" s="1101">
        <f t="shared" si="79"/>
        <v>0</v>
      </c>
      <c r="V219" s="1101">
        <f t="shared" si="79"/>
        <v>0</v>
      </c>
      <c r="W219" s="1101">
        <f t="shared" si="79"/>
        <v>0</v>
      </c>
      <c r="X219" s="1101">
        <f t="shared" si="79"/>
        <v>0</v>
      </c>
      <c r="Y219" s="1101">
        <f t="shared" si="79"/>
        <v>0</v>
      </c>
      <c r="Z219" s="1101">
        <f t="shared" si="79"/>
        <v>0</v>
      </c>
      <c r="AA219" s="1101">
        <f t="shared" si="79"/>
        <v>0</v>
      </c>
      <c r="AB219" s="1101">
        <f t="shared" si="79"/>
        <v>0</v>
      </c>
      <c r="AC219" s="1101">
        <f t="shared" si="79"/>
        <v>0</v>
      </c>
      <c r="AD219" s="1101">
        <f t="shared" si="79"/>
        <v>0</v>
      </c>
      <c r="AE219" s="1101">
        <f t="shared" si="79"/>
        <v>0</v>
      </c>
      <c r="AF219" s="1101">
        <f t="shared" si="79"/>
        <v>0</v>
      </c>
      <c r="AG219" s="961">
        <f t="shared" si="77"/>
        <v>0</v>
      </c>
    </row>
    <row r="220">
      <c r="A220" s="40"/>
      <c r="B220" s="992"/>
      <c r="C220" s="992"/>
      <c r="D220" s="992"/>
      <c r="E220" s="992"/>
      <c r="F220" s="992"/>
      <c r="G220" s="992"/>
      <c r="H220" s="992"/>
      <c r="I220" s="992"/>
      <c r="J220" s="992"/>
      <c r="K220" s="992"/>
      <c r="L220" s="992"/>
      <c r="M220" s="992"/>
      <c r="N220" s="992"/>
      <c r="O220" s="992"/>
      <c r="P220" s="992"/>
      <c r="Q220" s="992"/>
      <c r="R220" s="992"/>
      <c r="S220" s="992"/>
      <c r="T220" s="992"/>
      <c r="U220" s="992"/>
      <c r="V220" s="992"/>
      <c r="W220" s="992"/>
      <c r="X220" s="992"/>
      <c r="Y220" s="992"/>
      <c r="Z220" s="992"/>
      <c r="AA220" s="992"/>
      <c r="AB220" s="992"/>
      <c r="AC220" s="992"/>
      <c r="AD220" s="992"/>
      <c r="AE220" s="992"/>
      <c r="AF220" s="6"/>
      <c r="AG220" s="732"/>
    </row>
    <row r="221">
      <c r="A221" s="1040" t="s">
        <v>1315</v>
      </c>
      <c r="B221" s="140">
        <v>0.0</v>
      </c>
      <c r="C221" s="140">
        <v>0.0</v>
      </c>
      <c r="D221" s="140">
        <v>0.0</v>
      </c>
      <c r="E221" s="140">
        <v>0.0</v>
      </c>
      <c r="F221" s="140">
        <v>0.0</v>
      </c>
      <c r="G221" s="140">
        <v>0.0</v>
      </c>
      <c r="H221" s="140">
        <v>0.0</v>
      </c>
      <c r="I221" s="140">
        <v>0.0</v>
      </c>
      <c r="J221" s="140">
        <v>0.0</v>
      </c>
      <c r="K221" s="140">
        <v>0.0</v>
      </c>
      <c r="L221" s="140">
        <v>0.0</v>
      </c>
      <c r="M221" s="140">
        <v>0.0</v>
      </c>
      <c r="N221" s="140">
        <v>0.0</v>
      </c>
      <c r="O221" s="140">
        <v>0.0</v>
      </c>
      <c r="P221" s="140">
        <v>0.0</v>
      </c>
      <c r="Q221" s="140">
        <v>0.0</v>
      </c>
      <c r="R221" s="140">
        <v>0.0</v>
      </c>
      <c r="S221" s="140">
        <v>0.0</v>
      </c>
      <c r="T221" s="140">
        <v>0.0</v>
      </c>
      <c r="U221" s="140">
        <v>0.0</v>
      </c>
      <c r="V221" s="140">
        <v>0.0</v>
      </c>
      <c r="W221" s="140">
        <v>0.0</v>
      </c>
      <c r="X221" s="140">
        <v>0.0</v>
      </c>
      <c r="Y221" s="140">
        <v>0.0</v>
      </c>
      <c r="Z221" s="140">
        <v>0.0</v>
      </c>
      <c r="AA221" s="140">
        <v>0.0</v>
      </c>
      <c r="AB221" s="140">
        <v>0.0</v>
      </c>
      <c r="AC221" s="140">
        <v>0.0</v>
      </c>
      <c r="AD221" s="140">
        <v>0.0</v>
      </c>
      <c r="AE221" s="140">
        <v>0.0</v>
      </c>
      <c r="AF221" s="140">
        <v>0.0</v>
      </c>
      <c r="AG221" s="961">
        <f t="shared" ref="AG221:AG229" si="80">SUM(B221:AF221)</f>
        <v>0</v>
      </c>
    </row>
    <row r="222">
      <c r="A222" s="1040" t="s">
        <v>99</v>
      </c>
      <c r="B222" s="140">
        <v>0.0</v>
      </c>
      <c r="C222" s="140">
        <v>0.0</v>
      </c>
      <c r="D222" s="140">
        <v>0.0</v>
      </c>
      <c r="E222" s="140">
        <v>0.0</v>
      </c>
      <c r="F222" s="140">
        <v>0.0</v>
      </c>
      <c r="G222" s="140">
        <v>0.0</v>
      </c>
      <c r="H222" s="140">
        <v>0.0</v>
      </c>
      <c r="I222" s="140">
        <v>0.0</v>
      </c>
      <c r="J222" s="140">
        <v>0.0</v>
      </c>
      <c r="K222" s="140">
        <v>0.0</v>
      </c>
      <c r="L222" s="140">
        <v>0.0</v>
      </c>
      <c r="M222" s="140">
        <v>0.0</v>
      </c>
      <c r="N222" s="140">
        <v>0.0</v>
      </c>
      <c r="O222" s="140">
        <v>0.0</v>
      </c>
      <c r="P222" s="140">
        <v>0.0</v>
      </c>
      <c r="Q222" s="140">
        <v>0.0</v>
      </c>
      <c r="R222" s="140">
        <v>0.0</v>
      </c>
      <c r="S222" s="140">
        <v>0.0</v>
      </c>
      <c r="T222" s="140">
        <v>0.0</v>
      </c>
      <c r="U222" s="140">
        <v>0.0</v>
      </c>
      <c r="V222" s="140">
        <v>0.0</v>
      </c>
      <c r="W222" s="140">
        <v>0.0</v>
      </c>
      <c r="X222" s="140">
        <v>0.0</v>
      </c>
      <c r="Y222" s="140">
        <v>0.0</v>
      </c>
      <c r="Z222" s="140">
        <v>0.0</v>
      </c>
      <c r="AA222" s="140">
        <v>0.0</v>
      </c>
      <c r="AB222" s="140">
        <v>0.0</v>
      </c>
      <c r="AC222" s="140">
        <v>0.0</v>
      </c>
      <c r="AD222" s="140">
        <v>0.0</v>
      </c>
      <c r="AE222" s="140">
        <v>0.0</v>
      </c>
      <c r="AF222" s="140">
        <v>0.0</v>
      </c>
      <c r="AG222" s="961">
        <f t="shared" si="80"/>
        <v>0</v>
      </c>
    </row>
    <row r="223">
      <c r="A223" s="1040" t="s">
        <v>1252</v>
      </c>
      <c r="B223" s="140">
        <v>0.0</v>
      </c>
      <c r="C223" s="140">
        <v>0.0</v>
      </c>
      <c r="D223" s="140">
        <v>0.0</v>
      </c>
      <c r="E223" s="140">
        <v>0.0</v>
      </c>
      <c r="F223" s="140">
        <v>0.0</v>
      </c>
      <c r="G223" s="140">
        <v>0.0</v>
      </c>
      <c r="H223" s="140">
        <v>0.0</v>
      </c>
      <c r="I223" s="140">
        <v>0.0</v>
      </c>
      <c r="J223" s="140">
        <v>0.0</v>
      </c>
      <c r="K223" s="140">
        <v>0.0</v>
      </c>
      <c r="L223" s="140">
        <v>0.0</v>
      </c>
      <c r="M223" s="140">
        <v>0.0</v>
      </c>
      <c r="N223" s="140">
        <v>0.0</v>
      </c>
      <c r="O223" s="140">
        <v>0.0</v>
      </c>
      <c r="P223" s="140">
        <v>0.0</v>
      </c>
      <c r="Q223" s="140">
        <v>0.0</v>
      </c>
      <c r="R223" s="140">
        <v>0.0</v>
      </c>
      <c r="S223" s="140">
        <v>0.0</v>
      </c>
      <c r="T223" s="140">
        <v>0.0</v>
      </c>
      <c r="U223" s="140">
        <v>0.0</v>
      </c>
      <c r="V223" s="140">
        <v>0.0</v>
      </c>
      <c r="W223" s="140">
        <v>0.0</v>
      </c>
      <c r="X223" s="140">
        <v>0.0</v>
      </c>
      <c r="Y223" s="140">
        <v>0.0</v>
      </c>
      <c r="Z223" s="140">
        <v>0.0</v>
      </c>
      <c r="AA223" s="140">
        <v>0.0</v>
      </c>
      <c r="AB223" s="140">
        <v>0.0</v>
      </c>
      <c r="AC223" s="140">
        <v>0.0</v>
      </c>
      <c r="AD223" s="140">
        <v>0.0</v>
      </c>
      <c r="AE223" s="140">
        <v>0.0</v>
      </c>
      <c r="AF223" s="140">
        <v>0.0</v>
      </c>
      <c r="AG223" s="961">
        <f t="shared" si="80"/>
        <v>0</v>
      </c>
    </row>
    <row r="224">
      <c r="A224" s="1297" t="s">
        <v>1253</v>
      </c>
      <c r="B224" s="140">
        <v>0.0</v>
      </c>
      <c r="C224" s="140">
        <v>0.0</v>
      </c>
      <c r="D224" s="140">
        <v>0.0</v>
      </c>
      <c r="E224" s="140">
        <v>0.0</v>
      </c>
      <c r="F224" s="140">
        <v>0.0</v>
      </c>
      <c r="G224" s="140">
        <v>0.0</v>
      </c>
      <c r="H224" s="140">
        <v>0.0</v>
      </c>
      <c r="I224" s="140">
        <v>0.0</v>
      </c>
      <c r="J224" s="140">
        <v>0.0</v>
      </c>
      <c r="K224" s="140">
        <v>0.0</v>
      </c>
      <c r="L224" s="140">
        <v>0.0</v>
      </c>
      <c r="M224" s="140">
        <v>0.0</v>
      </c>
      <c r="N224" s="140">
        <v>0.0</v>
      </c>
      <c r="O224" s="140">
        <v>0.0</v>
      </c>
      <c r="P224" s="140">
        <v>0.0</v>
      </c>
      <c r="Q224" s="140">
        <v>0.0</v>
      </c>
      <c r="R224" s="140">
        <v>0.0</v>
      </c>
      <c r="S224" s="140">
        <v>0.0</v>
      </c>
      <c r="T224" s="140">
        <v>0.0</v>
      </c>
      <c r="U224" s="140">
        <v>0.0</v>
      </c>
      <c r="V224" s="140">
        <v>0.0</v>
      </c>
      <c r="W224" s="140">
        <v>0.0</v>
      </c>
      <c r="X224" s="140">
        <v>0.0</v>
      </c>
      <c r="Y224" s="140">
        <v>0.0</v>
      </c>
      <c r="Z224" s="140">
        <v>0.0</v>
      </c>
      <c r="AA224" s="140">
        <v>0.0</v>
      </c>
      <c r="AB224" s="140">
        <v>0.0</v>
      </c>
      <c r="AC224" s="140">
        <v>0.0</v>
      </c>
      <c r="AD224" s="140">
        <v>0.0</v>
      </c>
      <c r="AE224" s="140">
        <v>0.0</v>
      </c>
      <c r="AF224" s="140">
        <v>0.0</v>
      </c>
      <c r="AG224" s="961">
        <f t="shared" si="80"/>
        <v>0</v>
      </c>
    </row>
    <row r="225">
      <c r="A225" s="1040" t="s">
        <v>1255</v>
      </c>
      <c r="B225" s="140">
        <v>0.0</v>
      </c>
      <c r="C225" s="140">
        <v>0.0</v>
      </c>
      <c r="D225" s="140">
        <v>0.0</v>
      </c>
      <c r="E225" s="140">
        <v>0.0</v>
      </c>
      <c r="F225" s="140">
        <v>0.0</v>
      </c>
      <c r="G225" s="140">
        <v>0.0</v>
      </c>
      <c r="H225" s="140">
        <v>0.0</v>
      </c>
      <c r="I225" s="140">
        <v>0.0</v>
      </c>
      <c r="J225" s="140">
        <v>0.0</v>
      </c>
      <c r="K225" s="140">
        <v>0.0</v>
      </c>
      <c r="L225" s="140">
        <v>0.0</v>
      </c>
      <c r="M225" s="140">
        <v>0.0</v>
      </c>
      <c r="N225" s="140">
        <v>0.0</v>
      </c>
      <c r="O225" s="140">
        <v>0.0</v>
      </c>
      <c r="P225" s="140">
        <v>0.0</v>
      </c>
      <c r="Q225" s="140">
        <v>0.0</v>
      </c>
      <c r="R225" s="140">
        <v>0.0</v>
      </c>
      <c r="S225" s="140">
        <v>0.0</v>
      </c>
      <c r="T225" s="140">
        <v>0.0</v>
      </c>
      <c r="U225" s="140">
        <v>0.0</v>
      </c>
      <c r="V225" s="140">
        <v>0.0</v>
      </c>
      <c r="W225" s="140">
        <v>0.0</v>
      </c>
      <c r="X225" s="140">
        <v>0.0</v>
      </c>
      <c r="Y225" s="140">
        <v>0.0</v>
      </c>
      <c r="Z225" s="140">
        <v>0.0</v>
      </c>
      <c r="AA225" s="140">
        <v>0.0</v>
      </c>
      <c r="AB225" s="140">
        <v>0.0</v>
      </c>
      <c r="AC225" s="140">
        <v>0.0</v>
      </c>
      <c r="AD225" s="140">
        <v>0.0</v>
      </c>
      <c r="AE225" s="140">
        <v>0.0</v>
      </c>
      <c r="AF225" s="140">
        <v>0.0</v>
      </c>
      <c r="AG225" s="961">
        <f t="shared" si="80"/>
        <v>0</v>
      </c>
    </row>
    <row r="226">
      <c r="A226" s="1040" t="s">
        <v>1256</v>
      </c>
      <c r="B226" s="140">
        <v>0.0</v>
      </c>
      <c r="C226" s="140">
        <v>0.0</v>
      </c>
      <c r="D226" s="140">
        <v>0.0</v>
      </c>
      <c r="E226" s="140">
        <v>0.0</v>
      </c>
      <c r="F226" s="140">
        <v>0.0</v>
      </c>
      <c r="G226" s="140">
        <v>0.0</v>
      </c>
      <c r="H226" s="140">
        <v>0.0</v>
      </c>
      <c r="I226" s="140">
        <v>0.0</v>
      </c>
      <c r="J226" s="140">
        <v>0.0</v>
      </c>
      <c r="K226" s="140">
        <v>0.0</v>
      </c>
      <c r="L226" s="140">
        <v>0.0</v>
      </c>
      <c r="M226" s="140">
        <v>0.0</v>
      </c>
      <c r="N226" s="140">
        <v>0.0</v>
      </c>
      <c r="O226" s="140">
        <v>0.0</v>
      </c>
      <c r="P226" s="140">
        <v>0.0</v>
      </c>
      <c r="Q226" s="140">
        <v>0.0</v>
      </c>
      <c r="R226" s="140">
        <v>0.0</v>
      </c>
      <c r="S226" s="140">
        <v>0.0</v>
      </c>
      <c r="T226" s="140">
        <v>0.0</v>
      </c>
      <c r="U226" s="140">
        <v>0.0</v>
      </c>
      <c r="V226" s="140">
        <v>0.0</v>
      </c>
      <c r="W226" s="140">
        <v>0.0</v>
      </c>
      <c r="X226" s="140">
        <v>0.0</v>
      </c>
      <c r="Y226" s="140">
        <v>0.0</v>
      </c>
      <c r="Z226" s="140">
        <v>0.0</v>
      </c>
      <c r="AA226" s="140">
        <v>0.0</v>
      </c>
      <c r="AB226" s="140">
        <v>0.0</v>
      </c>
      <c r="AC226" s="140">
        <v>0.0</v>
      </c>
      <c r="AD226" s="140">
        <v>0.0</v>
      </c>
      <c r="AE226" s="140">
        <v>0.0</v>
      </c>
      <c r="AF226" s="140">
        <v>0.0</v>
      </c>
      <c r="AG226" s="961">
        <f t="shared" si="80"/>
        <v>0</v>
      </c>
    </row>
    <row r="227">
      <c r="A227" s="1040" t="s">
        <v>1257</v>
      </c>
      <c r="B227" s="140">
        <v>0.0</v>
      </c>
      <c r="C227" s="140">
        <v>0.0</v>
      </c>
      <c r="D227" s="140">
        <v>0.0</v>
      </c>
      <c r="E227" s="140">
        <v>0.0</v>
      </c>
      <c r="F227" s="140">
        <v>0.0</v>
      </c>
      <c r="G227" s="140">
        <v>0.0</v>
      </c>
      <c r="H227" s="140">
        <v>0.0</v>
      </c>
      <c r="I227" s="140">
        <v>0.0</v>
      </c>
      <c r="J227" s="140">
        <v>0.0</v>
      </c>
      <c r="K227" s="140">
        <v>0.0</v>
      </c>
      <c r="L227" s="140">
        <v>0.0</v>
      </c>
      <c r="M227" s="140">
        <v>0.0</v>
      </c>
      <c r="N227" s="140">
        <v>0.0</v>
      </c>
      <c r="O227" s="140">
        <v>0.0</v>
      </c>
      <c r="P227" s="140">
        <v>0.0</v>
      </c>
      <c r="Q227" s="140">
        <v>0.0</v>
      </c>
      <c r="R227" s="140">
        <v>0.0</v>
      </c>
      <c r="S227" s="140">
        <v>0.0</v>
      </c>
      <c r="T227" s="140">
        <v>0.0</v>
      </c>
      <c r="U227" s="140">
        <v>0.0</v>
      </c>
      <c r="V227" s="140">
        <v>0.0</v>
      </c>
      <c r="W227" s="140">
        <v>0.0</v>
      </c>
      <c r="X227" s="140">
        <v>0.0</v>
      </c>
      <c r="Y227" s="140">
        <v>0.0</v>
      </c>
      <c r="Z227" s="140">
        <v>0.0</v>
      </c>
      <c r="AA227" s="140">
        <v>0.0</v>
      </c>
      <c r="AB227" s="140">
        <v>0.0</v>
      </c>
      <c r="AC227" s="140">
        <v>0.0</v>
      </c>
      <c r="AD227" s="140">
        <v>0.0</v>
      </c>
      <c r="AE227" s="140">
        <v>0.0</v>
      </c>
      <c r="AF227" s="140">
        <v>0.0</v>
      </c>
      <c r="AG227" s="961">
        <f t="shared" si="80"/>
        <v>0</v>
      </c>
    </row>
    <row r="228">
      <c r="A228" s="1040" t="s">
        <v>1260</v>
      </c>
      <c r="B228" s="140">
        <v>0.0</v>
      </c>
      <c r="C228" s="140">
        <v>0.0</v>
      </c>
      <c r="D228" s="140">
        <v>0.0</v>
      </c>
      <c r="E228" s="140">
        <v>0.0</v>
      </c>
      <c r="F228" s="140">
        <v>0.0</v>
      </c>
      <c r="G228" s="140">
        <v>0.0</v>
      </c>
      <c r="H228" s="140">
        <v>0.0</v>
      </c>
      <c r="I228" s="140">
        <v>0.0</v>
      </c>
      <c r="J228" s="140">
        <v>0.0</v>
      </c>
      <c r="K228" s="140">
        <v>0.0</v>
      </c>
      <c r="L228" s="140">
        <v>0.0</v>
      </c>
      <c r="M228" s="140">
        <v>0.0</v>
      </c>
      <c r="N228" s="140">
        <v>0.0</v>
      </c>
      <c r="O228" s="140">
        <v>0.0</v>
      </c>
      <c r="P228" s="140">
        <v>0.0</v>
      </c>
      <c r="Q228" s="140">
        <v>0.0</v>
      </c>
      <c r="R228" s="140">
        <v>0.0</v>
      </c>
      <c r="S228" s="140">
        <v>0.0</v>
      </c>
      <c r="T228" s="140">
        <v>0.0</v>
      </c>
      <c r="U228" s="140">
        <v>0.0</v>
      </c>
      <c r="V228" s="140">
        <v>0.0</v>
      </c>
      <c r="W228" s="140">
        <v>0.0</v>
      </c>
      <c r="X228" s="140">
        <v>0.0</v>
      </c>
      <c r="Y228" s="140">
        <v>0.0</v>
      </c>
      <c r="Z228" s="140">
        <v>0.0</v>
      </c>
      <c r="AA228" s="140">
        <v>0.0</v>
      </c>
      <c r="AB228" s="140">
        <v>0.0</v>
      </c>
      <c r="AC228" s="140">
        <v>0.0</v>
      </c>
      <c r="AD228" s="140">
        <v>0.0</v>
      </c>
      <c r="AE228" s="140">
        <v>0.0</v>
      </c>
      <c r="AF228" s="140">
        <v>0.0</v>
      </c>
      <c r="AG228" s="961">
        <f t="shared" si="80"/>
        <v>0</v>
      </c>
    </row>
    <row r="229">
      <c r="A229" s="1300" t="s">
        <v>1317</v>
      </c>
      <c r="B229" s="1101">
        <f>SUM(B221:B228)</f>
        <v>0</v>
      </c>
      <c r="C229" s="1101">
        <f t="shared" ref="C229:AF229" si="81">SUM(C221:C225)</f>
        <v>0</v>
      </c>
      <c r="D229" s="1101">
        <f t="shared" si="81"/>
        <v>0</v>
      </c>
      <c r="E229" s="1101">
        <f t="shared" si="81"/>
        <v>0</v>
      </c>
      <c r="F229" s="1101">
        <f t="shared" si="81"/>
        <v>0</v>
      </c>
      <c r="G229" s="1101">
        <f t="shared" si="81"/>
        <v>0</v>
      </c>
      <c r="H229" s="1101">
        <f t="shared" si="81"/>
        <v>0</v>
      </c>
      <c r="I229" s="1101">
        <f t="shared" si="81"/>
        <v>0</v>
      </c>
      <c r="J229" s="1101">
        <f t="shared" si="81"/>
        <v>0</v>
      </c>
      <c r="K229" s="1101">
        <f t="shared" si="81"/>
        <v>0</v>
      </c>
      <c r="L229" s="1101">
        <f t="shared" si="81"/>
        <v>0</v>
      </c>
      <c r="M229" s="1101">
        <f t="shared" si="81"/>
        <v>0</v>
      </c>
      <c r="N229" s="1101">
        <f t="shared" si="81"/>
        <v>0</v>
      </c>
      <c r="O229" s="1101">
        <f t="shared" si="81"/>
        <v>0</v>
      </c>
      <c r="P229" s="1101">
        <f t="shared" si="81"/>
        <v>0</v>
      </c>
      <c r="Q229" s="1101">
        <f t="shared" si="81"/>
        <v>0</v>
      </c>
      <c r="R229" s="1101">
        <f t="shared" si="81"/>
        <v>0</v>
      </c>
      <c r="S229" s="1101">
        <f t="shared" si="81"/>
        <v>0</v>
      </c>
      <c r="T229" s="1101">
        <f t="shared" si="81"/>
        <v>0</v>
      </c>
      <c r="U229" s="1101">
        <f t="shared" si="81"/>
        <v>0</v>
      </c>
      <c r="V229" s="1101">
        <f t="shared" si="81"/>
        <v>0</v>
      </c>
      <c r="W229" s="1101">
        <f t="shared" si="81"/>
        <v>0</v>
      </c>
      <c r="X229" s="1101">
        <f t="shared" si="81"/>
        <v>0</v>
      </c>
      <c r="Y229" s="1101">
        <f t="shared" si="81"/>
        <v>0</v>
      </c>
      <c r="Z229" s="1101">
        <f t="shared" si="81"/>
        <v>0</v>
      </c>
      <c r="AA229" s="1101">
        <f t="shared" si="81"/>
        <v>0</v>
      </c>
      <c r="AB229" s="1101">
        <f t="shared" si="81"/>
        <v>0</v>
      </c>
      <c r="AC229" s="1101">
        <f t="shared" si="81"/>
        <v>0</v>
      </c>
      <c r="AD229" s="1101">
        <f t="shared" si="81"/>
        <v>0</v>
      </c>
      <c r="AE229" s="1101">
        <f t="shared" si="81"/>
        <v>0</v>
      </c>
      <c r="AF229" s="1101">
        <f t="shared" si="81"/>
        <v>0</v>
      </c>
      <c r="AG229" s="961">
        <f t="shared" si="80"/>
        <v>0</v>
      </c>
    </row>
    <row r="230">
      <c r="A230" s="40"/>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c r="AA230" s="324"/>
      <c r="AB230" s="324"/>
      <c r="AC230" s="324"/>
      <c r="AD230" s="324"/>
      <c r="AE230" s="324"/>
      <c r="AF230" s="86"/>
      <c r="AG230" s="961"/>
    </row>
    <row r="231" hidden="1">
      <c r="A231" s="1040" t="s">
        <v>145</v>
      </c>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86"/>
      <c r="AG231" s="961">
        <f t="shared" ref="AG231:AG235" si="82">SUM(B231:AE231)</f>
        <v>0</v>
      </c>
    </row>
    <row r="232" hidden="1">
      <c r="A232" s="1040" t="s">
        <v>146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86"/>
      <c r="AG232" s="961">
        <f t="shared" si="82"/>
        <v>0</v>
      </c>
    </row>
    <row r="233" hidden="1">
      <c r="A233" s="1040" t="s">
        <v>148</v>
      </c>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86"/>
      <c r="AG233" s="961">
        <f t="shared" si="82"/>
        <v>0</v>
      </c>
    </row>
    <row r="234" hidden="1">
      <c r="A234" s="1040" t="s">
        <v>150</v>
      </c>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86"/>
      <c r="AG234" s="961">
        <f t="shared" si="82"/>
        <v>0</v>
      </c>
    </row>
    <row r="235" hidden="1">
      <c r="A235" s="1040" t="s">
        <v>151</v>
      </c>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86"/>
      <c r="AG235" s="961">
        <f t="shared" si="82"/>
        <v>0</v>
      </c>
    </row>
    <row r="236">
      <c r="A236" s="1089" t="s">
        <v>152</v>
      </c>
      <c r="B236" s="1101">
        <f t="shared" ref="B236:AF236" si="83">SUM(B231:B235)</f>
        <v>0</v>
      </c>
      <c r="C236" s="1101">
        <f t="shared" si="83"/>
        <v>0</v>
      </c>
      <c r="D236" s="1101">
        <f t="shared" si="83"/>
        <v>0</v>
      </c>
      <c r="E236" s="1101">
        <f t="shared" si="83"/>
        <v>0</v>
      </c>
      <c r="F236" s="1101">
        <f t="shared" si="83"/>
        <v>0</v>
      </c>
      <c r="G236" s="1101">
        <f t="shared" si="83"/>
        <v>0</v>
      </c>
      <c r="H236" s="1101">
        <f t="shared" si="83"/>
        <v>0</v>
      </c>
      <c r="I236" s="1101">
        <f t="shared" si="83"/>
        <v>0</v>
      </c>
      <c r="J236" s="1101">
        <f t="shared" si="83"/>
        <v>0</v>
      </c>
      <c r="K236" s="1101">
        <f t="shared" si="83"/>
        <v>0</v>
      </c>
      <c r="L236" s="1101">
        <f t="shared" si="83"/>
        <v>0</v>
      </c>
      <c r="M236" s="1101">
        <f t="shared" si="83"/>
        <v>0</v>
      </c>
      <c r="N236" s="1101">
        <f t="shared" si="83"/>
        <v>0</v>
      </c>
      <c r="O236" s="1101">
        <f t="shared" si="83"/>
        <v>0</v>
      </c>
      <c r="P236" s="1101">
        <f t="shared" si="83"/>
        <v>0</v>
      </c>
      <c r="Q236" s="1101">
        <f t="shared" si="83"/>
        <v>0</v>
      </c>
      <c r="R236" s="1101">
        <f t="shared" si="83"/>
        <v>0</v>
      </c>
      <c r="S236" s="1101">
        <f t="shared" si="83"/>
        <v>0</v>
      </c>
      <c r="T236" s="1101">
        <f t="shared" si="83"/>
        <v>0</v>
      </c>
      <c r="U236" s="1101">
        <f t="shared" si="83"/>
        <v>0</v>
      </c>
      <c r="V236" s="1101">
        <f t="shared" si="83"/>
        <v>0</v>
      </c>
      <c r="W236" s="1101">
        <f t="shared" si="83"/>
        <v>0</v>
      </c>
      <c r="X236" s="1101">
        <f t="shared" si="83"/>
        <v>0</v>
      </c>
      <c r="Y236" s="1101">
        <f t="shared" si="83"/>
        <v>0</v>
      </c>
      <c r="Z236" s="1101">
        <f t="shared" si="83"/>
        <v>0</v>
      </c>
      <c r="AA236" s="1101">
        <f t="shared" si="83"/>
        <v>0</v>
      </c>
      <c r="AB236" s="1101">
        <f t="shared" si="83"/>
        <v>0</v>
      </c>
      <c r="AC236" s="1101">
        <f t="shared" si="83"/>
        <v>0</v>
      </c>
      <c r="AD236" s="1101">
        <f t="shared" si="83"/>
        <v>0</v>
      </c>
      <c r="AE236" s="1101">
        <f t="shared" si="83"/>
        <v>0</v>
      </c>
      <c r="AF236" s="1101">
        <f t="shared" si="83"/>
        <v>0</v>
      </c>
      <c r="AG236" s="961">
        <f>SUM(B236:AF236)</f>
        <v>0</v>
      </c>
    </row>
    <row r="237">
      <c r="A237" s="40"/>
      <c r="B237" s="992"/>
      <c r="C237" s="992"/>
      <c r="D237" s="992"/>
      <c r="E237" s="992"/>
      <c r="F237" s="992"/>
      <c r="G237" s="992"/>
      <c r="H237" s="992"/>
      <c r="I237" s="992"/>
      <c r="J237" s="992"/>
      <c r="K237" s="992"/>
      <c r="L237" s="992"/>
      <c r="M237" s="992"/>
      <c r="N237" s="992"/>
      <c r="O237" s="992"/>
      <c r="P237" s="992"/>
      <c r="Q237" s="992"/>
      <c r="R237" s="992"/>
      <c r="S237" s="992"/>
      <c r="T237" s="992"/>
      <c r="U237" s="992"/>
      <c r="V237" s="992"/>
      <c r="W237" s="992"/>
      <c r="X237" s="992"/>
      <c r="Y237" s="992"/>
      <c r="Z237" s="992"/>
      <c r="AA237" s="992"/>
      <c r="AB237" s="992"/>
      <c r="AC237" s="992"/>
      <c r="AD237" s="992"/>
      <c r="AE237" s="992"/>
      <c r="AF237" s="6"/>
      <c r="AG237" s="732"/>
    </row>
    <row r="238">
      <c r="A238" s="983"/>
      <c r="AF238" s="6"/>
      <c r="AG238" s="732"/>
    </row>
    <row r="239">
      <c r="A239" s="983"/>
      <c r="AF239" s="6"/>
      <c r="AG239" s="732"/>
    </row>
    <row r="240">
      <c r="A240" s="917" t="s">
        <v>1339</v>
      </c>
      <c r="B240" s="709"/>
      <c r="C240" s="709"/>
      <c r="D240" s="709"/>
      <c r="E240" s="709"/>
      <c r="F240" s="709"/>
      <c r="G240" s="709"/>
      <c r="H240" s="709"/>
      <c r="I240" s="491"/>
      <c r="J240" s="491"/>
      <c r="K240" s="491"/>
      <c r="L240" s="491"/>
      <c r="M240" s="491"/>
      <c r="N240" s="491"/>
      <c r="O240" s="491"/>
      <c r="P240" s="491"/>
      <c r="Q240" s="491"/>
      <c r="R240" s="491"/>
      <c r="S240" s="491"/>
      <c r="T240" s="491"/>
      <c r="U240" s="491"/>
      <c r="V240" s="491"/>
      <c r="W240" s="491"/>
      <c r="X240" s="491"/>
      <c r="Y240" s="491"/>
      <c r="Z240" s="491"/>
      <c r="AA240" s="491"/>
      <c r="AB240" s="491"/>
      <c r="AC240" s="491"/>
      <c r="AD240" s="491"/>
      <c r="AE240" s="491"/>
      <c r="AF240" s="6"/>
      <c r="AG240" s="732"/>
    </row>
    <row r="241" hidden="1">
      <c r="A241" s="1026" t="s">
        <v>1340</v>
      </c>
      <c r="B241" s="324">
        <f t="shared" ref="B241:AF241" si="84">B64-B129</f>
        <v>0</v>
      </c>
      <c r="C241" s="324">
        <f t="shared" si="84"/>
        <v>0</v>
      </c>
      <c r="D241" s="324">
        <f t="shared" si="84"/>
        <v>0</v>
      </c>
      <c r="E241" s="324">
        <f t="shared" si="84"/>
        <v>0</v>
      </c>
      <c r="F241" s="324">
        <f t="shared" si="84"/>
        <v>0</v>
      </c>
      <c r="G241" s="324">
        <f t="shared" si="84"/>
        <v>0</v>
      </c>
      <c r="H241" s="324">
        <f t="shared" si="84"/>
        <v>0</v>
      </c>
      <c r="I241" s="324">
        <f t="shared" si="84"/>
        <v>0</v>
      </c>
      <c r="J241" s="324">
        <f t="shared" si="84"/>
        <v>0</v>
      </c>
      <c r="K241" s="324">
        <f t="shared" si="84"/>
        <v>0</v>
      </c>
      <c r="L241" s="324">
        <f t="shared" si="84"/>
        <v>0</v>
      </c>
      <c r="M241" s="324">
        <f t="shared" si="84"/>
        <v>0</v>
      </c>
      <c r="N241" s="324">
        <f t="shared" si="84"/>
        <v>0</v>
      </c>
      <c r="O241" s="324">
        <f t="shared" si="84"/>
        <v>0</v>
      </c>
      <c r="P241" s="324">
        <f t="shared" si="84"/>
        <v>0</v>
      </c>
      <c r="Q241" s="324">
        <f t="shared" si="84"/>
        <v>0</v>
      </c>
      <c r="R241" s="324">
        <f t="shared" si="84"/>
        <v>0</v>
      </c>
      <c r="S241" s="324">
        <f t="shared" si="84"/>
        <v>0</v>
      </c>
      <c r="T241" s="324">
        <f t="shared" si="84"/>
        <v>0</v>
      </c>
      <c r="U241" s="324">
        <f t="shared" si="84"/>
        <v>0</v>
      </c>
      <c r="V241" s="324">
        <f t="shared" si="84"/>
        <v>0</v>
      </c>
      <c r="W241" s="324">
        <f t="shared" si="84"/>
        <v>0</v>
      </c>
      <c r="X241" s="324">
        <f t="shared" si="84"/>
        <v>0</v>
      </c>
      <c r="Y241" s="324">
        <f t="shared" si="84"/>
        <v>0</v>
      </c>
      <c r="Z241" s="324">
        <f t="shared" si="84"/>
        <v>0</v>
      </c>
      <c r="AA241" s="324">
        <f t="shared" si="84"/>
        <v>0</v>
      </c>
      <c r="AB241" s="324">
        <f t="shared" si="84"/>
        <v>0</v>
      </c>
      <c r="AC241" s="324">
        <f t="shared" si="84"/>
        <v>0</v>
      </c>
      <c r="AD241" s="324">
        <f t="shared" si="84"/>
        <v>0</v>
      </c>
      <c r="AE241" s="324">
        <f t="shared" si="84"/>
        <v>0</v>
      </c>
      <c r="AF241" s="324">
        <f t="shared" si="84"/>
        <v>0</v>
      </c>
      <c r="AG241" s="961">
        <f>SUM(B241:AF241)</f>
        <v>0</v>
      </c>
    </row>
    <row r="242" hidden="1">
      <c r="A242" s="1026" t="s">
        <v>1341</v>
      </c>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961"/>
    </row>
    <row r="243" hidden="1">
      <c r="A243" s="1026" t="s">
        <v>1342</v>
      </c>
      <c r="B243" s="324">
        <f t="shared" ref="B243:AF243" si="85">B66-B131</f>
        <v>0</v>
      </c>
      <c r="C243" s="324">
        <f t="shared" si="85"/>
        <v>0</v>
      </c>
      <c r="D243" s="324">
        <f t="shared" si="85"/>
        <v>0</v>
      </c>
      <c r="E243" s="324">
        <f t="shared" si="85"/>
        <v>0</v>
      </c>
      <c r="F243" s="324">
        <f t="shared" si="85"/>
        <v>0</v>
      </c>
      <c r="G243" s="324">
        <f t="shared" si="85"/>
        <v>0</v>
      </c>
      <c r="H243" s="324">
        <f t="shared" si="85"/>
        <v>0</v>
      </c>
      <c r="I243" s="324">
        <f t="shared" si="85"/>
        <v>-1</v>
      </c>
      <c r="J243" s="324">
        <f t="shared" si="85"/>
        <v>0</v>
      </c>
      <c r="K243" s="324">
        <f t="shared" si="85"/>
        <v>0</v>
      </c>
      <c r="L243" s="324">
        <f t="shared" si="85"/>
        <v>0</v>
      </c>
      <c r="M243" s="324">
        <f t="shared" si="85"/>
        <v>0</v>
      </c>
      <c r="N243" s="324">
        <f t="shared" si="85"/>
        <v>0</v>
      </c>
      <c r="O243" s="324">
        <f t="shared" si="85"/>
        <v>0</v>
      </c>
      <c r="P243" s="324">
        <f t="shared" si="85"/>
        <v>0</v>
      </c>
      <c r="Q243" s="324">
        <f t="shared" si="85"/>
        <v>0</v>
      </c>
      <c r="R243" s="324">
        <f t="shared" si="85"/>
        <v>0</v>
      </c>
      <c r="S243" s="324">
        <f t="shared" si="85"/>
        <v>0</v>
      </c>
      <c r="T243" s="324">
        <f t="shared" si="85"/>
        <v>0</v>
      </c>
      <c r="U243" s="324">
        <f t="shared" si="85"/>
        <v>0</v>
      </c>
      <c r="V243" s="324">
        <f t="shared" si="85"/>
        <v>0</v>
      </c>
      <c r="W243" s="324">
        <f t="shared" si="85"/>
        <v>0</v>
      </c>
      <c r="X243" s="324">
        <f t="shared" si="85"/>
        <v>0</v>
      </c>
      <c r="Y243" s="324">
        <f t="shared" si="85"/>
        <v>0</v>
      </c>
      <c r="Z243" s="324">
        <f t="shared" si="85"/>
        <v>0</v>
      </c>
      <c r="AA243" s="324">
        <f t="shared" si="85"/>
        <v>0</v>
      </c>
      <c r="AB243" s="324">
        <f t="shared" si="85"/>
        <v>15</v>
      </c>
      <c r="AC243" s="324">
        <f t="shared" si="85"/>
        <v>0</v>
      </c>
      <c r="AD243" s="324">
        <f t="shared" si="85"/>
        <v>0</v>
      </c>
      <c r="AE243" s="324">
        <f t="shared" si="85"/>
        <v>0</v>
      </c>
      <c r="AF243" s="324">
        <f t="shared" si="85"/>
        <v>0</v>
      </c>
      <c r="AG243" s="961">
        <f>SUM(B243:AF243)</f>
        <v>14</v>
      </c>
    </row>
    <row r="244" hidden="1">
      <c r="A244" s="1026" t="s">
        <v>1343</v>
      </c>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961"/>
    </row>
    <row r="245" hidden="1">
      <c r="A245" s="1026" t="s">
        <v>122</v>
      </c>
      <c r="B245" s="48">
        <f t="shared" ref="B245:M245" si="86">B68-B133</f>
        <v>0</v>
      </c>
      <c r="C245" s="48">
        <f t="shared" si="86"/>
        <v>0</v>
      </c>
      <c r="D245" s="48">
        <f t="shared" si="86"/>
        <v>0</v>
      </c>
      <c r="E245" s="48">
        <f t="shared" si="86"/>
        <v>0</v>
      </c>
      <c r="F245" s="48">
        <f t="shared" si="86"/>
        <v>0</v>
      </c>
      <c r="G245" s="48">
        <f t="shared" si="86"/>
        <v>0</v>
      </c>
      <c r="H245" s="48">
        <f t="shared" si="86"/>
        <v>0</v>
      </c>
      <c r="I245" s="48">
        <f t="shared" si="86"/>
        <v>0</v>
      </c>
      <c r="J245" s="48">
        <f t="shared" si="86"/>
        <v>0</v>
      </c>
      <c r="K245" s="48">
        <f t="shared" si="86"/>
        <v>0</v>
      </c>
      <c r="L245" s="48">
        <f t="shared" si="86"/>
        <v>0</v>
      </c>
      <c r="M245" s="48">
        <f t="shared" si="86"/>
        <v>0</v>
      </c>
      <c r="N245" s="48">
        <f>N68-N129</f>
        <v>0</v>
      </c>
      <c r="O245" s="48">
        <f t="shared" ref="O245:AE245" si="87">O68-O133</f>
        <v>0</v>
      </c>
      <c r="P245" s="48">
        <f t="shared" si="87"/>
        <v>0</v>
      </c>
      <c r="Q245" s="48">
        <f t="shared" si="87"/>
        <v>0</v>
      </c>
      <c r="R245" s="48">
        <f t="shared" si="87"/>
        <v>0</v>
      </c>
      <c r="S245" s="48">
        <f t="shared" si="87"/>
        <v>0</v>
      </c>
      <c r="T245" s="48">
        <f t="shared" si="87"/>
        <v>0</v>
      </c>
      <c r="U245" s="48">
        <f t="shared" si="87"/>
        <v>0</v>
      </c>
      <c r="V245" s="48">
        <f t="shared" si="87"/>
        <v>0</v>
      </c>
      <c r="W245" s="48">
        <f t="shared" si="87"/>
        <v>0</v>
      </c>
      <c r="X245" s="48">
        <f t="shared" si="87"/>
        <v>0</v>
      </c>
      <c r="Y245" s="48">
        <f t="shared" si="87"/>
        <v>0</v>
      </c>
      <c r="Z245" s="48">
        <f t="shared" si="87"/>
        <v>0</v>
      </c>
      <c r="AA245" s="48">
        <f t="shared" si="87"/>
        <v>0</v>
      </c>
      <c r="AB245" s="48">
        <f t="shared" si="87"/>
        <v>0</v>
      </c>
      <c r="AC245" s="48">
        <f t="shared" si="87"/>
        <v>0</v>
      </c>
      <c r="AD245" s="48">
        <f t="shared" si="87"/>
        <v>0</v>
      </c>
      <c r="AE245" s="48">
        <f t="shared" si="87"/>
        <v>0</v>
      </c>
      <c r="AF245" s="86"/>
      <c r="AG245" s="961">
        <f t="shared" ref="AG245:AG248" si="89">SUM(B245:AF245)</f>
        <v>0</v>
      </c>
    </row>
    <row r="246" hidden="1">
      <c r="A246" s="1026" t="s">
        <v>124</v>
      </c>
      <c r="B246" s="48">
        <f t="shared" ref="B246:AE246" si="88">B69-B134</f>
        <v>0</v>
      </c>
      <c r="C246" s="48">
        <f t="shared" si="88"/>
        <v>0</v>
      </c>
      <c r="D246" s="48">
        <f t="shared" si="88"/>
        <v>0</v>
      </c>
      <c r="E246" s="48">
        <f t="shared" si="88"/>
        <v>0</v>
      </c>
      <c r="F246" s="48">
        <f t="shared" si="88"/>
        <v>0</v>
      </c>
      <c r="G246" s="48">
        <f t="shared" si="88"/>
        <v>0</v>
      </c>
      <c r="H246" s="48">
        <f t="shared" si="88"/>
        <v>0</v>
      </c>
      <c r="I246" s="48">
        <f t="shared" si="88"/>
        <v>0</v>
      </c>
      <c r="J246" s="48">
        <f t="shared" si="88"/>
        <v>0</v>
      </c>
      <c r="K246" s="48">
        <f t="shared" si="88"/>
        <v>0</v>
      </c>
      <c r="L246" s="48">
        <f t="shared" si="88"/>
        <v>0</v>
      </c>
      <c r="M246" s="48">
        <f t="shared" si="88"/>
        <v>0</v>
      </c>
      <c r="N246" s="48">
        <f t="shared" si="88"/>
        <v>0</v>
      </c>
      <c r="O246" s="48">
        <f t="shared" si="88"/>
        <v>0</v>
      </c>
      <c r="P246" s="48">
        <f t="shared" si="88"/>
        <v>0</v>
      </c>
      <c r="Q246" s="48">
        <f t="shared" si="88"/>
        <v>0</v>
      </c>
      <c r="R246" s="48">
        <f t="shared" si="88"/>
        <v>0</v>
      </c>
      <c r="S246" s="48">
        <f t="shared" si="88"/>
        <v>0</v>
      </c>
      <c r="T246" s="48">
        <f t="shared" si="88"/>
        <v>0</v>
      </c>
      <c r="U246" s="48">
        <f t="shared" si="88"/>
        <v>0</v>
      </c>
      <c r="V246" s="48">
        <f t="shared" si="88"/>
        <v>0</v>
      </c>
      <c r="W246" s="48">
        <f t="shared" si="88"/>
        <v>0</v>
      </c>
      <c r="X246" s="48">
        <f t="shared" si="88"/>
        <v>0</v>
      </c>
      <c r="Y246" s="48">
        <f t="shared" si="88"/>
        <v>0</v>
      </c>
      <c r="Z246" s="48">
        <f t="shared" si="88"/>
        <v>0</v>
      </c>
      <c r="AA246" s="48">
        <f t="shared" si="88"/>
        <v>0</v>
      </c>
      <c r="AB246" s="48">
        <f t="shared" si="88"/>
        <v>0</v>
      </c>
      <c r="AC246" s="48">
        <f t="shared" si="88"/>
        <v>0</v>
      </c>
      <c r="AD246" s="48">
        <f t="shared" si="88"/>
        <v>0</v>
      </c>
      <c r="AE246" s="48">
        <f t="shared" si="88"/>
        <v>0</v>
      </c>
      <c r="AF246" s="86"/>
      <c r="AG246" s="961">
        <f t="shared" si="89"/>
        <v>0</v>
      </c>
    </row>
    <row r="247" hidden="1">
      <c r="A247" s="1115" t="s">
        <v>130</v>
      </c>
      <c r="B247" s="1116" t="str">
        <f t="shared" ref="B247:AF247" si="90">B241+B245+#REF!</f>
        <v>#REF!</v>
      </c>
      <c r="C247" s="1116" t="str">
        <f t="shared" si="90"/>
        <v>#REF!</v>
      </c>
      <c r="D247" s="1116" t="str">
        <f t="shared" si="90"/>
        <v>#REF!</v>
      </c>
      <c r="E247" s="1116" t="str">
        <f t="shared" si="90"/>
        <v>#REF!</v>
      </c>
      <c r="F247" s="1116" t="str">
        <f t="shared" si="90"/>
        <v>#REF!</v>
      </c>
      <c r="G247" s="1116" t="str">
        <f t="shared" si="90"/>
        <v>#REF!</v>
      </c>
      <c r="H247" s="1116" t="str">
        <f t="shared" si="90"/>
        <v>#REF!</v>
      </c>
      <c r="I247" s="1116" t="str">
        <f t="shared" si="90"/>
        <v>#REF!</v>
      </c>
      <c r="J247" s="1116" t="str">
        <f t="shared" si="90"/>
        <v>#REF!</v>
      </c>
      <c r="K247" s="1116" t="str">
        <f t="shared" si="90"/>
        <v>#REF!</v>
      </c>
      <c r="L247" s="1116" t="str">
        <f t="shared" si="90"/>
        <v>#REF!</v>
      </c>
      <c r="M247" s="1116" t="str">
        <f t="shared" si="90"/>
        <v>#REF!</v>
      </c>
      <c r="N247" s="1116" t="str">
        <f t="shared" si="90"/>
        <v>#REF!</v>
      </c>
      <c r="O247" s="1116" t="str">
        <f t="shared" si="90"/>
        <v>#REF!</v>
      </c>
      <c r="P247" s="1116" t="str">
        <f t="shared" si="90"/>
        <v>#REF!</v>
      </c>
      <c r="Q247" s="1116" t="str">
        <f t="shared" si="90"/>
        <v>#REF!</v>
      </c>
      <c r="R247" s="1116" t="str">
        <f t="shared" si="90"/>
        <v>#REF!</v>
      </c>
      <c r="S247" s="1116" t="str">
        <f t="shared" si="90"/>
        <v>#REF!</v>
      </c>
      <c r="T247" s="1116" t="str">
        <f t="shared" si="90"/>
        <v>#REF!</v>
      </c>
      <c r="U247" s="1116" t="str">
        <f t="shared" si="90"/>
        <v>#REF!</v>
      </c>
      <c r="V247" s="1116" t="str">
        <f t="shared" si="90"/>
        <v>#REF!</v>
      </c>
      <c r="W247" s="1116" t="str">
        <f t="shared" si="90"/>
        <v>#REF!</v>
      </c>
      <c r="X247" s="1116" t="str">
        <f t="shared" si="90"/>
        <v>#REF!</v>
      </c>
      <c r="Y247" s="1116" t="str">
        <f t="shared" si="90"/>
        <v>#REF!</v>
      </c>
      <c r="Z247" s="1116" t="str">
        <f t="shared" si="90"/>
        <v>#REF!</v>
      </c>
      <c r="AA247" s="1116" t="str">
        <f t="shared" si="90"/>
        <v>#REF!</v>
      </c>
      <c r="AB247" s="1116" t="str">
        <f t="shared" si="90"/>
        <v>#REF!</v>
      </c>
      <c r="AC247" s="1116" t="str">
        <f t="shared" si="90"/>
        <v>#REF!</v>
      </c>
      <c r="AD247" s="1116" t="str">
        <f t="shared" si="90"/>
        <v>#REF!</v>
      </c>
      <c r="AE247" s="1116" t="str">
        <f t="shared" si="90"/>
        <v>#REF!</v>
      </c>
      <c r="AF247" s="1116" t="str">
        <f t="shared" si="90"/>
        <v>#REF!</v>
      </c>
      <c r="AG247" s="961" t="str">
        <f t="shared" si="89"/>
        <v>#REF!</v>
      </c>
    </row>
    <row r="248" hidden="1">
      <c r="A248" s="1115" t="s">
        <v>133</v>
      </c>
      <c r="B248" s="1116" t="str">
        <f t="shared" ref="B248:AF248" si="91">B243+B246+#REF!</f>
        <v>#REF!</v>
      </c>
      <c r="C248" s="1116" t="str">
        <f t="shared" si="91"/>
        <v>#REF!</v>
      </c>
      <c r="D248" s="1116" t="str">
        <f t="shared" si="91"/>
        <v>#REF!</v>
      </c>
      <c r="E248" s="1116" t="str">
        <f t="shared" si="91"/>
        <v>#REF!</v>
      </c>
      <c r="F248" s="1116" t="str">
        <f t="shared" si="91"/>
        <v>#REF!</v>
      </c>
      <c r="G248" s="1116" t="str">
        <f t="shared" si="91"/>
        <v>#REF!</v>
      </c>
      <c r="H248" s="1116" t="str">
        <f t="shared" si="91"/>
        <v>#REF!</v>
      </c>
      <c r="I248" s="1116" t="str">
        <f t="shared" si="91"/>
        <v>#REF!</v>
      </c>
      <c r="J248" s="1116" t="str">
        <f t="shared" si="91"/>
        <v>#REF!</v>
      </c>
      <c r="K248" s="1116" t="str">
        <f t="shared" si="91"/>
        <v>#REF!</v>
      </c>
      <c r="L248" s="1116" t="str">
        <f t="shared" si="91"/>
        <v>#REF!</v>
      </c>
      <c r="M248" s="1116" t="str">
        <f t="shared" si="91"/>
        <v>#REF!</v>
      </c>
      <c r="N248" s="1116" t="str">
        <f t="shared" si="91"/>
        <v>#REF!</v>
      </c>
      <c r="O248" s="1116" t="str">
        <f t="shared" si="91"/>
        <v>#REF!</v>
      </c>
      <c r="P248" s="1116" t="str">
        <f t="shared" si="91"/>
        <v>#REF!</v>
      </c>
      <c r="Q248" s="1116" t="str">
        <f t="shared" si="91"/>
        <v>#REF!</v>
      </c>
      <c r="R248" s="1116" t="str">
        <f t="shared" si="91"/>
        <v>#REF!</v>
      </c>
      <c r="S248" s="1116" t="str">
        <f t="shared" si="91"/>
        <v>#REF!</v>
      </c>
      <c r="T248" s="1116" t="str">
        <f t="shared" si="91"/>
        <v>#REF!</v>
      </c>
      <c r="U248" s="1116" t="str">
        <f t="shared" si="91"/>
        <v>#REF!</v>
      </c>
      <c r="V248" s="1116" t="str">
        <f t="shared" si="91"/>
        <v>#REF!</v>
      </c>
      <c r="W248" s="1116" t="str">
        <f t="shared" si="91"/>
        <v>#REF!</v>
      </c>
      <c r="X248" s="1116" t="str">
        <f t="shared" si="91"/>
        <v>#REF!</v>
      </c>
      <c r="Y248" s="1116" t="str">
        <f t="shared" si="91"/>
        <v>#REF!</v>
      </c>
      <c r="Z248" s="1116" t="str">
        <f t="shared" si="91"/>
        <v>#REF!</v>
      </c>
      <c r="AA248" s="1116" t="str">
        <f t="shared" si="91"/>
        <v>#REF!</v>
      </c>
      <c r="AB248" s="1116" t="str">
        <f t="shared" si="91"/>
        <v>#REF!</v>
      </c>
      <c r="AC248" s="1116" t="str">
        <f t="shared" si="91"/>
        <v>#REF!</v>
      </c>
      <c r="AD248" s="1116" t="str">
        <f t="shared" si="91"/>
        <v>#REF!</v>
      </c>
      <c r="AE248" s="1116" t="str">
        <f t="shared" si="91"/>
        <v>#REF!</v>
      </c>
      <c r="AF248" s="1116" t="str">
        <f t="shared" si="91"/>
        <v>#REF!</v>
      </c>
      <c r="AG248" s="961" t="str">
        <f t="shared" si="89"/>
        <v>#REF!</v>
      </c>
    </row>
    <row r="249" hidden="1">
      <c r="A249" s="40"/>
      <c r="B249" s="709"/>
      <c r="C249" s="709"/>
      <c r="D249" s="709"/>
      <c r="E249" s="709"/>
      <c r="F249" s="709"/>
      <c r="G249" s="709"/>
      <c r="H249" s="709"/>
      <c r="I249" s="709"/>
      <c r="J249" s="709"/>
      <c r="K249" s="709"/>
      <c r="L249" s="709"/>
      <c r="M249" s="709"/>
      <c r="N249" s="709"/>
      <c r="O249" s="709"/>
      <c r="P249" s="709"/>
      <c r="Q249" s="709"/>
      <c r="R249" s="709"/>
      <c r="S249" s="709"/>
      <c r="T249" s="709"/>
      <c r="U249" s="709"/>
      <c r="V249" s="709"/>
      <c r="W249" s="709"/>
      <c r="X249" s="709"/>
      <c r="Y249" s="709"/>
      <c r="Z249" s="709"/>
      <c r="AA249" s="709"/>
      <c r="AB249" s="709"/>
      <c r="AC249" s="709"/>
      <c r="AD249" s="709"/>
      <c r="AE249" s="709"/>
      <c r="AF249" s="86"/>
      <c r="AG249" s="961"/>
    </row>
    <row r="250" hidden="1">
      <c r="A250" s="1026" t="s">
        <v>1344</v>
      </c>
      <c r="B250" s="324">
        <f t="shared" ref="B250:AE250" si="92">B75-B138</f>
        <v>0</v>
      </c>
      <c r="C250" s="324">
        <f t="shared" si="92"/>
        <v>0</v>
      </c>
      <c r="D250" s="324">
        <f t="shared" si="92"/>
        <v>0</v>
      </c>
      <c r="E250" s="324">
        <f t="shared" si="92"/>
        <v>0</v>
      </c>
      <c r="F250" s="324">
        <f t="shared" si="92"/>
        <v>0</v>
      </c>
      <c r="G250" s="324">
        <f t="shared" si="92"/>
        <v>0</v>
      </c>
      <c r="H250" s="324">
        <f t="shared" si="92"/>
        <v>0</v>
      </c>
      <c r="I250" s="324">
        <f t="shared" si="92"/>
        <v>0</v>
      </c>
      <c r="J250" s="324">
        <f t="shared" si="92"/>
        <v>0</v>
      </c>
      <c r="K250" s="324">
        <f t="shared" si="92"/>
        <v>0</v>
      </c>
      <c r="L250" s="324">
        <f t="shared" si="92"/>
        <v>0</v>
      </c>
      <c r="M250" s="324">
        <f t="shared" si="92"/>
        <v>0</v>
      </c>
      <c r="N250" s="324">
        <f t="shared" si="92"/>
        <v>0</v>
      </c>
      <c r="O250" s="324">
        <f t="shared" si="92"/>
        <v>0</v>
      </c>
      <c r="P250" s="324">
        <f t="shared" si="92"/>
        <v>0</v>
      </c>
      <c r="Q250" s="324">
        <f t="shared" si="92"/>
        <v>0</v>
      </c>
      <c r="R250" s="324">
        <f t="shared" si="92"/>
        <v>0</v>
      </c>
      <c r="S250" s="324">
        <f t="shared" si="92"/>
        <v>0</v>
      </c>
      <c r="T250" s="324">
        <f t="shared" si="92"/>
        <v>0</v>
      </c>
      <c r="U250" s="324">
        <f t="shared" si="92"/>
        <v>0</v>
      </c>
      <c r="V250" s="324">
        <f t="shared" si="92"/>
        <v>0</v>
      </c>
      <c r="W250" s="324">
        <f t="shared" si="92"/>
        <v>0</v>
      </c>
      <c r="X250" s="324">
        <f t="shared" si="92"/>
        <v>0</v>
      </c>
      <c r="Y250" s="324">
        <f t="shared" si="92"/>
        <v>0</v>
      </c>
      <c r="Z250" s="324">
        <f t="shared" si="92"/>
        <v>0</v>
      </c>
      <c r="AA250" s="324">
        <f t="shared" si="92"/>
        <v>0</v>
      </c>
      <c r="AB250" s="324">
        <f t="shared" si="92"/>
        <v>0</v>
      </c>
      <c r="AC250" s="324">
        <f t="shared" si="92"/>
        <v>0</v>
      </c>
      <c r="AD250" s="324">
        <f t="shared" si="92"/>
        <v>0</v>
      </c>
      <c r="AE250" s="324">
        <f t="shared" si="92"/>
        <v>0</v>
      </c>
      <c r="AF250" s="86"/>
      <c r="AG250" s="961">
        <f t="shared" ref="AG250:AG252" si="94">SUM(B250:AF250)</f>
        <v>0</v>
      </c>
    </row>
    <row r="251" hidden="1">
      <c r="A251" s="1026" t="s">
        <v>138</v>
      </c>
      <c r="B251" s="324">
        <f t="shared" ref="B251:AE251" si="93">B77-B139</f>
        <v>0</v>
      </c>
      <c r="C251" s="324">
        <f t="shared" si="93"/>
        <v>0</v>
      </c>
      <c r="D251" s="324">
        <f t="shared" si="93"/>
        <v>0</v>
      </c>
      <c r="E251" s="324">
        <f t="shared" si="93"/>
        <v>0</v>
      </c>
      <c r="F251" s="324">
        <f t="shared" si="93"/>
        <v>0</v>
      </c>
      <c r="G251" s="324">
        <f t="shared" si="93"/>
        <v>0</v>
      </c>
      <c r="H251" s="324">
        <f t="shared" si="93"/>
        <v>0</v>
      </c>
      <c r="I251" s="324">
        <f t="shared" si="93"/>
        <v>0</v>
      </c>
      <c r="J251" s="324">
        <f t="shared" si="93"/>
        <v>0</v>
      </c>
      <c r="K251" s="324">
        <f t="shared" si="93"/>
        <v>0</v>
      </c>
      <c r="L251" s="324">
        <f t="shared" si="93"/>
        <v>0</v>
      </c>
      <c r="M251" s="324">
        <f t="shared" si="93"/>
        <v>0</v>
      </c>
      <c r="N251" s="324">
        <f t="shared" si="93"/>
        <v>0</v>
      </c>
      <c r="O251" s="324">
        <f t="shared" si="93"/>
        <v>0</v>
      </c>
      <c r="P251" s="324">
        <f t="shared" si="93"/>
        <v>0</v>
      </c>
      <c r="Q251" s="324">
        <f t="shared" si="93"/>
        <v>0</v>
      </c>
      <c r="R251" s="324">
        <f t="shared" si="93"/>
        <v>0</v>
      </c>
      <c r="S251" s="324">
        <f t="shared" si="93"/>
        <v>0</v>
      </c>
      <c r="T251" s="324">
        <f t="shared" si="93"/>
        <v>0</v>
      </c>
      <c r="U251" s="324">
        <f t="shared" si="93"/>
        <v>0</v>
      </c>
      <c r="V251" s="324">
        <f t="shared" si="93"/>
        <v>0</v>
      </c>
      <c r="W251" s="324">
        <f t="shared" si="93"/>
        <v>0</v>
      </c>
      <c r="X251" s="324">
        <f t="shared" si="93"/>
        <v>0</v>
      </c>
      <c r="Y251" s="324">
        <f t="shared" si="93"/>
        <v>0</v>
      </c>
      <c r="Z251" s="324">
        <f t="shared" si="93"/>
        <v>0</v>
      </c>
      <c r="AA251" s="324">
        <f t="shared" si="93"/>
        <v>0</v>
      </c>
      <c r="AB251" s="324">
        <f t="shared" si="93"/>
        <v>0</v>
      </c>
      <c r="AC251" s="324">
        <f t="shared" si="93"/>
        <v>0</v>
      </c>
      <c r="AD251" s="324">
        <f t="shared" si="93"/>
        <v>0</v>
      </c>
      <c r="AE251" s="324">
        <f t="shared" si="93"/>
        <v>0</v>
      </c>
      <c r="AF251" s="86"/>
      <c r="AG251" s="961">
        <f t="shared" si="94"/>
        <v>0</v>
      </c>
    </row>
    <row r="252" hidden="1">
      <c r="A252" s="1026" t="s">
        <v>1252</v>
      </c>
      <c r="B252" s="324">
        <f t="shared" ref="B252:AE252" si="95">B78-B140</f>
        <v>0</v>
      </c>
      <c r="C252" s="324">
        <f t="shared" si="95"/>
        <v>0</v>
      </c>
      <c r="D252" s="324">
        <f t="shared" si="95"/>
        <v>0</v>
      </c>
      <c r="E252" s="324">
        <f t="shared" si="95"/>
        <v>0</v>
      </c>
      <c r="F252" s="324">
        <f t="shared" si="95"/>
        <v>0</v>
      </c>
      <c r="G252" s="324">
        <f t="shared" si="95"/>
        <v>0</v>
      </c>
      <c r="H252" s="324">
        <f t="shared" si="95"/>
        <v>0</v>
      </c>
      <c r="I252" s="324">
        <f t="shared" si="95"/>
        <v>0</v>
      </c>
      <c r="J252" s="324">
        <f t="shared" si="95"/>
        <v>0</v>
      </c>
      <c r="K252" s="324">
        <f t="shared" si="95"/>
        <v>0</v>
      </c>
      <c r="L252" s="324">
        <f t="shared" si="95"/>
        <v>0</v>
      </c>
      <c r="M252" s="324">
        <f t="shared" si="95"/>
        <v>0</v>
      </c>
      <c r="N252" s="324">
        <f t="shared" si="95"/>
        <v>0</v>
      </c>
      <c r="O252" s="324">
        <f t="shared" si="95"/>
        <v>0</v>
      </c>
      <c r="P252" s="324">
        <f t="shared" si="95"/>
        <v>0</v>
      </c>
      <c r="Q252" s="324">
        <f t="shared" si="95"/>
        <v>0</v>
      </c>
      <c r="R252" s="324">
        <f t="shared" si="95"/>
        <v>0</v>
      </c>
      <c r="S252" s="324">
        <f t="shared" si="95"/>
        <v>0</v>
      </c>
      <c r="T252" s="324">
        <f t="shared" si="95"/>
        <v>0</v>
      </c>
      <c r="U252" s="324">
        <f t="shared" si="95"/>
        <v>0</v>
      </c>
      <c r="V252" s="324">
        <f t="shared" si="95"/>
        <v>0</v>
      </c>
      <c r="W252" s="324">
        <f t="shared" si="95"/>
        <v>0</v>
      </c>
      <c r="X252" s="324">
        <f t="shared" si="95"/>
        <v>0</v>
      </c>
      <c r="Y252" s="324">
        <f t="shared" si="95"/>
        <v>0</v>
      </c>
      <c r="Z252" s="324">
        <f t="shared" si="95"/>
        <v>0</v>
      </c>
      <c r="AA252" s="324">
        <f t="shared" si="95"/>
        <v>0</v>
      </c>
      <c r="AB252" s="324">
        <f t="shared" si="95"/>
        <v>0</v>
      </c>
      <c r="AC252" s="324">
        <f t="shared" si="95"/>
        <v>0</v>
      </c>
      <c r="AD252" s="324">
        <f t="shared" si="95"/>
        <v>0</v>
      </c>
      <c r="AE252" s="324">
        <f t="shared" si="95"/>
        <v>0</v>
      </c>
      <c r="AF252" s="86"/>
      <c r="AG252" s="961">
        <f t="shared" si="94"/>
        <v>0</v>
      </c>
    </row>
    <row r="253" hidden="1">
      <c r="A253" s="1026" t="s">
        <v>1253</v>
      </c>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c r="AA253" s="324"/>
      <c r="AB253" s="324"/>
      <c r="AC253" s="324"/>
      <c r="AD253" s="324"/>
      <c r="AE253" s="324"/>
      <c r="AF253" s="86"/>
      <c r="AG253" s="961"/>
    </row>
    <row r="254" hidden="1">
      <c r="A254" s="1026" t="s">
        <v>1255</v>
      </c>
      <c r="B254" s="324">
        <f t="shared" ref="B254:AE254" si="96">B79-B142</f>
        <v>0</v>
      </c>
      <c r="C254" s="324">
        <f t="shared" si="96"/>
        <v>0</v>
      </c>
      <c r="D254" s="324">
        <f t="shared" si="96"/>
        <v>0</v>
      </c>
      <c r="E254" s="324">
        <f t="shared" si="96"/>
        <v>0</v>
      </c>
      <c r="F254" s="324">
        <f t="shared" si="96"/>
        <v>0</v>
      </c>
      <c r="G254" s="324">
        <f t="shared" si="96"/>
        <v>0</v>
      </c>
      <c r="H254" s="324">
        <f t="shared" si="96"/>
        <v>0</v>
      </c>
      <c r="I254" s="324">
        <f t="shared" si="96"/>
        <v>0</v>
      </c>
      <c r="J254" s="324">
        <f t="shared" si="96"/>
        <v>0</v>
      </c>
      <c r="K254" s="324">
        <f t="shared" si="96"/>
        <v>0</v>
      </c>
      <c r="L254" s="324">
        <f t="shared" si="96"/>
        <v>0</v>
      </c>
      <c r="M254" s="324">
        <f t="shared" si="96"/>
        <v>0</v>
      </c>
      <c r="N254" s="324">
        <f t="shared" si="96"/>
        <v>0</v>
      </c>
      <c r="O254" s="324">
        <f t="shared" si="96"/>
        <v>0</v>
      </c>
      <c r="P254" s="324">
        <f t="shared" si="96"/>
        <v>0</v>
      </c>
      <c r="Q254" s="324">
        <f t="shared" si="96"/>
        <v>0</v>
      </c>
      <c r="R254" s="324">
        <f t="shared" si="96"/>
        <v>0</v>
      </c>
      <c r="S254" s="324">
        <f t="shared" si="96"/>
        <v>0</v>
      </c>
      <c r="T254" s="324">
        <f t="shared" si="96"/>
        <v>0</v>
      </c>
      <c r="U254" s="324">
        <f t="shared" si="96"/>
        <v>0</v>
      </c>
      <c r="V254" s="324">
        <f t="shared" si="96"/>
        <v>0</v>
      </c>
      <c r="W254" s="324">
        <f t="shared" si="96"/>
        <v>0</v>
      </c>
      <c r="X254" s="324">
        <f t="shared" si="96"/>
        <v>0</v>
      </c>
      <c r="Y254" s="324">
        <f t="shared" si="96"/>
        <v>0</v>
      </c>
      <c r="Z254" s="324">
        <f t="shared" si="96"/>
        <v>0</v>
      </c>
      <c r="AA254" s="324">
        <f t="shared" si="96"/>
        <v>0</v>
      </c>
      <c r="AB254" s="324">
        <f t="shared" si="96"/>
        <v>0</v>
      </c>
      <c r="AC254" s="324">
        <f t="shared" si="96"/>
        <v>0</v>
      </c>
      <c r="AD254" s="324">
        <f t="shared" si="96"/>
        <v>0</v>
      </c>
      <c r="AE254" s="324">
        <f t="shared" si="96"/>
        <v>0</v>
      </c>
      <c r="AF254" s="86"/>
      <c r="AG254" s="961">
        <f>SUM(B254:AF254)</f>
        <v>0</v>
      </c>
    </row>
    <row r="255" hidden="1">
      <c r="A255" s="1026" t="s">
        <v>1256</v>
      </c>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c r="AA255" s="324"/>
      <c r="AB255" s="324"/>
      <c r="AC255" s="324"/>
      <c r="AD255" s="324"/>
      <c r="AE255" s="324"/>
      <c r="AF255" s="86"/>
      <c r="AG255" s="961"/>
    </row>
    <row r="256" hidden="1">
      <c r="A256" s="1026" t="s">
        <v>1257</v>
      </c>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c r="AA256" s="324"/>
      <c r="AB256" s="324"/>
      <c r="AC256" s="324"/>
      <c r="AD256" s="324"/>
      <c r="AE256" s="324"/>
      <c r="AF256" s="86"/>
      <c r="AG256" s="961"/>
    </row>
    <row r="257" hidden="1">
      <c r="A257" s="1026" t="s">
        <v>1260</v>
      </c>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c r="AA257" s="324"/>
      <c r="AB257" s="324"/>
      <c r="AC257" s="324"/>
      <c r="AD257" s="324"/>
      <c r="AE257" s="324"/>
      <c r="AF257" s="86"/>
      <c r="AG257" s="961"/>
    </row>
    <row r="258">
      <c r="A258" s="1318" t="s">
        <v>1317</v>
      </c>
      <c r="B258" s="1116">
        <f t="shared" ref="B258:AF258" si="97">SUM(B250:B254)</f>
        <v>0</v>
      </c>
      <c r="C258" s="1116">
        <f t="shared" si="97"/>
        <v>0</v>
      </c>
      <c r="D258" s="1116">
        <f t="shared" si="97"/>
        <v>0</v>
      </c>
      <c r="E258" s="1116">
        <f t="shared" si="97"/>
        <v>0</v>
      </c>
      <c r="F258" s="1116">
        <f t="shared" si="97"/>
        <v>0</v>
      </c>
      <c r="G258" s="1116">
        <f t="shared" si="97"/>
        <v>0</v>
      </c>
      <c r="H258" s="1116">
        <f t="shared" si="97"/>
        <v>0</v>
      </c>
      <c r="I258" s="1116">
        <f t="shared" si="97"/>
        <v>0</v>
      </c>
      <c r="J258" s="1116">
        <f t="shared" si="97"/>
        <v>0</v>
      </c>
      <c r="K258" s="1116">
        <f t="shared" si="97"/>
        <v>0</v>
      </c>
      <c r="L258" s="1116">
        <f t="shared" si="97"/>
        <v>0</v>
      </c>
      <c r="M258" s="1116">
        <f t="shared" si="97"/>
        <v>0</v>
      </c>
      <c r="N258" s="1116">
        <f t="shared" si="97"/>
        <v>0</v>
      </c>
      <c r="O258" s="1116">
        <f t="shared" si="97"/>
        <v>0</v>
      </c>
      <c r="P258" s="1116">
        <f t="shared" si="97"/>
        <v>0</v>
      </c>
      <c r="Q258" s="1116">
        <f t="shared" si="97"/>
        <v>0</v>
      </c>
      <c r="R258" s="1116">
        <f t="shared" si="97"/>
        <v>0</v>
      </c>
      <c r="S258" s="1116">
        <f t="shared" si="97"/>
        <v>0</v>
      </c>
      <c r="T258" s="1116">
        <f t="shared" si="97"/>
        <v>0</v>
      </c>
      <c r="U258" s="1116">
        <f t="shared" si="97"/>
        <v>0</v>
      </c>
      <c r="V258" s="1116">
        <f t="shared" si="97"/>
        <v>0</v>
      </c>
      <c r="W258" s="1116">
        <f t="shared" si="97"/>
        <v>0</v>
      </c>
      <c r="X258" s="1116">
        <f t="shared" si="97"/>
        <v>0</v>
      </c>
      <c r="Y258" s="1116">
        <f t="shared" si="97"/>
        <v>0</v>
      </c>
      <c r="Z258" s="1116">
        <f t="shared" si="97"/>
        <v>0</v>
      </c>
      <c r="AA258" s="1116">
        <f t="shared" si="97"/>
        <v>0</v>
      </c>
      <c r="AB258" s="1116">
        <f t="shared" si="97"/>
        <v>0</v>
      </c>
      <c r="AC258" s="1116">
        <f t="shared" si="97"/>
        <v>0</v>
      </c>
      <c r="AD258" s="1116">
        <f t="shared" si="97"/>
        <v>0</v>
      </c>
      <c r="AE258" s="1116">
        <f t="shared" si="97"/>
        <v>0</v>
      </c>
      <c r="AF258" s="1116">
        <f t="shared" si="97"/>
        <v>0</v>
      </c>
      <c r="AG258" s="961">
        <f>SUM(B258:AF258)</f>
        <v>0</v>
      </c>
    </row>
    <row r="259">
      <c r="A259" s="40"/>
      <c r="B259" s="709"/>
      <c r="C259" s="709"/>
      <c r="D259" s="709"/>
      <c r="E259" s="709"/>
      <c r="F259" s="709"/>
      <c r="G259" s="709"/>
      <c r="H259" s="709"/>
      <c r="I259" s="709"/>
      <c r="J259" s="709"/>
      <c r="K259" s="709"/>
      <c r="L259" s="709"/>
      <c r="M259" s="709"/>
      <c r="N259" s="709"/>
      <c r="O259" s="709"/>
      <c r="P259" s="709"/>
      <c r="Q259" s="709"/>
      <c r="R259" s="709"/>
      <c r="S259" s="709"/>
      <c r="T259" s="709"/>
      <c r="U259" s="709"/>
      <c r="V259" s="709"/>
      <c r="W259" s="709"/>
      <c r="X259" s="709"/>
      <c r="Y259" s="709"/>
      <c r="Z259" s="709"/>
      <c r="AA259" s="709"/>
      <c r="AB259" s="709"/>
      <c r="AC259" s="709"/>
      <c r="AD259" s="709"/>
      <c r="AE259" s="709"/>
      <c r="AF259" s="86"/>
      <c r="AG259" s="961"/>
    </row>
    <row r="260" hidden="1">
      <c r="A260" s="1026" t="s">
        <v>145</v>
      </c>
      <c r="B260" s="48">
        <f t="shared" ref="B260:AE260" si="98">B82-B148</f>
        <v>0</v>
      </c>
      <c r="C260" s="48">
        <f t="shared" si="98"/>
        <v>0</v>
      </c>
      <c r="D260" s="48">
        <f t="shared" si="98"/>
        <v>0</v>
      </c>
      <c r="E260" s="48">
        <f t="shared" si="98"/>
        <v>0</v>
      </c>
      <c r="F260" s="48">
        <f t="shared" si="98"/>
        <v>0</v>
      </c>
      <c r="G260" s="48">
        <f t="shared" si="98"/>
        <v>0</v>
      </c>
      <c r="H260" s="48">
        <f t="shared" si="98"/>
        <v>0</v>
      </c>
      <c r="I260" s="48">
        <f t="shared" si="98"/>
        <v>0</v>
      </c>
      <c r="J260" s="48">
        <f t="shared" si="98"/>
        <v>0</v>
      </c>
      <c r="K260" s="48">
        <f t="shared" si="98"/>
        <v>0</v>
      </c>
      <c r="L260" s="48">
        <f t="shared" si="98"/>
        <v>0</v>
      </c>
      <c r="M260" s="48">
        <f t="shared" si="98"/>
        <v>0</v>
      </c>
      <c r="N260" s="48">
        <f t="shared" si="98"/>
        <v>0</v>
      </c>
      <c r="O260" s="48">
        <f t="shared" si="98"/>
        <v>0</v>
      </c>
      <c r="P260" s="48">
        <f t="shared" si="98"/>
        <v>0</v>
      </c>
      <c r="Q260" s="48">
        <f t="shared" si="98"/>
        <v>0</v>
      </c>
      <c r="R260" s="48">
        <f t="shared" si="98"/>
        <v>0</v>
      </c>
      <c r="S260" s="48">
        <f t="shared" si="98"/>
        <v>0</v>
      </c>
      <c r="T260" s="48">
        <f t="shared" si="98"/>
        <v>0</v>
      </c>
      <c r="U260" s="48">
        <f t="shared" si="98"/>
        <v>0</v>
      </c>
      <c r="V260" s="48">
        <f t="shared" si="98"/>
        <v>0</v>
      </c>
      <c r="W260" s="48">
        <f t="shared" si="98"/>
        <v>0</v>
      </c>
      <c r="X260" s="48">
        <f t="shared" si="98"/>
        <v>0</v>
      </c>
      <c r="Y260" s="48">
        <f t="shared" si="98"/>
        <v>0</v>
      </c>
      <c r="Z260" s="48">
        <f t="shared" si="98"/>
        <v>0</v>
      </c>
      <c r="AA260" s="48">
        <f t="shared" si="98"/>
        <v>0</v>
      </c>
      <c r="AB260" s="48">
        <f t="shared" si="98"/>
        <v>0</v>
      </c>
      <c r="AC260" s="48">
        <f t="shared" si="98"/>
        <v>0</v>
      </c>
      <c r="AD260" s="48">
        <f t="shared" si="98"/>
        <v>0</v>
      </c>
      <c r="AE260" s="48">
        <f t="shared" si="98"/>
        <v>0</v>
      </c>
      <c r="AF260" s="86"/>
      <c r="AG260" s="961">
        <f t="shared" ref="AG260:AG264" si="100">SUM(B260:AF260)</f>
        <v>0</v>
      </c>
    </row>
    <row r="261" hidden="1">
      <c r="A261" s="1026" t="s">
        <v>148</v>
      </c>
      <c r="B261" s="48">
        <f t="shared" ref="B261:AE261" si="99">B84-B149</f>
        <v>0</v>
      </c>
      <c r="C261" s="48">
        <f t="shared" si="99"/>
        <v>0</v>
      </c>
      <c r="D261" s="48">
        <f t="shared" si="99"/>
        <v>0</v>
      </c>
      <c r="E261" s="48">
        <f t="shared" si="99"/>
        <v>0</v>
      </c>
      <c r="F261" s="48">
        <f t="shared" si="99"/>
        <v>0</v>
      </c>
      <c r="G261" s="48">
        <f t="shared" si="99"/>
        <v>0</v>
      </c>
      <c r="H261" s="48">
        <f t="shared" si="99"/>
        <v>0</v>
      </c>
      <c r="I261" s="48">
        <f t="shared" si="99"/>
        <v>0</v>
      </c>
      <c r="J261" s="48">
        <f t="shared" si="99"/>
        <v>0</v>
      </c>
      <c r="K261" s="48">
        <f t="shared" si="99"/>
        <v>0</v>
      </c>
      <c r="L261" s="48">
        <f t="shared" si="99"/>
        <v>0</v>
      </c>
      <c r="M261" s="48">
        <f t="shared" si="99"/>
        <v>0</v>
      </c>
      <c r="N261" s="48">
        <f t="shared" si="99"/>
        <v>0</v>
      </c>
      <c r="O261" s="48">
        <f t="shared" si="99"/>
        <v>0</v>
      </c>
      <c r="P261" s="48">
        <f t="shared" si="99"/>
        <v>0</v>
      </c>
      <c r="Q261" s="48">
        <f t="shared" si="99"/>
        <v>0</v>
      </c>
      <c r="R261" s="48">
        <f t="shared" si="99"/>
        <v>0</v>
      </c>
      <c r="S261" s="48">
        <f t="shared" si="99"/>
        <v>0</v>
      </c>
      <c r="T261" s="48">
        <f t="shared" si="99"/>
        <v>0</v>
      </c>
      <c r="U261" s="48">
        <f t="shared" si="99"/>
        <v>0</v>
      </c>
      <c r="V261" s="48">
        <f t="shared" si="99"/>
        <v>0</v>
      </c>
      <c r="W261" s="48">
        <f t="shared" si="99"/>
        <v>0</v>
      </c>
      <c r="X261" s="48">
        <f t="shared" si="99"/>
        <v>0</v>
      </c>
      <c r="Y261" s="48">
        <f t="shared" si="99"/>
        <v>0</v>
      </c>
      <c r="Z261" s="48">
        <f t="shared" si="99"/>
        <v>0</v>
      </c>
      <c r="AA261" s="48">
        <f t="shared" si="99"/>
        <v>0</v>
      </c>
      <c r="AB261" s="48">
        <f t="shared" si="99"/>
        <v>0</v>
      </c>
      <c r="AC261" s="48">
        <f t="shared" si="99"/>
        <v>0</v>
      </c>
      <c r="AD261" s="48">
        <f t="shared" si="99"/>
        <v>0</v>
      </c>
      <c r="AE261" s="48">
        <f t="shared" si="99"/>
        <v>0</v>
      </c>
      <c r="AF261" s="86"/>
      <c r="AG261" s="961">
        <f t="shared" si="100"/>
        <v>0</v>
      </c>
    </row>
    <row r="262" hidden="1">
      <c r="A262" s="1026" t="s">
        <v>150</v>
      </c>
      <c r="B262" s="48">
        <f t="shared" ref="B262:AE262" si="101">B85-B150</f>
        <v>0</v>
      </c>
      <c r="C262" s="48">
        <f t="shared" si="101"/>
        <v>0</v>
      </c>
      <c r="D262" s="48">
        <f t="shared" si="101"/>
        <v>0</v>
      </c>
      <c r="E262" s="48">
        <f t="shared" si="101"/>
        <v>0</v>
      </c>
      <c r="F262" s="48">
        <f t="shared" si="101"/>
        <v>0</v>
      </c>
      <c r="G262" s="48">
        <f t="shared" si="101"/>
        <v>0</v>
      </c>
      <c r="H262" s="48">
        <f t="shared" si="101"/>
        <v>0</v>
      </c>
      <c r="I262" s="48">
        <f t="shared" si="101"/>
        <v>0</v>
      </c>
      <c r="J262" s="48">
        <f t="shared" si="101"/>
        <v>0</v>
      </c>
      <c r="K262" s="48">
        <f t="shared" si="101"/>
        <v>0</v>
      </c>
      <c r="L262" s="48">
        <f t="shared" si="101"/>
        <v>0</v>
      </c>
      <c r="M262" s="48">
        <f t="shared" si="101"/>
        <v>0</v>
      </c>
      <c r="N262" s="48">
        <f t="shared" si="101"/>
        <v>0</v>
      </c>
      <c r="O262" s="48">
        <f t="shared" si="101"/>
        <v>0</v>
      </c>
      <c r="P262" s="48">
        <f t="shared" si="101"/>
        <v>0</v>
      </c>
      <c r="Q262" s="48">
        <f t="shared" si="101"/>
        <v>0</v>
      </c>
      <c r="R262" s="48">
        <f t="shared" si="101"/>
        <v>0</v>
      </c>
      <c r="S262" s="48">
        <f t="shared" si="101"/>
        <v>0</v>
      </c>
      <c r="T262" s="48">
        <f t="shared" si="101"/>
        <v>0</v>
      </c>
      <c r="U262" s="48">
        <f t="shared" si="101"/>
        <v>0</v>
      </c>
      <c r="V262" s="48">
        <f t="shared" si="101"/>
        <v>0</v>
      </c>
      <c r="W262" s="48">
        <f t="shared" si="101"/>
        <v>0</v>
      </c>
      <c r="X262" s="48">
        <f t="shared" si="101"/>
        <v>0</v>
      </c>
      <c r="Y262" s="48">
        <f t="shared" si="101"/>
        <v>0</v>
      </c>
      <c r="Z262" s="48">
        <f t="shared" si="101"/>
        <v>0</v>
      </c>
      <c r="AA262" s="48">
        <f t="shared" si="101"/>
        <v>0</v>
      </c>
      <c r="AB262" s="48">
        <f t="shared" si="101"/>
        <v>0</v>
      </c>
      <c r="AC262" s="48">
        <f t="shared" si="101"/>
        <v>0</v>
      </c>
      <c r="AD262" s="48">
        <f t="shared" si="101"/>
        <v>0</v>
      </c>
      <c r="AE262" s="48">
        <f t="shared" si="101"/>
        <v>0</v>
      </c>
      <c r="AF262" s="86"/>
      <c r="AG262" s="961">
        <f t="shared" si="100"/>
        <v>0</v>
      </c>
    </row>
    <row r="263" hidden="1">
      <c r="A263" s="1026" t="s">
        <v>151</v>
      </c>
      <c r="B263" s="48">
        <f t="shared" ref="B263:AE263" si="102">B86-B151</f>
        <v>0</v>
      </c>
      <c r="C263" s="48">
        <f t="shared" si="102"/>
        <v>0</v>
      </c>
      <c r="D263" s="48">
        <f t="shared" si="102"/>
        <v>0</v>
      </c>
      <c r="E263" s="48">
        <f t="shared" si="102"/>
        <v>0</v>
      </c>
      <c r="F263" s="48">
        <f t="shared" si="102"/>
        <v>0</v>
      </c>
      <c r="G263" s="48">
        <f t="shared" si="102"/>
        <v>0</v>
      </c>
      <c r="H263" s="48">
        <f t="shared" si="102"/>
        <v>0</v>
      </c>
      <c r="I263" s="48">
        <f t="shared" si="102"/>
        <v>0</v>
      </c>
      <c r="J263" s="48">
        <f t="shared" si="102"/>
        <v>0</v>
      </c>
      <c r="K263" s="48">
        <f t="shared" si="102"/>
        <v>0</v>
      </c>
      <c r="L263" s="48">
        <f t="shared" si="102"/>
        <v>0</v>
      </c>
      <c r="M263" s="48">
        <f t="shared" si="102"/>
        <v>0</v>
      </c>
      <c r="N263" s="48">
        <f t="shared" si="102"/>
        <v>0</v>
      </c>
      <c r="O263" s="48">
        <f t="shared" si="102"/>
        <v>0</v>
      </c>
      <c r="P263" s="48">
        <f t="shared" si="102"/>
        <v>0</v>
      </c>
      <c r="Q263" s="48">
        <f t="shared" si="102"/>
        <v>0</v>
      </c>
      <c r="R263" s="48">
        <f t="shared" si="102"/>
        <v>0</v>
      </c>
      <c r="S263" s="48">
        <f t="shared" si="102"/>
        <v>0</v>
      </c>
      <c r="T263" s="48">
        <f t="shared" si="102"/>
        <v>0</v>
      </c>
      <c r="U263" s="48">
        <f t="shared" si="102"/>
        <v>0</v>
      </c>
      <c r="V263" s="48">
        <f t="shared" si="102"/>
        <v>0</v>
      </c>
      <c r="W263" s="48">
        <f t="shared" si="102"/>
        <v>0</v>
      </c>
      <c r="X263" s="48">
        <f t="shared" si="102"/>
        <v>0</v>
      </c>
      <c r="Y263" s="48">
        <f t="shared" si="102"/>
        <v>0</v>
      </c>
      <c r="Z263" s="48">
        <f t="shared" si="102"/>
        <v>0</v>
      </c>
      <c r="AA263" s="48">
        <f t="shared" si="102"/>
        <v>0</v>
      </c>
      <c r="AB263" s="48">
        <f t="shared" si="102"/>
        <v>0</v>
      </c>
      <c r="AC263" s="48">
        <f t="shared" si="102"/>
        <v>0</v>
      </c>
      <c r="AD263" s="48">
        <f t="shared" si="102"/>
        <v>0</v>
      </c>
      <c r="AE263" s="48">
        <f t="shared" si="102"/>
        <v>0</v>
      </c>
      <c r="AF263" s="86"/>
      <c r="AG263" s="961">
        <f t="shared" si="100"/>
        <v>0</v>
      </c>
    </row>
    <row r="264">
      <c r="A264" s="1319" t="s">
        <v>152</v>
      </c>
      <c r="B264" s="1130">
        <f t="shared" ref="B264:AF264" si="103">SUM(B260:B263)</f>
        <v>0</v>
      </c>
      <c r="C264" s="1116">
        <f t="shared" si="103"/>
        <v>0</v>
      </c>
      <c r="D264" s="1116">
        <f t="shared" si="103"/>
        <v>0</v>
      </c>
      <c r="E264" s="1116">
        <f t="shared" si="103"/>
        <v>0</v>
      </c>
      <c r="F264" s="1116">
        <f t="shared" si="103"/>
        <v>0</v>
      </c>
      <c r="G264" s="1116">
        <f t="shared" si="103"/>
        <v>0</v>
      </c>
      <c r="H264" s="1116">
        <f t="shared" si="103"/>
        <v>0</v>
      </c>
      <c r="I264" s="1116">
        <f t="shared" si="103"/>
        <v>0</v>
      </c>
      <c r="J264" s="1116">
        <f t="shared" si="103"/>
        <v>0</v>
      </c>
      <c r="K264" s="1116">
        <f t="shared" si="103"/>
        <v>0</v>
      </c>
      <c r="L264" s="1116">
        <f t="shared" si="103"/>
        <v>0</v>
      </c>
      <c r="M264" s="1116">
        <f t="shared" si="103"/>
        <v>0</v>
      </c>
      <c r="N264" s="1116">
        <f t="shared" si="103"/>
        <v>0</v>
      </c>
      <c r="O264" s="1116">
        <f t="shared" si="103"/>
        <v>0</v>
      </c>
      <c r="P264" s="1116">
        <f t="shared" si="103"/>
        <v>0</v>
      </c>
      <c r="Q264" s="1116">
        <f t="shared" si="103"/>
        <v>0</v>
      </c>
      <c r="R264" s="1116">
        <f t="shared" si="103"/>
        <v>0</v>
      </c>
      <c r="S264" s="1116">
        <f t="shared" si="103"/>
        <v>0</v>
      </c>
      <c r="T264" s="1116">
        <f t="shared" si="103"/>
        <v>0</v>
      </c>
      <c r="U264" s="1116">
        <f t="shared" si="103"/>
        <v>0</v>
      </c>
      <c r="V264" s="1116">
        <f t="shared" si="103"/>
        <v>0</v>
      </c>
      <c r="W264" s="1116">
        <f t="shared" si="103"/>
        <v>0</v>
      </c>
      <c r="X264" s="1116">
        <f t="shared" si="103"/>
        <v>0</v>
      </c>
      <c r="Y264" s="1116">
        <f t="shared" si="103"/>
        <v>0</v>
      </c>
      <c r="Z264" s="1116">
        <f t="shared" si="103"/>
        <v>0</v>
      </c>
      <c r="AA264" s="1116">
        <f t="shared" si="103"/>
        <v>0</v>
      </c>
      <c r="AB264" s="1116">
        <f t="shared" si="103"/>
        <v>0</v>
      </c>
      <c r="AC264" s="1116">
        <f t="shared" si="103"/>
        <v>0</v>
      </c>
      <c r="AD264" s="1116">
        <f t="shared" si="103"/>
        <v>0</v>
      </c>
      <c r="AE264" s="1116">
        <f t="shared" si="103"/>
        <v>0</v>
      </c>
      <c r="AF264" s="1116">
        <f t="shared" si="103"/>
        <v>0</v>
      </c>
      <c r="AG264" s="961">
        <f t="shared" si="100"/>
        <v>0</v>
      </c>
    </row>
    <row r="265">
      <c r="A265" s="40"/>
      <c r="B265" s="709"/>
      <c r="C265" s="709"/>
      <c r="D265" s="709"/>
      <c r="E265" s="709"/>
      <c r="F265" s="709"/>
      <c r="G265" s="709"/>
      <c r="H265" s="709"/>
      <c r="I265" s="709"/>
      <c r="J265" s="709"/>
      <c r="K265" s="709"/>
      <c r="L265" s="709"/>
      <c r="M265" s="709"/>
      <c r="N265" s="709"/>
      <c r="O265" s="709"/>
      <c r="P265" s="709"/>
      <c r="Q265" s="709"/>
      <c r="R265" s="709"/>
      <c r="S265" s="709"/>
      <c r="T265" s="709"/>
      <c r="U265" s="709"/>
      <c r="V265" s="709"/>
      <c r="W265" s="709"/>
      <c r="X265" s="709"/>
      <c r="Y265" s="709"/>
      <c r="Z265" s="709"/>
      <c r="AA265" s="709"/>
      <c r="AB265" s="709"/>
      <c r="AC265" s="709"/>
      <c r="AD265" s="709"/>
      <c r="AE265" s="709"/>
      <c r="AF265" s="86"/>
      <c r="AG265" s="961"/>
    </row>
    <row r="266">
      <c r="A266" s="983"/>
      <c r="B266" s="1053"/>
      <c r="AF266" s="86"/>
      <c r="AG266" s="961"/>
    </row>
    <row r="267">
      <c r="A267" s="983"/>
      <c r="AF267" s="6"/>
      <c r="AG267" s="732"/>
    </row>
    <row r="268">
      <c r="A268" s="889" t="s">
        <v>813</v>
      </c>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c r="AA268" s="491"/>
      <c r="AB268" s="491"/>
      <c r="AC268" s="491"/>
      <c r="AD268" s="491"/>
      <c r="AE268" s="491"/>
      <c r="AF268" s="6"/>
      <c r="AG268" s="732"/>
    </row>
    <row r="269">
      <c r="A269" s="142" t="s">
        <v>332</v>
      </c>
      <c r="B269" s="1147">
        <f t="shared" ref="B269:AF269" si="104">B13</f>
        <v>0</v>
      </c>
      <c r="C269" s="1147">
        <f t="shared" si="104"/>
        <v>0</v>
      </c>
      <c r="D269" s="1147">
        <f t="shared" si="104"/>
        <v>688.15</v>
      </c>
      <c r="E269" s="1147">
        <f t="shared" si="104"/>
        <v>0</v>
      </c>
      <c r="F269" s="1147">
        <f t="shared" si="104"/>
        <v>0.41</v>
      </c>
      <c r="G269" s="1147">
        <f t="shared" si="104"/>
        <v>495.44</v>
      </c>
      <c r="H269" s="1147">
        <f t="shared" si="104"/>
        <v>0</v>
      </c>
      <c r="I269" s="1147">
        <f t="shared" si="104"/>
        <v>777.19</v>
      </c>
      <c r="J269" s="1147">
        <f t="shared" si="104"/>
        <v>2658.1</v>
      </c>
      <c r="K269" s="1147">
        <f t="shared" si="104"/>
        <v>4122.7</v>
      </c>
      <c r="L269" s="1147">
        <f t="shared" si="104"/>
        <v>2435.3</v>
      </c>
      <c r="M269" s="1147">
        <f t="shared" si="104"/>
        <v>211.07</v>
      </c>
      <c r="N269" s="1147">
        <f t="shared" si="104"/>
        <v>0</v>
      </c>
      <c r="O269" s="1147">
        <f t="shared" si="104"/>
        <v>5364.65</v>
      </c>
      <c r="P269" s="1147">
        <f t="shared" si="104"/>
        <v>12239.07</v>
      </c>
      <c r="Q269" s="1147">
        <f t="shared" si="104"/>
        <v>22244.57</v>
      </c>
      <c r="R269" s="1147">
        <f t="shared" si="104"/>
        <v>27940.79</v>
      </c>
      <c r="S269" s="1147">
        <f t="shared" si="104"/>
        <v>22036.27</v>
      </c>
      <c r="T269" s="1147">
        <f t="shared" si="104"/>
        <v>20286.11</v>
      </c>
      <c r="U269" s="1147">
        <f t="shared" si="104"/>
        <v>17289.91</v>
      </c>
      <c r="V269" s="1147">
        <f t="shared" si="104"/>
        <v>13317.73</v>
      </c>
      <c r="W269" s="1147">
        <f t="shared" si="104"/>
        <v>9273.67</v>
      </c>
      <c r="X269" s="1147">
        <f t="shared" si="104"/>
        <v>7427.38</v>
      </c>
      <c r="Y269" s="1147">
        <f t="shared" si="104"/>
        <v>6823.19</v>
      </c>
      <c r="Z269" s="1147">
        <f t="shared" si="104"/>
        <v>3149.49</v>
      </c>
      <c r="AA269" s="1147">
        <f t="shared" si="104"/>
        <v>7173.29</v>
      </c>
      <c r="AB269" s="1147">
        <f t="shared" si="104"/>
        <v>3001.39</v>
      </c>
      <c r="AC269" s="1147">
        <f t="shared" si="104"/>
        <v>3503.03</v>
      </c>
      <c r="AD269" s="1147">
        <f t="shared" si="104"/>
        <v>2443.5</v>
      </c>
      <c r="AE269" s="1147">
        <f t="shared" si="104"/>
        <v>4009.09</v>
      </c>
      <c r="AF269" s="1147">
        <f t="shared" si="104"/>
        <v>2262.4</v>
      </c>
      <c r="AG269" s="888">
        <f t="shared" ref="AG269:AG292" si="105">SUM(B269:AF269)</f>
        <v>201173.89</v>
      </c>
    </row>
    <row r="270">
      <c r="A270" s="142" t="s">
        <v>1348</v>
      </c>
      <c r="B270" s="89">
        <f>'OLD Data - P&amp;L'!$C$42*B9</f>
        <v>38.001</v>
      </c>
      <c r="C270" s="89">
        <f>'OLD Data - P&amp;L'!$C$42*C9</f>
        <v>0</v>
      </c>
      <c r="D270" s="89">
        <f>'OLD Data - P&amp;L'!$C$42*D9</f>
        <v>35.85</v>
      </c>
      <c r="E270" s="89">
        <f>'OLD Data - P&amp;L'!$C$42*E9</f>
        <v>47.541</v>
      </c>
      <c r="F270" s="89">
        <f>'OLD Data - P&amp;L'!$C$42*F9</f>
        <v>0</v>
      </c>
      <c r="G270" s="89">
        <f>'OLD Data - P&amp;L'!$C$42*G9</f>
        <v>0</v>
      </c>
      <c r="H270" s="89">
        <f>'OLD Data - P&amp;L'!$C$42*H9</f>
        <v>37.8225</v>
      </c>
      <c r="I270" s="89">
        <f>'OLD Data - P&amp;L'!$C$42*I9</f>
        <v>0</v>
      </c>
      <c r="J270" s="89">
        <f>'OLD Data - P&amp;L'!$C$42*J9</f>
        <v>492.582</v>
      </c>
      <c r="K270" s="89">
        <f>'OLD Data - P&amp;L'!$C$42*K9</f>
        <v>2653.614</v>
      </c>
      <c r="L270" s="89">
        <f>'OLD Data - P&amp;L'!$C$42*L9</f>
        <v>259.632</v>
      </c>
      <c r="M270" s="89">
        <f>'OLD Data - P&amp;L'!$C$42*M9</f>
        <v>261.654</v>
      </c>
      <c r="N270" s="89">
        <f>'OLD Data - P&amp;L'!$C$42*N9</f>
        <v>490.071</v>
      </c>
      <c r="O270" s="89">
        <f>'OLD Data - P&amp;L'!$C$42*O9</f>
        <v>2058.33</v>
      </c>
      <c r="P270" s="89">
        <f>'OLD Data - P&amp;L'!$C$42*P9</f>
        <v>4643.547</v>
      </c>
      <c r="Q270" s="89">
        <f>'OLD Data - P&amp;L'!$C$42*Q9</f>
        <v>12828.129</v>
      </c>
      <c r="R270" s="89">
        <f>'OLD Data - P&amp;L'!$C$42*R9</f>
        <v>38118.4635</v>
      </c>
      <c r="S270" s="89">
        <f>'OLD Data - P&amp;L'!$C$42*S9</f>
        <v>30667.962</v>
      </c>
      <c r="T270" s="89">
        <f>'OLD Data - P&amp;L'!$C$42*T9</f>
        <v>28098.354</v>
      </c>
      <c r="U270" s="89">
        <f>'OLD Data - P&amp;L'!$C$42*U9</f>
        <v>11911.278</v>
      </c>
      <c r="V270" s="89">
        <f>'OLD Data - P&amp;L'!$C$42*V9</f>
        <v>9656.568</v>
      </c>
      <c r="W270" s="89">
        <f>'OLD Data - P&amp;L'!$C$42*W9</f>
        <v>8064.168</v>
      </c>
      <c r="X270" s="89">
        <f>'OLD Data - P&amp;L'!$C$42*X9</f>
        <v>7382.493</v>
      </c>
      <c r="Y270" s="89">
        <f>'OLD Data - P&amp;L'!$C$42*Y9</f>
        <v>4443.036</v>
      </c>
      <c r="Z270" s="89">
        <f>'OLD Data - P&amp;L'!$C$42*Z9</f>
        <v>3144.891</v>
      </c>
      <c r="AA270" s="89">
        <f>'OLD Data - P&amp;L'!$C$42*AA9</f>
        <v>3262.101</v>
      </c>
      <c r="AB270" s="89">
        <f>'OLD Data - P&amp;L'!$C$42*AB9</f>
        <v>1504.0275</v>
      </c>
      <c r="AC270" s="89">
        <f>'OLD Data - P&amp;L'!$C$42*AC9</f>
        <v>1608.3825</v>
      </c>
      <c r="AD270" s="89">
        <f>'OLD Data - P&amp;L'!$C$42*AD9</f>
        <v>1011.5925</v>
      </c>
      <c r="AE270" s="89">
        <f>'OLD Data - P&amp;L'!$C$42*AE9</f>
        <v>1669.386</v>
      </c>
      <c r="AF270" s="89">
        <f>'OLD Data - P&amp;L'!$C$42*AF9</f>
        <v>1558.29</v>
      </c>
      <c r="AG270" s="888">
        <f t="shared" si="105"/>
        <v>175947.7665</v>
      </c>
    </row>
    <row r="271">
      <c r="A271" s="142" t="s">
        <v>1349</v>
      </c>
      <c r="B271" s="89">
        <f>(B46+B47+B48+B49)*'OLD Data - P&amp;L'!$C$40</f>
        <v>12.94</v>
      </c>
      <c r="C271" s="89">
        <f>(C46+C47+C48+C49)*'OLD Data - P&amp;L'!$C$40</f>
        <v>0</v>
      </c>
      <c r="D271" s="89">
        <f>(D46+D47+D48+D49)*'OLD Data - P&amp;L'!$C$40</f>
        <v>0</v>
      </c>
      <c r="E271" s="89">
        <f>(E46+E47+E48+E49)*'OLD Data - P&amp;L'!$C$40</f>
        <v>0</v>
      </c>
      <c r="F271" s="89">
        <f>(F46+F47+F48+F49)*'OLD Data - P&amp;L'!$C$40</f>
        <v>0</v>
      </c>
      <c r="G271" s="89">
        <f>(G46+G47+G48+G49)*'OLD Data - P&amp;L'!$C$40</f>
        <v>0</v>
      </c>
      <c r="H271" s="89">
        <f>(H46+H47+H48+H49)*'OLD Data - P&amp;L'!$C$40</f>
        <v>0</v>
      </c>
      <c r="I271" s="89">
        <f>(I46+I47+I48+I49)*'OLD Data - P&amp;L'!$C$40</f>
        <v>-25.88</v>
      </c>
      <c r="J271" s="89">
        <f>(J46+J47+J48+J49)*'OLD Data - P&amp;L'!$C$40</f>
        <v>284.68</v>
      </c>
      <c r="K271" s="89">
        <f>(K46+K47+K48+K49)*'OLD Data - P&amp;L'!$C$40</f>
        <v>543.48</v>
      </c>
      <c r="L271" s="89">
        <f>(L46+L47+L48+L49)*'OLD Data - P&amp;L'!$C$40</f>
        <v>116.46</v>
      </c>
      <c r="M271" s="89">
        <f>(M46+M47+M48+M49)*'OLD Data - P&amp;L'!$C$40</f>
        <v>77.64</v>
      </c>
      <c r="N271" s="89">
        <f>(N46+N47+N48+N49)*'OLD Data - P&amp;L'!$C$40</f>
        <v>103.52</v>
      </c>
      <c r="O271" s="89">
        <f>(O46+O47+O48+O49)*'OLD Data - P&amp;L'!$C$40</f>
        <v>1513.98</v>
      </c>
      <c r="P271" s="89">
        <f>(P46+P47+P48+P49)*'OLD Data - P&amp;L'!$C$40</f>
        <v>232.92</v>
      </c>
      <c r="Q271" s="89">
        <f>(Q46+Q47+Q48+Q49)*'OLD Data - P&amp;L'!$C$40</f>
        <v>5473.62</v>
      </c>
      <c r="R271" s="89">
        <f>(R46+R47+R48+R49)*'OLD Data - P&amp;L'!$C$40</f>
        <v>9601.48</v>
      </c>
      <c r="S271" s="89">
        <f>(S46+S47+S48+S49)*'OLD Data - P&amp;L'!$C$40</f>
        <v>8967.42</v>
      </c>
      <c r="T271" s="89">
        <f>(T46+T47+T48+T49)*'OLD Data - P&amp;L'!$C$40</f>
        <v>5176</v>
      </c>
      <c r="U271" s="89">
        <f>(U46+U47+U48+U49)*'OLD Data - P&amp;L'!$C$40</f>
        <v>2885.62</v>
      </c>
      <c r="V271" s="89">
        <f>(V46+V47+V48+V49)*'OLD Data - P&amp;L'!$C$40</f>
        <v>2148.04</v>
      </c>
      <c r="W271" s="89">
        <f>(W46+W47+W48+W49)*'OLD Data - P&amp;L'!$C$40</f>
        <v>2018.64</v>
      </c>
      <c r="X271" s="89">
        <f>(X46+X47+X48+X49)*'OLD Data - P&amp;L'!$C$40</f>
        <v>0</v>
      </c>
      <c r="Y271" s="89">
        <f>(Y46+Y47+Y48+Y49)*'OLD Data - P&amp;L'!$C$40</f>
        <v>1074.02</v>
      </c>
      <c r="Z271" s="89">
        <f>(Z46+Z47+Z48+Z49)*'OLD Data - P&amp;L'!$C$40</f>
        <v>905.8</v>
      </c>
      <c r="AA271" s="89">
        <f>(AA46+AA47+AA48+AA49)*'OLD Data - P&amp;L'!$C$40</f>
        <v>724.64</v>
      </c>
      <c r="AB271" s="89">
        <f>(AB46+AB47+AB48+AB49)*'OLD Data - P&amp;L'!$C$40</f>
        <v>310.56</v>
      </c>
      <c r="AC271" s="89">
        <f>(AC46+AC47+AC48+AC49)*'OLD Data - P&amp;L'!$C$40</f>
        <v>0</v>
      </c>
      <c r="AD271" s="89">
        <f>(AD46+AD47+AD48+AD49)*'OLD Data - P&amp;L'!$C$40</f>
        <v>0</v>
      </c>
      <c r="AE271" s="89">
        <f>(AE46+AE47+AE48+AE49)*'OLD Data - P&amp;L'!$C$40</f>
        <v>0</v>
      </c>
      <c r="AF271" s="89">
        <f>(AF46+AF47+AF48+AF49)*'OLD Data - P&amp;L'!$C$40</f>
        <v>0</v>
      </c>
      <c r="AG271" s="888">
        <f t="shared" si="105"/>
        <v>42145.58</v>
      </c>
    </row>
    <row r="272">
      <c r="A272" s="142" t="s">
        <v>1351</v>
      </c>
      <c r="B272" s="89">
        <f>(B52+B53+B54+B55+B56+B57+B58+B59)*'OLD Data - P&amp;L'!$C$41</f>
        <v>0</v>
      </c>
      <c r="C272" s="89">
        <f>(C52+C53+C54+C55+C56+C57+C58+C59)*'OLD Data - P&amp;L'!$C$41</f>
        <v>0</v>
      </c>
      <c r="D272" s="89">
        <f>(D52+D53+D54+D55+D56+D57+D58+D59)*'OLD Data - P&amp;L'!$C$41</f>
        <v>0</v>
      </c>
      <c r="E272" s="89">
        <f>(E52+E53+E54+E55+E56+E57+E58+E59)*'OLD Data - P&amp;L'!$C$41</f>
        <v>0</v>
      </c>
      <c r="F272" s="89">
        <f>(F52+F53+F54+F55+F56+F57+F58+F59)*'OLD Data - P&amp;L'!$C$41</f>
        <v>0</v>
      </c>
      <c r="G272" s="89">
        <f>(G52+G53+G54+G55+G56+G57+G58+G59)*'OLD Data - P&amp;L'!$C$41</f>
        <v>0</v>
      </c>
      <c r="H272" s="89">
        <f>(H52+H53+H54+H55+H56+H57+H58+H59)*'OLD Data - P&amp;L'!$C$41</f>
        <v>0</v>
      </c>
      <c r="I272" s="89">
        <f>(I52+I53+I54+I55+I56+I57+I58+I59)*'OLD Data - P&amp;L'!$C$41</f>
        <v>0</v>
      </c>
      <c r="J272" s="89">
        <f>(J52+J53+J54+J55+J56+J57+J58+J59)*'OLD Data - P&amp;L'!$C$41</f>
        <v>17.1</v>
      </c>
      <c r="K272" s="89">
        <f>(K52+K53+K54+K55+K56+K57+K58+K59)*'OLD Data - P&amp;L'!$C$41</f>
        <v>5.7</v>
      </c>
      <c r="L272" s="89">
        <f>(L52+L53+L54+L55+L56+L57+L58+L59)*'OLD Data - P&amp;L'!$C$41</f>
        <v>0</v>
      </c>
      <c r="M272" s="89">
        <f>(M52+M53+M54+M55+M56+M57+M58+M59)*'OLD Data - P&amp;L'!$C$41</f>
        <v>5.7</v>
      </c>
      <c r="N272" s="89">
        <f>(N52+N53+N54+N55+N56+N57+N58+N59)*'OLD Data - P&amp;L'!$C$41</f>
        <v>0</v>
      </c>
      <c r="O272" s="89">
        <f>(O52+O53+O54+O55+O56+O57+O58+O59)*'OLD Data - P&amp;L'!$C$41</f>
        <v>5.7</v>
      </c>
      <c r="P272" s="89">
        <f>(P52+P53+P54+P55+P56+P57+P58+P59)*'OLD Data - P&amp;L'!$C$41</f>
        <v>28.5</v>
      </c>
      <c r="Q272" s="89">
        <f>(Q52+Q53+Q54+Q55+Q56+Q57+Q58+Q59)*'OLD Data - P&amp;L'!$C$41</f>
        <v>102.6</v>
      </c>
      <c r="R272" s="89">
        <f>(R52+R53+R54+R55+R56+R57+R58+R59)*'OLD Data - P&amp;L'!$C$41</f>
        <v>302.1</v>
      </c>
      <c r="S272" s="89">
        <f>(S52+S53+S54+S55+S56+S57+S58+S59)*'OLD Data - P&amp;L'!$C$41</f>
        <v>245.1</v>
      </c>
      <c r="T272" s="89">
        <f>(T52+T53+T54+T55+T56+T57+T58+T59)*'OLD Data - P&amp;L'!$C$41</f>
        <v>193.8</v>
      </c>
      <c r="U272" s="89">
        <f>(U52+U53+U54+U55+U56+U57+U58+U59)*'OLD Data - P&amp;L'!$C$41</f>
        <v>142.5</v>
      </c>
      <c r="V272" s="89">
        <f>(V52+V53+V54+V55+V56+V57+V58+V59)*'OLD Data - P&amp;L'!$C$41</f>
        <v>68.4</v>
      </c>
      <c r="W272" s="89">
        <f>(W52+W53+W54+W55+W56+W57+W58+W59)*'OLD Data - P&amp;L'!$C$41</f>
        <v>85.5</v>
      </c>
      <c r="X272" s="89">
        <f>(X52+X53+X54+X55+X56+X57+X58+X59)*'OLD Data - P&amp;L'!$C$41</f>
        <v>0</v>
      </c>
      <c r="Y272" s="89">
        <f>(Y52+Y53+Y54+Y55+Y56+Y57+Y58+Y59)*'OLD Data - P&amp;L'!$C$41</f>
        <v>136.8</v>
      </c>
      <c r="Z272" s="89">
        <f>(Z52+Z53+Z54+Z55+Z56+Z57+Z58+Z59)*'OLD Data - P&amp;L'!$C$41</f>
        <v>450.3</v>
      </c>
      <c r="AA272" s="89">
        <f>(AA52+AA53+AA54+AA55+AA56+AA57+AA58+AA59)*'OLD Data - P&amp;L'!$C$41</f>
        <v>518.7</v>
      </c>
      <c r="AB272" s="89">
        <f>(AB52+AB53+AB54+AB55+AB56+AB57+AB58+AB59)*'OLD Data - P&amp;L'!$C$41</f>
        <v>381.9</v>
      </c>
      <c r="AC272" s="89">
        <f>(AC52+AC53+AC54+AC55+AC56+AC57+AC58+AC59)*'OLD Data - P&amp;L'!$C$41</f>
        <v>0</v>
      </c>
      <c r="AD272" s="89">
        <f>(AD52+AD53+AD54+AD55+AD56+AD57+AD58+AD59)*'OLD Data - P&amp;L'!$C$41</f>
        <v>0</v>
      </c>
      <c r="AE272" s="89">
        <f>(AE52+AE53+AE54+AE55+AE56+AE57+AE58+AE59)*'OLD Data - P&amp;L'!$C$41</f>
        <v>0</v>
      </c>
      <c r="AF272" s="89">
        <f>(AF52+AF53+AF54+AF55+AF56+AF57+AF58+AF59)*'OLD Data - P&amp;L'!$C$41</f>
        <v>0</v>
      </c>
      <c r="AG272" s="888">
        <f t="shared" si="105"/>
        <v>2690.4</v>
      </c>
    </row>
    <row r="273">
      <c r="A273" s="1016" t="s">
        <v>956</v>
      </c>
      <c r="B273" s="89">
        <f>(B46+B47)*'OLD Data - P&amp;L'!$C$3</f>
        <v>86.9</v>
      </c>
      <c r="C273" s="89">
        <f>(C46+C47)*'OLD Data - P&amp;L'!$C$3</f>
        <v>0</v>
      </c>
      <c r="D273" s="89">
        <f>(D46+D47)*'OLD Data - P&amp;L'!$C$3</f>
        <v>0</v>
      </c>
      <c r="E273" s="89">
        <f>(E46+E47)*'OLD Data - P&amp;L'!$C$3</f>
        <v>0</v>
      </c>
      <c r="F273" s="89">
        <f>(F46+F47)*'OLD Data - P&amp;L'!$C$3</f>
        <v>0</v>
      </c>
      <c r="G273" s="89">
        <f>(G46+G47)*'OLD Data - P&amp;L'!$C$3</f>
        <v>0</v>
      </c>
      <c r="H273" s="89">
        <f>(H46+H47)*'OLD Data - P&amp;L'!$C$3</f>
        <v>0</v>
      </c>
      <c r="I273" s="89">
        <f>(I46+I47)*'OLD Data - P&amp;L'!$C$3</f>
        <v>0</v>
      </c>
      <c r="J273" s="89">
        <f>(J46+J47)*'OLD Data - P&amp;L'!$C$3</f>
        <v>0</v>
      </c>
      <c r="K273" s="89">
        <f>(K46+K47)*'OLD Data - P&amp;L'!$C$3</f>
        <v>0</v>
      </c>
      <c r="L273" s="89">
        <f>(L46+L47)*'OLD Data - P&amp;L'!$C$3</f>
        <v>86.9</v>
      </c>
      <c r="M273" s="89">
        <f>(M46+M47)*'OLD Data - P&amp;L'!$C$3</f>
        <v>86.9</v>
      </c>
      <c r="N273" s="89">
        <f>(N46+N47)*'OLD Data - P&amp;L'!$C$3</f>
        <v>173.8</v>
      </c>
      <c r="O273" s="89">
        <f>(O46+O47)*'OLD Data - P&amp;L'!$C$3</f>
        <v>0</v>
      </c>
      <c r="P273" s="89">
        <f>(P46+P47)*'OLD Data - P&amp;L'!$C$3</f>
        <v>0</v>
      </c>
      <c r="Q273" s="89">
        <f>(Q46+Q47)*'OLD Data - P&amp;L'!$C$3</f>
        <v>0</v>
      </c>
      <c r="R273" s="89">
        <f>(R46+R47)*'OLD Data - P&amp;L'!$C$3</f>
        <v>0</v>
      </c>
      <c r="S273" s="89">
        <f>(S46+S47)*'OLD Data - P&amp;L'!$C$3</f>
        <v>0</v>
      </c>
      <c r="T273" s="89">
        <f>(T46+T47)*'OLD Data - P&amp;L'!$C$3</f>
        <v>0</v>
      </c>
      <c r="U273" s="89">
        <f>(U46+U47)*'OLD Data - P&amp;L'!$C$3</f>
        <v>0</v>
      </c>
      <c r="V273" s="89">
        <f>(V46+V47)*'OLD Data - P&amp;L'!$C$3</f>
        <v>0</v>
      </c>
      <c r="W273" s="89">
        <f>(W46+W47)*'OLD Data - P&amp;L'!$C$3</f>
        <v>86.9</v>
      </c>
      <c r="X273" s="89">
        <f>(X46+X47)*'OLD Data - P&amp;L'!$C$3</f>
        <v>0</v>
      </c>
      <c r="Y273" s="89">
        <f>(Y46+Y47)*'OLD Data - P&amp;L'!$C$3</f>
        <v>260.7</v>
      </c>
      <c r="Z273" s="89">
        <f>(Z46+Z47)*'OLD Data - P&amp;L'!$C$3</f>
        <v>1477.3</v>
      </c>
      <c r="AA273" s="89">
        <f>(AA46+AA47)*'OLD Data - P&amp;L'!$C$3</f>
        <v>86.9</v>
      </c>
      <c r="AB273" s="89">
        <f>(AB46+AB47)*'OLD Data - P&amp;L'!$C$3</f>
        <v>347.6</v>
      </c>
      <c r="AC273" s="89">
        <f>(AC46+AC47)*'OLD Data - P&amp;L'!$C$3</f>
        <v>0</v>
      </c>
      <c r="AD273" s="89">
        <f>(AD46+AD47)*'OLD Data - P&amp;L'!$C$3</f>
        <v>0</v>
      </c>
      <c r="AE273" s="89">
        <f>(AE46+AE47)*'OLD Data - P&amp;L'!$C$3</f>
        <v>0</v>
      </c>
      <c r="AF273" s="89">
        <f>(AF46+AF47)*'OLD Data - P&amp;L'!$C$3</f>
        <v>0</v>
      </c>
      <c r="AG273" s="888">
        <f t="shared" si="105"/>
        <v>2693.9</v>
      </c>
    </row>
    <row r="274">
      <c r="A274" s="1017" t="s">
        <v>964</v>
      </c>
      <c r="B274" s="89">
        <f>(B273)*'OLD Data - P&amp;L'!$L$5</f>
        <v>6.5175</v>
      </c>
      <c r="C274" s="89">
        <f>(C273)*'OLD Data - P&amp;L'!$L$5</f>
        <v>0</v>
      </c>
      <c r="D274" s="89">
        <f>(D273)*'OLD Data - P&amp;L'!$L$5</f>
        <v>0</v>
      </c>
      <c r="E274" s="89">
        <f>(E273)*'OLD Data - P&amp;L'!$L$5</f>
        <v>0</v>
      </c>
      <c r="F274" s="89">
        <f>(F273)*'OLD Data - P&amp;L'!$L$5</f>
        <v>0</v>
      </c>
      <c r="G274" s="89">
        <f>(G273)*'OLD Data - P&amp;L'!$L$5</f>
        <v>0</v>
      </c>
      <c r="H274" s="89">
        <f>(H273)*'OLD Data - P&amp;L'!$L$5</f>
        <v>0</v>
      </c>
      <c r="I274" s="89">
        <f>(I273)*'OLD Data - P&amp;L'!$L$5</f>
        <v>0</v>
      </c>
      <c r="J274" s="89">
        <f>(J273)*'OLD Data - P&amp;L'!$L$5</f>
        <v>0</v>
      </c>
      <c r="K274" s="89">
        <f>(K273)*'OLD Data - P&amp;L'!$L$5</f>
        <v>0</v>
      </c>
      <c r="L274" s="89">
        <f>(L273)*'OLD Data - P&amp;L'!$L$5</f>
        <v>6.5175</v>
      </c>
      <c r="M274" s="89">
        <f>(M273)*'OLD Data - P&amp;L'!$L$5</f>
        <v>6.5175</v>
      </c>
      <c r="N274" s="89">
        <f>(N273)*'OLD Data - P&amp;L'!$L$5</f>
        <v>13.035</v>
      </c>
      <c r="O274" s="89">
        <f>(O273)*'OLD Data - P&amp;L'!$L$5</f>
        <v>0</v>
      </c>
      <c r="P274" s="89">
        <f>(P273)*'OLD Data - P&amp;L'!$L$5</f>
        <v>0</v>
      </c>
      <c r="Q274" s="89">
        <f>(Q273)*'OLD Data - P&amp;L'!$L$5</f>
        <v>0</v>
      </c>
      <c r="R274" s="89">
        <f>(R273)*'OLD Data - P&amp;L'!$L$5</f>
        <v>0</v>
      </c>
      <c r="S274" s="89">
        <f>(S273)*'OLD Data - P&amp;L'!$L$5</f>
        <v>0</v>
      </c>
      <c r="T274" s="89">
        <f>(T273)*'OLD Data - P&amp;L'!$L$5</f>
        <v>0</v>
      </c>
      <c r="U274" s="89">
        <f>(U273)*'OLD Data - P&amp;L'!$L$5</f>
        <v>0</v>
      </c>
      <c r="V274" s="89">
        <f>(V273)*'OLD Data - P&amp;L'!$L$5</f>
        <v>0</v>
      </c>
      <c r="W274" s="89">
        <f>(W273)*'OLD Data - P&amp;L'!$L$5</f>
        <v>6.5175</v>
      </c>
      <c r="X274" s="89">
        <f>(X273)*'OLD Data - P&amp;L'!$L$5</f>
        <v>0</v>
      </c>
      <c r="Y274" s="89">
        <f>(Y273)*'OLD Data - P&amp;L'!$L$5</f>
        <v>19.5525</v>
      </c>
      <c r="Z274" s="89">
        <f>(Z273)*'OLD Data - P&amp;L'!$L$5</f>
        <v>110.7975</v>
      </c>
      <c r="AA274" s="89">
        <f>(AA273)*'OLD Data - P&amp;L'!$L$5</f>
        <v>6.5175</v>
      </c>
      <c r="AB274" s="89">
        <f>(AB273)*'OLD Data - P&amp;L'!$L$5</f>
        <v>26.07</v>
      </c>
      <c r="AC274" s="89">
        <f>(AC273)*'OLD Data - P&amp;L'!$L$5</f>
        <v>0</v>
      </c>
      <c r="AD274" s="89">
        <f>(AD273)*'OLD Data - P&amp;L'!$L$5</f>
        <v>0</v>
      </c>
      <c r="AE274" s="89">
        <f>(AE273)*'OLD Data - P&amp;L'!$L$5</f>
        <v>0</v>
      </c>
      <c r="AF274" s="89">
        <f>(AF273)*'OLD Data - P&amp;L'!$L$5</f>
        <v>0</v>
      </c>
      <c r="AG274" s="888">
        <f t="shared" si="105"/>
        <v>202.0425</v>
      </c>
    </row>
    <row r="275">
      <c r="A275" s="1016" t="s">
        <v>972</v>
      </c>
      <c r="B275" s="89">
        <f>(B48+B49)*'OLD Data - P&amp;L'!$C$4</f>
        <v>0</v>
      </c>
      <c r="C275" s="89">
        <f>(C48+C49)*'OLD Data - P&amp;L'!$C$4</f>
        <v>0</v>
      </c>
      <c r="D275" s="89">
        <f>(D48+D49)*'OLD Data - P&amp;L'!$C$4</f>
        <v>0</v>
      </c>
      <c r="E275" s="89">
        <f>(E48+E49)*'OLD Data - P&amp;L'!$C$4</f>
        <v>0</v>
      </c>
      <c r="F275" s="89">
        <f>(F48+F49)*'OLD Data - P&amp;L'!$C$4</f>
        <v>0</v>
      </c>
      <c r="G275" s="89">
        <f>(G48+G49)*'OLD Data - P&amp;L'!$C$4</f>
        <v>0</v>
      </c>
      <c r="H275" s="89">
        <f>(H48+H49)*'OLD Data - P&amp;L'!$C$4</f>
        <v>0</v>
      </c>
      <c r="I275" s="89">
        <f>(I48+I49)*'OLD Data - P&amp;L'!$C$4</f>
        <v>-195.22</v>
      </c>
      <c r="J275" s="89">
        <f>(J48+J49)*'OLD Data - P&amp;L'!$C$4</f>
        <v>2147.42</v>
      </c>
      <c r="K275" s="89">
        <f>(K48+K49)*'OLD Data - P&amp;L'!$C$4</f>
        <v>4099.62</v>
      </c>
      <c r="L275" s="89">
        <f>(L48+L49)*'OLD Data - P&amp;L'!$C$4</f>
        <v>780.88</v>
      </c>
      <c r="M275" s="89">
        <f>(M48+M49)*'OLD Data - P&amp;L'!$C$4</f>
        <v>488.05</v>
      </c>
      <c r="N275" s="89">
        <f>(N48+N49)*'OLD Data - P&amp;L'!$C$4</f>
        <v>585.66</v>
      </c>
      <c r="O275" s="89">
        <f>(O48+O49)*'OLD Data - P&amp;L'!$C$4</f>
        <v>11420.37</v>
      </c>
      <c r="P275" s="89">
        <f>(P48+P49)*'OLD Data - P&amp;L'!$C$4</f>
        <v>1756.98</v>
      </c>
      <c r="Q275" s="89">
        <f>(Q48+Q49)*'OLD Data - P&amp;L'!$C$4</f>
        <v>41289.03</v>
      </c>
      <c r="R275" s="89">
        <f>(R48+R49)*'OLD Data - P&amp;L'!$C$4</f>
        <v>72426.62</v>
      </c>
      <c r="S275" s="89">
        <f>(S48+S49)*'OLD Data - P&amp;L'!$C$4</f>
        <v>67643.73</v>
      </c>
      <c r="T275" s="89">
        <f>(T48+T49)*'OLD Data - P&amp;L'!$C$4</f>
        <v>39044</v>
      </c>
      <c r="U275" s="89">
        <f>(U48+U49)*'OLD Data - P&amp;L'!$C$4</f>
        <v>21767.03</v>
      </c>
      <c r="V275" s="89">
        <f>(V48+V49)*'OLD Data - P&amp;L'!$C$4</f>
        <v>16203.26</v>
      </c>
      <c r="W275" s="89">
        <f>(W48+W49)*'OLD Data - P&amp;L'!$C$4</f>
        <v>15129.55</v>
      </c>
      <c r="X275" s="89">
        <f>(X48+X49)*'OLD Data - P&amp;L'!$C$4</f>
        <v>0</v>
      </c>
      <c r="Y275" s="89">
        <f>(Y48+Y49)*'OLD Data - P&amp;L'!$C$4</f>
        <v>7808.8</v>
      </c>
      <c r="Z275" s="89">
        <f>(Z48+Z49)*'OLD Data - P&amp;L'!$C$4</f>
        <v>5173.33</v>
      </c>
      <c r="AA275" s="89">
        <f>(AA48+AA49)*'OLD Data - P&amp;L'!$C$4</f>
        <v>5368.55</v>
      </c>
      <c r="AB275" s="89">
        <f>(AB48+AB49)*'OLD Data - P&amp;L'!$C$4</f>
        <v>1952.2</v>
      </c>
      <c r="AC275" s="89">
        <f>(AC48+AC49)*'OLD Data - P&amp;L'!$C$4</f>
        <v>0</v>
      </c>
      <c r="AD275" s="89">
        <f>(AD48+AD49)*'OLD Data - P&amp;L'!$C$4</f>
        <v>0</v>
      </c>
      <c r="AE275" s="89">
        <f>(AE48+AE49)*'OLD Data - P&amp;L'!$C$4</f>
        <v>0</v>
      </c>
      <c r="AF275" s="89">
        <f>(AF48+AF49)*'OLD Data - P&amp;L'!$C$4</f>
        <v>0</v>
      </c>
      <c r="AG275" s="888">
        <f t="shared" si="105"/>
        <v>314889.86</v>
      </c>
    </row>
    <row r="276">
      <c r="A276" s="1017" t="s">
        <v>977</v>
      </c>
      <c r="B276" s="89">
        <f>(B275)*'OLD Data - P&amp;L'!$L$5</f>
        <v>0</v>
      </c>
      <c r="C276" s="89">
        <f>(C275)*'OLD Data - P&amp;L'!$L$5</f>
        <v>0</v>
      </c>
      <c r="D276" s="89">
        <f>(D275)*'OLD Data - P&amp;L'!$L$5</f>
        <v>0</v>
      </c>
      <c r="E276" s="89">
        <f>(E275)*'OLD Data - P&amp;L'!$L$5</f>
        <v>0</v>
      </c>
      <c r="F276" s="89">
        <f>(F275)*'OLD Data - P&amp;L'!$L$5</f>
        <v>0</v>
      </c>
      <c r="G276" s="89">
        <f>(G275)*'OLD Data - P&amp;L'!$L$5</f>
        <v>0</v>
      </c>
      <c r="H276" s="89">
        <f>(H275)*'OLD Data - P&amp;L'!$L$5</f>
        <v>0</v>
      </c>
      <c r="I276" s="89">
        <f>(I275)*'OLD Data - P&amp;L'!$L$5</f>
        <v>-14.6415</v>
      </c>
      <c r="J276" s="89">
        <f>(J275)*'OLD Data - P&amp;L'!$L$5</f>
        <v>161.0565</v>
      </c>
      <c r="K276" s="89">
        <f>(K275)*'OLD Data - P&amp;L'!$L$5</f>
        <v>307.4715</v>
      </c>
      <c r="L276" s="89">
        <f>(L275)*'OLD Data - P&amp;L'!$L$5</f>
        <v>58.566</v>
      </c>
      <c r="M276" s="89">
        <f>(M275)*'OLD Data - P&amp;L'!$L$5</f>
        <v>36.60375</v>
      </c>
      <c r="N276" s="89">
        <f>(N275)*'OLD Data - P&amp;L'!$L$5</f>
        <v>43.9245</v>
      </c>
      <c r="O276" s="89">
        <f>(O275)*'OLD Data - P&amp;L'!$L$5</f>
        <v>856.52775</v>
      </c>
      <c r="P276" s="89">
        <f>(P275)*'OLD Data - P&amp;L'!$L$5</f>
        <v>131.7735</v>
      </c>
      <c r="Q276" s="89">
        <f>(Q275)*'OLD Data - P&amp;L'!$L$5</f>
        <v>3096.67725</v>
      </c>
      <c r="R276" s="89">
        <f>(R275)*'OLD Data - P&amp;L'!$L$5</f>
        <v>5431.9965</v>
      </c>
      <c r="S276" s="89">
        <f>(S275)*'OLD Data - P&amp;L'!$L$5</f>
        <v>5073.27975</v>
      </c>
      <c r="T276" s="89">
        <f>(T275)*'OLD Data - P&amp;L'!$L$5</f>
        <v>2928.3</v>
      </c>
      <c r="U276" s="89">
        <f>(U275)*'OLD Data - P&amp;L'!$L$5</f>
        <v>1632.52725</v>
      </c>
      <c r="V276" s="89">
        <f>(V275)*'OLD Data - P&amp;L'!$L$5</f>
        <v>1215.2445</v>
      </c>
      <c r="W276" s="89">
        <f>(W275)*'OLD Data - P&amp;L'!$L$5</f>
        <v>1134.71625</v>
      </c>
      <c r="X276" s="89">
        <f>(X275)*'OLD Data - P&amp;L'!$L$5</f>
        <v>0</v>
      </c>
      <c r="Y276" s="89">
        <f>(Y275)*'OLD Data - P&amp;L'!$L$5</f>
        <v>585.66</v>
      </c>
      <c r="Z276" s="89">
        <f>(Z275)*'OLD Data - P&amp;L'!$L$5</f>
        <v>387.99975</v>
      </c>
      <c r="AA276" s="89">
        <f>(AA275)*'OLD Data - P&amp;L'!$L$5</f>
        <v>402.64125</v>
      </c>
      <c r="AB276" s="89">
        <f>(AB275)*'OLD Data - P&amp;L'!$L$5</f>
        <v>146.415</v>
      </c>
      <c r="AC276" s="89">
        <f>(AC275)*'OLD Data - P&amp;L'!$L$5</f>
        <v>0</v>
      </c>
      <c r="AD276" s="89">
        <f>(AD275)*'OLD Data - P&amp;L'!$L$5</f>
        <v>0</v>
      </c>
      <c r="AE276" s="89">
        <f>(AE275)*'OLD Data - P&amp;L'!$L$5</f>
        <v>0</v>
      </c>
      <c r="AF276" s="89">
        <f>(AF275)*'OLD Data - P&amp;L'!$L$5</f>
        <v>0</v>
      </c>
      <c r="AG276" s="888">
        <f t="shared" si="105"/>
        <v>23616.7395</v>
      </c>
    </row>
    <row r="277">
      <c r="A277" s="1016" t="s">
        <v>985</v>
      </c>
      <c r="B277" s="89">
        <f>B52*'OLD Data - P&amp;L'!$C$6</f>
        <v>0</v>
      </c>
      <c r="C277" s="89">
        <f>C52*'OLD Data - P&amp;L'!$C$6</f>
        <v>0</v>
      </c>
      <c r="D277" s="89">
        <f>D52*'OLD Data - P&amp;L'!$C$6</f>
        <v>0</v>
      </c>
      <c r="E277" s="89">
        <f>E52*'OLD Data - P&amp;L'!$C$6</f>
        <v>0</v>
      </c>
      <c r="F277" s="89">
        <f>F52*'OLD Data - P&amp;L'!$C$6</f>
        <v>0</v>
      </c>
      <c r="G277" s="89">
        <f>G52*'OLD Data - P&amp;L'!$C$6</f>
        <v>0</v>
      </c>
      <c r="H277" s="89">
        <f>H52*'OLD Data - P&amp;L'!$C$6</f>
        <v>0</v>
      </c>
      <c r="I277" s="89">
        <f>I52*'OLD Data - P&amp;L'!$C$6</f>
        <v>0</v>
      </c>
      <c r="J277" s="89">
        <f>J52*'OLD Data - P&amp;L'!$C$6</f>
        <v>0</v>
      </c>
      <c r="K277" s="89">
        <f>K52*'OLD Data - P&amp;L'!$C$6</f>
        <v>0</v>
      </c>
      <c r="L277" s="89">
        <f>L52*'OLD Data - P&amp;L'!$C$6</f>
        <v>0</v>
      </c>
      <c r="M277" s="89">
        <f>M52*'OLD Data - P&amp;L'!$C$6</f>
        <v>5.49</v>
      </c>
      <c r="N277" s="89">
        <f>N52*'OLD Data - P&amp;L'!$C$6</f>
        <v>0</v>
      </c>
      <c r="O277" s="89">
        <f>O52*'OLD Data - P&amp;L'!$C$6</f>
        <v>5.49</v>
      </c>
      <c r="P277" s="89">
        <f>P52*'OLD Data - P&amp;L'!$C$6</f>
        <v>27.45</v>
      </c>
      <c r="Q277" s="89">
        <f>Q52*'OLD Data - P&amp;L'!$C$6</f>
        <v>98.82</v>
      </c>
      <c r="R277" s="89">
        <f>R52*'OLD Data - P&amp;L'!$C$6</f>
        <v>290.97</v>
      </c>
      <c r="S277" s="89">
        <f>S52*'OLD Data - P&amp;L'!$C$6</f>
        <v>236.07</v>
      </c>
      <c r="T277" s="89">
        <f>T52*'OLD Data - P&amp;L'!$C$6</f>
        <v>186.66</v>
      </c>
      <c r="U277" s="89">
        <f>U52*'OLD Data - P&amp;L'!$C$6</f>
        <v>137.25</v>
      </c>
      <c r="V277" s="89">
        <f>V52*'OLD Data - P&amp;L'!$C$6</f>
        <v>65.88</v>
      </c>
      <c r="W277" s="89">
        <f>W52*'OLD Data - P&amp;L'!$C$6</f>
        <v>82.35</v>
      </c>
      <c r="X277" s="89">
        <f>X52*'OLD Data - P&amp;L'!$C$6</f>
        <v>0</v>
      </c>
      <c r="Y277" s="89">
        <f>Y52*'OLD Data - P&amp;L'!$C$6</f>
        <v>131.76</v>
      </c>
      <c r="Z277" s="89">
        <f>Z52*'OLD Data - P&amp;L'!$C$6</f>
        <v>433.71</v>
      </c>
      <c r="AA277" s="89">
        <f>AA52*'OLD Data - P&amp;L'!$C$6</f>
        <v>499.59</v>
      </c>
      <c r="AB277" s="89">
        <f>AB52*'OLD Data - P&amp;L'!$C$6</f>
        <v>367.83</v>
      </c>
      <c r="AC277" s="89">
        <f>AC52*'OLD Data - P&amp;L'!$C$6</f>
        <v>0</v>
      </c>
      <c r="AD277" s="89">
        <f>AD52*'OLD Data - P&amp;L'!$C$6</f>
        <v>0</v>
      </c>
      <c r="AE277" s="89">
        <f>AE52*'OLD Data - P&amp;L'!$C$6</f>
        <v>0</v>
      </c>
      <c r="AF277" s="89">
        <f>AF52*'OLD Data - P&amp;L'!$C$6</f>
        <v>0</v>
      </c>
      <c r="AG277" s="888">
        <f t="shared" si="105"/>
        <v>2569.32</v>
      </c>
    </row>
    <row r="278">
      <c r="A278" s="1017" t="s">
        <v>994</v>
      </c>
      <c r="B278" s="89">
        <f>B277*'OLD Data - P&amp;L'!$L$5</f>
        <v>0</v>
      </c>
      <c r="C278" s="89">
        <f>C277*'OLD Data - P&amp;L'!$L$5</f>
        <v>0</v>
      </c>
      <c r="D278" s="89">
        <f>D277*'OLD Data - P&amp;L'!$L$5</f>
        <v>0</v>
      </c>
      <c r="E278" s="89">
        <f>E277*'OLD Data - P&amp;L'!$L$5</f>
        <v>0</v>
      </c>
      <c r="F278" s="89">
        <f>F277*'OLD Data - P&amp;L'!$L$5</f>
        <v>0</v>
      </c>
      <c r="G278" s="89">
        <f>G277*'OLD Data - P&amp;L'!$L$5</f>
        <v>0</v>
      </c>
      <c r="H278" s="89">
        <f>H277*'OLD Data - P&amp;L'!$L$5</f>
        <v>0</v>
      </c>
      <c r="I278" s="89">
        <f>I277*'OLD Data - P&amp;L'!$L$5</f>
        <v>0</v>
      </c>
      <c r="J278" s="89">
        <f>J277*'OLD Data - P&amp;L'!$L$5</f>
        <v>0</v>
      </c>
      <c r="K278" s="89">
        <f>K277*'OLD Data - P&amp;L'!$L$5</f>
        <v>0</v>
      </c>
      <c r="L278" s="89">
        <f>L277*'OLD Data - P&amp;L'!$L$5</f>
        <v>0</v>
      </c>
      <c r="M278" s="89">
        <f>M277*'OLD Data - P&amp;L'!$L$5</f>
        <v>0.41175</v>
      </c>
      <c r="N278" s="89">
        <f>N277*'OLD Data - P&amp;L'!$L$5</f>
        <v>0</v>
      </c>
      <c r="O278" s="89">
        <f>O277*'OLD Data - P&amp;L'!$L$5</f>
        <v>0.41175</v>
      </c>
      <c r="P278" s="89">
        <f>P277*'OLD Data - P&amp;L'!$L$5</f>
        <v>2.05875</v>
      </c>
      <c r="Q278" s="89">
        <f>Q277*'OLD Data - P&amp;L'!$L$5</f>
        <v>7.4115</v>
      </c>
      <c r="R278" s="89">
        <f>R277*'OLD Data - P&amp;L'!$L$5</f>
        <v>21.82275</v>
      </c>
      <c r="S278" s="89">
        <f>S277*'OLD Data - P&amp;L'!$L$5</f>
        <v>17.70525</v>
      </c>
      <c r="T278" s="89">
        <f>T277*'OLD Data - P&amp;L'!$L$5</f>
        <v>13.9995</v>
      </c>
      <c r="U278" s="89">
        <f>U277*'OLD Data - P&amp;L'!$L$5</f>
        <v>10.29375</v>
      </c>
      <c r="V278" s="89">
        <f>V277*'OLD Data - P&amp;L'!$L$5</f>
        <v>4.941</v>
      </c>
      <c r="W278" s="89">
        <f>W277*'OLD Data - P&amp;L'!$L$5</f>
        <v>6.17625</v>
      </c>
      <c r="X278" s="89">
        <f>X277*'OLD Data - P&amp;L'!$L$5</f>
        <v>0</v>
      </c>
      <c r="Y278" s="89">
        <f>Y277*'OLD Data - P&amp;L'!$L$5</f>
        <v>9.882</v>
      </c>
      <c r="Z278" s="89">
        <f>Z277*'OLD Data - P&amp;L'!$L$5</f>
        <v>32.52825</v>
      </c>
      <c r="AA278" s="89">
        <f>AA277*'OLD Data - P&amp;L'!$L$5</f>
        <v>37.46925</v>
      </c>
      <c r="AB278" s="89">
        <f>AB277*'OLD Data - P&amp;L'!$L$5</f>
        <v>27.58725</v>
      </c>
      <c r="AC278" s="89">
        <f>AC277*'OLD Data - P&amp;L'!$L$5</f>
        <v>0</v>
      </c>
      <c r="AD278" s="89">
        <f>AD277*'OLD Data - P&amp;L'!$L$5</f>
        <v>0</v>
      </c>
      <c r="AE278" s="89">
        <f>AE277*'OLD Data - P&amp;L'!$L$5</f>
        <v>0</v>
      </c>
      <c r="AF278" s="89">
        <f>AF277*'OLD Data - P&amp;L'!$L$5</f>
        <v>0</v>
      </c>
      <c r="AG278" s="888">
        <f t="shared" si="105"/>
        <v>192.699</v>
      </c>
    </row>
    <row r="279">
      <c r="A279" s="1017" t="s">
        <v>1001</v>
      </c>
      <c r="B279" s="89">
        <f>B277*'OLD Data - P&amp;L'!$L$4</f>
        <v>0</v>
      </c>
      <c r="C279" s="89">
        <f>C277*'OLD Data - P&amp;L'!$L$4</f>
        <v>0</v>
      </c>
      <c r="D279" s="89">
        <f>D277*'OLD Data - P&amp;L'!$L$4</f>
        <v>0</v>
      </c>
      <c r="E279" s="89">
        <f>E277*'OLD Data - P&amp;L'!$L$4</f>
        <v>0</v>
      </c>
      <c r="F279" s="89">
        <f>F277*'OLD Data - P&amp;L'!$L$4</f>
        <v>0</v>
      </c>
      <c r="G279" s="89">
        <f>G277*'OLD Data - P&amp;L'!$L$4</f>
        <v>0</v>
      </c>
      <c r="H279" s="89">
        <f>H277*'OLD Data - P&amp;L'!$L$4</f>
        <v>0</v>
      </c>
      <c r="I279" s="89">
        <f>I277*'OLD Data - P&amp;L'!$L$4</f>
        <v>0</v>
      </c>
      <c r="J279" s="89">
        <f>J277*'OLD Data - P&amp;L'!$L$4</f>
        <v>0</v>
      </c>
      <c r="K279" s="89">
        <f>K277*'OLD Data - P&amp;L'!$L$4</f>
        <v>0</v>
      </c>
      <c r="L279" s="89">
        <f>L277*'OLD Data - P&amp;L'!$L$4</f>
        <v>0</v>
      </c>
      <c r="M279" s="89">
        <f>M277*'OLD Data - P&amp;L'!$L$4</f>
        <v>0.18666</v>
      </c>
      <c r="N279" s="89">
        <f>N277*'OLD Data - P&amp;L'!$L$4</f>
        <v>0</v>
      </c>
      <c r="O279" s="89">
        <f>O277*'OLD Data - P&amp;L'!$L$4</f>
        <v>0.18666</v>
      </c>
      <c r="P279" s="89">
        <f>P277*'OLD Data - P&amp;L'!$L$4</f>
        <v>0.9333</v>
      </c>
      <c r="Q279" s="89">
        <f>Q277*'OLD Data - P&amp;L'!$L$4</f>
        <v>3.35988</v>
      </c>
      <c r="R279" s="89">
        <f>R277*'OLD Data - P&amp;L'!$L$4</f>
        <v>9.89298</v>
      </c>
      <c r="S279" s="89">
        <f>S277*'OLD Data - P&amp;L'!$L$4</f>
        <v>8.02638</v>
      </c>
      <c r="T279" s="89">
        <f>T277*'OLD Data - P&amp;L'!$L$4</f>
        <v>6.34644</v>
      </c>
      <c r="U279" s="89">
        <f>U277*'OLD Data - P&amp;L'!$L$4</f>
        <v>4.6665</v>
      </c>
      <c r="V279" s="89">
        <f>V277*'OLD Data - P&amp;L'!$L$4</f>
        <v>2.23992</v>
      </c>
      <c r="W279" s="89">
        <f>W277*'OLD Data - P&amp;L'!$L$4</f>
        <v>2.7999</v>
      </c>
      <c r="X279" s="89">
        <f>X277*'OLD Data - P&amp;L'!$L$4</f>
        <v>0</v>
      </c>
      <c r="Y279" s="89">
        <f>Y277*'OLD Data - P&amp;L'!$L$4</f>
        <v>4.47984</v>
      </c>
      <c r="Z279" s="89">
        <f>Z277*'OLD Data - P&amp;L'!$L$4</f>
        <v>14.74614</v>
      </c>
      <c r="AA279" s="89">
        <f>AA277*'OLD Data - P&amp;L'!$L$4</f>
        <v>16.98606</v>
      </c>
      <c r="AB279" s="89">
        <f>AB277*'OLD Data - P&amp;L'!$L$4</f>
        <v>12.50622</v>
      </c>
      <c r="AC279" s="89">
        <f>AC277*'OLD Data - P&amp;L'!$L$4</f>
        <v>0</v>
      </c>
      <c r="AD279" s="89">
        <f>AD277*'OLD Data - P&amp;L'!$L$4</f>
        <v>0</v>
      </c>
      <c r="AE279" s="89">
        <f>AE277*'OLD Data - P&amp;L'!$L$4</f>
        <v>0</v>
      </c>
      <c r="AF279" s="89">
        <f>AF277*'OLD Data - P&amp;L'!$L$4</f>
        <v>0</v>
      </c>
      <c r="AG279" s="888">
        <f t="shared" si="105"/>
        <v>87.35688</v>
      </c>
    </row>
    <row r="280">
      <c r="A280" s="1016" t="s">
        <v>1004</v>
      </c>
      <c r="B280" s="89">
        <f>B53*'OLD Data - P&amp;L'!$C$8</f>
        <v>0</v>
      </c>
      <c r="C280" s="89">
        <f>C53*'OLD Data - P&amp;L'!$C$8</f>
        <v>0</v>
      </c>
      <c r="D280" s="89">
        <f>D53*'OLD Data - P&amp;L'!$C$8</f>
        <v>0</v>
      </c>
      <c r="E280" s="89">
        <f>E53*'OLD Data - P&amp;L'!$C$8</f>
        <v>0</v>
      </c>
      <c r="F280" s="89">
        <f>F53*'OLD Data - P&amp;L'!$C$8</f>
        <v>0</v>
      </c>
      <c r="G280" s="89">
        <f>G53*'OLD Data - P&amp;L'!$C$8</f>
        <v>0</v>
      </c>
      <c r="H280" s="89">
        <f>H53*'OLD Data - P&amp;L'!$C$8</f>
        <v>0</v>
      </c>
      <c r="I280" s="89">
        <f>I53*'OLD Data - P&amp;L'!$C$8</f>
        <v>0</v>
      </c>
      <c r="J280" s="89">
        <f>J53*'OLD Data - P&amp;L'!$C$8</f>
        <v>0</v>
      </c>
      <c r="K280" s="89">
        <f>K53*'OLD Data - P&amp;L'!$C$8</f>
        <v>0</v>
      </c>
      <c r="L280" s="89">
        <f>L53*'OLD Data - P&amp;L'!$C$8</f>
        <v>0</v>
      </c>
      <c r="M280" s="89">
        <f>M53*'OLD Data - P&amp;L'!$C$8</f>
        <v>0</v>
      </c>
      <c r="N280" s="89">
        <f>N53*'OLD Data - P&amp;L'!$C$8</f>
        <v>0</v>
      </c>
      <c r="O280" s="89">
        <f>O53*'OLD Data - P&amp;L'!$C$8</f>
        <v>0</v>
      </c>
      <c r="P280" s="89">
        <f>P53*'OLD Data - P&amp;L'!$C$8</f>
        <v>0</v>
      </c>
      <c r="Q280" s="89">
        <f>Q53*'OLD Data - P&amp;L'!$C$8</f>
        <v>0</v>
      </c>
      <c r="R280" s="89">
        <f>R53*'OLD Data - P&amp;L'!$C$8</f>
        <v>0</v>
      </c>
      <c r="S280" s="89">
        <f>S53*'OLD Data - P&amp;L'!$C$8</f>
        <v>0</v>
      </c>
      <c r="T280" s="89">
        <f>T53*'OLD Data - P&amp;L'!$C$8</f>
        <v>0</v>
      </c>
      <c r="U280" s="89">
        <f>U53*'OLD Data - P&amp;L'!$C$8</f>
        <v>0</v>
      </c>
      <c r="V280" s="89">
        <f>V53*'OLD Data - P&amp;L'!$C$8</f>
        <v>0</v>
      </c>
      <c r="W280" s="89">
        <f>W53*'OLD Data - P&amp;L'!$C$8</f>
        <v>0</v>
      </c>
      <c r="X280" s="89">
        <f>X53*'OLD Data - P&amp;L'!$C$8</f>
        <v>0</v>
      </c>
      <c r="Y280" s="89">
        <f>Y53*'OLD Data - P&amp;L'!$C$8</f>
        <v>0</v>
      </c>
      <c r="Z280" s="89">
        <f>Z53*'OLD Data - P&amp;L'!$C$8</f>
        <v>0</v>
      </c>
      <c r="AA280" s="89">
        <f>AA53*'OLD Data - P&amp;L'!$C$8</f>
        <v>0</v>
      </c>
      <c r="AB280" s="89">
        <f>AB53*'OLD Data - P&amp;L'!$C$8</f>
        <v>0</v>
      </c>
      <c r="AC280" s="89">
        <f>AC53*'OLD Data - P&amp;L'!$C$8</f>
        <v>0</v>
      </c>
      <c r="AD280" s="89">
        <f>AD53*'OLD Data - P&amp;L'!$C$8</f>
        <v>0</v>
      </c>
      <c r="AE280" s="89">
        <f>AE53*'OLD Data - P&amp;L'!$C$8</f>
        <v>0</v>
      </c>
      <c r="AF280" s="89">
        <f>AF53*'OLD Data - P&amp;L'!$C$8</f>
        <v>0</v>
      </c>
      <c r="AG280" s="888">
        <f t="shared" si="105"/>
        <v>0</v>
      </c>
    </row>
    <row r="281">
      <c r="A281" s="1017" t="s">
        <v>1008</v>
      </c>
      <c r="B281" s="89">
        <f>B280*'OLD Data - P&amp;L'!$L$5</f>
        <v>0</v>
      </c>
      <c r="C281" s="89">
        <f>C280*'OLD Data - P&amp;L'!$L$5</f>
        <v>0</v>
      </c>
      <c r="D281" s="89">
        <f>D280*'OLD Data - P&amp;L'!$L$5</f>
        <v>0</v>
      </c>
      <c r="E281" s="89">
        <f>E280*'OLD Data - P&amp;L'!$L$5</f>
        <v>0</v>
      </c>
      <c r="F281" s="89">
        <f>F280*'OLD Data - P&amp;L'!$L$5</f>
        <v>0</v>
      </c>
      <c r="G281" s="89">
        <f>G280*'OLD Data - P&amp;L'!$L$5</f>
        <v>0</v>
      </c>
      <c r="H281" s="89">
        <f>H280*'OLD Data - P&amp;L'!$L$5</f>
        <v>0</v>
      </c>
      <c r="I281" s="89">
        <f>I280*'OLD Data - P&amp;L'!$L$5</f>
        <v>0</v>
      </c>
      <c r="J281" s="89">
        <f>J280*'OLD Data - P&amp;L'!$L$5</f>
        <v>0</v>
      </c>
      <c r="K281" s="89">
        <f>K280*'OLD Data - P&amp;L'!$L$5</f>
        <v>0</v>
      </c>
      <c r="L281" s="89">
        <f>L280*'OLD Data - P&amp;L'!$L$5</f>
        <v>0</v>
      </c>
      <c r="M281" s="89">
        <f>M280*'OLD Data - P&amp;L'!$L$5</f>
        <v>0</v>
      </c>
      <c r="N281" s="89">
        <f>N280*'OLD Data - P&amp;L'!$L$5</f>
        <v>0</v>
      </c>
      <c r="O281" s="89">
        <f>O280*'OLD Data - P&amp;L'!$L$5</f>
        <v>0</v>
      </c>
      <c r="P281" s="89">
        <f>P280*'OLD Data - P&amp;L'!$L$5</f>
        <v>0</v>
      </c>
      <c r="Q281" s="89">
        <f>Q280*'OLD Data - P&amp;L'!$L$5</f>
        <v>0</v>
      </c>
      <c r="R281" s="89">
        <f>R280*'OLD Data - P&amp;L'!$L$5</f>
        <v>0</v>
      </c>
      <c r="S281" s="89">
        <f>S280*'OLD Data - P&amp;L'!$L$5</f>
        <v>0</v>
      </c>
      <c r="T281" s="89">
        <f>T280*'OLD Data - P&amp;L'!$L$5</f>
        <v>0</v>
      </c>
      <c r="U281" s="89">
        <f>U280*'OLD Data - P&amp;L'!$L$5</f>
        <v>0</v>
      </c>
      <c r="V281" s="89">
        <f>V280*'OLD Data - P&amp;L'!$L$5</f>
        <v>0</v>
      </c>
      <c r="W281" s="89">
        <f>W280*'OLD Data - P&amp;L'!$L$5</f>
        <v>0</v>
      </c>
      <c r="X281" s="89">
        <f>X280*'OLD Data - P&amp;L'!$L$5</f>
        <v>0</v>
      </c>
      <c r="Y281" s="89">
        <f>Y280*'OLD Data - P&amp;L'!$L$5</f>
        <v>0</v>
      </c>
      <c r="Z281" s="89">
        <f>Z280*'OLD Data - P&amp;L'!$L$5</f>
        <v>0</v>
      </c>
      <c r="AA281" s="89">
        <f>AA280*'OLD Data - P&amp;L'!$L$5</f>
        <v>0</v>
      </c>
      <c r="AB281" s="89">
        <f>AB280*'OLD Data - P&amp;L'!$L$5</f>
        <v>0</v>
      </c>
      <c r="AC281" s="89">
        <f>AC280*'OLD Data - P&amp;L'!$L$5</f>
        <v>0</v>
      </c>
      <c r="AD281" s="89">
        <f>AD280*'OLD Data - P&amp;L'!$L$5</f>
        <v>0</v>
      </c>
      <c r="AE281" s="89">
        <f>AE280*'OLD Data - P&amp;L'!$L$5</f>
        <v>0</v>
      </c>
      <c r="AF281" s="89">
        <f>AF280*'OLD Data - P&amp;L'!$L$5</f>
        <v>0</v>
      </c>
      <c r="AG281" s="888">
        <f t="shared" si="105"/>
        <v>0</v>
      </c>
    </row>
    <row r="282">
      <c r="A282" s="1017" t="s">
        <v>1013</v>
      </c>
      <c r="B282" s="89">
        <f>B280*'OLD Data - P&amp;L'!$L$4</f>
        <v>0</v>
      </c>
      <c r="C282" s="89">
        <f>C280*'OLD Data - P&amp;L'!$L$4</f>
        <v>0</v>
      </c>
      <c r="D282" s="89">
        <f>D280*'OLD Data - P&amp;L'!$L$4</f>
        <v>0</v>
      </c>
      <c r="E282" s="89">
        <f>E280*'OLD Data - P&amp;L'!$L$4</f>
        <v>0</v>
      </c>
      <c r="F282" s="89">
        <f>F280*'OLD Data - P&amp;L'!$L$4</f>
        <v>0</v>
      </c>
      <c r="G282" s="89">
        <f>G280*'OLD Data - P&amp;L'!$L$4</f>
        <v>0</v>
      </c>
      <c r="H282" s="89">
        <f>H280*'OLD Data - P&amp;L'!$L$4</f>
        <v>0</v>
      </c>
      <c r="I282" s="89">
        <f>I280*'OLD Data - P&amp;L'!$L$4</f>
        <v>0</v>
      </c>
      <c r="J282" s="89">
        <f>J280*'OLD Data - P&amp;L'!$L$4</f>
        <v>0</v>
      </c>
      <c r="K282" s="89">
        <f>K280*'OLD Data - P&amp;L'!$L$4</f>
        <v>0</v>
      </c>
      <c r="L282" s="89">
        <f>L280*'OLD Data - P&amp;L'!$L$4</f>
        <v>0</v>
      </c>
      <c r="M282" s="89">
        <f>M280*'OLD Data - P&amp;L'!$L$4</f>
        <v>0</v>
      </c>
      <c r="N282" s="89">
        <f>N280*'OLD Data - P&amp;L'!$L$4</f>
        <v>0</v>
      </c>
      <c r="O282" s="89">
        <f>O280*'OLD Data - P&amp;L'!$L$4</f>
        <v>0</v>
      </c>
      <c r="P282" s="89">
        <f>P280*'OLD Data - P&amp;L'!$L$4</f>
        <v>0</v>
      </c>
      <c r="Q282" s="89">
        <f>Q280*'OLD Data - P&amp;L'!$L$4</f>
        <v>0</v>
      </c>
      <c r="R282" s="89">
        <f>R280*'OLD Data - P&amp;L'!$L$4</f>
        <v>0</v>
      </c>
      <c r="S282" s="89">
        <f>S280*'OLD Data - P&amp;L'!$L$4</f>
        <v>0</v>
      </c>
      <c r="T282" s="89">
        <f>T280*'OLD Data - P&amp;L'!$L$4</f>
        <v>0</v>
      </c>
      <c r="U282" s="89">
        <f>U280*'OLD Data - P&amp;L'!$L$4</f>
        <v>0</v>
      </c>
      <c r="V282" s="89">
        <f>V280*'OLD Data - P&amp;L'!$L$4</f>
        <v>0</v>
      </c>
      <c r="W282" s="89">
        <f>W280*'OLD Data - P&amp;L'!$L$4</f>
        <v>0</v>
      </c>
      <c r="X282" s="89">
        <f>X280*'OLD Data - P&amp;L'!$L$4</f>
        <v>0</v>
      </c>
      <c r="Y282" s="89">
        <f>Y280*'OLD Data - P&amp;L'!$L$4</f>
        <v>0</v>
      </c>
      <c r="Z282" s="89">
        <f>Z280*'OLD Data - P&amp;L'!$L$4</f>
        <v>0</v>
      </c>
      <c r="AA282" s="89">
        <f>AA280*'OLD Data - P&amp;L'!$L$4</f>
        <v>0</v>
      </c>
      <c r="AB282" s="89">
        <f>AB280*'OLD Data - P&amp;L'!$L$4</f>
        <v>0</v>
      </c>
      <c r="AC282" s="89">
        <f>AC280*'OLD Data - P&amp;L'!$L$4</f>
        <v>0</v>
      </c>
      <c r="AD282" s="89">
        <f>AD280*'OLD Data - P&amp;L'!$L$4</f>
        <v>0</v>
      </c>
      <c r="AE282" s="89">
        <f>AE280*'OLD Data - P&amp;L'!$L$4</f>
        <v>0</v>
      </c>
      <c r="AF282" s="89">
        <f>AF280*'OLD Data - P&amp;L'!$L$4</f>
        <v>0</v>
      </c>
      <c r="AG282" s="888">
        <f t="shared" si="105"/>
        <v>0</v>
      </c>
    </row>
    <row r="283">
      <c r="A283" s="1016" t="s">
        <v>1018</v>
      </c>
      <c r="B283" s="89">
        <f>(B54+B55)*'OLD Data - P&amp;L'!$C$9</f>
        <v>0</v>
      </c>
      <c r="C283" s="89">
        <f>(C54+C55)*'OLD Data - P&amp;L'!$C$9</f>
        <v>0</v>
      </c>
      <c r="D283" s="89">
        <f>(D54+D55)*'OLD Data - P&amp;L'!$C$9</f>
        <v>0</v>
      </c>
      <c r="E283" s="89">
        <f>(E54+E55)*'OLD Data - P&amp;L'!$C$9</f>
        <v>0</v>
      </c>
      <c r="F283" s="89">
        <f>(F54+F55)*'OLD Data - P&amp;L'!$C$9</f>
        <v>0</v>
      </c>
      <c r="G283" s="89">
        <f>(G54+G55)*'OLD Data - P&amp;L'!$C$9</f>
        <v>0</v>
      </c>
      <c r="H283" s="89">
        <f>(H54+H55)*'OLD Data - P&amp;L'!$C$9</f>
        <v>0</v>
      </c>
      <c r="I283" s="89">
        <f>(I54+I55)*'OLD Data - P&amp;L'!$C$9</f>
        <v>0</v>
      </c>
      <c r="J283" s="89">
        <f>(J54+J55)*'OLD Data - P&amp;L'!$C$9</f>
        <v>0</v>
      </c>
      <c r="K283" s="89">
        <f>(K54+K55)*'OLD Data - P&amp;L'!$C$9</f>
        <v>0</v>
      </c>
      <c r="L283" s="89">
        <f>(L54+L55)*'OLD Data - P&amp;L'!$C$9</f>
        <v>0</v>
      </c>
      <c r="M283" s="89">
        <f>(M54+M55)*'OLD Data - P&amp;L'!$C$9</f>
        <v>0</v>
      </c>
      <c r="N283" s="89">
        <f>(N54+N55)*'OLD Data - P&amp;L'!$C$9</f>
        <v>0</v>
      </c>
      <c r="O283" s="89">
        <f>(O54+O55)*'OLD Data - P&amp;L'!$C$9</f>
        <v>0</v>
      </c>
      <c r="P283" s="89">
        <f>(P54+P55)*'OLD Data - P&amp;L'!$C$9</f>
        <v>0</v>
      </c>
      <c r="Q283" s="89">
        <f>(Q54+Q55)*'OLD Data - P&amp;L'!$C$9</f>
        <v>0</v>
      </c>
      <c r="R283" s="89">
        <f>(R54+R55)*'OLD Data - P&amp;L'!$C$9</f>
        <v>0</v>
      </c>
      <c r="S283" s="89">
        <f>(S54+S55)*'OLD Data - P&amp;L'!$C$9</f>
        <v>0</v>
      </c>
      <c r="T283" s="89">
        <f>(T54+T55)*'OLD Data - P&amp;L'!$C$9</f>
        <v>0</v>
      </c>
      <c r="U283" s="89">
        <f>(U54+U55)*'OLD Data - P&amp;L'!$C$9</f>
        <v>0</v>
      </c>
      <c r="V283" s="89">
        <f>(V54+V55)*'OLD Data - P&amp;L'!$C$9</f>
        <v>0</v>
      </c>
      <c r="W283" s="89">
        <f>(W54+W55)*'OLD Data - P&amp;L'!$C$9</f>
        <v>0</v>
      </c>
      <c r="X283" s="89">
        <f>(X54+X55)*'OLD Data - P&amp;L'!$C$9</f>
        <v>0</v>
      </c>
      <c r="Y283" s="89">
        <f>(Y54+Y55)*'OLD Data - P&amp;L'!$C$9</f>
        <v>0</v>
      </c>
      <c r="Z283" s="89">
        <f>(Z54+Z55)*'OLD Data - P&amp;L'!$C$9</f>
        <v>0</v>
      </c>
      <c r="AA283" s="89">
        <f>(AA54+AA55)*'OLD Data - P&amp;L'!$C$9</f>
        <v>0</v>
      </c>
      <c r="AB283" s="89">
        <f>(AB54+AB55)*'OLD Data - P&amp;L'!$C$9</f>
        <v>0</v>
      </c>
      <c r="AC283" s="89">
        <f>(AC54+AC55)*'OLD Data - P&amp;L'!$C$9</f>
        <v>0</v>
      </c>
      <c r="AD283" s="89">
        <f>(AD54+AD55)*'OLD Data - P&amp;L'!$C$9</f>
        <v>0</v>
      </c>
      <c r="AE283" s="89">
        <f>(AE54+AE55)*'OLD Data - P&amp;L'!$C$9</f>
        <v>0</v>
      </c>
      <c r="AF283" s="89">
        <f>(AF54+AF55)*'OLD Data - P&amp;L'!$C$9</f>
        <v>0</v>
      </c>
      <c r="AG283" s="888">
        <f t="shared" si="105"/>
        <v>0</v>
      </c>
    </row>
    <row r="284">
      <c r="A284" s="1017" t="s">
        <v>1025</v>
      </c>
      <c r="B284" s="89">
        <f>B283*'OLD Data - P&amp;L'!$L$5</f>
        <v>0</v>
      </c>
      <c r="C284" s="89">
        <f>C283*'OLD Data - P&amp;L'!$L$5</f>
        <v>0</v>
      </c>
      <c r="D284" s="89">
        <f>D283*'OLD Data - P&amp;L'!$L$5</f>
        <v>0</v>
      </c>
      <c r="E284" s="89">
        <f>E283*'OLD Data - P&amp;L'!$L$5</f>
        <v>0</v>
      </c>
      <c r="F284" s="89">
        <f>F283*'OLD Data - P&amp;L'!$L$5</f>
        <v>0</v>
      </c>
      <c r="G284" s="89">
        <f>G283*'OLD Data - P&amp;L'!$L$5</f>
        <v>0</v>
      </c>
      <c r="H284" s="89">
        <f>H283*'OLD Data - P&amp;L'!$L$5</f>
        <v>0</v>
      </c>
      <c r="I284" s="89">
        <f>I283*'OLD Data - P&amp;L'!$L$5</f>
        <v>0</v>
      </c>
      <c r="J284" s="89">
        <f>J283*'OLD Data - P&amp;L'!$L$5</f>
        <v>0</v>
      </c>
      <c r="K284" s="89">
        <f>K283*'OLD Data - P&amp;L'!$L$5</f>
        <v>0</v>
      </c>
      <c r="L284" s="89">
        <f>L283*'OLD Data - P&amp;L'!$L$5</f>
        <v>0</v>
      </c>
      <c r="M284" s="89">
        <f>M283*'OLD Data - P&amp;L'!$L$5</f>
        <v>0</v>
      </c>
      <c r="N284" s="89">
        <f>N283*'OLD Data - P&amp;L'!$L$5</f>
        <v>0</v>
      </c>
      <c r="O284" s="89">
        <f>O283*'OLD Data - P&amp;L'!$L$5</f>
        <v>0</v>
      </c>
      <c r="P284" s="89">
        <f>P283*'OLD Data - P&amp;L'!$L$5</f>
        <v>0</v>
      </c>
      <c r="Q284" s="89">
        <f>Q283*'OLD Data - P&amp;L'!$L$5</f>
        <v>0</v>
      </c>
      <c r="R284" s="89">
        <f>R283*'OLD Data - P&amp;L'!$L$5</f>
        <v>0</v>
      </c>
      <c r="S284" s="89">
        <f>S283*'OLD Data - P&amp;L'!$L$5</f>
        <v>0</v>
      </c>
      <c r="T284" s="89">
        <f>T283*'OLD Data - P&amp;L'!$L$5</f>
        <v>0</v>
      </c>
      <c r="U284" s="89">
        <f>U283*'OLD Data - P&amp;L'!$L$5</f>
        <v>0</v>
      </c>
      <c r="V284" s="89">
        <f>V283*'OLD Data - P&amp;L'!$L$5</f>
        <v>0</v>
      </c>
      <c r="W284" s="89">
        <f>W283*'OLD Data - P&amp;L'!$L$5</f>
        <v>0</v>
      </c>
      <c r="X284" s="89">
        <f>X283*'OLD Data - P&amp;L'!$L$5</f>
        <v>0</v>
      </c>
      <c r="Y284" s="89">
        <f>Y283*'OLD Data - P&amp;L'!$L$5</f>
        <v>0</v>
      </c>
      <c r="Z284" s="89">
        <f>Z283*'OLD Data - P&amp;L'!$L$5</f>
        <v>0</v>
      </c>
      <c r="AA284" s="89">
        <f>AA283*'OLD Data - P&amp;L'!$L$5</f>
        <v>0</v>
      </c>
      <c r="AB284" s="89">
        <f>AB283*'OLD Data - P&amp;L'!$L$5</f>
        <v>0</v>
      </c>
      <c r="AC284" s="89">
        <f>AC283*'OLD Data - P&amp;L'!$L$5</f>
        <v>0</v>
      </c>
      <c r="AD284" s="89">
        <f>AD283*'OLD Data - P&amp;L'!$L$5</f>
        <v>0</v>
      </c>
      <c r="AE284" s="89">
        <f>AE283*'OLD Data - P&amp;L'!$L$5</f>
        <v>0</v>
      </c>
      <c r="AF284" s="89">
        <f>AF283*'OLD Data - P&amp;L'!$L$5</f>
        <v>0</v>
      </c>
      <c r="AG284" s="888">
        <f t="shared" si="105"/>
        <v>0</v>
      </c>
    </row>
    <row r="285">
      <c r="A285" s="1017" t="s">
        <v>1029</v>
      </c>
      <c r="B285" s="89">
        <f>B283*'OLD Data - P&amp;L'!$L$4</f>
        <v>0</v>
      </c>
      <c r="C285" s="89">
        <f>C283*'OLD Data - P&amp;L'!$L$4</f>
        <v>0</v>
      </c>
      <c r="D285" s="89">
        <f>D283*'OLD Data - P&amp;L'!$L$4</f>
        <v>0</v>
      </c>
      <c r="E285" s="89">
        <f>E283*'OLD Data - P&amp;L'!$L$4</f>
        <v>0</v>
      </c>
      <c r="F285" s="89">
        <f>F283*'OLD Data - P&amp;L'!$L$4</f>
        <v>0</v>
      </c>
      <c r="G285" s="89">
        <f>G283*'OLD Data - P&amp;L'!$L$4</f>
        <v>0</v>
      </c>
      <c r="H285" s="89">
        <f>H283*'OLD Data - P&amp;L'!$L$4</f>
        <v>0</v>
      </c>
      <c r="I285" s="89">
        <f>I283*'OLD Data - P&amp;L'!$L$4</f>
        <v>0</v>
      </c>
      <c r="J285" s="89">
        <f>J283*'OLD Data - P&amp;L'!$L$4</f>
        <v>0</v>
      </c>
      <c r="K285" s="89">
        <f>K283*'OLD Data - P&amp;L'!$L$4</f>
        <v>0</v>
      </c>
      <c r="L285" s="89">
        <f>L283*'OLD Data - P&amp;L'!$L$4</f>
        <v>0</v>
      </c>
      <c r="M285" s="89">
        <f>M283*'OLD Data - P&amp;L'!$L$4</f>
        <v>0</v>
      </c>
      <c r="N285" s="89">
        <f>N283*'OLD Data - P&amp;L'!$L$4</f>
        <v>0</v>
      </c>
      <c r="O285" s="89">
        <f>O283*'OLD Data - P&amp;L'!$L$4</f>
        <v>0</v>
      </c>
      <c r="P285" s="89">
        <f>P283*'OLD Data - P&amp;L'!$L$4</f>
        <v>0</v>
      </c>
      <c r="Q285" s="89">
        <f>Q283*'OLD Data - P&amp;L'!$L$4</f>
        <v>0</v>
      </c>
      <c r="R285" s="89">
        <f>R283*'OLD Data - P&amp;L'!$L$4</f>
        <v>0</v>
      </c>
      <c r="S285" s="89">
        <f>S283*'OLD Data - P&amp;L'!$L$4</f>
        <v>0</v>
      </c>
      <c r="T285" s="89">
        <f>T283*'OLD Data - P&amp;L'!$L$4</f>
        <v>0</v>
      </c>
      <c r="U285" s="89">
        <f>U283*'OLD Data - P&amp;L'!$L$4</f>
        <v>0</v>
      </c>
      <c r="V285" s="89">
        <f>V283*'OLD Data - P&amp;L'!$L$4</f>
        <v>0</v>
      </c>
      <c r="W285" s="89">
        <f>W283*'OLD Data - P&amp;L'!$L$4</f>
        <v>0</v>
      </c>
      <c r="X285" s="89">
        <f>X283*'OLD Data - P&amp;L'!$L$4</f>
        <v>0</v>
      </c>
      <c r="Y285" s="89">
        <f>Y283*'OLD Data - P&amp;L'!$L$4</f>
        <v>0</v>
      </c>
      <c r="Z285" s="89">
        <f>Z283*'OLD Data - P&amp;L'!$L$4</f>
        <v>0</v>
      </c>
      <c r="AA285" s="89">
        <f>AA283*'OLD Data - P&amp;L'!$L$4</f>
        <v>0</v>
      </c>
      <c r="AB285" s="89">
        <f>AB283*'OLD Data - P&amp;L'!$L$4</f>
        <v>0</v>
      </c>
      <c r="AC285" s="89">
        <f>AC283*'OLD Data - P&amp;L'!$L$4</f>
        <v>0</v>
      </c>
      <c r="AD285" s="89">
        <f>AD283*'OLD Data - P&amp;L'!$L$4</f>
        <v>0</v>
      </c>
      <c r="AE285" s="89">
        <f>AE283*'OLD Data - P&amp;L'!$L$4</f>
        <v>0</v>
      </c>
      <c r="AF285" s="89">
        <f>AF283*'OLD Data - P&amp;L'!$L$4</f>
        <v>0</v>
      </c>
      <c r="AG285" s="888">
        <f t="shared" si="105"/>
        <v>0</v>
      </c>
    </row>
    <row r="286">
      <c r="A286" s="1016" t="s">
        <v>1034</v>
      </c>
      <c r="B286" s="89">
        <f>(B56+B57)*'OLD Data - P&amp;L'!$C$5</f>
        <v>0</v>
      </c>
      <c r="C286" s="89">
        <f>(C56+C57)*'OLD Data - P&amp;L'!$C$5</f>
        <v>0</v>
      </c>
      <c r="D286" s="89">
        <f>(D56+D57)*'OLD Data - P&amp;L'!$C$5</f>
        <v>0</v>
      </c>
      <c r="E286" s="89">
        <f>(E56+E57)*'OLD Data - P&amp;L'!$C$5</f>
        <v>0</v>
      </c>
      <c r="F286" s="89">
        <f>(F56+F57)*'OLD Data - P&amp;L'!$C$5</f>
        <v>0</v>
      </c>
      <c r="G286" s="89">
        <f>(G56+G57)*'OLD Data - P&amp;L'!$C$5</f>
        <v>0</v>
      </c>
      <c r="H286" s="89">
        <f>(H56+H57)*'OLD Data - P&amp;L'!$C$5</f>
        <v>0</v>
      </c>
      <c r="I286" s="89">
        <f>(I56+I57)*'OLD Data - P&amp;L'!$C$5</f>
        <v>0</v>
      </c>
      <c r="J286" s="89">
        <f>(J56+J57)*'OLD Data - P&amp;L'!$C$5</f>
        <v>0</v>
      </c>
      <c r="K286" s="89">
        <f>(K56+K57)*'OLD Data - P&amp;L'!$C$5</f>
        <v>0</v>
      </c>
      <c r="L286" s="89">
        <f>(L56+L57)*'OLD Data - P&amp;L'!$C$5</f>
        <v>0</v>
      </c>
      <c r="M286" s="89">
        <f>(M56+M57)*'OLD Data - P&amp;L'!$C$5</f>
        <v>0</v>
      </c>
      <c r="N286" s="89">
        <f>(N56+N57)*'OLD Data - P&amp;L'!$C$5</f>
        <v>0</v>
      </c>
      <c r="O286" s="89">
        <f>(O56+O57)*'OLD Data - P&amp;L'!$C$5</f>
        <v>0</v>
      </c>
      <c r="P286" s="89">
        <f>(P56+P57)*'OLD Data - P&amp;L'!$C$5</f>
        <v>0</v>
      </c>
      <c r="Q286" s="89">
        <f>(Q56+Q57)*'OLD Data - P&amp;L'!$C$5</f>
        <v>0</v>
      </c>
      <c r="R286" s="89">
        <f>(R56+R57)*'OLD Data - P&amp;L'!$C$5</f>
        <v>0</v>
      </c>
      <c r="S286" s="89">
        <f>(S56+S57)*'OLD Data - P&amp;L'!$C$5</f>
        <v>0</v>
      </c>
      <c r="T286" s="89">
        <f>(T56+T57)*'OLD Data - P&amp;L'!$C$5</f>
        <v>0</v>
      </c>
      <c r="U286" s="89">
        <f>(U56+U57)*'OLD Data - P&amp;L'!$C$5</f>
        <v>0</v>
      </c>
      <c r="V286" s="89">
        <f>(V56+V57)*'OLD Data - P&amp;L'!$C$5</f>
        <v>0</v>
      </c>
      <c r="W286" s="89">
        <f>(W56+W57)*'OLD Data - P&amp;L'!$C$5</f>
        <v>0</v>
      </c>
      <c r="X286" s="89">
        <f>(X56+X57)*'OLD Data - P&amp;L'!$C$5</f>
        <v>0</v>
      </c>
      <c r="Y286" s="89">
        <f>(Y56+Y57)*'OLD Data - P&amp;L'!$C$5</f>
        <v>0</v>
      </c>
      <c r="Z286" s="89">
        <f>(Z56+Z57)*'OLD Data - P&amp;L'!$C$5</f>
        <v>0</v>
      </c>
      <c r="AA286" s="89">
        <f>(AA56+AA57)*'OLD Data - P&amp;L'!$C$5</f>
        <v>0</v>
      </c>
      <c r="AB286" s="89">
        <f>(AB56+AB57)*'OLD Data - P&amp;L'!$C$5</f>
        <v>0</v>
      </c>
      <c r="AC286" s="89">
        <f>(AC56+AC57)*'OLD Data - P&amp;L'!$C$5</f>
        <v>0</v>
      </c>
      <c r="AD286" s="89">
        <f>(AD56+AD57)*'OLD Data - P&amp;L'!$C$5</f>
        <v>0</v>
      </c>
      <c r="AE286" s="89">
        <f>(AE56+AE57)*'OLD Data - P&amp;L'!$C$5</f>
        <v>0</v>
      </c>
      <c r="AF286" s="89">
        <f>(AF56+AF57)*'OLD Data - P&amp;L'!$C$5</f>
        <v>0</v>
      </c>
      <c r="AG286" s="888">
        <f t="shared" si="105"/>
        <v>0</v>
      </c>
    </row>
    <row r="287">
      <c r="A287" s="1017" t="s">
        <v>1042</v>
      </c>
      <c r="B287" s="89">
        <f>B286*'OLD Data - P&amp;L'!$L$8</f>
        <v>0</v>
      </c>
      <c r="C287" s="89">
        <f>C286*'OLD Data - P&amp;L'!$L$8</f>
        <v>0</v>
      </c>
      <c r="D287" s="89">
        <f>D286*'OLD Data - P&amp;L'!$L$8</f>
        <v>0</v>
      </c>
      <c r="E287" s="89">
        <f>E286*'OLD Data - P&amp;L'!$L$8</f>
        <v>0</v>
      </c>
      <c r="F287" s="89">
        <f>F286*'OLD Data - P&amp;L'!$L$8</f>
        <v>0</v>
      </c>
      <c r="G287" s="89">
        <f>G286*'OLD Data - P&amp;L'!$L$8</f>
        <v>0</v>
      </c>
      <c r="H287" s="89">
        <f>H286*'OLD Data - P&amp;L'!$L$8</f>
        <v>0</v>
      </c>
      <c r="I287" s="89">
        <f>I286*'OLD Data - P&amp;L'!$L$8</f>
        <v>0</v>
      </c>
      <c r="J287" s="89">
        <f>J286*'OLD Data - P&amp;L'!$L$8</f>
        <v>0</v>
      </c>
      <c r="K287" s="89">
        <f>K286*'OLD Data - P&amp;L'!$L$8</f>
        <v>0</v>
      </c>
      <c r="L287" s="89">
        <f>L286*'OLD Data - P&amp;L'!$L$8</f>
        <v>0</v>
      </c>
      <c r="M287" s="89">
        <f>M286*'OLD Data - P&amp;L'!$L$8</f>
        <v>0</v>
      </c>
      <c r="N287" s="89">
        <f>N286*'OLD Data - P&amp;L'!$L$8</f>
        <v>0</v>
      </c>
      <c r="O287" s="89">
        <f>O286*'OLD Data - P&amp;L'!$L$8</f>
        <v>0</v>
      </c>
      <c r="P287" s="89">
        <f>P286*'OLD Data - P&amp;L'!$L$8</f>
        <v>0</v>
      </c>
      <c r="Q287" s="89">
        <f>Q286*'OLD Data - P&amp;L'!$L$8</f>
        <v>0</v>
      </c>
      <c r="R287" s="89">
        <f>R286*'OLD Data - P&amp;L'!$L$8</f>
        <v>0</v>
      </c>
      <c r="S287" s="89">
        <f>S286*'OLD Data - P&amp;L'!$L$8</f>
        <v>0</v>
      </c>
      <c r="T287" s="89">
        <f>T286*'OLD Data - P&amp;L'!$L$8</f>
        <v>0</v>
      </c>
      <c r="U287" s="89">
        <f>U286*'OLD Data - P&amp;L'!$L$8</f>
        <v>0</v>
      </c>
      <c r="V287" s="89">
        <f>V286*'OLD Data - P&amp;L'!$L$8</f>
        <v>0</v>
      </c>
      <c r="W287" s="89">
        <f>W286*'OLD Data - P&amp;L'!$L$8</f>
        <v>0</v>
      </c>
      <c r="X287" s="89">
        <f>X286*'OLD Data - P&amp;L'!$L$8</f>
        <v>0</v>
      </c>
      <c r="Y287" s="89">
        <f>Y286*'OLD Data - P&amp;L'!$L$8</f>
        <v>0</v>
      </c>
      <c r="Z287" s="89">
        <f>Z286*'OLD Data - P&amp;L'!$L$8</f>
        <v>0</v>
      </c>
      <c r="AA287" s="89">
        <f>AA286*'OLD Data - P&amp;L'!$L$8</f>
        <v>0</v>
      </c>
      <c r="AB287" s="89">
        <f>AB286*'OLD Data - P&amp;L'!$L$8</f>
        <v>0</v>
      </c>
      <c r="AC287" s="89">
        <f>AC286*'OLD Data - P&amp;L'!$L$8</f>
        <v>0</v>
      </c>
      <c r="AD287" s="89">
        <f>AD286*'OLD Data - P&amp;L'!$L$8</f>
        <v>0</v>
      </c>
      <c r="AE287" s="89">
        <f>AE286*'OLD Data - P&amp;L'!$L$8</f>
        <v>0</v>
      </c>
      <c r="AF287" s="89">
        <f>AF286*'OLD Data - P&amp;L'!$L$8</f>
        <v>0</v>
      </c>
      <c r="AG287" s="888">
        <f t="shared" si="105"/>
        <v>0</v>
      </c>
    </row>
    <row r="288">
      <c r="A288" s="1017" t="s">
        <v>1045</v>
      </c>
      <c r="B288" s="89">
        <f>B286*'OLD Data - P&amp;L'!$L$9</f>
        <v>0</v>
      </c>
      <c r="C288" s="89">
        <f>C286*'OLD Data - P&amp;L'!$L$9</f>
        <v>0</v>
      </c>
      <c r="D288" s="89">
        <f>D286*'OLD Data - P&amp;L'!$L$9</f>
        <v>0</v>
      </c>
      <c r="E288" s="89">
        <f>E286*'OLD Data - P&amp;L'!$L$9</f>
        <v>0</v>
      </c>
      <c r="F288" s="89">
        <f>F286*'OLD Data - P&amp;L'!$L$9</f>
        <v>0</v>
      </c>
      <c r="G288" s="89">
        <f>G286*'OLD Data - P&amp;L'!$L$9</f>
        <v>0</v>
      </c>
      <c r="H288" s="89">
        <f>H286*'OLD Data - P&amp;L'!$L$9</f>
        <v>0</v>
      </c>
      <c r="I288" s="89">
        <f>I286*'OLD Data - P&amp;L'!$L$9</f>
        <v>0</v>
      </c>
      <c r="J288" s="89">
        <f>J286*'OLD Data - P&amp;L'!$L$9</f>
        <v>0</v>
      </c>
      <c r="K288" s="89">
        <f>K286*'OLD Data - P&amp;L'!$L$9</f>
        <v>0</v>
      </c>
      <c r="L288" s="89">
        <f>L286*'OLD Data - P&amp;L'!$L$9</f>
        <v>0</v>
      </c>
      <c r="M288" s="89">
        <f>M286*'OLD Data - P&amp;L'!$L$9</f>
        <v>0</v>
      </c>
      <c r="N288" s="89">
        <f>N286*'OLD Data - P&amp;L'!$L$9</f>
        <v>0</v>
      </c>
      <c r="O288" s="89">
        <f>O286*'OLD Data - P&amp;L'!$L$9</f>
        <v>0</v>
      </c>
      <c r="P288" s="89">
        <f>P286*'OLD Data - P&amp;L'!$L$9</f>
        <v>0</v>
      </c>
      <c r="Q288" s="89">
        <f>Q286*'OLD Data - P&amp;L'!$L$9</f>
        <v>0</v>
      </c>
      <c r="R288" s="89">
        <f>R286*'OLD Data - P&amp;L'!$L$9</f>
        <v>0</v>
      </c>
      <c r="S288" s="89">
        <f>S286*'OLD Data - P&amp;L'!$L$9</f>
        <v>0</v>
      </c>
      <c r="T288" s="89">
        <f>T286*'OLD Data - P&amp;L'!$L$9</f>
        <v>0</v>
      </c>
      <c r="U288" s="89">
        <f>U286*'OLD Data - P&amp;L'!$L$9</f>
        <v>0</v>
      </c>
      <c r="V288" s="89">
        <f>V286*'OLD Data - P&amp;L'!$L$9</f>
        <v>0</v>
      </c>
      <c r="W288" s="89">
        <f>W286*'OLD Data - P&amp;L'!$L$9</f>
        <v>0</v>
      </c>
      <c r="X288" s="89">
        <f>X286*'OLD Data - P&amp;L'!$L$9</f>
        <v>0</v>
      </c>
      <c r="Y288" s="89">
        <f>Y286*'OLD Data - P&amp;L'!$L$9</f>
        <v>0</v>
      </c>
      <c r="Z288" s="89">
        <f>Z286*'OLD Data - P&amp;L'!$L$9</f>
        <v>0</v>
      </c>
      <c r="AA288" s="89">
        <f>AA286*'OLD Data - P&amp;L'!$L$9</f>
        <v>0</v>
      </c>
      <c r="AB288" s="89">
        <f>AB286*'OLD Data - P&amp;L'!$L$9</f>
        <v>0</v>
      </c>
      <c r="AC288" s="89">
        <f>AC286*'OLD Data - P&amp;L'!$L$9</f>
        <v>0</v>
      </c>
      <c r="AD288" s="89">
        <f>AD286*'OLD Data - P&amp;L'!$L$9</f>
        <v>0</v>
      </c>
      <c r="AE288" s="89">
        <f>AE286*'OLD Data - P&amp;L'!$L$9</f>
        <v>0</v>
      </c>
      <c r="AF288" s="89">
        <f>AF286*'OLD Data - P&amp;L'!$L$9</f>
        <v>0</v>
      </c>
      <c r="AG288" s="888">
        <f t="shared" si="105"/>
        <v>0</v>
      </c>
    </row>
    <row r="289">
      <c r="A289" s="1016" t="s">
        <v>1052</v>
      </c>
      <c r="B289" s="89">
        <f>(B58+B59)*'OLD Data - P&amp;L'!$C$10</f>
        <v>0</v>
      </c>
      <c r="C289" s="89">
        <f>(C58+C59)*'OLD Data - P&amp;L'!$C$10</f>
        <v>0</v>
      </c>
      <c r="D289" s="89">
        <f>(D58+D59)*'OLD Data - P&amp;L'!$C$10</f>
        <v>0</v>
      </c>
      <c r="E289" s="89">
        <f>(E58+E59)*'OLD Data - P&amp;L'!$C$10</f>
        <v>0</v>
      </c>
      <c r="F289" s="89">
        <f>(F58+F59)*'OLD Data - P&amp;L'!$C$10</f>
        <v>0</v>
      </c>
      <c r="G289" s="89">
        <f>(G58+G59)*'OLD Data - P&amp;L'!$C$10</f>
        <v>0</v>
      </c>
      <c r="H289" s="89">
        <f>(H58+H59)*'OLD Data - P&amp;L'!$C$10</f>
        <v>0</v>
      </c>
      <c r="I289" s="89">
        <f>(I58+I59)*'OLD Data - P&amp;L'!$C$10</f>
        <v>0</v>
      </c>
      <c r="J289" s="89">
        <f>(J58+J59)*'OLD Data - P&amp;L'!$C$10</f>
        <v>18</v>
      </c>
      <c r="K289" s="89">
        <f>(K58+K59)*'OLD Data - P&amp;L'!$C$10</f>
        <v>6</v>
      </c>
      <c r="L289" s="89">
        <f>(L58+L59)*'OLD Data - P&amp;L'!$C$10</f>
        <v>0</v>
      </c>
      <c r="M289" s="89">
        <f>(M58+M59)*'OLD Data - P&amp;L'!$C$10</f>
        <v>0</v>
      </c>
      <c r="N289" s="89">
        <f>(N58+N59)*'OLD Data - P&amp;L'!$C$10</f>
        <v>0</v>
      </c>
      <c r="O289" s="89">
        <f>(O58+O59)*'OLD Data - P&amp;L'!$C$10</f>
        <v>0</v>
      </c>
      <c r="P289" s="89">
        <f>(P58+P59)*'OLD Data - P&amp;L'!$C$10</f>
        <v>0</v>
      </c>
      <c r="Q289" s="89">
        <f>(Q58+Q59)*'OLD Data - P&amp;L'!$C$10</f>
        <v>0</v>
      </c>
      <c r="R289" s="89">
        <f>(R58+R59)*'OLD Data - P&amp;L'!$C$10</f>
        <v>0</v>
      </c>
      <c r="S289" s="89">
        <f>(S58+S59)*'OLD Data - P&amp;L'!$C$10</f>
        <v>0</v>
      </c>
      <c r="T289" s="89">
        <f>(T58+T59)*'OLD Data - P&amp;L'!$C$10</f>
        <v>0</v>
      </c>
      <c r="U289" s="89">
        <f>(U58+U59)*'OLD Data - P&amp;L'!$C$10</f>
        <v>0</v>
      </c>
      <c r="V289" s="89">
        <f>(V58+V59)*'OLD Data - P&amp;L'!$C$10</f>
        <v>0</v>
      </c>
      <c r="W289" s="89">
        <f>(W58+W59)*'OLD Data - P&amp;L'!$C$10</f>
        <v>0</v>
      </c>
      <c r="X289" s="89">
        <f>(X58+X59)*'OLD Data - P&amp;L'!$C$10</f>
        <v>0</v>
      </c>
      <c r="Y289" s="89">
        <f>(Y58+Y59)*'OLD Data - P&amp;L'!$C$10</f>
        <v>0</v>
      </c>
      <c r="Z289" s="89">
        <f>(Z58+Z59)*'OLD Data - P&amp;L'!$C$10</f>
        <v>0</v>
      </c>
      <c r="AA289" s="89">
        <f>(AA58+AA59)*'OLD Data - P&amp;L'!$C$10</f>
        <v>0</v>
      </c>
      <c r="AB289" s="89">
        <f>(AB58+AB59)*'OLD Data - P&amp;L'!$C$10</f>
        <v>0</v>
      </c>
      <c r="AC289" s="89">
        <f>(AC58+AC59)*'OLD Data - P&amp;L'!$C$10</f>
        <v>0</v>
      </c>
      <c r="AD289" s="89">
        <f>(AD58+AD59)*'OLD Data - P&amp;L'!$C$10</f>
        <v>0</v>
      </c>
      <c r="AE289" s="89">
        <f>(AE58+AE59)*'OLD Data - P&amp;L'!$C$10</f>
        <v>0</v>
      </c>
      <c r="AF289" s="89">
        <f>(AF58+AF59)*'OLD Data - P&amp;L'!$C$10</f>
        <v>0</v>
      </c>
      <c r="AG289" s="888">
        <f t="shared" si="105"/>
        <v>24</v>
      </c>
    </row>
    <row r="290">
      <c r="A290" s="1017" t="s">
        <v>1360</v>
      </c>
      <c r="B290" s="1034">
        <f>(SUM(B46:B49)+SUM(B52:B59))*'OLD Data - P&amp;L'!$C$37</f>
        <v>2.27</v>
      </c>
      <c r="C290" s="1034">
        <f>(SUM(C46:C49)+SUM(C52:C59))*'OLD Data - P&amp;L'!$C$37</f>
        <v>0</v>
      </c>
      <c r="D290" s="1034">
        <f>(SUM(D46:D49)+SUM(D52:D59))*'OLD Data - P&amp;L'!$C$37</f>
        <v>0</v>
      </c>
      <c r="E290" s="1034">
        <f>(SUM(E46:E49)+SUM(E52:E59))*'OLD Data - P&amp;L'!$C$37</f>
        <v>0</v>
      </c>
      <c r="F290" s="1034">
        <f>(SUM(F46:F49)+SUM(F52:F59))*'OLD Data - P&amp;L'!$C$37</f>
        <v>0</v>
      </c>
      <c r="G290" s="1034">
        <f>(SUM(G46:G49)+SUM(G52:G59))*'OLD Data - P&amp;L'!$C$37</f>
        <v>0</v>
      </c>
      <c r="H290" s="1034">
        <f>(SUM(H46:H49)+SUM(H52:H59))*'OLD Data - P&amp;L'!$C$37</f>
        <v>0</v>
      </c>
      <c r="I290" s="1034">
        <f>(SUM(I46:I49)+SUM(I52:I59))*'OLD Data - P&amp;L'!$C$37</f>
        <v>-4.54</v>
      </c>
      <c r="J290" s="1034">
        <f>(SUM(J46:J49)+SUM(J52:J59))*'OLD Data - P&amp;L'!$C$37</f>
        <v>56.75</v>
      </c>
      <c r="K290" s="1034">
        <f>(SUM(K46:K49)+SUM(K52:K59))*'OLD Data - P&amp;L'!$C$37</f>
        <v>97.61</v>
      </c>
      <c r="L290" s="1034">
        <f>(SUM(L46:L49)+SUM(L52:L59))*'OLD Data - P&amp;L'!$C$37</f>
        <v>20.43</v>
      </c>
      <c r="M290" s="1034">
        <f>(SUM(M46:M49)+SUM(M52:M59))*'OLD Data - P&amp;L'!$C$37</f>
        <v>15.89</v>
      </c>
      <c r="N290" s="1034">
        <f>(SUM(N46:N49)+SUM(N52:N59))*'OLD Data - P&amp;L'!$C$37</f>
        <v>18.16</v>
      </c>
      <c r="O290" s="1034">
        <f>(SUM(O46:O49)+SUM(O52:O59))*'OLD Data - P&amp;L'!$C$37</f>
        <v>267.86</v>
      </c>
      <c r="P290" s="1034">
        <f>(SUM(P46:P49)+SUM(P52:P59))*'OLD Data - P&amp;L'!$C$37</f>
        <v>52.21</v>
      </c>
      <c r="Q290" s="1034">
        <f>(SUM(Q46:Q49)+SUM(Q52:Q59))*'OLD Data - P&amp;L'!$C$37</f>
        <v>1001.07</v>
      </c>
      <c r="R290" s="1034">
        <f>(SUM(R46:R49)+SUM(R52:R59))*'OLD Data - P&amp;L'!$C$37</f>
        <v>1804.65</v>
      </c>
      <c r="S290" s="1034">
        <f>(SUM(S46:S49)+SUM(S52:S59))*'OLD Data - P&amp;L'!$C$37</f>
        <v>1670.72</v>
      </c>
      <c r="T290" s="1034">
        <f>(SUM(T46:T49)+SUM(T52:T59))*'OLD Data - P&amp;L'!$C$37</f>
        <v>985.18</v>
      </c>
      <c r="U290" s="1034">
        <f>(SUM(U46:U49)+SUM(U52:U59))*'OLD Data - P&amp;L'!$C$37</f>
        <v>562.96</v>
      </c>
      <c r="V290" s="1034">
        <f>(SUM(V46:V49)+SUM(V52:V59))*'OLD Data - P&amp;L'!$C$37</f>
        <v>404.06</v>
      </c>
      <c r="W290" s="1034">
        <f>(SUM(W46:W49)+SUM(W52:W59))*'OLD Data - P&amp;L'!$C$37</f>
        <v>388.17</v>
      </c>
      <c r="X290" s="1034">
        <f>(SUM(X46:X49)+SUM(X52:X59))*'OLD Data - P&amp;L'!$C$37</f>
        <v>0</v>
      </c>
      <c r="Y290" s="1034">
        <f>(SUM(Y46:Y49)+SUM(Y52:Y59))*'OLD Data - P&amp;L'!$C$37</f>
        <v>242.89</v>
      </c>
      <c r="Z290" s="1034">
        <f>(SUM(Z46:Z49)+SUM(Z52:Z59))*'OLD Data - P&amp;L'!$C$37</f>
        <v>338.23</v>
      </c>
      <c r="AA290" s="1034">
        <f>(SUM(AA46:AA49)+SUM(AA52:AA59))*'OLD Data - P&amp;L'!$C$37</f>
        <v>333.69</v>
      </c>
      <c r="AB290" s="1034">
        <f>(SUM(AB46:AB49)+SUM(AB52:AB59))*'OLD Data - P&amp;L'!$C$37</f>
        <v>206.57</v>
      </c>
      <c r="AC290" s="1034">
        <f>(SUM(AC46:AC49)+SUM(AC52:AC59))*'OLD Data - P&amp;L'!$C$37</f>
        <v>0</v>
      </c>
      <c r="AD290" s="1034">
        <f>(SUM(AD46:AD49)+SUM(AD52:AD59))*'OLD Data - P&amp;L'!$C$37</f>
        <v>0</v>
      </c>
      <c r="AE290" s="1034">
        <f>(SUM(AE46:AE49)+SUM(AE52:AE59))*'OLD Data - P&amp;L'!$C$37</f>
        <v>0</v>
      </c>
      <c r="AF290" s="1034">
        <f>(SUM(AF46:AF49)+SUM(AF52:AF59))*'OLD Data - P&amp;L'!$C$37</f>
        <v>0</v>
      </c>
      <c r="AG290" s="888">
        <f t="shared" si="105"/>
        <v>8464.83</v>
      </c>
    </row>
    <row r="291">
      <c r="A291" s="1017" t="s">
        <v>1361</v>
      </c>
      <c r="B291" s="1034">
        <f>(SUM(B46:B49)+SUM(B52:B59))*'OLD Data - P&amp;L'!$C$38</f>
        <v>0.24</v>
      </c>
      <c r="C291" s="1034">
        <f>(SUM(C46:C49)+SUM(C52:C59))*'OLD Data - P&amp;L'!$C$38</f>
        <v>0</v>
      </c>
      <c r="D291" s="1034">
        <f>(SUM(D46:D49)+SUM(D52:D59))*'OLD Data - P&amp;L'!$C$38</f>
        <v>0</v>
      </c>
      <c r="E291" s="1034">
        <f>(SUM(E46:E49)+SUM(E52:E59))*'OLD Data - P&amp;L'!$C$38</f>
        <v>0</v>
      </c>
      <c r="F291" s="1034">
        <f>(SUM(F46:F49)+SUM(F52:F59))*'OLD Data - P&amp;L'!$C$38</f>
        <v>0</v>
      </c>
      <c r="G291" s="1034">
        <f>(SUM(G46:G49)+SUM(G52:G59))*'OLD Data - P&amp;L'!$C$38</f>
        <v>0</v>
      </c>
      <c r="H291" s="1034">
        <f>(SUM(H46:H49)+SUM(H52:H59))*'OLD Data - P&amp;L'!$C$38</f>
        <v>0</v>
      </c>
      <c r="I291" s="1034">
        <f>(SUM(I46:I49)+SUM(I52:I59))*'OLD Data - P&amp;L'!$C$38</f>
        <v>-0.48</v>
      </c>
      <c r="J291" s="1034">
        <f>(SUM(J46:J49)+SUM(J52:J59))*'OLD Data - P&amp;L'!$C$38</f>
        <v>6</v>
      </c>
      <c r="K291" s="1034">
        <f>(SUM(K46:K49)+SUM(K52:K59))*'OLD Data - P&amp;L'!$C$38</f>
        <v>10.32</v>
      </c>
      <c r="L291" s="1034">
        <f>(SUM(L46:L49)+SUM(L52:L59))*'OLD Data - P&amp;L'!$C$38</f>
        <v>2.16</v>
      </c>
      <c r="M291" s="1034">
        <f>(SUM(M46:M49)+SUM(M52:M59))*'OLD Data - P&amp;L'!$C$38</f>
        <v>1.68</v>
      </c>
      <c r="N291" s="1034">
        <f>(SUM(N46:N49)+SUM(N52:N59))*'OLD Data - P&amp;L'!$C$38</f>
        <v>1.92</v>
      </c>
      <c r="O291" s="1034">
        <f>(SUM(O46:O49)+SUM(O52:O59))*'OLD Data - P&amp;L'!$C$38</f>
        <v>28.32</v>
      </c>
      <c r="P291" s="1034">
        <f>(SUM(P46:P49)+SUM(P52:P59))*'OLD Data - P&amp;L'!$C$38</f>
        <v>5.52</v>
      </c>
      <c r="Q291" s="1034">
        <f>(SUM(Q46:Q49)+SUM(Q52:Q59))*'OLD Data - P&amp;L'!$C$38</f>
        <v>105.84</v>
      </c>
      <c r="R291" s="1034">
        <f>(SUM(R46:R49)+SUM(R52:R59))*'OLD Data - P&amp;L'!$C$38</f>
        <v>190.8</v>
      </c>
      <c r="S291" s="1034">
        <f>(SUM(S46:S49)+SUM(S52:S59))*'OLD Data - P&amp;L'!$C$38</f>
        <v>176.64</v>
      </c>
      <c r="T291" s="1034">
        <f>(SUM(T46:T49)+SUM(T52:T59))*'OLD Data - P&amp;L'!$C$38</f>
        <v>104.16</v>
      </c>
      <c r="U291" s="1034">
        <f>(SUM(U46:U49)+SUM(U52:U59))*'OLD Data - P&amp;L'!$C$38</f>
        <v>59.52</v>
      </c>
      <c r="V291" s="1034">
        <f>(SUM(V46:V49)+SUM(V52:V59))*'OLD Data - P&amp;L'!$C$38</f>
        <v>42.72</v>
      </c>
      <c r="W291" s="1034">
        <f>(SUM(W46:W49)+SUM(W52:W59))*'OLD Data - P&amp;L'!$C$38</f>
        <v>41.04</v>
      </c>
      <c r="X291" s="1034">
        <f>(SUM(X46:X49)+SUM(X52:X59))*'OLD Data - P&amp;L'!$C$38</f>
        <v>0</v>
      </c>
      <c r="Y291" s="1034">
        <f>(SUM(Y46:Y49)+SUM(Y52:Y59))*'OLD Data - P&amp;L'!$C$38</f>
        <v>25.68</v>
      </c>
      <c r="Z291" s="1034">
        <f>(SUM(Z46:Z49)+SUM(Z52:Z59))*'OLD Data - P&amp;L'!$C$38</f>
        <v>35.76</v>
      </c>
      <c r="AA291" s="1034">
        <f>(SUM(AA46:AA49)+SUM(AA52:AA59))*'OLD Data - P&amp;L'!$C$38</f>
        <v>35.28</v>
      </c>
      <c r="AB291" s="1034">
        <f>(SUM(AB46:AB49)+SUM(AB52:AB59))*'OLD Data - P&amp;L'!$C$38</f>
        <v>21.84</v>
      </c>
      <c r="AC291" s="1034">
        <f>(SUM(AC46:AC49)+SUM(AC52:AC59))*'OLD Data - P&amp;L'!$C$38</f>
        <v>0</v>
      </c>
      <c r="AD291" s="1034">
        <f>(SUM(AD46:AD49)+SUM(AD52:AD59))*'OLD Data - P&amp;L'!$C$38</f>
        <v>0</v>
      </c>
      <c r="AE291" s="1034">
        <f>(SUM(AE46:AE49)+SUM(AE52:AE59))*'OLD Data - P&amp;L'!$C$38</f>
        <v>0</v>
      </c>
      <c r="AF291" s="1034">
        <f>(SUM(AF46:AF49)+SUM(AF52:AF59))*'OLD Data - P&amp;L'!$C$38</f>
        <v>0</v>
      </c>
      <c r="AG291" s="888">
        <f t="shared" si="105"/>
        <v>894.96</v>
      </c>
    </row>
    <row r="292">
      <c r="A292" s="1017" t="s">
        <v>1056</v>
      </c>
      <c r="B292" s="1034">
        <f>(B273+B275+B277+B280+B283+B286)*'OLD Data - P&amp;L'!$L$6</f>
        <v>0.108625</v>
      </c>
      <c r="C292" s="1034">
        <f>(C273+C275+C277+C280+C283+C286)*'OLD Data - P&amp;L'!$L$6</f>
        <v>0</v>
      </c>
      <c r="D292" s="1034">
        <f>(D273+D275+D277+D280+D283+D286)*'OLD Data - P&amp;L'!$L$6</f>
        <v>0</v>
      </c>
      <c r="E292" s="1034">
        <f>(E273+E275+E277+E280+E283+E286)*'OLD Data - P&amp;L'!$L$6</f>
        <v>0</v>
      </c>
      <c r="F292" s="1034">
        <f>(F273+F275+F277+F280+F283+F286)*'OLD Data - P&amp;L'!$L$6</f>
        <v>0</v>
      </c>
      <c r="G292" s="1034">
        <f>(G273+G275+G277+G280+G283+G286)*'OLD Data - P&amp;L'!$L$6</f>
        <v>0</v>
      </c>
      <c r="H292" s="1034">
        <f>(H273+H275+H277+H280+H283+H286)*'OLD Data - P&amp;L'!$L$6</f>
        <v>0</v>
      </c>
      <c r="I292" s="1034">
        <f>(I273+I275+I277+I280+I283+I286)*'OLD Data - P&amp;L'!$L$6</f>
        <v>-0.244025</v>
      </c>
      <c r="J292" s="1034">
        <f>(J273+J275+J277+J280+J283+J286)*'OLD Data - P&amp;L'!$L$6</f>
        <v>2.684275</v>
      </c>
      <c r="K292" s="1034">
        <f>(K273+K275+K277+K280+K283+K286)*'OLD Data - P&amp;L'!$L$6</f>
        <v>5.124525</v>
      </c>
      <c r="L292" s="1034">
        <f>(L273+L275+L277+L280+L283+L286)*'OLD Data - P&amp;L'!$L$6</f>
        <v>1.084725</v>
      </c>
      <c r="M292" s="1034">
        <f>(M273+M275+M277+M280+M283+M286)*'OLD Data - P&amp;L'!$L$6</f>
        <v>0.72555</v>
      </c>
      <c r="N292" s="1034">
        <f>(N273+N275+N277+N280+N283+N286)*'OLD Data - P&amp;L'!$L$6</f>
        <v>0.949325</v>
      </c>
      <c r="O292" s="1034">
        <f>(O273+O275+O277+O280+O283+O286)*'OLD Data - P&amp;L'!$L$6</f>
        <v>14.282325</v>
      </c>
      <c r="P292" s="1034">
        <f>(P273+P275+P277+P280+P283+P286)*'OLD Data - P&amp;L'!$L$6</f>
        <v>2.2305375</v>
      </c>
      <c r="Q292" s="1034">
        <f>(Q273+Q275+Q277+Q280+Q283+Q286)*'OLD Data - P&amp;L'!$L$6</f>
        <v>51.7348125</v>
      </c>
      <c r="R292" s="1034">
        <f>(R273+R275+R277+R280+R283+R286)*'OLD Data - P&amp;L'!$L$6</f>
        <v>90.8969875</v>
      </c>
      <c r="S292" s="1034">
        <f>(S273+S275+S277+S280+S283+S286)*'OLD Data - P&amp;L'!$L$6</f>
        <v>84.84975</v>
      </c>
      <c r="T292" s="1034">
        <f>(T273+T275+T277+T280+T283+T286)*'OLD Data - P&amp;L'!$L$6</f>
        <v>49.038325</v>
      </c>
      <c r="U292" s="1034">
        <f>(U273+U275+U277+U280+U283+U286)*'OLD Data - P&amp;L'!$L$6</f>
        <v>27.38035</v>
      </c>
      <c r="V292" s="1034">
        <f>(V273+V275+V277+V280+V283+V286)*'OLD Data - P&amp;L'!$L$6</f>
        <v>20.336425</v>
      </c>
      <c r="W292" s="1034">
        <f>(W273+W275+W277+W280+W283+W286)*'OLD Data - P&amp;L'!$L$6</f>
        <v>19.1235</v>
      </c>
      <c r="X292" s="1034">
        <f>(X273+X275+X277+X280+X283+X286)*'OLD Data - P&amp;L'!$L$6</f>
        <v>0</v>
      </c>
      <c r="Y292" s="1034">
        <f>(Y273+Y275+Y277+Y280+Y283+Y286)*'OLD Data - P&amp;L'!$L$6</f>
        <v>10.251575</v>
      </c>
      <c r="Z292" s="1034">
        <f>(Z273+Z275+Z277+Z280+Z283+Z286)*'OLD Data - P&amp;L'!$L$6</f>
        <v>8.855425</v>
      </c>
      <c r="AA292" s="1034">
        <f>(AA273+AA275+AA277+AA280+AA283+AA286)*'OLD Data - P&amp;L'!$L$6</f>
        <v>7.4438</v>
      </c>
      <c r="AB292" s="1034">
        <f>(AB273+AB275+AB277+AB280+AB283+AB286)*'OLD Data - P&amp;L'!$L$6</f>
        <v>3.3345375</v>
      </c>
      <c r="AC292" s="1034">
        <f>(AC273+AC275+AC277+AC280+AC283+AC286)*'OLD Data - P&amp;L'!$L$6</f>
        <v>0</v>
      </c>
      <c r="AD292" s="1034">
        <f>(AD273+AD275+AD277+AD280+AD283+AD286)*'OLD Data - P&amp;L'!$L$6</f>
        <v>0</v>
      </c>
      <c r="AE292" s="1034">
        <f>(AE273+AE275+AE277+AE280+AE283+AE286)*'OLD Data - P&amp;L'!$L$6</f>
        <v>0</v>
      </c>
      <c r="AF292" s="1034">
        <f>(AF273+AF275+AF277+AF280+AF283+AF286)*'OLD Data - P&amp;L'!$L$6</f>
        <v>0</v>
      </c>
      <c r="AG292" s="888">
        <f t="shared" si="105"/>
        <v>400.19135</v>
      </c>
    </row>
    <row r="293">
      <c r="A293" s="1017" t="s">
        <v>1068</v>
      </c>
      <c r="B293" s="1034">
        <f t="shared" ref="B293:AF293" si="106">$AG293/31</f>
        <v>17.36774194</v>
      </c>
      <c r="C293" s="1034">
        <f t="shared" si="106"/>
        <v>17.36774194</v>
      </c>
      <c r="D293" s="1034">
        <f t="shared" si="106"/>
        <v>17.36774194</v>
      </c>
      <c r="E293" s="1034">
        <f t="shared" si="106"/>
        <v>17.36774194</v>
      </c>
      <c r="F293" s="1034">
        <f t="shared" si="106"/>
        <v>17.36774194</v>
      </c>
      <c r="G293" s="1034">
        <f t="shared" si="106"/>
        <v>17.36774194</v>
      </c>
      <c r="H293" s="1034">
        <f t="shared" si="106"/>
        <v>17.36774194</v>
      </c>
      <c r="I293" s="1034">
        <f t="shared" si="106"/>
        <v>17.36774194</v>
      </c>
      <c r="J293" s="1034">
        <f t="shared" si="106"/>
        <v>17.36774194</v>
      </c>
      <c r="K293" s="1034">
        <f t="shared" si="106"/>
        <v>17.36774194</v>
      </c>
      <c r="L293" s="1034">
        <f t="shared" si="106"/>
        <v>17.36774194</v>
      </c>
      <c r="M293" s="1034">
        <f t="shared" si="106"/>
        <v>17.36774194</v>
      </c>
      <c r="N293" s="1034">
        <f t="shared" si="106"/>
        <v>17.36774194</v>
      </c>
      <c r="O293" s="1034">
        <f t="shared" si="106"/>
        <v>17.36774194</v>
      </c>
      <c r="P293" s="1034">
        <f t="shared" si="106"/>
        <v>17.36774194</v>
      </c>
      <c r="Q293" s="1034">
        <f t="shared" si="106"/>
        <v>17.36774194</v>
      </c>
      <c r="R293" s="1034">
        <f t="shared" si="106"/>
        <v>17.36774194</v>
      </c>
      <c r="S293" s="1034">
        <f t="shared" si="106"/>
        <v>17.36774194</v>
      </c>
      <c r="T293" s="1034">
        <f t="shared" si="106"/>
        <v>17.36774194</v>
      </c>
      <c r="U293" s="1034">
        <f t="shared" si="106"/>
        <v>17.36774194</v>
      </c>
      <c r="V293" s="1034">
        <f t="shared" si="106"/>
        <v>17.36774194</v>
      </c>
      <c r="W293" s="1034">
        <f t="shared" si="106"/>
        <v>17.36774194</v>
      </c>
      <c r="X293" s="1034">
        <f t="shared" si="106"/>
        <v>17.36774194</v>
      </c>
      <c r="Y293" s="1034">
        <f t="shared" si="106"/>
        <v>17.36774194</v>
      </c>
      <c r="Z293" s="1034">
        <f t="shared" si="106"/>
        <v>17.36774194</v>
      </c>
      <c r="AA293" s="1034">
        <f t="shared" si="106"/>
        <v>17.36774194</v>
      </c>
      <c r="AB293" s="1034">
        <f t="shared" si="106"/>
        <v>17.36774194</v>
      </c>
      <c r="AC293" s="1034">
        <f t="shared" si="106"/>
        <v>17.36774194</v>
      </c>
      <c r="AD293" s="1034">
        <f t="shared" si="106"/>
        <v>17.36774194</v>
      </c>
      <c r="AE293" s="1034">
        <f t="shared" si="106"/>
        <v>17.36774194</v>
      </c>
      <c r="AF293" s="1034">
        <f t="shared" si="106"/>
        <v>17.36774194</v>
      </c>
      <c r="AG293" s="1047">
        <v>538.4</v>
      </c>
    </row>
    <row r="294">
      <c r="A294" s="1048" t="s">
        <v>1072</v>
      </c>
      <c r="B294" s="89">
        <f>B50*'OLD Data - P&amp;L'!$C$32</f>
        <v>0</v>
      </c>
      <c r="C294" s="89">
        <f>C50*'OLD Data - P&amp;L'!$C$32</f>
        <v>0</v>
      </c>
      <c r="D294" s="89">
        <f>D50*'OLD Data - P&amp;L'!$C$32</f>
        <v>0</v>
      </c>
      <c r="E294" s="89">
        <f>E50*'OLD Data - P&amp;L'!$C$32</f>
        <v>0</v>
      </c>
      <c r="F294" s="89">
        <f>F50*'OLD Data - P&amp;L'!$C$32</f>
        <v>0</v>
      </c>
      <c r="G294" s="89">
        <f>G50*'OLD Data - P&amp;L'!$C$32</f>
        <v>0</v>
      </c>
      <c r="H294" s="89">
        <f>H50*'OLD Data - P&amp;L'!$C$32</f>
        <v>0</v>
      </c>
      <c r="I294" s="89">
        <f>I50*'OLD Data - P&amp;L'!$C$32</f>
        <v>-23.88</v>
      </c>
      <c r="J294" s="89">
        <f>J50*'OLD Data - P&amp;L'!$C$32</f>
        <v>262.68</v>
      </c>
      <c r="K294" s="89">
        <f>K50*'OLD Data - P&amp;L'!$C$32</f>
        <v>501.48</v>
      </c>
      <c r="L294" s="89">
        <f>L50*'OLD Data - P&amp;L'!$C$32</f>
        <v>95.52</v>
      </c>
      <c r="M294" s="89">
        <f>M50*'OLD Data - P&amp;L'!$C$32</f>
        <v>59.7</v>
      </c>
      <c r="N294" s="89">
        <f>N50*'OLD Data - P&amp;L'!$C$32</f>
        <v>71.64</v>
      </c>
      <c r="O294" s="89">
        <f>O50*'OLD Data - P&amp;L'!$C$32</f>
        <v>1396.98</v>
      </c>
      <c r="P294" s="89">
        <f>P50*'OLD Data - P&amp;L'!$C$32</f>
        <v>214.92</v>
      </c>
      <c r="Q294" s="89">
        <f>Q50*'OLD Data - P&amp;L'!$C$32</f>
        <v>5050.62</v>
      </c>
      <c r="R294" s="89">
        <f>R50*'OLD Data - P&amp;L'!$C$32</f>
        <v>8859.48</v>
      </c>
      <c r="S294" s="89">
        <f>S50*'OLD Data - P&amp;L'!$C$32</f>
        <v>8274.42</v>
      </c>
      <c r="T294" s="89">
        <f>T50*'OLD Data - P&amp;L'!$C$32</f>
        <v>4776</v>
      </c>
      <c r="U294" s="89">
        <f>U50*'OLD Data - P&amp;L'!$C$32</f>
        <v>2662.62</v>
      </c>
      <c r="V294" s="89">
        <f>V50*'OLD Data - P&amp;L'!$C$32</f>
        <v>1982.04</v>
      </c>
      <c r="W294" s="89">
        <f>W50*'OLD Data - P&amp;L'!$C$32</f>
        <v>1850.7</v>
      </c>
      <c r="X294" s="89">
        <f>X50*'OLD Data - P&amp;L'!$C$32</f>
        <v>0</v>
      </c>
      <c r="Y294" s="89">
        <f>Y50*'OLD Data - P&amp;L'!$C$32</f>
        <v>955.2</v>
      </c>
      <c r="Z294" s="89">
        <f>Z50*'OLD Data - P&amp;L'!$C$32</f>
        <v>632.82</v>
      </c>
      <c r="AA294" s="89">
        <f>AA50*'OLD Data - P&amp;L'!$C$32</f>
        <v>656.7</v>
      </c>
      <c r="AB294" s="89">
        <f>AB50*'OLD Data - P&amp;L'!$C$32</f>
        <v>238.8</v>
      </c>
      <c r="AC294" s="89">
        <f>AC50*'OLD Data - P&amp;L'!$C$32</f>
        <v>0</v>
      </c>
      <c r="AD294" s="89">
        <f>AD50*'OLD Data - P&amp;L'!$C$32</f>
        <v>0</v>
      </c>
      <c r="AE294" s="89">
        <f>AE50*'OLD Data - P&amp;L'!$C$32</f>
        <v>0</v>
      </c>
      <c r="AF294" s="89">
        <f>AF50*'OLD Data - P&amp;L'!$C$32</f>
        <v>0</v>
      </c>
      <c r="AG294" s="888">
        <f t="shared" ref="AG294:AG309" si="107">SUM(B294:AF294)</f>
        <v>38518.44</v>
      </c>
    </row>
    <row r="295">
      <c r="A295" s="1030" t="s">
        <v>1075</v>
      </c>
      <c r="B295" s="1034">
        <f>B50*'OLD Data - P&amp;L'!$C$44</f>
        <v>0</v>
      </c>
      <c r="C295" s="1034">
        <f>C50*'OLD Data - P&amp;L'!$C$44</f>
        <v>0</v>
      </c>
      <c r="D295" s="1034">
        <f>D50*'OLD Data - P&amp;L'!$C$44</f>
        <v>0</v>
      </c>
      <c r="E295" s="1034">
        <f>E50*'OLD Data - P&amp;L'!$C$44</f>
        <v>0</v>
      </c>
      <c r="F295" s="1034">
        <f>F50*'OLD Data - P&amp;L'!$C$44</f>
        <v>0</v>
      </c>
      <c r="G295" s="1034">
        <f>G50*'OLD Data - P&amp;L'!$C$44</f>
        <v>0</v>
      </c>
      <c r="H295" s="1034">
        <f>H50*'OLD Data - P&amp;L'!$C$44</f>
        <v>0</v>
      </c>
      <c r="I295" s="1034">
        <f>I50*'OLD Data - P&amp;L'!$C$44</f>
        <v>-22</v>
      </c>
      <c r="J295" s="1034">
        <f>J50*'OLD Data - P&amp;L'!$C$44</f>
        <v>242</v>
      </c>
      <c r="K295" s="1034">
        <f>K50*'OLD Data - P&amp;L'!$C$44</f>
        <v>462</v>
      </c>
      <c r="L295" s="1034">
        <f>L50*'OLD Data - P&amp;L'!$C$44</f>
        <v>88</v>
      </c>
      <c r="M295" s="1034">
        <f>M50*'OLD Data - P&amp;L'!$C$44</f>
        <v>55</v>
      </c>
      <c r="N295" s="1034">
        <f>N50*'OLD Data - P&amp;L'!$C$44</f>
        <v>66</v>
      </c>
      <c r="O295" s="1034">
        <f>O50*'OLD Data - P&amp;L'!$C$44</f>
        <v>1287</v>
      </c>
      <c r="P295" s="1034">
        <f>P50*'OLD Data - P&amp;L'!$C$44</f>
        <v>198</v>
      </c>
      <c r="Q295" s="1034">
        <f>Q50*'OLD Data - P&amp;L'!$C$44</f>
        <v>4653</v>
      </c>
      <c r="R295" s="1034">
        <f>R50*'OLD Data - P&amp;L'!$C$44</f>
        <v>8162</v>
      </c>
      <c r="S295" s="1034">
        <f>S50*'OLD Data - P&amp;L'!$C$44</f>
        <v>7623</v>
      </c>
      <c r="T295" s="1034">
        <f>T50*'OLD Data - P&amp;L'!$C$44</f>
        <v>4400</v>
      </c>
      <c r="U295" s="1034">
        <f>U50*'OLD Data - P&amp;L'!$C$44</f>
        <v>2453</v>
      </c>
      <c r="V295" s="1034">
        <f>V50*'OLD Data - P&amp;L'!$C$44</f>
        <v>1826</v>
      </c>
      <c r="W295" s="1034">
        <f>W50*'OLD Data - P&amp;L'!$C$44</f>
        <v>1705</v>
      </c>
      <c r="X295" s="1034">
        <f>X50*'OLD Data - P&amp;L'!$C$44</f>
        <v>0</v>
      </c>
      <c r="Y295" s="1034">
        <f>Y50*'OLD Data - P&amp;L'!$C$44</f>
        <v>880</v>
      </c>
      <c r="Z295" s="1034">
        <f>Z50*'OLD Data - P&amp;L'!$C$44</f>
        <v>583</v>
      </c>
      <c r="AA295" s="1034">
        <f>AA50*'OLD Data - P&amp;L'!$C$44</f>
        <v>605</v>
      </c>
      <c r="AB295" s="1034">
        <f>AB50*'OLD Data - P&amp;L'!$C$44</f>
        <v>220</v>
      </c>
      <c r="AC295" s="1034">
        <f>AC50*'OLD Data - P&amp;L'!$C$44</f>
        <v>0</v>
      </c>
      <c r="AD295" s="1034">
        <f>AD50*'OLD Data - P&amp;L'!$C$44</f>
        <v>0</v>
      </c>
      <c r="AE295" s="1034">
        <f>AE50*'OLD Data - P&amp;L'!$C$44</f>
        <v>0</v>
      </c>
      <c r="AF295" s="1034">
        <f>AF50*'OLD Data - P&amp;L'!$C$44</f>
        <v>0</v>
      </c>
      <c r="AG295" s="888">
        <f t="shared" si="107"/>
        <v>35486</v>
      </c>
    </row>
    <row r="296">
      <c r="A296" s="1030" t="s">
        <v>1078</v>
      </c>
      <c r="B296" s="884">
        <f>B60*'OLD Data - P&amp;L'!D32</f>
        <v>0</v>
      </c>
      <c r="C296" s="884">
        <f>C60*'OLD Data - P&amp;L'!E32</f>
        <v>0</v>
      </c>
      <c r="D296" s="884">
        <f>D60*'OLD Data - P&amp;L'!F32</f>
        <v>0</v>
      </c>
      <c r="E296" s="884">
        <f>E60*'OLD Data - P&amp;L'!G32</f>
        <v>0</v>
      </c>
      <c r="F296" s="884">
        <f>F60*'OLD Data - P&amp;L'!H32</f>
        <v>0</v>
      </c>
      <c r="G296" s="884">
        <f>G60*'OLD Data - P&amp;L'!I32</f>
        <v>0</v>
      </c>
      <c r="H296" s="884">
        <f>H60*'OLD Data - P&amp;L'!J32</f>
        <v>0</v>
      </c>
      <c r="I296" s="884">
        <f>I60*'OLD Data - P&amp;L'!K32</f>
        <v>0</v>
      </c>
      <c r="J296" s="884">
        <f>J60*'OLD Data - P&amp;L'!L32</f>
        <v>0</v>
      </c>
      <c r="K296" s="884">
        <f>K60*'OLD Data - P&amp;L'!M32</f>
        <v>0</v>
      </c>
      <c r="L296" s="884">
        <f>L60*'OLD Data - P&amp;L'!N32</f>
        <v>0</v>
      </c>
      <c r="M296" s="884">
        <f>M60*'OLD Data - P&amp;L'!O32</f>
        <v>0</v>
      </c>
      <c r="N296" s="884">
        <f>N60*'OLD Data - P&amp;L'!P32</f>
        <v>0</v>
      </c>
      <c r="O296" s="884">
        <f>O60*'OLD Data - P&amp;L'!Q32</f>
        <v>0</v>
      </c>
      <c r="P296" s="884">
        <f>P60*'OLD Data - P&amp;L'!R32</f>
        <v>0</v>
      </c>
      <c r="Q296" s="884">
        <f>Q60*'OLD Data - P&amp;L'!S32</f>
        <v>0</v>
      </c>
      <c r="R296" s="884">
        <f>R60*'OLD Data - P&amp;L'!T32</f>
        <v>0</v>
      </c>
      <c r="S296" s="884">
        <f>S60*'OLD Data - P&amp;L'!U32</f>
        <v>0</v>
      </c>
      <c r="T296" s="884">
        <f>T60*'OLD Data - P&amp;L'!V32</f>
        <v>0</v>
      </c>
      <c r="U296" s="884">
        <f>U60*'OLD Data - P&amp;L'!W32</f>
        <v>0</v>
      </c>
      <c r="V296" s="884">
        <f>V60*'OLD Data - P&amp;L'!X32</f>
        <v>0</v>
      </c>
      <c r="W296" s="884">
        <f>W60*'OLD Data - P&amp;L'!Y32</f>
        <v>0</v>
      </c>
      <c r="X296" s="884">
        <f>X60*'OLD Data - P&amp;L'!Z32</f>
        <v>0</v>
      </c>
      <c r="Y296" s="884">
        <f>Y60*'OLD Data - P&amp;L'!AA32</f>
        <v>0</v>
      </c>
      <c r="Z296" s="884">
        <f>Z60*'OLD Data - P&amp;L'!AB32</f>
        <v>0</v>
      </c>
      <c r="AA296" s="884">
        <f>AA60*'OLD Data - P&amp;L'!AC32</f>
        <v>0</v>
      </c>
      <c r="AB296" s="884">
        <f>AB60*'OLD Data - P&amp;L'!AD32</f>
        <v>0</v>
      </c>
      <c r="AC296" s="884">
        <f>AC60*'OLD Data - P&amp;L'!AE32</f>
        <v>0</v>
      </c>
      <c r="AD296" s="884">
        <f>AD60*'OLD Data - P&amp;L'!AF32</f>
        <v>0</v>
      </c>
      <c r="AE296" s="884">
        <f>AE60*'OLD Data - P&amp;L'!AG32</f>
        <v>0</v>
      </c>
      <c r="AF296" s="884">
        <f>AF60*'OLD Data - P&amp;L'!AH32</f>
        <v>0</v>
      </c>
      <c r="AG296" s="888">
        <f t="shared" si="107"/>
        <v>0</v>
      </c>
    </row>
    <row r="297">
      <c r="A297" s="1030" t="s">
        <v>1083</v>
      </c>
      <c r="B297" s="884">
        <f>B60*'OLD Data - P&amp;L'!C45</f>
        <v>0</v>
      </c>
      <c r="C297" s="884">
        <f>C60*'OLD Data - P&amp;L'!D45</f>
        <v>0</v>
      </c>
      <c r="D297" s="884">
        <f>D60*'OLD Data - P&amp;L'!E45</f>
        <v>0</v>
      </c>
      <c r="E297" s="884">
        <f>E60*'OLD Data - P&amp;L'!F45</f>
        <v>0</v>
      </c>
      <c r="F297" s="884">
        <f>F60*'OLD Data - P&amp;L'!G45</f>
        <v>0</v>
      </c>
      <c r="G297" s="884">
        <f>G60*'OLD Data - P&amp;L'!H45</f>
        <v>0</v>
      </c>
      <c r="H297" s="884">
        <f>H60*'OLD Data - P&amp;L'!I45</f>
        <v>0</v>
      </c>
      <c r="I297" s="884">
        <f>I60*'OLD Data - P&amp;L'!J45</f>
        <v>0</v>
      </c>
      <c r="J297" s="884">
        <f>J60*'OLD Data - P&amp;L'!K45</f>
        <v>0</v>
      </c>
      <c r="K297" s="884">
        <f>K60*'OLD Data - P&amp;L'!L45</f>
        <v>0</v>
      </c>
      <c r="L297" s="884">
        <f>L60*'OLD Data - P&amp;L'!M45</f>
        <v>0</v>
      </c>
      <c r="M297" s="884">
        <f>M60*'OLD Data - P&amp;L'!N45</f>
        <v>0</v>
      </c>
      <c r="N297" s="884">
        <f>N60*'OLD Data - P&amp;L'!O45</f>
        <v>0</v>
      </c>
      <c r="O297" s="884">
        <f>O60*'OLD Data - P&amp;L'!P45</f>
        <v>0</v>
      </c>
      <c r="P297" s="884">
        <f>P60*'OLD Data - P&amp;L'!Q45</f>
        <v>0</v>
      </c>
      <c r="Q297" s="884">
        <f>Q60*'OLD Data - P&amp;L'!R45</f>
        <v>0</v>
      </c>
      <c r="R297" s="884">
        <f>R60*'OLD Data - P&amp;L'!S45</f>
        <v>0</v>
      </c>
      <c r="S297" s="884">
        <f>S60*'OLD Data - P&amp;L'!T45</f>
        <v>0</v>
      </c>
      <c r="T297" s="884">
        <f>T60*'OLD Data - P&amp;L'!U45</f>
        <v>0</v>
      </c>
      <c r="U297" s="884">
        <f>U60*'OLD Data - P&amp;L'!V45</f>
        <v>0</v>
      </c>
      <c r="V297" s="884">
        <f>V60*'OLD Data - P&amp;L'!W45</f>
        <v>0</v>
      </c>
      <c r="W297" s="884">
        <f>W60*'OLD Data - P&amp;L'!X45</f>
        <v>0</v>
      </c>
      <c r="X297" s="884">
        <f>X60*'OLD Data - P&amp;L'!Y45</f>
        <v>0</v>
      </c>
      <c r="Y297" s="884">
        <f>Y60*'OLD Data - P&amp;L'!Z45</f>
        <v>0</v>
      </c>
      <c r="Z297" s="884">
        <f>Z60*'OLD Data - P&amp;L'!AA45</f>
        <v>0</v>
      </c>
      <c r="AA297" s="884">
        <f>AA60*'OLD Data - P&amp;L'!AB45</f>
        <v>0</v>
      </c>
      <c r="AB297" s="884">
        <f>AB60*'OLD Data - P&amp;L'!AC45</f>
        <v>0</v>
      </c>
      <c r="AC297" s="884">
        <f>AC60*'OLD Data - P&amp;L'!AD45</f>
        <v>0</v>
      </c>
      <c r="AD297" s="884">
        <f>AD60*'OLD Data - P&amp;L'!AE45</f>
        <v>0</v>
      </c>
      <c r="AE297" s="884">
        <f>AE60*'OLD Data - P&amp;L'!AF45</f>
        <v>0</v>
      </c>
      <c r="AF297" s="884">
        <f>AF60*'OLD Data - P&amp;L'!AG45</f>
        <v>0</v>
      </c>
      <c r="AG297" s="888">
        <f t="shared" si="107"/>
        <v>0</v>
      </c>
    </row>
    <row r="298">
      <c r="A298" s="1050" t="s">
        <v>1366</v>
      </c>
      <c r="B298" s="884"/>
      <c r="C298" s="884"/>
      <c r="D298" s="884"/>
      <c r="E298" s="884"/>
      <c r="F298" s="884"/>
      <c r="G298" s="884"/>
      <c r="H298" s="884"/>
      <c r="I298" s="884"/>
      <c r="J298" s="884"/>
      <c r="K298" s="884"/>
      <c r="L298" s="884"/>
      <c r="M298" s="884"/>
      <c r="N298" s="884"/>
      <c r="O298" s="884"/>
      <c r="P298" s="884"/>
      <c r="Q298" s="884"/>
      <c r="R298" s="884"/>
      <c r="S298" s="884"/>
      <c r="T298" s="884"/>
      <c r="U298" s="884"/>
      <c r="V298" s="884"/>
      <c r="W298" s="884"/>
      <c r="X298" s="884"/>
      <c r="Y298" s="884"/>
      <c r="Z298" s="884"/>
      <c r="AA298" s="884"/>
      <c r="AB298" s="884"/>
      <c r="AC298" s="884"/>
      <c r="AD298" s="884"/>
      <c r="AE298" s="884"/>
      <c r="AF298" s="884"/>
      <c r="AG298" s="888">
        <f t="shared" si="107"/>
        <v>0</v>
      </c>
    </row>
    <row r="299" collapsed="1">
      <c r="A299" s="1051" t="s">
        <v>1368</v>
      </c>
      <c r="B299" s="1052" t="str">
        <f t="shared" ref="B299:AF299" si="108">iferror(B300+B301+B302+B303,"")</f>
        <v/>
      </c>
      <c r="C299" s="1052" t="str">
        <f t="shared" si="108"/>
        <v/>
      </c>
      <c r="D299" s="1052" t="str">
        <f t="shared" si="108"/>
        <v/>
      </c>
      <c r="E299" s="1052" t="str">
        <f t="shared" si="108"/>
        <v/>
      </c>
      <c r="F299" s="1052" t="str">
        <f t="shared" si="108"/>
        <v/>
      </c>
      <c r="G299" s="1052" t="str">
        <f t="shared" si="108"/>
        <v/>
      </c>
      <c r="H299" s="1052" t="str">
        <f t="shared" si="108"/>
        <v/>
      </c>
      <c r="I299" s="1052" t="str">
        <f t="shared" si="108"/>
        <v/>
      </c>
      <c r="J299" s="1052" t="str">
        <f t="shared" si="108"/>
        <v/>
      </c>
      <c r="K299" s="1052" t="str">
        <f t="shared" si="108"/>
        <v/>
      </c>
      <c r="L299" s="1052" t="str">
        <f t="shared" si="108"/>
        <v/>
      </c>
      <c r="M299" s="1052" t="str">
        <f t="shared" si="108"/>
        <v/>
      </c>
      <c r="N299" s="1052" t="str">
        <f t="shared" si="108"/>
        <v/>
      </c>
      <c r="O299" s="1052" t="str">
        <f t="shared" si="108"/>
        <v/>
      </c>
      <c r="P299" s="1052" t="str">
        <f t="shared" si="108"/>
        <v/>
      </c>
      <c r="Q299" s="1052" t="str">
        <f t="shared" si="108"/>
        <v/>
      </c>
      <c r="R299" s="1052" t="str">
        <f t="shared" si="108"/>
        <v/>
      </c>
      <c r="S299" s="1052" t="str">
        <f t="shared" si="108"/>
        <v/>
      </c>
      <c r="T299" s="1052" t="str">
        <f t="shared" si="108"/>
        <v/>
      </c>
      <c r="U299" s="1052" t="str">
        <f t="shared" si="108"/>
        <v/>
      </c>
      <c r="V299" s="1052" t="str">
        <f t="shared" si="108"/>
        <v/>
      </c>
      <c r="W299" s="1052" t="str">
        <f t="shared" si="108"/>
        <v/>
      </c>
      <c r="X299" s="1052" t="str">
        <f t="shared" si="108"/>
        <v/>
      </c>
      <c r="Y299" s="1052" t="str">
        <f t="shared" si="108"/>
        <v/>
      </c>
      <c r="Z299" s="1052" t="str">
        <f t="shared" si="108"/>
        <v/>
      </c>
      <c r="AA299" s="1052" t="str">
        <f t="shared" si="108"/>
        <v/>
      </c>
      <c r="AB299" s="1052" t="str">
        <f t="shared" si="108"/>
        <v/>
      </c>
      <c r="AC299" s="1052" t="str">
        <f t="shared" si="108"/>
        <v/>
      </c>
      <c r="AD299" s="1052" t="str">
        <f t="shared" si="108"/>
        <v/>
      </c>
      <c r="AE299" s="1052" t="str">
        <f t="shared" si="108"/>
        <v/>
      </c>
      <c r="AF299" s="1052" t="str">
        <f t="shared" si="108"/>
        <v/>
      </c>
      <c r="AG299" s="888">
        <f t="shared" si="107"/>
        <v>0</v>
      </c>
    </row>
    <row r="300" hidden="1" outlineLevel="1">
      <c r="A300" s="1040" t="s">
        <v>1370</v>
      </c>
      <c r="B300" s="828">
        <v>0.0</v>
      </c>
      <c r="C300" s="828">
        <v>0.0</v>
      </c>
      <c r="D300" s="1399">
        <v>0.0</v>
      </c>
      <c r="E300" s="828">
        <v>0.0</v>
      </c>
      <c r="F300" s="1399">
        <v>0.0</v>
      </c>
      <c r="G300" s="828">
        <v>0.0</v>
      </c>
      <c r="H300" s="828">
        <v>0.0</v>
      </c>
      <c r="I300" s="828">
        <v>0.0</v>
      </c>
      <c r="J300" s="828">
        <v>0.0</v>
      </c>
      <c r="K300" s="828">
        <v>0.0</v>
      </c>
      <c r="L300" s="828">
        <v>0.0</v>
      </c>
      <c r="M300" s="828">
        <v>0.0</v>
      </c>
      <c r="N300" s="828">
        <v>0.0</v>
      </c>
      <c r="O300" s="828">
        <v>0.0</v>
      </c>
      <c r="P300" s="828">
        <v>0.0</v>
      </c>
      <c r="Q300" s="828">
        <v>0.0</v>
      </c>
      <c r="R300" s="1098">
        <v>0.0</v>
      </c>
      <c r="S300" s="1400">
        <v>0.0</v>
      </c>
      <c r="T300" s="1401">
        <v>0.0</v>
      </c>
      <c r="U300" s="1401">
        <v>0.0</v>
      </c>
      <c r="V300" s="1401">
        <v>0.0</v>
      </c>
      <c r="W300" s="1401">
        <v>0.0</v>
      </c>
      <c r="X300" s="1401">
        <v>0.0</v>
      </c>
      <c r="Y300" s="1401">
        <v>0.0</v>
      </c>
      <c r="Z300" s="1401">
        <v>0.0</v>
      </c>
      <c r="AA300" s="1401">
        <v>0.0</v>
      </c>
      <c r="AB300" s="1401">
        <v>0.0</v>
      </c>
      <c r="AC300" s="1401">
        <v>0.0</v>
      </c>
      <c r="AD300" s="1401">
        <v>0.0</v>
      </c>
      <c r="AE300" s="1401">
        <v>0.0</v>
      </c>
      <c r="AF300" s="1401">
        <v>0.0</v>
      </c>
      <c r="AG300" s="888">
        <f t="shared" si="107"/>
        <v>0</v>
      </c>
    </row>
    <row r="301" hidden="1" outlineLevel="1">
      <c r="A301" s="1040" t="s">
        <v>1372</v>
      </c>
      <c r="B301" s="1034" t="str">
        <f t="shared" ref="B301:AF301" si="109">(B203+B208+#REF!)</f>
        <v>#REF!</v>
      </c>
      <c r="C301" s="1034" t="str">
        <f t="shared" si="109"/>
        <v>#REF!</v>
      </c>
      <c r="D301" s="1034" t="str">
        <f t="shared" si="109"/>
        <v>#REF!</v>
      </c>
      <c r="E301" s="1034" t="str">
        <f t="shared" si="109"/>
        <v>#REF!</v>
      </c>
      <c r="F301" s="1034" t="str">
        <f t="shared" si="109"/>
        <v>#REF!</v>
      </c>
      <c r="G301" s="1034" t="str">
        <f t="shared" si="109"/>
        <v>#REF!</v>
      </c>
      <c r="H301" s="1034" t="str">
        <f t="shared" si="109"/>
        <v>#REF!</v>
      </c>
      <c r="I301" s="1034" t="str">
        <f t="shared" si="109"/>
        <v>#REF!</v>
      </c>
      <c r="J301" s="1034" t="str">
        <f t="shared" si="109"/>
        <v>#REF!</v>
      </c>
      <c r="K301" s="1034" t="str">
        <f t="shared" si="109"/>
        <v>#REF!</v>
      </c>
      <c r="L301" s="1034" t="str">
        <f t="shared" si="109"/>
        <v>#REF!</v>
      </c>
      <c r="M301" s="1034" t="str">
        <f t="shared" si="109"/>
        <v>#REF!</v>
      </c>
      <c r="N301" s="1034" t="str">
        <f t="shared" si="109"/>
        <v>#REF!</v>
      </c>
      <c r="O301" s="1034" t="str">
        <f t="shared" si="109"/>
        <v>#REF!</v>
      </c>
      <c r="P301" s="1034" t="str">
        <f t="shared" si="109"/>
        <v>#REF!</v>
      </c>
      <c r="Q301" s="1034" t="str">
        <f t="shared" si="109"/>
        <v>#REF!</v>
      </c>
      <c r="R301" s="1034" t="str">
        <f t="shared" si="109"/>
        <v>#REF!</v>
      </c>
      <c r="S301" s="1034" t="str">
        <f t="shared" si="109"/>
        <v>#REF!</v>
      </c>
      <c r="T301" s="1034" t="str">
        <f t="shared" si="109"/>
        <v>#REF!</v>
      </c>
      <c r="U301" s="1034" t="str">
        <f t="shared" si="109"/>
        <v>#REF!</v>
      </c>
      <c r="V301" s="1034" t="str">
        <f t="shared" si="109"/>
        <v>#REF!</v>
      </c>
      <c r="W301" s="1034" t="str">
        <f t="shared" si="109"/>
        <v>#REF!</v>
      </c>
      <c r="X301" s="1034" t="str">
        <f t="shared" si="109"/>
        <v>#REF!</v>
      </c>
      <c r="Y301" s="1034" t="str">
        <f t="shared" si="109"/>
        <v>#REF!</v>
      </c>
      <c r="Z301" s="1034" t="str">
        <f t="shared" si="109"/>
        <v>#REF!</v>
      </c>
      <c r="AA301" s="1034" t="str">
        <f t="shared" si="109"/>
        <v>#REF!</v>
      </c>
      <c r="AB301" s="1034" t="str">
        <f t="shared" si="109"/>
        <v>#REF!</v>
      </c>
      <c r="AC301" s="1034" t="str">
        <f t="shared" si="109"/>
        <v>#REF!</v>
      </c>
      <c r="AD301" s="1034" t="str">
        <f t="shared" si="109"/>
        <v>#REF!</v>
      </c>
      <c r="AE301" s="1034" t="str">
        <f t="shared" si="109"/>
        <v>#REF!</v>
      </c>
      <c r="AF301" s="1034" t="str">
        <f t="shared" si="109"/>
        <v>#REF!</v>
      </c>
      <c r="AG301" s="888" t="str">
        <f t="shared" si="107"/>
        <v>#REF!</v>
      </c>
    </row>
    <row r="302" hidden="1" outlineLevel="1">
      <c r="A302" s="955" t="s">
        <v>1096</v>
      </c>
      <c r="B302" s="1034" t="str">
        <f>(B183*'OLD Data - P&amp;L'!$R$3)+(B184*'OLD Data - P&amp;L'!$R$4)+(#REF!*'OLD Data - P&amp;L'!$R$5)</f>
        <v>#REF!</v>
      </c>
      <c r="C302" s="1034" t="str">
        <f>(C183*'OLD Data - P&amp;L'!$R$3)+(C184*'OLD Data - P&amp;L'!$R$4)+(#REF!*'OLD Data - P&amp;L'!$R$5)</f>
        <v>#REF!</v>
      </c>
      <c r="D302" s="1034" t="str">
        <f>(D183*'OLD Data - P&amp;L'!$R$3)+(D184*'OLD Data - P&amp;L'!$R$4)+(#REF!*'OLD Data - P&amp;L'!$R$5)</f>
        <v>#REF!</v>
      </c>
      <c r="E302" s="1034" t="str">
        <f>(E183*'OLD Data - P&amp;L'!$R$3)+(E184*'OLD Data - P&amp;L'!$R$4)+(#REF!*'OLD Data - P&amp;L'!$R$5)</f>
        <v>#REF!</v>
      </c>
      <c r="F302" s="1034" t="str">
        <f>(F183*'OLD Data - P&amp;L'!$R$3)+(F184*'OLD Data - P&amp;L'!$R$4)+(#REF!*'OLD Data - P&amp;L'!$R$5)</f>
        <v>#REF!</v>
      </c>
      <c r="G302" s="1034" t="str">
        <f>(G183*'OLD Data - P&amp;L'!$R$3)+(G184*'OLD Data - P&amp;L'!$R$4)+(#REF!*'OLD Data - P&amp;L'!$R$5)</f>
        <v>#REF!</v>
      </c>
      <c r="H302" s="1034" t="str">
        <f>(H183*'OLD Data - P&amp;L'!$R$3)+(H184*'OLD Data - P&amp;L'!$R$4)+(#REF!*'OLD Data - P&amp;L'!$R$5)</f>
        <v>#REF!</v>
      </c>
      <c r="I302" s="1034" t="str">
        <f>(I183*'OLD Data - P&amp;L'!$R$3)+(I184*'OLD Data - P&amp;L'!$R$4)+(#REF!*'OLD Data - P&amp;L'!$R$5)</f>
        <v>#REF!</v>
      </c>
      <c r="J302" s="1034" t="str">
        <f>(J183*'OLD Data - P&amp;L'!$R$3)+(J184*'OLD Data - P&amp;L'!$R$4)+(#REF!*'OLD Data - P&amp;L'!$R$5)</f>
        <v>#REF!</v>
      </c>
      <c r="K302" s="1034" t="str">
        <f>(K183*'OLD Data - P&amp;L'!$R$3)+(K184*'OLD Data - P&amp;L'!$R$4)+(#REF!*'OLD Data - P&amp;L'!$R$5)</f>
        <v>#REF!</v>
      </c>
      <c r="L302" s="1034" t="str">
        <f>(L183*'OLD Data - P&amp;L'!$R$3)+(L184*'OLD Data - P&amp;L'!$R$4)+(#REF!*'OLD Data - P&amp;L'!$R$5)</f>
        <v>#REF!</v>
      </c>
      <c r="M302" s="1034" t="str">
        <f>(M183*'OLD Data - P&amp;L'!$R$3)+(M184*'OLD Data - P&amp;L'!$R$4)+(#REF!*'OLD Data - P&amp;L'!$R$5)</f>
        <v>#REF!</v>
      </c>
      <c r="N302" s="1034" t="str">
        <f>(N183*'OLD Data - P&amp;L'!$R$3)+(N184*'OLD Data - P&amp;L'!$R$4)+(#REF!*'OLD Data - P&amp;L'!$R$5)</f>
        <v>#REF!</v>
      </c>
      <c r="O302" s="1034" t="str">
        <f>(O183*'OLD Data - P&amp;L'!$R$3)+(O184*'OLD Data - P&amp;L'!$R$4)+(#REF!*'OLD Data - P&amp;L'!$R$5)</f>
        <v>#REF!</v>
      </c>
      <c r="P302" s="1034" t="str">
        <f>(P183*'OLD Data - P&amp;L'!$R$3)+(P184*'OLD Data - P&amp;L'!$R$4)+(#REF!*'OLD Data - P&amp;L'!$R$5)</f>
        <v>#REF!</v>
      </c>
      <c r="Q302" s="1034" t="str">
        <f>(Q183*'OLD Data - P&amp;L'!$R$3)+(Q184*'OLD Data - P&amp;L'!$R$4)+(#REF!*'OLD Data - P&amp;L'!$R$5)</f>
        <v>#REF!</v>
      </c>
      <c r="R302" s="1034" t="str">
        <f>(R183*'OLD Data - P&amp;L'!$R$3)+(R184*'OLD Data - P&amp;L'!$R$4)+(#REF!*'OLD Data - P&amp;L'!$R$5)</f>
        <v>#REF!</v>
      </c>
      <c r="S302" s="1034" t="str">
        <f>(S183*'OLD Data - P&amp;L'!$R$3)+(S184*'OLD Data - P&amp;L'!$R$4)+(#REF!*'OLD Data - P&amp;L'!$R$5)</f>
        <v>#REF!</v>
      </c>
      <c r="T302" s="1034" t="str">
        <f>(T183*'OLD Data - P&amp;L'!$R$3)+(T184*'OLD Data - P&amp;L'!$R$4)+(#REF!*'OLD Data - P&amp;L'!$R$5)</f>
        <v>#REF!</v>
      </c>
      <c r="U302" s="1034" t="str">
        <f>(U183*'OLD Data - P&amp;L'!$R$3)+(U184*'OLD Data - P&amp;L'!$R$4)+(#REF!*'OLD Data - P&amp;L'!$R$5)</f>
        <v>#REF!</v>
      </c>
      <c r="V302" s="1034" t="str">
        <f>(V183*'OLD Data - P&amp;L'!$R$3)+(V184*'OLD Data - P&amp;L'!$R$4)+(#REF!*'OLD Data - P&amp;L'!$R$5)</f>
        <v>#REF!</v>
      </c>
      <c r="W302" s="1034" t="str">
        <f>(W183*'OLD Data - P&amp;L'!$R$3)+(W184*'OLD Data - P&amp;L'!$R$4)+(#REF!*'OLD Data - P&amp;L'!$R$5)</f>
        <v>#REF!</v>
      </c>
      <c r="X302" s="1034" t="str">
        <f>(X183*'OLD Data - P&amp;L'!$R$3)+(X184*'OLD Data - P&amp;L'!$R$4)+(#REF!*'OLD Data - P&amp;L'!$R$5)</f>
        <v>#REF!</v>
      </c>
      <c r="Y302" s="1034" t="str">
        <f>(Y183*'OLD Data - P&amp;L'!$R$3)+(Y184*'OLD Data - P&amp;L'!$R$4)+(#REF!*'OLD Data - P&amp;L'!$R$5)</f>
        <v>#REF!</v>
      </c>
      <c r="Z302" s="1034" t="str">
        <f>(Z183*'OLD Data - P&amp;L'!$R$3)+(Z184*'OLD Data - P&amp;L'!$R$4)+(#REF!*'OLD Data - P&amp;L'!$R$5)</f>
        <v>#REF!</v>
      </c>
      <c r="AA302" s="1034" t="str">
        <f>(AA183*'OLD Data - P&amp;L'!$R$3)+(AA184*'OLD Data - P&amp;L'!$R$4)+(#REF!*'OLD Data - P&amp;L'!$R$5)</f>
        <v>#REF!</v>
      </c>
      <c r="AB302" s="1034" t="str">
        <f>(AB183*'OLD Data - P&amp;L'!$R$3)+(AB184*'OLD Data - P&amp;L'!$R$4)+(#REF!*'OLD Data - P&amp;L'!$R$5)</f>
        <v>#REF!</v>
      </c>
      <c r="AC302" s="1034" t="str">
        <f>(AC183*'OLD Data - P&amp;L'!$R$3)+(AC184*'OLD Data - P&amp;L'!$R$4)+(#REF!*'OLD Data - P&amp;L'!$R$5)</f>
        <v>#REF!</v>
      </c>
      <c r="AD302" s="1034" t="str">
        <f>(AD183*'OLD Data - P&amp;L'!$R$3)+(AD184*'OLD Data - P&amp;L'!$R$4)+(#REF!*'OLD Data - P&amp;L'!$R$5)</f>
        <v>#REF!</v>
      </c>
      <c r="AE302" s="1034" t="str">
        <f>(AE183*'OLD Data - P&amp;L'!$R$3)+(AE184*'OLD Data - P&amp;L'!$R$4)+(#REF!*'OLD Data - P&amp;L'!$R$5)</f>
        <v>#REF!</v>
      </c>
      <c r="AF302" s="1034" t="str">
        <f>(AF183*'OLD Data - P&amp;L'!$R$3)+(AF184*'OLD Data - P&amp;L'!$R$4)+(#REF!*'OLD Data - P&amp;L'!$R$5)</f>
        <v>#REF!</v>
      </c>
      <c r="AG302" s="888" t="str">
        <f t="shared" si="107"/>
        <v>#REF!</v>
      </c>
    </row>
    <row r="303" hidden="1" outlineLevel="1">
      <c r="A303" s="1040" t="s">
        <v>325</v>
      </c>
      <c r="B303" s="1034"/>
      <c r="C303" s="830"/>
      <c r="D303" s="830"/>
      <c r="E303" s="830"/>
      <c r="F303" s="830"/>
      <c r="G303" s="830"/>
      <c r="H303" s="830"/>
      <c r="I303" s="830"/>
      <c r="J303" s="830"/>
      <c r="K303" s="830"/>
      <c r="L303" s="830"/>
      <c r="M303" s="830"/>
      <c r="N303" s="830"/>
      <c r="O303" s="830"/>
      <c r="P303" s="830"/>
      <c r="Q303" s="830"/>
      <c r="R303" s="830"/>
      <c r="S303" s="830"/>
      <c r="T303" s="1034"/>
      <c r="U303" s="1034"/>
      <c r="V303" s="1034"/>
      <c r="W303" s="1034"/>
      <c r="X303" s="1034"/>
      <c r="Y303" s="1034"/>
      <c r="Z303" s="1034"/>
      <c r="AA303" s="1034"/>
      <c r="AB303" s="830"/>
      <c r="AC303" s="1034"/>
      <c r="AD303" s="1034"/>
      <c r="AE303" s="1034"/>
      <c r="AF303" s="1034"/>
      <c r="AG303" s="888">
        <f t="shared" si="107"/>
        <v>0</v>
      </c>
    </row>
    <row r="304" hidden="1" outlineLevel="1">
      <c r="A304" s="1057" t="s">
        <v>1186</v>
      </c>
      <c r="B304" s="491" t="str">
        <f>((B258+B264+#REF!)*'OLD Data - P&amp;L'!$D$22)</f>
        <v>#REF!</v>
      </c>
      <c r="C304" s="491" t="str">
        <f>((C258+C264+#REF!)*'OLD Data - P&amp;L'!$D$22)</f>
        <v>#REF!</v>
      </c>
      <c r="D304" s="491" t="str">
        <f>((D258+D264+#REF!)*'OLD Data - P&amp;L'!$D$22)</f>
        <v>#REF!</v>
      </c>
      <c r="E304" s="491" t="str">
        <f>((E258+E264+#REF!)*'OLD Data - P&amp;L'!$D$22)</f>
        <v>#REF!</v>
      </c>
      <c r="F304" s="491" t="str">
        <f>((F258+F264+#REF!)*'OLD Data - P&amp;L'!$D$22)</f>
        <v>#REF!</v>
      </c>
      <c r="G304" s="491" t="str">
        <f>((G258+G264+#REF!)*'OLD Data - P&amp;L'!$D$22)</f>
        <v>#REF!</v>
      </c>
      <c r="H304" s="491" t="str">
        <f>((H258+H264+#REF!)*'OLD Data - P&amp;L'!$D$22)</f>
        <v>#REF!</v>
      </c>
      <c r="I304" s="491" t="str">
        <f>((I258+I264+#REF!)*'OLD Data - P&amp;L'!$D$22)</f>
        <v>#REF!</v>
      </c>
      <c r="J304" s="491" t="str">
        <f>((J258+J264+#REF!)*'OLD Data - P&amp;L'!$D$22)</f>
        <v>#REF!</v>
      </c>
      <c r="K304" s="491" t="str">
        <f>((K258+K264+#REF!)*'OLD Data - P&amp;L'!$D$22)</f>
        <v>#REF!</v>
      </c>
      <c r="L304" s="491" t="str">
        <f>((L258+L264+#REF!)*'OLD Data - P&amp;L'!$D$22)</f>
        <v>#REF!</v>
      </c>
      <c r="M304" s="491" t="str">
        <f>((M258+M264+#REF!)*'OLD Data - P&amp;L'!$D$22)</f>
        <v>#REF!</v>
      </c>
      <c r="N304" s="491" t="str">
        <f>((N258+N264+#REF!)*'OLD Data - P&amp;L'!$D$22)</f>
        <v>#REF!</v>
      </c>
      <c r="O304" s="491" t="str">
        <f>((O258+O264+#REF!)*'OLD Data - P&amp;L'!$D$22)</f>
        <v>#REF!</v>
      </c>
      <c r="P304" s="491" t="str">
        <f>((P258+P264+#REF!)*'OLD Data - P&amp;L'!$D$22)</f>
        <v>#REF!</v>
      </c>
      <c r="Q304" s="491" t="str">
        <f>((Q258+Q264+#REF!)*'OLD Data - P&amp;L'!$D$22)</f>
        <v>#REF!</v>
      </c>
      <c r="R304" s="491" t="str">
        <f>((R258+R264+#REF!)*'OLD Data - P&amp;L'!$D$22)</f>
        <v>#REF!</v>
      </c>
      <c r="S304" s="491" t="str">
        <f>((S258+S264+#REF!)*'OLD Data - P&amp;L'!$D$22)</f>
        <v>#REF!</v>
      </c>
      <c r="T304" s="491" t="str">
        <f>((T258+T264+#REF!)*'OLD Data - P&amp;L'!$D$22)</f>
        <v>#REF!</v>
      </c>
      <c r="U304" s="491" t="str">
        <f>((U258+U264+#REF!)*'OLD Data - P&amp;L'!$D$22)</f>
        <v>#REF!</v>
      </c>
      <c r="V304" s="491" t="str">
        <f>((V258+V264+#REF!)*'OLD Data - P&amp;L'!$D$22)</f>
        <v>#REF!</v>
      </c>
      <c r="W304" s="491" t="str">
        <f>((W258+W264+#REF!)*'OLD Data - P&amp;L'!$D$22)</f>
        <v>#REF!</v>
      </c>
      <c r="X304" s="491" t="str">
        <f>((X258+X264+#REF!)*'OLD Data - P&amp;L'!$D$22)</f>
        <v>#REF!</v>
      </c>
      <c r="Y304" s="491" t="str">
        <f>((Y258+Y264+#REF!)*'OLD Data - P&amp;L'!$D$22)</f>
        <v>#REF!</v>
      </c>
      <c r="Z304" s="491" t="str">
        <f>((Z258+Z264+#REF!)*'OLD Data - P&amp;L'!$D$22)</f>
        <v>#REF!</v>
      </c>
      <c r="AA304" s="491" t="str">
        <f>((AA258+AA264+#REF!)*'OLD Data - P&amp;L'!$D$22)</f>
        <v>#REF!</v>
      </c>
      <c r="AB304" s="491" t="str">
        <f>((AB258+AB264+#REF!)*'OLD Data - P&amp;L'!$D$22)</f>
        <v>#REF!</v>
      </c>
      <c r="AC304" s="491" t="str">
        <f>((AC258+AC264+#REF!)*'OLD Data - P&amp;L'!$D$22)</f>
        <v>#REF!</v>
      </c>
      <c r="AD304" s="491" t="str">
        <f>((AD258+AD264+#REF!)*'OLD Data - P&amp;L'!$D$22)</f>
        <v>#REF!</v>
      </c>
      <c r="AE304" s="491" t="str">
        <f>((AE258+AE264+#REF!)*'OLD Data - P&amp;L'!$D$22)</f>
        <v>#REF!</v>
      </c>
      <c r="AF304" s="491" t="str">
        <f>((AF258+AF264+#REF!)*'OLD Data - P&amp;L'!$D$22)</f>
        <v>#REF!</v>
      </c>
      <c r="AG304" s="888" t="str">
        <f t="shared" si="107"/>
        <v>#REF!</v>
      </c>
    </row>
    <row r="305" hidden="1" outlineLevel="1">
      <c r="A305" s="1057" t="s">
        <v>1191</v>
      </c>
      <c r="B305" s="491" t="str">
        <f>((B258+B264+#REF!)*'OLD Data - P&amp;L'!$D$23)</f>
        <v>#REF!</v>
      </c>
      <c r="C305" s="491" t="str">
        <f>((C258+C264+#REF!)*'OLD Data - P&amp;L'!$D$23)</f>
        <v>#REF!</v>
      </c>
      <c r="D305" s="491" t="str">
        <f>((D258+D264+#REF!)*'OLD Data - P&amp;L'!$D$23)</f>
        <v>#REF!</v>
      </c>
      <c r="E305" s="491" t="str">
        <f>((E258+E264+#REF!)*'OLD Data - P&amp;L'!$D$23)</f>
        <v>#REF!</v>
      </c>
      <c r="F305" s="491" t="str">
        <f>((F258+F264+#REF!)*'OLD Data - P&amp;L'!$D$23)</f>
        <v>#REF!</v>
      </c>
      <c r="G305" s="491" t="str">
        <f>((G258+G264+#REF!)*'OLD Data - P&amp;L'!$D$23)</f>
        <v>#REF!</v>
      </c>
      <c r="H305" s="491" t="str">
        <f>((H258+H264+#REF!)*'OLD Data - P&amp;L'!$D$23)</f>
        <v>#REF!</v>
      </c>
      <c r="I305" s="491" t="str">
        <f>((I258+I264+#REF!)*'OLD Data - P&amp;L'!$D$23)</f>
        <v>#REF!</v>
      </c>
      <c r="J305" s="491" t="str">
        <f>((J258+J264+#REF!)*'OLD Data - P&amp;L'!$D$23)</f>
        <v>#REF!</v>
      </c>
      <c r="K305" s="491" t="str">
        <f>((K258+K264+#REF!)*'OLD Data - P&amp;L'!$D$23)</f>
        <v>#REF!</v>
      </c>
      <c r="L305" s="491" t="str">
        <f>((L258+L264+#REF!)*'OLD Data - P&amp;L'!$D$23)</f>
        <v>#REF!</v>
      </c>
      <c r="M305" s="491" t="str">
        <f>((M258+M264+#REF!)*'OLD Data - P&amp;L'!$D$23)</f>
        <v>#REF!</v>
      </c>
      <c r="N305" s="491" t="str">
        <f>((N258+N264+#REF!)*'OLD Data - P&amp;L'!$D$23)</f>
        <v>#REF!</v>
      </c>
      <c r="O305" s="491" t="str">
        <f>((O258+O264+#REF!)*'OLD Data - P&amp;L'!$D$23)</f>
        <v>#REF!</v>
      </c>
      <c r="P305" s="491" t="str">
        <f>((P258+P264+#REF!)*'OLD Data - P&amp;L'!$D$23)</f>
        <v>#REF!</v>
      </c>
      <c r="Q305" s="491" t="str">
        <f>((Q258+Q264+#REF!)*'OLD Data - P&amp;L'!$D$23)</f>
        <v>#REF!</v>
      </c>
      <c r="R305" s="491" t="str">
        <f>((R258+R264+#REF!)*'OLD Data - P&amp;L'!$D$23)</f>
        <v>#REF!</v>
      </c>
      <c r="S305" s="491" t="str">
        <f>((S258+S264+#REF!)*'OLD Data - P&amp;L'!$D$23)</f>
        <v>#REF!</v>
      </c>
      <c r="T305" s="491" t="str">
        <f>((T258+T264+#REF!)*'OLD Data - P&amp;L'!$D$23)</f>
        <v>#REF!</v>
      </c>
      <c r="U305" s="491" t="str">
        <f>((U258+U264+#REF!)*'OLD Data - P&amp;L'!$D$23)</f>
        <v>#REF!</v>
      </c>
      <c r="V305" s="491" t="str">
        <f>((V258+V264+#REF!)*'OLD Data - P&amp;L'!$D$23)</f>
        <v>#REF!</v>
      </c>
      <c r="W305" s="491" t="str">
        <f>((W258+W264+#REF!)*'OLD Data - P&amp;L'!$D$23)</f>
        <v>#REF!</v>
      </c>
      <c r="X305" s="491" t="str">
        <f>((X258+X264+#REF!)*'OLD Data - P&amp;L'!$D$23)</f>
        <v>#REF!</v>
      </c>
      <c r="Y305" s="491" t="str">
        <f>((Y258+Y264+#REF!)*'OLD Data - P&amp;L'!$D$23)</f>
        <v>#REF!</v>
      </c>
      <c r="Z305" s="491" t="str">
        <f>((Z258+Z264+#REF!)*'OLD Data - P&amp;L'!$D$23)</f>
        <v>#REF!</v>
      </c>
      <c r="AA305" s="491" t="str">
        <f>((AA258+AA264+#REF!)*'OLD Data - P&amp;L'!$D$23)</f>
        <v>#REF!</v>
      </c>
      <c r="AB305" s="491" t="str">
        <f>((AB258+AB264+#REF!)*'OLD Data - P&amp;L'!$D$23)</f>
        <v>#REF!</v>
      </c>
      <c r="AC305" s="491" t="str">
        <f>((AC258+AC264+#REF!)*'OLD Data - P&amp;L'!$D$23)</f>
        <v>#REF!</v>
      </c>
      <c r="AD305" s="491" t="str">
        <f>((AD258+AD264+#REF!)*'OLD Data - P&amp;L'!$D$23)</f>
        <v>#REF!</v>
      </c>
      <c r="AE305" s="491" t="str">
        <f>((AE258+AE264+#REF!)*'OLD Data - P&amp;L'!$D$23)</f>
        <v>#REF!</v>
      </c>
      <c r="AF305" s="491" t="str">
        <f>((AF258+AF264+#REF!)*'OLD Data - P&amp;L'!$D$23)</f>
        <v>#REF!</v>
      </c>
      <c r="AG305" s="888" t="str">
        <f t="shared" si="107"/>
        <v>#REF!</v>
      </c>
    </row>
    <row r="306" hidden="1" outlineLevel="1">
      <c r="A306" s="1057" t="s">
        <v>1193</v>
      </c>
      <c r="B306" s="491" t="str">
        <f>((B258+B264+#REF!)*'OLD Data - P&amp;L'!$D$24)</f>
        <v>#REF!</v>
      </c>
      <c r="C306" s="491" t="str">
        <f>((C258+C264+#REF!)*'OLD Data - P&amp;L'!$D$24)</f>
        <v>#REF!</v>
      </c>
      <c r="D306" s="491" t="str">
        <f>((D258+D264+#REF!)*'OLD Data - P&amp;L'!$D$24)</f>
        <v>#REF!</v>
      </c>
      <c r="E306" s="491" t="str">
        <f>((E258+E264+#REF!)*'OLD Data - P&amp;L'!$D$24)</f>
        <v>#REF!</v>
      </c>
      <c r="F306" s="491" t="str">
        <f>((F258+F264+#REF!)*'OLD Data - P&amp;L'!$D$24)</f>
        <v>#REF!</v>
      </c>
      <c r="G306" s="491" t="str">
        <f>((G258+G264+#REF!)*'OLD Data - P&amp;L'!$D$24)</f>
        <v>#REF!</v>
      </c>
      <c r="H306" s="491" t="str">
        <f>((H258+H264+#REF!)*'OLD Data - P&amp;L'!$D$24)</f>
        <v>#REF!</v>
      </c>
      <c r="I306" s="491" t="str">
        <f>((I258+I264+#REF!)*'OLD Data - P&amp;L'!$D$24)</f>
        <v>#REF!</v>
      </c>
      <c r="J306" s="491" t="str">
        <f>((J258+J264+#REF!)*'OLD Data - P&amp;L'!$D$24)</f>
        <v>#REF!</v>
      </c>
      <c r="K306" s="491" t="str">
        <f>((K258+K264+#REF!)*'OLD Data - P&amp;L'!$D$24)</f>
        <v>#REF!</v>
      </c>
      <c r="L306" s="491" t="str">
        <f>((L258+L264+#REF!)*'OLD Data - P&amp;L'!$D$24)</f>
        <v>#REF!</v>
      </c>
      <c r="M306" s="491" t="str">
        <f>((M258+M264+#REF!)*'OLD Data - P&amp;L'!$D$24)</f>
        <v>#REF!</v>
      </c>
      <c r="N306" s="491" t="str">
        <f>((N258+N264+#REF!)*'OLD Data - P&amp;L'!$D$24)</f>
        <v>#REF!</v>
      </c>
      <c r="O306" s="491" t="str">
        <f>((O258+O264+#REF!)*'OLD Data - P&amp;L'!$D$24)</f>
        <v>#REF!</v>
      </c>
      <c r="P306" s="491" t="str">
        <f>((P258+P264+#REF!)*'OLD Data - P&amp;L'!$D$24)</f>
        <v>#REF!</v>
      </c>
      <c r="Q306" s="491" t="str">
        <f>((Q258+Q264+#REF!)*'OLD Data - P&amp;L'!$D$24)</f>
        <v>#REF!</v>
      </c>
      <c r="R306" s="491" t="str">
        <f>((R258+R264+#REF!)*'OLD Data - P&amp;L'!$D$24)</f>
        <v>#REF!</v>
      </c>
      <c r="S306" s="491" t="str">
        <f>((S258+S264+#REF!)*'OLD Data - P&amp;L'!$D$24)</f>
        <v>#REF!</v>
      </c>
      <c r="T306" s="491" t="str">
        <f>((T258+T264+#REF!)*'OLD Data - P&amp;L'!$D$24)</f>
        <v>#REF!</v>
      </c>
      <c r="U306" s="491" t="str">
        <f>((U258+U264+#REF!)*'OLD Data - P&amp;L'!$D$24)</f>
        <v>#REF!</v>
      </c>
      <c r="V306" s="491" t="str">
        <f>((V258+V264+#REF!)*'OLD Data - P&amp;L'!$D$24)</f>
        <v>#REF!</v>
      </c>
      <c r="W306" s="491" t="str">
        <f>((W258+W264+#REF!)*'OLD Data - P&amp;L'!$D$24)</f>
        <v>#REF!</v>
      </c>
      <c r="X306" s="491" t="str">
        <f>((X258+X264+#REF!)*'OLD Data - P&amp;L'!$D$24)</f>
        <v>#REF!</v>
      </c>
      <c r="Y306" s="491" t="str">
        <f>((Y258+Y264+#REF!)*'OLD Data - P&amp;L'!$D$24)</f>
        <v>#REF!</v>
      </c>
      <c r="Z306" s="491" t="str">
        <f>((Z258+Z264+#REF!)*'OLD Data - P&amp;L'!$D$24)</f>
        <v>#REF!</v>
      </c>
      <c r="AA306" s="491" t="str">
        <f>((AA258+AA264+#REF!)*'OLD Data - P&amp;L'!$D$24)</f>
        <v>#REF!</v>
      </c>
      <c r="AB306" s="491" t="str">
        <f>((AB258+AB264+#REF!)*'OLD Data - P&amp;L'!$D$24)</f>
        <v>#REF!</v>
      </c>
      <c r="AC306" s="491" t="str">
        <f>((AC258+AC264+#REF!)*'OLD Data - P&amp;L'!$D$24)</f>
        <v>#REF!</v>
      </c>
      <c r="AD306" s="491" t="str">
        <f>((AD258+AD264+#REF!)*'OLD Data - P&amp;L'!$D$24)</f>
        <v>#REF!</v>
      </c>
      <c r="AE306" s="491" t="str">
        <f>((AE258+AE264+#REF!)*'OLD Data - P&amp;L'!$D$24)</f>
        <v>#REF!</v>
      </c>
      <c r="AF306" s="491" t="str">
        <f>((AF258+AF264+#REF!)*'OLD Data - P&amp;L'!$D$24)</f>
        <v>#REF!</v>
      </c>
      <c r="AG306" s="888" t="str">
        <f t="shared" si="107"/>
        <v>#REF!</v>
      </c>
    </row>
    <row r="307" hidden="1" outlineLevel="1">
      <c r="A307" s="1057" t="s">
        <v>1199</v>
      </c>
      <c r="B307" s="491" t="str">
        <f>((B258+B264+#REF!)*'OLD Data - P&amp;L'!$D$25)</f>
        <v>#REF!</v>
      </c>
      <c r="C307" s="491" t="str">
        <f>((C258+C264+#REF!)*'OLD Data - P&amp;L'!$D$25)</f>
        <v>#REF!</v>
      </c>
      <c r="D307" s="491" t="str">
        <f>((D258+D264+#REF!)*'OLD Data - P&amp;L'!$D$25)</f>
        <v>#REF!</v>
      </c>
      <c r="E307" s="491" t="str">
        <f>((E258+E264+#REF!)*'OLD Data - P&amp;L'!$D$25)</f>
        <v>#REF!</v>
      </c>
      <c r="F307" s="491" t="str">
        <f>((F258+F264+#REF!)*'OLD Data - P&amp;L'!$D$25)</f>
        <v>#REF!</v>
      </c>
      <c r="G307" s="491" t="str">
        <f>((G258+G264+#REF!)*'OLD Data - P&amp;L'!$D$25)</f>
        <v>#REF!</v>
      </c>
      <c r="H307" s="491" t="str">
        <f>((H258+H264+#REF!)*'OLD Data - P&amp;L'!$D$25)</f>
        <v>#REF!</v>
      </c>
      <c r="I307" s="491" t="str">
        <f>((I258+I264+#REF!)*'OLD Data - P&amp;L'!$D$25)</f>
        <v>#REF!</v>
      </c>
      <c r="J307" s="491" t="str">
        <f>((J258+J264+#REF!)*'OLD Data - P&amp;L'!$D$25)</f>
        <v>#REF!</v>
      </c>
      <c r="K307" s="491" t="str">
        <f>((K258+K264+#REF!)*'OLD Data - P&amp;L'!$D$25)</f>
        <v>#REF!</v>
      </c>
      <c r="L307" s="491" t="str">
        <f>((L258+L264+#REF!)*'OLD Data - P&amp;L'!$D$25)</f>
        <v>#REF!</v>
      </c>
      <c r="M307" s="491" t="str">
        <f>((M258+M264+#REF!)*'OLD Data - P&amp;L'!$D$25)</f>
        <v>#REF!</v>
      </c>
      <c r="N307" s="491" t="str">
        <f>((N258+N264+#REF!)*'OLD Data - P&amp;L'!$D$25)</f>
        <v>#REF!</v>
      </c>
      <c r="O307" s="491" t="str">
        <f>((O258+O264+#REF!)*'OLD Data - P&amp;L'!$D$25)</f>
        <v>#REF!</v>
      </c>
      <c r="P307" s="491" t="str">
        <f>((P258+P264+#REF!)*'OLD Data - P&amp;L'!$D$25)</f>
        <v>#REF!</v>
      </c>
      <c r="Q307" s="491" t="str">
        <f>((Q258+Q264+#REF!)*'OLD Data - P&amp;L'!$D$25)</f>
        <v>#REF!</v>
      </c>
      <c r="R307" s="491" t="str">
        <f>((R258+R264+#REF!)*'OLD Data - P&amp;L'!$D$25)</f>
        <v>#REF!</v>
      </c>
      <c r="S307" s="491" t="str">
        <f>((S258+S264+#REF!)*'OLD Data - P&amp;L'!$D$25)</f>
        <v>#REF!</v>
      </c>
      <c r="T307" s="491" t="str">
        <f>((T258+T264+#REF!)*'OLD Data - P&amp;L'!$D$25)</f>
        <v>#REF!</v>
      </c>
      <c r="U307" s="491" t="str">
        <f>((U258+U264+#REF!)*'OLD Data - P&amp;L'!$D$25)</f>
        <v>#REF!</v>
      </c>
      <c r="V307" s="491" t="str">
        <f>((V258+V264+#REF!)*'OLD Data - P&amp;L'!$D$25)</f>
        <v>#REF!</v>
      </c>
      <c r="W307" s="491" t="str">
        <f>((W258+W264+#REF!)*'OLD Data - P&amp;L'!$D$25)</f>
        <v>#REF!</v>
      </c>
      <c r="X307" s="491" t="str">
        <f>((X258+X264+#REF!)*'OLD Data - P&amp;L'!$D$25)</f>
        <v>#REF!</v>
      </c>
      <c r="Y307" s="491" t="str">
        <f>((Y258+Y264+#REF!)*'OLD Data - P&amp;L'!$D$25)</f>
        <v>#REF!</v>
      </c>
      <c r="Z307" s="491" t="str">
        <f>((Z258+Z264+#REF!)*'OLD Data - P&amp;L'!$D$25)</f>
        <v>#REF!</v>
      </c>
      <c r="AA307" s="491" t="str">
        <f>((AA258+AA264+#REF!)*'OLD Data - P&amp;L'!$D$25)</f>
        <v>#REF!</v>
      </c>
      <c r="AB307" s="491" t="str">
        <f>((AB258+AB264+#REF!)*'OLD Data - P&amp;L'!$D$25)</f>
        <v>#REF!</v>
      </c>
      <c r="AC307" s="491" t="str">
        <f>((AC258+AC264+#REF!)*'OLD Data - P&amp;L'!$D$25)</f>
        <v>#REF!</v>
      </c>
      <c r="AD307" s="491" t="str">
        <f>((AD258+AD264+#REF!)*'OLD Data - P&amp;L'!$D$25)</f>
        <v>#REF!</v>
      </c>
      <c r="AE307" s="491" t="str">
        <f>((AE258+AE264+#REF!)*'OLD Data - P&amp;L'!$D$25)</f>
        <v>#REF!</v>
      </c>
      <c r="AF307" s="491" t="str">
        <f>((AF258+AF264+#REF!)*'OLD Data - P&amp;L'!$D$25)</f>
        <v>#REF!</v>
      </c>
      <c r="AG307" s="888" t="str">
        <f t="shared" si="107"/>
        <v>#REF!</v>
      </c>
    </row>
    <row r="308" hidden="1" outlineLevel="1">
      <c r="A308" s="1057" t="s">
        <v>1200</v>
      </c>
      <c r="B308" s="491" t="str">
        <f>((B258+B264+#REF!)*'OLD Data - P&amp;L'!$D$26)</f>
        <v>#REF!</v>
      </c>
      <c r="C308" s="491" t="str">
        <f>((C258+C264+#REF!)*'OLD Data - P&amp;L'!$D$26)</f>
        <v>#REF!</v>
      </c>
      <c r="D308" s="491" t="str">
        <f>((D258+D264+#REF!)*'OLD Data - P&amp;L'!$D$26)</f>
        <v>#REF!</v>
      </c>
      <c r="E308" s="491" t="str">
        <f>((E258+E264+#REF!)*'OLD Data - P&amp;L'!$D$26)</f>
        <v>#REF!</v>
      </c>
      <c r="F308" s="491" t="str">
        <f>((F258+F264+#REF!)*'OLD Data - P&amp;L'!$D$26)</f>
        <v>#REF!</v>
      </c>
      <c r="G308" s="491" t="str">
        <f>((G258+G264+#REF!)*'OLD Data - P&amp;L'!$D$26)</f>
        <v>#REF!</v>
      </c>
      <c r="H308" s="491" t="str">
        <f>((H258+H264+#REF!)*'OLD Data - P&amp;L'!$D$26)</f>
        <v>#REF!</v>
      </c>
      <c r="I308" s="491" t="str">
        <f>((I258+I264+#REF!)*'OLD Data - P&amp;L'!$D$26)</f>
        <v>#REF!</v>
      </c>
      <c r="J308" s="491" t="str">
        <f>((J258+J264+#REF!)*'OLD Data - P&amp;L'!$D$26)</f>
        <v>#REF!</v>
      </c>
      <c r="K308" s="491" t="str">
        <f>((K258+K264+#REF!)*'OLD Data - P&amp;L'!$D$26)</f>
        <v>#REF!</v>
      </c>
      <c r="L308" s="491" t="str">
        <f>((L258+L264+#REF!)*'OLD Data - P&amp;L'!$D$26)</f>
        <v>#REF!</v>
      </c>
      <c r="M308" s="491" t="str">
        <f>((M258+M264+#REF!)*'OLD Data - P&amp;L'!$D$26)</f>
        <v>#REF!</v>
      </c>
      <c r="N308" s="491" t="str">
        <f>((N258+N264+#REF!)*'OLD Data - P&amp;L'!$D$26)</f>
        <v>#REF!</v>
      </c>
      <c r="O308" s="491" t="str">
        <f>((O258+O264+#REF!)*'OLD Data - P&amp;L'!$D$26)</f>
        <v>#REF!</v>
      </c>
      <c r="P308" s="491" t="str">
        <f>((P258+P264+#REF!)*'OLD Data - P&amp;L'!$D$26)</f>
        <v>#REF!</v>
      </c>
      <c r="Q308" s="491" t="str">
        <f>((Q258+Q264+#REF!)*'OLD Data - P&amp;L'!$D$26)</f>
        <v>#REF!</v>
      </c>
      <c r="R308" s="491" t="str">
        <f>((R258+R264+#REF!)*'OLD Data - P&amp;L'!$D$26)</f>
        <v>#REF!</v>
      </c>
      <c r="S308" s="491" t="str">
        <f>((S258+S264+#REF!)*'OLD Data - P&amp;L'!$D$26)</f>
        <v>#REF!</v>
      </c>
      <c r="T308" s="491" t="str">
        <f>((T258+T264+#REF!)*'OLD Data - P&amp;L'!$D$26)</f>
        <v>#REF!</v>
      </c>
      <c r="U308" s="491" t="str">
        <f>((U258+U264+#REF!)*'OLD Data - P&amp;L'!$D$26)</f>
        <v>#REF!</v>
      </c>
      <c r="V308" s="491" t="str">
        <f>((V258+V264+#REF!)*'OLD Data - P&amp;L'!$D$26)</f>
        <v>#REF!</v>
      </c>
      <c r="W308" s="491" t="str">
        <f>((W258+W264+#REF!)*'OLD Data - P&amp;L'!$D$26)</f>
        <v>#REF!</v>
      </c>
      <c r="X308" s="491" t="str">
        <f>((X258+X264+#REF!)*'OLD Data - P&amp;L'!$D$26)</f>
        <v>#REF!</v>
      </c>
      <c r="Y308" s="491" t="str">
        <f>((Y258+Y264+#REF!)*'OLD Data - P&amp;L'!$D$26)</f>
        <v>#REF!</v>
      </c>
      <c r="Z308" s="491" t="str">
        <f>((Z258+Z264+#REF!)*'OLD Data - P&amp;L'!$D$26)</f>
        <v>#REF!</v>
      </c>
      <c r="AA308" s="491" t="str">
        <f>((AA258+AA264+#REF!)*'OLD Data - P&amp;L'!$D$26)</f>
        <v>#REF!</v>
      </c>
      <c r="AB308" s="491" t="str">
        <f>((AB258+AB264+#REF!)*'OLD Data - P&amp;L'!$D$26)</f>
        <v>#REF!</v>
      </c>
      <c r="AC308" s="491" t="str">
        <f>((AC258+AC264+#REF!)*'OLD Data - P&amp;L'!$D$26)</f>
        <v>#REF!</v>
      </c>
      <c r="AD308" s="491" t="str">
        <f>((AD258+AD264+#REF!)*'OLD Data - P&amp;L'!$D$26)</f>
        <v>#REF!</v>
      </c>
      <c r="AE308" s="491" t="str">
        <f>((AE258+AE264+#REF!)*'OLD Data - P&amp;L'!$D$26)</f>
        <v>#REF!</v>
      </c>
      <c r="AF308" s="491" t="str">
        <f>((AF258+AF264+#REF!)*'OLD Data - P&amp;L'!$D$26)</f>
        <v>#REF!</v>
      </c>
      <c r="AG308" s="888" t="str">
        <f t="shared" si="107"/>
        <v>#REF!</v>
      </c>
    </row>
    <row r="309" hidden="1" outlineLevel="1">
      <c r="A309" s="1096" t="s">
        <v>1201</v>
      </c>
      <c r="B309" s="731" t="str">
        <f>((B258+B264+#REF!)*'OLD Data - P&amp;L'!$D$27)</f>
        <v>#REF!</v>
      </c>
      <c r="C309" s="731" t="str">
        <f>((C258+C264+#REF!)*'OLD Data - P&amp;L'!$D$27)</f>
        <v>#REF!</v>
      </c>
      <c r="D309" s="731" t="str">
        <f>((D258+D264+#REF!)*'OLD Data - P&amp;L'!$D$27)</f>
        <v>#REF!</v>
      </c>
      <c r="E309" s="731" t="str">
        <f>((E258+E264+#REF!)*'OLD Data - P&amp;L'!$D$27)</f>
        <v>#REF!</v>
      </c>
      <c r="F309" s="731" t="str">
        <f>((F258+F264+#REF!)*'OLD Data - P&amp;L'!$D$27)</f>
        <v>#REF!</v>
      </c>
      <c r="G309" s="731" t="str">
        <f>((G258+G264+#REF!)*'OLD Data - P&amp;L'!$D$27)</f>
        <v>#REF!</v>
      </c>
      <c r="H309" s="731" t="str">
        <f>((H258+H264+#REF!)*'OLD Data - P&amp;L'!$D$27)</f>
        <v>#REF!</v>
      </c>
      <c r="I309" s="731" t="str">
        <f>((I258+I264+#REF!)*'OLD Data - P&amp;L'!$D$27)</f>
        <v>#REF!</v>
      </c>
      <c r="J309" s="731" t="str">
        <f>((J258+J264+#REF!)*'OLD Data - P&amp;L'!$D$27)</f>
        <v>#REF!</v>
      </c>
      <c r="K309" s="731" t="str">
        <f>((K258+K264+#REF!)*'OLD Data - P&amp;L'!$D$27)</f>
        <v>#REF!</v>
      </c>
      <c r="L309" s="731" t="str">
        <f>((L258+L264+#REF!)*'OLD Data - P&amp;L'!$D$27)</f>
        <v>#REF!</v>
      </c>
      <c r="M309" s="731" t="str">
        <f>((M258+M264+#REF!)*'OLD Data - P&amp;L'!$D$27)</f>
        <v>#REF!</v>
      </c>
      <c r="N309" s="731" t="str">
        <f>((N258+N264+#REF!)*'OLD Data - P&amp;L'!$D$27)</f>
        <v>#REF!</v>
      </c>
      <c r="O309" s="731" t="str">
        <f>((O258+O264+#REF!)*'OLD Data - P&amp;L'!$D$27)</f>
        <v>#REF!</v>
      </c>
      <c r="P309" s="731" t="str">
        <f>((P258+P264+#REF!)*'OLD Data - P&amp;L'!$D$27)</f>
        <v>#REF!</v>
      </c>
      <c r="Q309" s="731" t="str">
        <f>((Q258+Q264+#REF!)*'OLD Data - P&amp;L'!$D$27)</f>
        <v>#REF!</v>
      </c>
      <c r="R309" s="731" t="str">
        <f>((R258+R264+#REF!)*'OLD Data - P&amp;L'!$D$27)</f>
        <v>#REF!</v>
      </c>
      <c r="S309" s="731" t="str">
        <f>((S258+S264+#REF!)*'OLD Data - P&amp;L'!$D$27)</f>
        <v>#REF!</v>
      </c>
      <c r="T309" s="731" t="str">
        <f>((T258+T264+#REF!)*'OLD Data - P&amp;L'!$D$27)</f>
        <v>#REF!</v>
      </c>
      <c r="U309" s="731" t="str">
        <f>((U258+U264+#REF!)*'OLD Data - P&amp;L'!$D$27)</f>
        <v>#REF!</v>
      </c>
      <c r="V309" s="731" t="str">
        <f>((V258+V264+#REF!)*'OLD Data - P&amp;L'!$D$27)</f>
        <v>#REF!</v>
      </c>
      <c r="W309" s="731" t="str">
        <f>((W258+W264+#REF!)*'OLD Data - P&amp;L'!$D$27)</f>
        <v>#REF!</v>
      </c>
      <c r="X309" s="731" t="str">
        <f>((X258+X264+#REF!)*'OLD Data - P&amp;L'!$D$27)</f>
        <v>#REF!</v>
      </c>
      <c r="Y309" s="731" t="str">
        <f>((Y258+Y264+#REF!)*'OLD Data - P&amp;L'!$D$27)</f>
        <v>#REF!</v>
      </c>
      <c r="Z309" s="731" t="str">
        <f>((Z258+Z264+#REF!)*'OLD Data - P&amp;L'!$D$27)</f>
        <v>#REF!</v>
      </c>
      <c r="AA309" s="731" t="str">
        <f>((AA258+AA264+#REF!)*'OLD Data - P&amp;L'!$D$27)</f>
        <v>#REF!</v>
      </c>
      <c r="AB309" s="731" t="str">
        <f>((AB258+AB264+#REF!)*'OLD Data - P&amp;L'!$D$27)</f>
        <v>#REF!</v>
      </c>
      <c r="AC309" s="731" t="str">
        <f>((AC258+AC264+#REF!)*'OLD Data - P&amp;L'!$D$27)</f>
        <v>#REF!</v>
      </c>
      <c r="AD309" s="731" t="str">
        <f>((AD258+AD264+#REF!)*'OLD Data - P&amp;L'!$D$27)</f>
        <v>#REF!</v>
      </c>
      <c r="AE309" s="731" t="str">
        <f>((AE258+AE264+#REF!)*'OLD Data - P&amp;L'!$D$27)</f>
        <v>#REF!</v>
      </c>
      <c r="AF309" s="731" t="str">
        <f>((AF258+AF264+#REF!)*'OLD Data - P&amp;L'!$D$27)</f>
        <v>#REF!</v>
      </c>
      <c r="AG309" s="888" t="str">
        <f t="shared" si="107"/>
        <v>#REF!</v>
      </c>
    </row>
    <row r="310" collapsed="1">
      <c r="A310" s="1040" t="s">
        <v>1206</v>
      </c>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c r="AA310" s="491"/>
      <c r="AB310" s="491"/>
      <c r="AC310" s="491"/>
      <c r="AD310" s="491"/>
      <c r="AE310" s="1098"/>
      <c r="AF310" s="6"/>
      <c r="AG310" s="732"/>
    </row>
    <row r="311" hidden="1" outlineLevel="1">
      <c r="A311" s="1016" t="s">
        <v>956</v>
      </c>
      <c r="B311" s="710">
        <f>B218*'OLD Data - P&amp;L'!$C$3</f>
        <v>0</v>
      </c>
      <c r="C311" s="710">
        <f>C218*'OLD Data - P&amp;L'!$C$3</f>
        <v>0</v>
      </c>
      <c r="D311" s="710">
        <f>D218*'OLD Data - P&amp;L'!$C$3</f>
        <v>0</v>
      </c>
      <c r="E311" s="710">
        <f>E218*'OLD Data - P&amp;L'!$C$3</f>
        <v>0</v>
      </c>
      <c r="F311" s="710">
        <f>F218*'OLD Data - P&amp;L'!$C$3</f>
        <v>0</v>
      </c>
      <c r="G311" s="710">
        <f>G218*'OLD Data - P&amp;L'!$C$3</f>
        <v>0</v>
      </c>
      <c r="H311" s="710">
        <f>H218*'OLD Data - P&amp;L'!$C$3</f>
        <v>0</v>
      </c>
      <c r="I311" s="710">
        <f>I218*'OLD Data - P&amp;L'!$C$3</f>
        <v>0</v>
      </c>
      <c r="J311" s="710">
        <f>J218*'OLD Data - P&amp;L'!$C$3</f>
        <v>0</v>
      </c>
      <c r="K311" s="710">
        <f>K218*'OLD Data - P&amp;L'!$C$3</f>
        <v>0</v>
      </c>
      <c r="L311" s="710">
        <f>L218*'OLD Data - P&amp;L'!$C$3</f>
        <v>0</v>
      </c>
      <c r="M311" s="710">
        <f>M218*'OLD Data - P&amp;L'!$C$3</f>
        <v>0</v>
      </c>
      <c r="N311" s="710">
        <f>N218*'OLD Data - P&amp;L'!$C$3</f>
        <v>0</v>
      </c>
      <c r="O311" s="710">
        <f>O218*'OLD Data - P&amp;L'!$C$3</f>
        <v>0</v>
      </c>
      <c r="P311" s="710">
        <f>P218*'OLD Data - P&amp;L'!$C$3</f>
        <v>0</v>
      </c>
      <c r="Q311" s="710">
        <f>Q218*'OLD Data - P&amp;L'!$C$3</f>
        <v>0</v>
      </c>
      <c r="R311" s="710">
        <f>R218*'OLD Data - P&amp;L'!$C$3</f>
        <v>0</v>
      </c>
      <c r="S311" s="710">
        <f>S218*'OLD Data - P&amp;L'!$C$3</f>
        <v>0</v>
      </c>
      <c r="T311" s="710">
        <f>T218*'OLD Data - P&amp;L'!$C$3</f>
        <v>0</v>
      </c>
      <c r="U311" s="710">
        <f>U218*'OLD Data - P&amp;L'!$C$3</f>
        <v>0</v>
      </c>
      <c r="V311" s="710">
        <f>V218*'OLD Data - P&amp;L'!$C$3</f>
        <v>0</v>
      </c>
      <c r="W311" s="710">
        <f>W218*'OLD Data - P&amp;L'!$C$3</f>
        <v>0</v>
      </c>
      <c r="X311" s="710">
        <f>X218*'OLD Data - P&amp;L'!$C$3</f>
        <v>0</v>
      </c>
      <c r="Y311" s="710">
        <f>Y218*'OLD Data - P&amp;L'!$C$3</f>
        <v>0</v>
      </c>
      <c r="Z311" s="710">
        <f>Z218*'OLD Data - P&amp;L'!$C$3</f>
        <v>0</v>
      </c>
      <c r="AA311" s="710">
        <f>AA218*'OLD Data - P&amp;L'!$C$3</f>
        <v>0</v>
      </c>
      <c r="AB311" s="710">
        <f>AB218*'OLD Data - P&amp;L'!$C$3</f>
        <v>0</v>
      </c>
      <c r="AC311" s="710">
        <f>AC218*'OLD Data - P&amp;L'!$C$3</f>
        <v>0</v>
      </c>
      <c r="AD311" s="710">
        <f>AD218*'OLD Data - P&amp;L'!$C$3</f>
        <v>0</v>
      </c>
      <c r="AE311" s="710">
        <f>AE218*'OLD Data - P&amp;L'!$C$3</f>
        <v>0</v>
      </c>
      <c r="AF311" s="710">
        <f>AF218*'OLD Data - P&amp;L'!$C$3</f>
        <v>0</v>
      </c>
      <c r="AG311" s="1464">
        <f>SUM(C311:AD311)</f>
        <v>0</v>
      </c>
    </row>
    <row r="312" hidden="1" outlineLevel="1">
      <c r="A312" s="1017" t="s">
        <v>964</v>
      </c>
      <c r="B312" s="710">
        <f>B311*'OLD Data - P&amp;L'!$L$5</f>
        <v>0</v>
      </c>
      <c r="C312" s="710">
        <f>C311*'OLD Data - P&amp;L'!$L$5</f>
        <v>0</v>
      </c>
      <c r="D312" s="710">
        <f>D311*'OLD Data - P&amp;L'!$L$5</f>
        <v>0</v>
      </c>
      <c r="E312" s="710">
        <f>E311*'OLD Data - P&amp;L'!$L$5</f>
        <v>0</v>
      </c>
      <c r="F312" s="710">
        <f>F311*'OLD Data - P&amp;L'!$L$5</f>
        <v>0</v>
      </c>
      <c r="G312" s="710">
        <f>G311*'OLD Data - P&amp;L'!$L$5</f>
        <v>0</v>
      </c>
      <c r="H312" s="710">
        <f>H311*'OLD Data - P&amp;L'!$L$5</f>
        <v>0</v>
      </c>
      <c r="I312" s="710">
        <f>I311*'OLD Data - P&amp;L'!$L$5</f>
        <v>0</v>
      </c>
      <c r="J312" s="710">
        <f>J311*'OLD Data - P&amp;L'!$L$5</f>
        <v>0</v>
      </c>
      <c r="K312" s="710">
        <f>K311*'OLD Data - P&amp;L'!$L$5</f>
        <v>0</v>
      </c>
      <c r="L312" s="710">
        <f>L311*'OLD Data - P&amp;L'!$L$5</f>
        <v>0</v>
      </c>
      <c r="M312" s="710">
        <f>M311*'OLD Data - P&amp;L'!$L$5</f>
        <v>0</v>
      </c>
      <c r="N312" s="710">
        <f>N311*'OLD Data - P&amp;L'!$L$5</f>
        <v>0</v>
      </c>
      <c r="O312" s="710">
        <f>O311*'OLD Data - P&amp;L'!$L$5</f>
        <v>0</v>
      </c>
      <c r="P312" s="710">
        <f>P311*'OLD Data - P&amp;L'!$L$5</f>
        <v>0</v>
      </c>
      <c r="Q312" s="710">
        <f>Q311*'OLD Data - P&amp;L'!$L$5</f>
        <v>0</v>
      </c>
      <c r="R312" s="710">
        <f>R311*'OLD Data - P&amp;L'!$L$5</f>
        <v>0</v>
      </c>
      <c r="S312" s="710">
        <f>S311*'OLD Data - P&amp;L'!$L$5</f>
        <v>0</v>
      </c>
      <c r="T312" s="710">
        <f>T311*'OLD Data - P&amp;L'!$L$5</f>
        <v>0</v>
      </c>
      <c r="U312" s="710">
        <f>U311*'OLD Data - P&amp;L'!$L$5</f>
        <v>0</v>
      </c>
      <c r="V312" s="710">
        <f>V311*'OLD Data - P&amp;L'!$L$5</f>
        <v>0</v>
      </c>
      <c r="W312" s="710">
        <f>W311*'OLD Data - P&amp;L'!$L$5</f>
        <v>0</v>
      </c>
      <c r="X312" s="710">
        <f>X311*'OLD Data - P&amp;L'!$L$5</f>
        <v>0</v>
      </c>
      <c r="Y312" s="710">
        <f>Y311*'OLD Data - P&amp;L'!$L$5</f>
        <v>0</v>
      </c>
      <c r="Z312" s="710">
        <f>Z311*'OLD Data - P&amp;L'!$L$5</f>
        <v>0</v>
      </c>
      <c r="AA312" s="710">
        <f>AA311*'OLD Data - P&amp;L'!$L$5</f>
        <v>0</v>
      </c>
      <c r="AB312" s="710">
        <f>AB311*'OLD Data - P&amp;L'!$L$5</f>
        <v>0</v>
      </c>
      <c r="AC312" s="710">
        <f>AC311*'OLD Data - P&amp;L'!$L$5</f>
        <v>0</v>
      </c>
      <c r="AD312" s="710">
        <f>AD311*'OLD Data - P&amp;L'!$L$5</f>
        <v>0</v>
      </c>
      <c r="AE312" s="710">
        <f>AE311*'OLD Data - P&amp;L'!$L$5</f>
        <v>0</v>
      </c>
      <c r="AF312" s="710">
        <f>AF311*'OLD Data - P&amp;L'!$L$5</f>
        <v>0</v>
      </c>
      <c r="AG312" s="1464">
        <f t="shared" ref="AG312:AG326" si="110">SUM(C312:AE312)</f>
        <v>0</v>
      </c>
    </row>
    <row r="313" hidden="1" outlineLevel="1">
      <c r="A313" s="1016" t="s">
        <v>972</v>
      </c>
      <c r="B313" s="710">
        <f>B219*'OLD Data - P&amp;L'!$C$4</f>
        <v>0</v>
      </c>
      <c r="C313" s="710">
        <f>C219*'OLD Data - P&amp;L'!$C$4</f>
        <v>0</v>
      </c>
      <c r="D313" s="710">
        <f>D219*'OLD Data - P&amp;L'!$C$4</f>
        <v>0</v>
      </c>
      <c r="E313" s="710">
        <f>E219*'OLD Data - P&amp;L'!$C$4</f>
        <v>0</v>
      </c>
      <c r="F313" s="710">
        <f>F219*'OLD Data - P&amp;L'!$C$4</f>
        <v>0</v>
      </c>
      <c r="G313" s="710">
        <f>G219*'OLD Data - P&amp;L'!$C$4</f>
        <v>0</v>
      </c>
      <c r="H313" s="710">
        <f>H219*'OLD Data - P&amp;L'!$C$4</f>
        <v>0</v>
      </c>
      <c r="I313" s="710">
        <f>I219*'OLD Data - P&amp;L'!$C$4</f>
        <v>0</v>
      </c>
      <c r="J313" s="710">
        <f>J219*'OLD Data - P&amp;L'!$C$4</f>
        <v>0</v>
      </c>
      <c r="K313" s="710">
        <f>K219*'OLD Data - P&amp;L'!$C$4</f>
        <v>0</v>
      </c>
      <c r="L313" s="710">
        <f>L219*'OLD Data - P&amp;L'!$C$4</f>
        <v>0</v>
      </c>
      <c r="M313" s="710">
        <f>M219*'OLD Data - P&amp;L'!$C$4</f>
        <v>0</v>
      </c>
      <c r="N313" s="710">
        <f>N219*'OLD Data - P&amp;L'!$C$4</f>
        <v>0</v>
      </c>
      <c r="O313" s="710">
        <f>O219*'OLD Data - P&amp;L'!$C$4</f>
        <v>0</v>
      </c>
      <c r="P313" s="710">
        <f>P219*'OLD Data - P&amp;L'!$C$4</f>
        <v>0</v>
      </c>
      <c r="Q313" s="710">
        <f>Q219*'OLD Data - P&amp;L'!$C$4</f>
        <v>0</v>
      </c>
      <c r="R313" s="710">
        <f>R219*'OLD Data - P&amp;L'!$C$4</f>
        <v>0</v>
      </c>
      <c r="S313" s="710">
        <f>S219*'OLD Data - P&amp;L'!$C$4</f>
        <v>0</v>
      </c>
      <c r="T313" s="710">
        <f>T219*'OLD Data - P&amp;L'!$C$4</f>
        <v>0</v>
      </c>
      <c r="U313" s="710">
        <f>U219*'OLD Data - P&amp;L'!$C$4</f>
        <v>0</v>
      </c>
      <c r="V313" s="710">
        <f>V219*'OLD Data - P&amp;L'!$C$4</f>
        <v>0</v>
      </c>
      <c r="W313" s="710">
        <f>W219*'OLD Data - P&amp;L'!$C$4</f>
        <v>0</v>
      </c>
      <c r="X313" s="710">
        <f>X219*'OLD Data - P&amp;L'!$C$4</f>
        <v>0</v>
      </c>
      <c r="Y313" s="710">
        <f>Y219*'OLD Data - P&amp;L'!$C$4</f>
        <v>0</v>
      </c>
      <c r="Z313" s="710">
        <f>Z219*'OLD Data - P&amp;L'!$C$4</f>
        <v>0</v>
      </c>
      <c r="AA313" s="710">
        <f>AA219*'OLD Data - P&amp;L'!$C$4</f>
        <v>0</v>
      </c>
      <c r="AB313" s="710">
        <f>AB219*'OLD Data - P&amp;L'!$C$4</f>
        <v>0</v>
      </c>
      <c r="AC313" s="710">
        <f>AC219*'OLD Data - P&amp;L'!$C$4</f>
        <v>0</v>
      </c>
      <c r="AD313" s="710">
        <f>AD219*'OLD Data - P&amp;L'!$C$4</f>
        <v>0</v>
      </c>
      <c r="AE313" s="710">
        <f>AE219*'OLD Data - P&amp;L'!$C$4</f>
        <v>0</v>
      </c>
      <c r="AF313" s="710">
        <f>AF219*'OLD Data - P&amp;L'!$C$4</f>
        <v>0</v>
      </c>
      <c r="AG313" s="1464">
        <f t="shared" si="110"/>
        <v>0</v>
      </c>
    </row>
    <row r="314" hidden="1" outlineLevel="1">
      <c r="A314" s="1017" t="s">
        <v>977</v>
      </c>
      <c r="B314" s="710">
        <f>B313*'OLD Data - P&amp;L'!$L$5</f>
        <v>0</v>
      </c>
      <c r="C314" s="710">
        <f>C313*'OLD Data - P&amp;L'!$L$5</f>
        <v>0</v>
      </c>
      <c r="D314" s="710">
        <f>D313*'OLD Data - P&amp;L'!$L$5</f>
        <v>0</v>
      </c>
      <c r="E314" s="710">
        <f>E313*'OLD Data - P&amp;L'!$L$5</f>
        <v>0</v>
      </c>
      <c r="F314" s="710">
        <f>F313*'OLD Data - P&amp;L'!$L$5</f>
        <v>0</v>
      </c>
      <c r="G314" s="710">
        <f>G313*'OLD Data - P&amp;L'!$L$5</f>
        <v>0</v>
      </c>
      <c r="H314" s="710">
        <f>H313*'OLD Data - P&amp;L'!$L$5</f>
        <v>0</v>
      </c>
      <c r="I314" s="710">
        <f>I313*'OLD Data - P&amp;L'!$L$5</f>
        <v>0</v>
      </c>
      <c r="J314" s="710">
        <f>J313*'OLD Data - P&amp;L'!$L$5</f>
        <v>0</v>
      </c>
      <c r="K314" s="710">
        <f>K313*'OLD Data - P&amp;L'!$L$5</f>
        <v>0</v>
      </c>
      <c r="L314" s="710">
        <f>L313*'OLD Data - P&amp;L'!$L$5</f>
        <v>0</v>
      </c>
      <c r="M314" s="710">
        <f>M313*'OLD Data - P&amp;L'!$L$5</f>
        <v>0</v>
      </c>
      <c r="N314" s="710">
        <f>N313*'OLD Data - P&amp;L'!$L$5</f>
        <v>0</v>
      </c>
      <c r="O314" s="710">
        <f>O313*'OLD Data - P&amp;L'!$L$5</f>
        <v>0</v>
      </c>
      <c r="P314" s="710">
        <f>P313*'OLD Data - P&amp;L'!$L$5</f>
        <v>0</v>
      </c>
      <c r="Q314" s="710">
        <f>Q313*'OLD Data - P&amp;L'!$L$5</f>
        <v>0</v>
      </c>
      <c r="R314" s="710">
        <f>R313*'OLD Data - P&amp;L'!$L$5</f>
        <v>0</v>
      </c>
      <c r="S314" s="710">
        <f>S313*'OLD Data - P&amp;L'!$L$5</f>
        <v>0</v>
      </c>
      <c r="T314" s="710">
        <f>T313*'OLD Data - P&amp;L'!$L$5</f>
        <v>0</v>
      </c>
      <c r="U314" s="710">
        <f>U313*'OLD Data - P&amp;L'!$L$5</f>
        <v>0</v>
      </c>
      <c r="V314" s="710">
        <f>V313*'OLD Data - P&amp;L'!$L$5</f>
        <v>0</v>
      </c>
      <c r="W314" s="710">
        <f>W313*'OLD Data - P&amp;L'!$L$5</f>
        <v>0</v>
      </c>
      <c r="X314" s="710">
        <f>X313*'OLD Data - P&amp;L'!$L$5</f>
        <v>0</v>
      </c>
      <c r="Y314" s="710">
        <f>Y313*'OLD Data - P&amp;L'!$L$5</f>
        <v>0</v>
      </c>
      <c r="Z314" s="710">
        <f>Z313*'OLD Data - P&amp;L'!$L$5</f>
        <v>0</v>
      </c>
      <c r="AA314" s="710">
        <f>AA313*'OLD Data - P&amp;L'!$L$5</f>
        <v>0</v>
      </c>
      <c r="AB314" s="710">
        <f>AB313*'OLD Data - P&amp;L'!$L$5</f>
        <v>0</v>
      </c>
      <c r="AC314" s="710">
        <f>AC313*'OLD Data - P&amp;L'!$L$5</f>
        <v>0</v>
      </c>
      <c r="AD314" s="710">
        <f>AD313*'OLD Data - P&amp;L'!$L$5</f>
        <v>0</v>
      </c>
      <c r="AE314" s="710">
        <f>AE313*'OLD Data - P&amp;L'!$L$5</f>
        <v>0</v>
      </c>
      <c r="AF314" s="710">
        <f>AF313*'OLD Data - P&amp;L'!$L$5</f>
        <v>0</v>
      </c>
      <c r="AG314" s="1464">
        <f t="shared" si="110"/>
        <v>0</v>
      </c>
    </row>
    <row r="315" hidden="1" outlineLevel="1">
      <c r="A315" s="1016" t="s">
        <v>985</v>
      </c>
      <c r="B315" s="710">
        <f>(B221)*'OLD Data - P&amp;L'!$C$6</f>
        <v>0</v>
      </c>
      <c r="C315" s="710">
        <f>(C221)*'OLD Data - P&amp;L'!$C$6</f>
        <v>0</v>
      </c>
      <c r="D315" s="710">
        <f>(D221)*'OLD Data - P&amp;L'!$C$6</f>
        <v>0</v>
      </c>
      <c r="E315" s="710">
        <f>(E221)*'OLD Data - P&amp;L'!$C$6</f>
        <v>0</v>
      </c>
      <c r="F315" s="710">
        <f>(F221)*'OLD Data - P&amp;L'!$C$6</f>
        <v>0</v>
      </c>
      <c r="G315" s="710">
        <f>(G221)*'OLD Data - P&amp;L'!$C$6</f>
        <v>0</v>
      </c>
      <c r="H315" s="710">
        <f>(H221)*'OLD Data - P&amp;L'!$C$6</f>
        <v>0</v>
      </c>
      <c r="I315" s="710">
        <f>(I221)*'OLD Data - P&amp;L'!$C$6</f>
        <v>0</v>
      </c>
      <c r="J315" s="710">
        <f>(J221)*'OLD Data - P&amp;L'!$C$6</f>
        <v>0</v>
      </c>
      <c r="K315" s="710">
        <f>(K221)*'OLD Data - P&amp;L'!$C$6</f>
        <v>0</v>
      </c>
      <c r="L315" s="710">
        <f>(L221)*'OLD Data - P&amp;L'!$C$6</f>
        <v>0</v>
      </c>
      <c r="M315" s="710">
        <f>(M221)*'OLD Data - P&amp;L'!$C$6</f>
        <v>0</v>
      </c>
      <c r="N315" s="710">
        <f>(N221)*'OLD Data - P&amp;L'!$C$6</f>
        <v>0</v>
      </c>
      <c r="O315" s="710">
        <f>(O221)*'OLD Data - P&amp;L'!$C$6</f>
        <v>0</v>
      </c>
      <c r="P315" s="710">
        <f>(P221)*'OLD Data - P&amp;L'!$C$6</f>
        <v>0</v>
      </c>
      <c r="Q315" s="710">
        <f>(Q221)*'OLD Data - P&amp;L'!$C$6</f>
        <v>0</v>
      </c>
      <c r="R315" s="710">
        <f>(R221)*'OLD Data - P&amp;L'!$C$6</f>
        <v>0</v>
      </c>
      <c r="S315" s="710">
        <f>(S221)*'OLD Data - P&amp;L'!$C$6</f>
        <v>0</v>
      </c>
      <c r="T315" s="710">
        <f>(T221)*'OLD Data - P&amp;L'!$C$6</f>
        <v>0</v>
      </c>
      <c r="U315" s="710">
        <f>(U221)*'OLD Data - P&amp;L'!$C$6</f>
        <v>0</v>
      </c>
      <c r="V315" s="710">
        <f>(V221)*'OLD Data - P&amp;L'!$C$6</f>
        <v>0</v>
      </c>
      <c r="W315" s="710">
        <f>(W221)*'OLD Data - P&amp;L'!$C$6</f>
        <v>0</v>
      </c>
      <c r="X315" s="710">
        <f>(X221)*'OLD Data - P&amp;L'!$C$6</f>
        <v>0</v>
      </c>
      <c r="Y315" s="710">
        <f>(Y221)*'OLD Data - P&amp;L'!$C$6</f>
        <v>0</v>
      </c>
      <c r="Z315" s="710">
        <f>(Z221)*'OLD Data - P&amp;L'!$C$6</f>
        <v>0</v>
      </c>
      <c r="AA315" s="710">
        <f>(AA221)*'OLD Data - P&amp;L'!$C$6</f>
        <v>0</v>
      </c>
      <c r="AB315" s="710">
        <f>(AB221)*'OLD Data - P&amp;L'!$C$6</f>
        <v>0</v>
      </c>
      <c r="AC315" s="710">
        <f>(AC221)*'OLD Data - P&amp;L'!$C$6</f>
        <v>0</v>
      </c>
      <c r="AD315" s="710">
        <f>(AD221)*'OLD Data - P&amp;L'!$C$6</f>
        <v>0</v>
      </c>
      <c r="AE315" s="710">
        <f>(AE221)*'OLD Data - P&amp;L'!$C$6</f>
        <v>0</v>
      </c>
      <c r="AF315" s="710">
        <f>(AF221)*'OLD Data - P&amp;L'!$C$6</f>
        <v>0</v>
      </c>
      <c r="AG315" s="1464">
        <f t="shared" si="110"/>
        <v>0</v>
      </c>
    </row>
    <row r="316" hidden="1" outlineLevel="1">
      <c r="A316" s="1017" t="s">
        <v>994</v>
      </c>
      <c r="B316" s="710">
        <f>B315*'OLD Data - P&amp;L'!$L$5</f>
        <v>0</v>
      </c>
      <c r="C316" s="710">
        <f>C315*'OLD Data - P&amp;L'!$L$5</f>
        <v>0</v>
      </c>
      <c r="D316" s="710">
        <f>D315*'OLD Data - P&amp;L'!$L$5</f>
        <v>0</v>
      </c>
      <c r="E316" s="710">
        <f>E315*'OLD Data - P&amp;L'!$L$5</f>
        <v>0</v>
      </c>
      <c r="F316" s="710">
        <f>F315*'OLD Data - P&amp;L'!$L$5</f>
        <v>0</v>
      </c>
      <c r="G316" s="710">
        <f>G315*'OLD Data - P&amp;L'!$L$5</f>
        <v>0</v>
      </c>
      <c r="H316" s="710">
        <f>H315*'OLD Data - P&amp;L'!$L$5</f>
        <v>0</v>
      </c>
      <c r="I316" s="710">
        <f>I315*'OLD Data - P&amp;L'!$L$5</f>
        <v>0</v>
      </c>
      <c r="J316" s="710">
        <f>J315*'OLD Data - P&amp;L'!$L$5</f>
        <v>0</v>
      </c>
      <c r="K316" s="710">
        <f>K315*'OLD Data - P&amp;L'!$L$5</f>
        <v>0</v>
      </c>
      <c r="L316" s="710">
        <f>L315*'OLD Data - P&amp;L'!$L$5</f>
        <v>0</v>
      </c>
      <c r="M316" s="710">
        <f>M315*'OLD Data - P&amp;L'!$L$5</f>
        <v>0</v>
      </c>
      <c r="N316" s="710">
        <f>N315*'OLD Data - P&amp;L'!$L$5</f>
        <v>0</v>
      </c>
      <c r="O316" s="710">
        <f>O315*'OLD Data - P&amp;L'!$L$5</f>
        <v>0</v>
      </c>
      <c r="P316" s="710">
        <f>P315*'OLD Data - P&amp;L'!$L$5</f>
        <v>0</v>
      </c>
      <c r="Q316" s="710">
        <f>Q315*'OLD Data - P&amp;L'!$L$5</f>
        <v>0</v>
      </c>
      <c r="R316" s="710">
        <f>R315*'OLD Data - P&amp;L'!$L$5</f>
        <v>0</v>
      </c>
      <c r="S316" s="710">
        <f>S315*'OLD Data - P&amp;L'!$L$5</f>
        <v>0</v>
      </c>
      <c r="T316" s="710">
        <f>T315*'OLD Data - P&amp;L'!$L$5</f>
        <v>0</v>
      </c>
      <c r="U316" s="710">
        <f>U315*'OLD Data - P&amp;L'!$L$5</f>
        <v>0</v>
      </c>
      <c r="V316" s="710">
        <f>V315*'OLD Data - P&amp;L'!$L$5</f>
        <v>0</v>
      </c>
      <c r="W316" s="710">
        <f>W315*'OLD Data - P&amp;L'!$L$5</f>
        <v>0</v>
      </c>
      <c r="X316" s="710">
        <f>X315*'OLD Data - P&amp;L'!$L$5</f>
        <v>0</v>
      </c>
      <c r="Y316" s="710">
        <f>Y315*'OLD Data - P&amp;L'!$L$5</f>
        <v>0</v>
      </c>
      <c r="Z316" s="710">
        <f>Z315*'OLD Data - P&amp;L'!$L$5</f>
        <v>0</v>
      </c>
      <c r="AA316" s="710">
        <f>AA315*'OLD Data - P&amp;L'!$L$5</f>
        <v>0</v>
      </c>
      <c r="AB316" s="710">
        <f>AB315*'OLD Data - P&amp;L'!$L$5</f>
        <v>0</v>
      </c>
      <c r="AC316" s="710">
        <f>AC315*'OLD Data - P&amp;L'!$L$5</f>
        <v>0</v>
      </c>
      <c r="AD316" s="710">
        <f>AD315*'OLD Data - P&amp;L'!$L$5</f>
        <v>0</v>
      </c>
      <c r="AE316" s="710">
        <f>AE315*'OLD Data - P&amp;L'!$L$5</f>
        <v>0</v>
      </c>
      <c r="AF316" s="710">
        <f>AF315*'OLD Data - P&amp;L'!$L$5</f>
        <v>0</v>
      </c>
      <c r="AG316" s="1464">
        <f t="shared" si="110"/>
        <v>0</v>
      </c>
    </row>
    <row r="317" hidden="1" outlineLevel="1">
      <c r="A317" s="1017" t="s">
        <v>1001</v>
      </c>
      <c r="B317" s="710">
        <f>B315*'OLD Data - P&amp;L'!$L$4</f>
        <v>0</v>
      </c>
      <c r="C317" s="710">
        <f>C315*'OLD Data - P&amp;L'!$L$4</f>
        <v>0</v>
      </c>
      <c r="D317" s="710">
        <f>D315*'OLD Data - P&amp;L'!$L$4</f>
        <v>0</v>
      </c>
      <c r="E317" s="710">
        <f>E315*'OLD Data - P&amp;L'!$L$4</f>
        <v>0</v>
      </c>
      <c r="F317" s="710">
        <f>F315*'OLD Data - P&amp;L'!$L$4</f>
        <v>0</v>
      </c>
      <c r="G317" s="710">
        <f>G315*'OLD Data - P&amp;L'!$L$4</f>
        <v>0</v>
      </c>
      <c r="H317" s="710">
        <f>H315*'OLD Data - P&amp;L'!$L$4</f>
        <v>0</v>
      </c>
      <c r="I317" s="710">
        <f>I315*'OLD Data - P&amp;L'!$L$4</f>
        <v>0</v>
      </c>
      <c r="J317" s="710">
        <f>J315*'OLD Data - P&amp;L'!$L$4</f>
        <v>0</v>
      </c>
      <c r="K317" s="710">
        <f>K315*'OLD Data - P&amp;L'!$L$4</f>
        <v>0</v>
      </c>
      <c r="L317" s="710">
        <f>L315*'OLD Data - P&amp;L'!$L$4</f>
        <v>0</v>
      </c>
      <c r="M317" s="710">
        <f>M315*'OLD Data - P&amp;L'!$L$4</f>
        <v>0</v>
      </c>
      <c r="N317" s="710">
        <f>N315*'OLD Data - P&amp;L'!$L$4</f>
        <v>0</v>
      </c>
      <c r="O317" s="710">
        <f>O315*'OLD Data - P&amp;L'!$L$4</f>
        <v>0</v>
      </c>
      <c r="P317" s="710">
        <f>P315*'OLD Data - P&amp;L'!$L$4</f>
        <v>0</v>
      </c>
      <c r="Q317" s="710">
        <f>Q315*'OLD Data - P&amp;L'!$L$4</f>
        <v>0</v>
      </c>
      <c r="R317" s="710">
        <f>R315*'OLD Data - P&amp;L'!$L$4</f>
        <v>0</v>
      </c>
      <c r="S317" s="710">
        <f>S315*'OLD Data - P&amp;L'!$L$4</f>
        <v>0</v>
      </c>
      <c r="T317" s="710">
        <f>T315*'OLD Data - P&amp;L'!$L$4</f>
        <v>0</v>
      </c>
      <c r="U317" s="710">
        <f>U315*'OLD Data - P&amp;L'!$L$4</f>
        <v>0</v>
      </c>
      <c r="V317" s="710">
        <f>V315*'OLD Data - P&amp;L'!$L$4</f>
        <v>0</v>
      </c>
      <c r="W317" s="710">
        <f>W315*'OLD Data - P&amp;L'!$L$4</f>
        <v>0</v>
      </c>
      <c r="X317" s="710">
        <f>X315*'OLD Data - P&amp;L'!$L$4</f>
        <v>0</v>
      </c>
      <c r="Y317" s="710">
        <f>Y315*'OLD Data - P&amp;L'!$L$4</f>
        <v>0</v>
      </c>
      <c r="Z317" s="710">
        <f>Z315*'OLD Data - P&amp;L'!$L$4</f>
        <v>0</v>
      </c>
      <c r="AA317" s="710">
        <f>AA315*'OLD Data - P&amp;L'!$L$4</f>
        <v>0</v>
      </c>
      <c r="AB317" s="710">
        <f>AB315*'OLD Data - P&amp;L'!$L$4</f>
        <v>0</v>
      </c>
      <c r="AC317" s="710">
        <f>AC315*'OLD Data - P&amp;L'!$L$4</f>
        <v>0</v>
      </c>
      <c r="AD317" s="710">
        <f>AD315*'OLD Data - P&amp;L'!$L$4</f>
        <v>0</v>
      </c>
      <c r="AE317" s="710">
        <f>AE315*'OLD Data - P&amp;L'!$L$4</f>
        <v>0</v>
      </c>
      <c r="AF317" s="710">
        <f>AF315*'OLD Data - P&amp;L'!$L$4</f>
        <v>0</v>
      </c>
      <c r="AG317" s="1464">
        <f t="shared" si="110"/>
        <v>0</v>
      </c>
    </row>
    <row r="318" hidden="1" outlineLevel="1">
      <c r="A318" s="1016" t="s">
        <v>1004</v>
      </c>
      <c r="B318" s="710">
        <f>(B222)*'OLD Data - P&amp;L'!$C$8</f>
        <v>0</v>
      </c>
      <c r="C318" s="710">
        <f>(C222)*'OLD Data - P&amp;L'!$C$8</f>
        <v>0</v>
      </c>
      <c r="D318" s="710">
        <f>(D222)*'OLD Data - P&amp;L'!$C$8</f>
        <v>0</v>
      </c>
      <c r="E318" s="710">
        <f>(E222)*'OLD Data - P&amp;L'!$C$8</f>
        <v>0</v>
      </c>
      <c r="F318" s="710">
        <f>(F222)*'OLD Data - P&amp;L'!$C$8</f>
        <v>0</v>
      </c>
      <c r="G318" s="710">
        <f>(G222)*'OLD Data - P&amp;L'!$C$8</f>
        <v>0</v>
      </c>
      <c r="H318" s="710">
        <f>(H222)*'OLD Data - P&amp;L'!$C$8</f>
        <v>0</v>
      </c>
      <c r="I318" s="710">
        <f>(I222)*'OLD Data - P&amp;L'!$C$8</f>
        <v>0</v>
      </c>
      <c r="J318" s="710">
        <f>(J222)*'OLD Data - P&amp;L'!$C$8</f>
        <v>0</v>
      </c>
      <c r="K318" s="710">
        <f>(K222)*'OLD Data - P&amp;L'!$C$8</f>
        <v>0</v>
      </c>
      <c r="L318" s="710">
        <f>(L222)*'OLD Data - P&amp;L'!$C$8</f>
        <v>0</v>
      </c>
      <c r="M318" s="710">
        <f>(M222)*'OLD Data - P&amp;L'!$C$8</f>
        <v>0</v>
      </c>
      <c r="N318" s="710">
        <f>(N222)*'OLD Data - P&amp;L'!$C$8</f>
        <v>0</v>
      </c>
      <c r="O318" s="710">
        <f>(O222)*'OLD Data - P&amp;L'!$C$8</f>
        <v>0</v>
      </c>
      <c r="P318" s="710">
        <f>(P222)*'OLD Data - P&amp;L'!$C$8</f>
        <v>0</v>
      </c>
      <c r="Q318" s="710">
        <f>(Q222)*'OLD Data - P&amp;L'!$C$8</f>
        <v>0</v>
      </c>
      <c r="R318" s="710">
        <f>(R222)*'OLD Data - P&amp;L'!$C$8</f>
        <v>0</v>
      </c>
      <c r="S318" s="710">
        <f>(S222)*'OLD Data - P&amp;L'!$C$8</f>
        <v>0</v>
      </c>
      <c r="T318" s="710">
        <f>(T222)*'OLD Data - P&amp;L'!$C$8</f>
        <v>0</v>
      </c>
      <c r="U318" s="710">
        <f>(U222)*'OLD Data - P&amp;L'!$C$8</f>
        <v>0</v>
      </c>
      <c r="V318" s="710">
        <f>(V222)*'OLD Data - P&amp;L'!$C$8</f>
        <v>0</v>
      </c>
      <c r="W318" s="710">
        <f>(W222)*'OLD Data - P&amp;L'!$C$8</f>
        <v>0</v>
      </c>
      <c r="X318" s="710">
        <f>(X222)*'OLD Data - P&amp;L'!$C$8</f>
        <v>0</v>
      </c>
      <c r="Y318" s="710">
        <f>(Y222)*'OLD Data - P&amp;L'!$C$8</f>
        <v>0</v>
      </c>
      <c r="Z318" s="710">
        <f>(Z222)*'OLD Data - P&amp;L'!$C$8</f>
        <v>0</v>
      </c>
      <c r="AA318" s="710">
        <f>(AA222)*'OLD Data - P&amp;L'!$C$8</f>
        <v>0</v>
      </c>
      <c r="AB318" s="710">
        <f>(AB222)*'OLD Data - P&amp;L'!$C$8</f>
        <v>0</v>
      </c>
      <c r="AC318" s="710">
        <f>(AC222)*'OLD Data - P&amp;L'!$C$8</f>
        <v>0</v>
      </c>
      <c r="AD318" s="710">
        <f>(AD222)*'OLD Data - P&amp;L'!$C$8</f>
        <v>0</v>
      </c>
      <c r="AE318" s="710">
        <f>(AE222)*'OLD Data - P&amp;L'!$C$8</f>
        <v>0</v>
      </c>
      <c r="AF318" s="710">
        <f>(AF222)*'OLD Data - P&amp;L'!$C$8</f>
        <v>0</v>
      </c>
      <c r="AG318" s="1464">
        <f t="shared" si="110"/>
        <v>0</v>
      </c>
    </row>
    <row r="319" hidden="1" outlineLevel="1">
      <c r="A319" s="1017" t="s">
        <v>1008</v>
      </c>
      <c r="B319" s="710">
        <f>B318*'OLD Data - P&amp;L'!$L$5</f>
        <v>0</v>
      </c>
      <c r="C319" s="710">
        <f>C318*'OLD Data - P&amp;L'!$L$5</f>
        <v>0</v>
      </c>
      <c r="D319" s="710">
        <f>D318*'OLD Data - P&amp;L'!$L$5</f>
        <v>0</v>
      </c>
      <c r="E319" s="710">
        <f>E318*'OLD Data - P&amp;L'!$L$5</f>
        <v>0</v>
      </c>
      <c r="F319" s="710">
        <f>F318*'OLD Data - P&amp;L'!$L$5</f>
        <v>0</v>
      </c>
      <c r="G319" s="710">
        <f>G318*'OLD Data - P&amp;L'!$L$5</f>
        <v>0</v>
      </c>
      <c r="H319" s="710">
        <f>H318*'OLD Data - P&amp;L'!$L$5</f>
        <v>0</v>
      </c>
      <c r="I319" s="710">
        <f>I318*'OLD Data - P&amp;L'!$L$5</f>
        <v>0</v>
      </c>
      <c r="J319" s="710">
        <f>J318*'OLD Data - P&amp;L'!$L$5</f>
        <v>0</v>
      </c>
      <c r="K319" s="710">
        <f>K318*'OLD Data - P&amp;L'!$L$5</f>
        <v>0</v>
      </c>
      <c r="L319" s="710">
        <f>L318*'OLD Data - P&amp;L'!$L$5</f>
        <v>0</v>
      </c>
      <c r="M319" s="710">
        <f>M318*'OLD Data - P&amp;L'!$L$5</f>
        <v>0</v>
      </c>
      <c r="N319" s="710">
        <f>N318*'OLD Data - P&amp;L'!$L$5</f>
        <v>0</v>
      </c>
      <c r="O319" s="710">
        <f>O318*'OLD Data - P&amp;L'!$L$5</f>
        <v>0</v>
      </c>
      <c r="P319" s="710">
        <f>P318*'OLD Data - P&amp;L'!$L$5</f>
        <v>0</v>
      </c>
      <c r="Q319" s="710">
        <f>Q318*'OLD Data - P&amp;L'!$L$5</f>
        <v>0</v>
      </c>
      <c r="R319" s="710">
        <f>R318*'OLD Data - P&amp;L'!$L$5</f>
        <v>0</v>
      </c>
      <c r="S319" s="710">
        <f>S318*'OLD Data - P&amp;L'!$L$5</f>
        <v>0</v>
      </c>
      <c r="T319" s="710">
        <f>T318*'OLD Data - P&amp;L'!$L$5</f>
        <v>0</v>
      </c>
      <c r="U319" s="710">
        <f>U318*'OLD Data - P&amp;L'!$L$5</f>
        <v>0</v>
      </c>
      <c r="V319" s="710">
        <f>V318*'OLD Data - P&amp;L'!$L$5</f>
        <v>0</v>
      </c>
      <c r="W319" s="710">
        <f>W318*'OLD Data - P&amp;L'!$L$5</f>
        <v>0</v>
      </c>
      <c r="X319" s="710">
        <f>X318*'OLD Data - P&amp;L'!$L$5</f>
        <v>0</v>
      </c>
      <c r="Y319" s="710">
        <f>Y318*'OLD Data - P&amp;L'!$L$5</f>
        <v>0</v>
      </c>
      <c r="Z319" s="710">
        <f>Z318*'OLD Data - P&amp;L'!$L$5</f>
        <v>0</v>
      </c>
      <c r="AA319" s="710">
        <f>AA318*'OLD Data - P&amp;L'!$L$5</f>
        <v>0</v>
      </c>
      <c r="AB319" s="710">
        <f>AB318*'OLD Data - P&amp;L'!$L$5</f>
        <v>0</v>
      </c>
      <c r="AC319" s="710">
        <f>AC318*'OLD Data - P&amp;L'!$L$5</f>
        <v>0</v>
      </c>
      <c r="AD319" s="710">
        <f>AD318*'OLD Data - P&amp;L'!$L$5</f>
        <v>0</v>
      </c>
      <c r="AE319" s="710">
        <f>AE318*'OLD Data - P&amp;L'!$L$5</f>
        <v>0</v>
      </c>
      <c r="AF319" s="710">
        <f>AF318*'OLD Data - P&amp;L'!$L$5</f>
        <v>0</v>
      </c>
      <c r="AG319" s="1464">
        <f t="shared" si="110"/>
        <v>0</v>
      </c>
    </row>
    <row r="320" hidden="1" outlineLevel="1">
      <c r="A320" s="1017" t="s">
        <v>1013</v>
      </c>
      <c r="B320" s="710">
        <f>B318*'OLD Data - P&amp;L'!$L$4</f>
        <v>0</v>
      </c>
      <c r="C320" s="710">
        <f>C318*'OLD Data - P&amp;L'!$L$4</f>
        <v>0</v>
      </c>
      <c r="D320" s="710">
        <f>D318*'OLD Data - P&amp;L'!$L$4</f>
        <v>0</v>
      </c>
      <c r="E320" s="710">
        <f>E318*'OLD Data - P&amp;L'!$L$4</f>
        <v>0</v>
      </c>
      <c r="F320" s="710">
        <f>F318*'OLD Data - P&amp;L'!$L$4</f>
        <v>0</v>
      </c>
      <c r="G320" s="710">
        <f>G318*'OLD Data - P&amp;L'!$L$4</f>
        <v>0</v>
      </c>
      <c r="H320" s="710">
        <f>H318*'OLD Data - P&amp;L'!$L$4</f>
        <v>0</v>
      </c>
      <c r="I320" s="710">
        <f>I318*'OLD Data - P&amp;L'!$L$4</f>
        <v>0</v>
      </c>
      <c r="J320" s="710">
        <f>J318*'OLD Data - P&amp;L'!$L$4</f>
        <v>0</v>
      </c>
      <c r="K320" s="710">
        <f>K318*'OLD Data - P&amp;L'!$L$4</f>
        <v>0</v>
      </c>
      <c r="L320" s="710">
        <f>L318*'OLD Data - P&amp;L'!$L$4</f>
        <v>0</v>
      </c>
      <c r="M320" s="710">
        <f>M318*'OLD Data - P&amp;L'!$L$4</f>
        <v>0</v>
      </c>
      <c r="N320" s="710">
        <f>N318*'OLD Data - P&amp;L'!$L$4</f>
        <v>0</v>
      </c>
      <c r="O320" s="710">
        <f>O318*'OLD Data - P&amp;L'!$L$4</f>
        <v>0</v>
      </c>
      <c r="P320" s="710">
        <f>P318*'OLD Data - P&amp;L'!$L$4</f>
        <v>0</v>
      </c>
      <c r="Q320" s="710">
        <f>Q318*'OLD Data - P&amp;L'!$L$4</f>
        <v>0</v>
      </c>
      <c r="R320" s="710">
        <f>R318*'OLD Data - P&amp;L'!$L$4</f>
        <v>0</v>
      </c>
      <c r="S320" s="710">
        <f>S318*'OLD Data - P&amp;L'!$L$4</f>
        <v>0</v>
      </c>
      <c r="T320" s="710">
        <f>T318*'OLD Data - P&amp;L'!$L$4</f>
        <v>0</v>
      </c>
      <c r="U320" s="710">
        <f>U318*'OLD Data - P&amp;L'!$L$4</f>
        <v>0</v>
      </c>
      <c r="V320" s="710">
        <f>V318*'OLD Data - P&amp;L'!$L$4</f>
        <v>0</v>
      </c>
      <c r="W320" s="710">
        <f>W318*'OLD Data - P&amp;L'!$L$4</f>
        <v>0</v>
      </c>
      <c r="X320" s="710">
        <f>X318*'OLD Data - P&amp;L'!$L$4</f>
        <v>0</v>
      </c>
      <c r="Y320" s="710">
        <f>Y318*'OLD Data - P&amp;L'!$L$4</f>
        <v>0</v>
      </c>
      <c r="Z320" s="710">
        <f>Z318*'OLD Data - P&amp;L'!$L$4</f>
        <v>0</v>
      </c>
      <c r="AA320" s="710">
        <f>AA318*'OLD Data - P&amp;L'!$L$4</f>
        <v>0</v>
      </c>
      <c r="AB320" s="710">
        <f>AB318*'OLD Data - P&amp;L'!$L$4</f>
        <v>0</v>
      </c>
      <c r="AC320" s="710">
        <f>AC318*'OLD Data - P&amp;L'!$L$4</f>
        <v>0</v>
      </c>
      <c r="AD320" s="710">
        <f>AD318*'OLD Data - P&amp;L'!$L$4</f>
        <v>0</v>
      </c>
      <c r="AE320" s="710">
        <f>AE318*'OLD Data - P&amp;L'!$L$4</f>
        <v>0</v>
      </c>
      <c r="AF320" s="710">
        <f>AF318*'OLD Data - P&amp;L'!$L$4</f>
        <v>0</v>
      </c>
      <c r="AG320" s="1464">
        <f t="shared" si="110"/>
        <v>0</v>
      </c>
    </row>
    <row r="321" hidden="1" outlineLevel="1">
      <c r="A321" s="1016" t="s">
        <v>1018</v>
      </c>
      <c r="B321" s="710">
        <f>(B223+B224)*'OLD Data - P&amp;L'!$C$9</f>
        <v>0</v>
      </c>
      <c r="C321" s="710">
        <f>(C223+C224)*'OLD Data - P&amp;L'!$C$9</f>
        <v>0</v>
      </c>
      <c r="D321" s="710">
        <f>(D223+D224)*'OLD Data - P&amp;L'!$C$9</f>
        <v>0</v>
      </c>
      <c r="E321" s="710">
        <f>(E223+E224)*'OLD Data - P&amp;L'!$C$9</f>
        <v>0</v>
      </c>
      <c r="F321" s="710">
        <f>(F223+F224)*'OLD Data - P&amp;L'!$C$9</f>
        <v>0</v>
      </c>
      <c r="G321" s="710">
        <f>(G223+G224)*'OLD Data - P&amp;L'!$C$9</f>
        <v>0</v>
      </c>
      <c r="H321" s="710">
        <f>(H223+H224)*'OLD Data - P&amp;L'!$C$9</f>
        <v>0</v>
      </c>
      <c r="I321" s="710">
        <f>(I223+I224)*'OLD Data - P&amp;L'!$C$9</f>
        <v>0</v>
      </c>
      <c r="J321" s="710">
        <f>(J223+J224)*'OLD Data - P&amp;L'!$C$9</f>
        <v>0</v>
      </c>
      <c r="K321" s="710">
        <f>(K223+K224)*'OLD Data - P&amp;L'!$C$9</f>
        <v>0</v>
      </c>
      <c r="L321" s="710">
        <f>(L223+L224)*'OLD Data - P&amp;L'!$C$9</f>
        <v>0</v>
      </c>
      <c r="M321" s="710">
        <f>(M223+M224)*'OLD Data - P&amp;L'!$C$9</f>
        <v>0</v>
      </c>
      <c r="N321" s="710">
        <f>(N223+N224)*'OLD Data - P&amp;L'!$C$9</f>
        <v>0</v>
      </c>
      <c r="O321" s="710">
        <f>(O223+O224)*'OLD Data - P&amp;L'!$C$9</f>
        <v>0</v>
      </c>
      <c r="P321" s="710">
        <f>(P223+P224)*'OLD Data - P&amp;L'!$C$9</f>
        <v>0</v>
      </c>
      <c r="Q321" s="710">
        <f>(Q223+Q224)*'OLD Data - P&amp;L'!$C$9</f>
        <v>0</v>
      </c>
      <c r="R321" s="710">
        <f>(R223+R224)*'OLD Data - P&amp;L'!$C$9</f>
        <v>0</v>
      </c>
      <c r="S321" s="710">
        <f>(S223+S224)*'OLD Data - P&amp;L'!$C$9</f>
        <v>0</v>
      </c>
      <c r="T321" s="710">
        <f>(T223+T224)*'OLD Data - P&amp;L'!$C$9</f>
        <v>0</v>
      </c>
      <c r="U321" s="710">
        <f>(U223+U224)*'OLD Data - P&amp;L'!$C$9</f>
        <v>0</v>
      </c>
      <c r="V321" s="710">
        <f>(V223+V224)*'OLD Data - P&amp;L'!$C$9</f>
        <v>0</v>
      </c>
      <c r="W321" s="710">
        <f>(W223+W224)*'OLD Data - P&amp;L'!$C$9</f>
        <v>0</v>
      </c>
      <c r="X321" s="710">
        <f>(X223+X224)*'OLD Data - P&amp;L'!$C$9</f>
        <v>0</v>
      </c>
      <c r="Y321" s="710">
        <f>(Y223+Y224)*'OLD Data - P&amp;L'!$C$9</f>
        <v>0</v>
      </c>
      <c r="Z321" s="710">
        <f>(Z223+Z224)*'OLD Data - P&amp;L'!$C$9</f>
        <v>0</v>
      </c>
      <c r="AA321" s="710">
        <f>(AA223+AA224)*'OLD Data - P&amp;L'!$C$9</f>
        <v>0</v>
      </c>
      <c r="AB321" s="710">
        <f>(AB223+AB224)*'OLD Data - P&amp;L'!$C$9</f>
        <v>0</v>
      </c>
      <c r="AC321" s="710">
        <f>(AC223+AC224)*'OLD Data - P&amp;L'!$C$9</f>
        <v>0</v>
      </c>
      <c r="AD321" s="710">
        <f>(AD223+AD224)*'OLD Data - P&amp;L'!$C$9</f>
        <v>0</v>
      </c>
      <c r="AE321" s="710">
        <f>(AE223+AE224)*'OLD Data - P&amp;L'!$C$9</f>
        <v>0</v>
      </c>
      <c r="AF321" s="710">
        <f>(AF223+AF224)*'OLD Data - P&amp;L'!$C$9</f>
        <v>0</v>
      </c>
      <c r="AG321" s="1464">
        <f t="shared" si="110"/>
        <v>0</v>
      </c>
    </row>
    <row r="322" hidden="1" outlineLevel="1">
      <c r="A322" s="1017" t="s">
        <v>1025</v>
      </c>
      <c r="B322" s="710">
        <f>B321*'OLD Data - P&amp;L'!$L$5</f>
        <v>0</v>
      </c>
      <c r="C322" s="710">
        <f>C321*'OLD Data - P&amp;L'!$L$5</f>
        <v>0</v>
      </c>
      <c r="D322" s="710">
        <f>D321*'OLD Data - P&amp;L'!$L$5</f>
        <v>0</v>
      </c>
      <c r="E322" s="710">
        <f>E321*'OLD Data - P&amp;L'!$L$5</f>
        <v>0</v>
      </c>
      <c r="F322" s="710">
        <f>F321*'OLD Data - P&amp;L'!$L$5</f>
        <v>0</v>
      </c>
      <c r="G322" s="710">
        <f>G321*'OLD Data - P&amp;L'!$L$5</f>
        <v>0</v>
      </c>
      <c r="H322" s="710">
        <f>H321*'OLD Data - P&amp;L'!$L$5</f>
        <v>0</v>
      </c>
      <c r="I322" s="710">
        <f>I321*'OLD Data - P&amp;L'!$L$5</f>
        <v>0</v>
      </c>
      <c r="J322" s="710">
        <f>J321*'OLD Data - P&amp;L'!$L$5</f>
        <v>0</v>
      </c>
      <c r="K322" s="710">
        <f>K321*'OLD Data - P&amp;L'!$L$5</f>
        <v>0</v>
      </c>
      <c r="L322" s="710">
        <f>L321*'OLD Data - P&amp;L'!$L$5</f>
        <v>0</v>
      </c>
      <c r="M322" s="710">
        <f>M321*'OLD Data - P&amp;L'!$L$5</f>
        <v>0</v>
      </c>
      <c r="N322" s="710">
        <f>N321*'OLD Data - P&amp;L'!$L$5</f>
        <v>0</v>
      </c>
      <c r="O322" s="710">
        <f>O321*'OLD Data - P&amp;L'!$L$5</f>
        <v>0</v>
      </c>
      <c r="P322" s="710">
        <f>P321*'OLD Data - P&amp;L'!$L$5</f>
        <v>0</v>
      </c>
      <c r="Q322" s="710">
        <f>Q321*'OLD Data - P&amp;L'!$L$5</f>
        <v>0</v>
      </c>
      <c r="R322" s="710">
        <f>R321*'OLD Data - P&amp;L'!$L$5</f>
        <v>0</v>
      </c>
      <c r="S322" s="710">
        <f>S321*'OLD Data - P&amp;L'!$L$5</f>
        <v>0</v>
      </c>
      <c r="T322" s="710">
        <f>T321*'OLD Data - P&amp;L'!$L$5</f>
        <v>0</v>
      </c>
      <c r="U322" s="710">
        <f>U321*'OLD Data - P&amp;L'!$L$5</f>
        <v>0</v>
      </c>
      <c r="V322" s="710">
        <f>V321*'OLD Data - P&amp;L'!$L$5</f>
        <v>0</v>
      </c>
      <c r="W322" s="710">
        <f>W321*'OLD Data - P&amp;L'!$L$5</f>
        <v>0</v>
      </c>
      <c r="X322" s="710">
        <f>X321*'OLD Data - P&amp;L'!$L$5</f>
        <v>0</v>
      </c>
      <c r="Y322" s="710">
        <f>Y321*'OLD Data - P&amp;L'!$L$5</f>
        <v>0</v>
      </c>
      <c r="Z322" s="710">
        <f>Z321*'OLD Data - P&amp;L'!$L$5</f>
        <v>0</v>
      </c>
      <c r="AA322" s="710">
        <f>AA321*'OLD Data - P&amp;L'!$L$5</f>
        <v>0</v>
      </c>
      <c r="AB322" s="710">
        <f>AB321*'OLD Data - P&amp;L'!$L$5</f>
        <v>0</v>
      </c>
      <c r="AC322" s="710">
        <f>AC321*'OLD Data - P&amp;L'!$L$5</f>
        <v>0</v>
      </c>
      <c r="AD322" s="710">
        <f>AD321*'OLD Data - P&amp;L'!$L$5</f>
        <v>0</v>
      </c>
      <c r="AE322" s="710">
        <f>AE321*'OLD Data - P&amp;L'!$L$5</f>
        <v>0</v>
      </c>
      <c r="AF322" s="710">
        <f>AF321*'OLD Data - P&amp;L'!$L$5</f>
        <v>0</v>
      </c>
      <c r="AG322" s="1464">
        <f t="shared" si="110"/>
        <v>0</v>
      </c>
    </row>
    <row r="323" hidden="1" outlineLevel="1">
      <c r="A323" s="1017" t="s">
        <v>1029</v>
      </c>
      <c r="B323" s="710">
        <f>B321*'OLD Data - P&amp;L'!$L$4</f>
        <v>0</v>
      </c>
      <c r="C323" s="710">
        <f>C321*'OLD Data - P&amp;L'!$L$4</f>
        <v>0</v>
      </c>
      <c r="D323" s="710">
        <f>D321*'OLD Data - P&amp;L'!$L$4</f>
        <v>0</v>
      </c>
      <c r="E323" s="710">
        <f>E321*'OLD Data - P&amp;L'!$L$4</f>
        <v>0</v>
      </c>
      <c r="F323" s="710">
        <f>F321*'OLD Data - P&amp;L'!$L$4</f>
        <v>0</v>
      </c>
      <c r="G323" s="710">
        <f>G321*'OLD Data - P&amp;L'!$L$4</f>
        <v>0</v>
      </c>
      <c r="H323" s="710">
        <f>H321*'OLD Data - P&amp;L'!$L$4</f>
        <v>0</v>
      </c>
      <c r="I323" s="710">
        <f>I321*'OLD Data - P&amp;L'!$L$4</f>
        <v>0</v>
      </c>
      <c r="J323" s="710">
        <f>J321*'OLD Data - P&amp;L'!$L$4</f>
        <v>0</v>
      </c>
      <c r="K323" s="710">
        <f>K321*'OLD Data - P&amp;L'!$L$4</f>
        <v>0</v>
      </c>
      <c r="L323" s="710">
        <f>L321*'OLD Data - P&amp;L'!$L$4</f>
        <v>0</v>
      </c>
      <c r="M323" s="710">
        <f>M321*'OLD Data - P&amp;L'!$L$4</f>
        <v>0</v>
      </c>
      <c r="N323" s="710">
        <f>N321*'OLD Data - P&amp;L'!$L$4</f>
        <v>0</v>
      </c>
      <c r="O323" s="710">
        <f>O321*'OLD Data - P&amp;L'!$L$4</f>
        <v>0</v>
      </c>
      <c r="P323" s="710">
        <f>P321*'OLD Data - P&amp;L'!$L$4</f>
        <v>0</v>
      </c>
      <c r="Q323" s="710">
        <f>Q321*'OLD Data - P&amp;L'!$L$4</f>
        <v>0</v>
      </c>
      <c r="R323" s="710">
        <f>R321*'OLD Data - P&amp;L'!$L$4</f>
        <v>0</v>
      </c>
      <c r="S323" s="710">
        <f>S321*'OLD Data - P&amp;L'!$L$4</f>
        <v>0</v>
      </c>
      <c r="T323" s="710">
        <f>T321*'OLD Data - P&amp;L'!$L$4</f>
        <v>0</v>
      </c>
      <c r="U323" s="710">
        <f>U321*'OLD Data - P&amp;L'!$L$4</f>
        <v>0</v>
      </c>
      <c r="V323" s="710">
        <f>V321*'OLD Data - P&amp;L'!$L$4</f>
        <v>0</v>
      </c>
      <c r="W323" s="710">
        <f>W321*'OLD Data - P&amp;L'!$L$4</f>
        <v>0</v>
      </c>
      <c r="X323" s="710">
        <f>X321*'OLD Data - P&amp;L'!$L$4</f>
        <v>0</v>
      </c>
      <c r="Y323" s="710">
        <f>Y321*'OLD Data - P&amp;L'!$L$4</f>
        <v>0</v>
      </c>
      <c r="Z323" s="710">
        <f>Z321*'OLD Data - P&amp;L'!$L$4</f>
        <v>0</v>
      </c>
      <c r="AA323" s="710">
        <f>AA321*'OLD Data - P&amp;L'!$L$4</f>
        <v>0</v>
      </c>
      <c r="AB323" s="710">
        <f>AB321*'OLD Data - P&amp;L'!$L$4</f>
        <v>0</v>
      </c>
      <c r="AC323" s="710">
        <f>AC321*'OLD Data - P&amp;L'!$L$4</f>
        <v>0</v>
      </c>
      <c r="AD323" s="710">
        <f>AD321*'OLD Data - P&amp;L'!$L$4</f>
        <v>0</v>
      </c>
      <c r="AE323" s="710">
        <f>AE321*'OLD Data - P&amp;L'!$L$4</f>
        <v>0</v>
      </c>
      <c r="AF323" s="710">
        <f>AF321*'OLD Data - P&amp;L'!$L$4</f>
        <v>0</v>
      </c>
      <c r="AG323" s="1464">
        <f t="shared" si="110"/>
        <v>0</v>
      </c>
    </row>
    <row r="324" hidden="1" outlineLevel="1">
      <c r="A324" s="1016" t="s">
        <v>1034</v>
      </c>
      <c r="B324" s="710">
        <f>(B225+B226)*'OLD Data - P&amp;L'!$C$5</f>
        <v>0</v>
      </c>
      <c r="C324" s="710">
        <f>(C225+C226)*'OLD Data - P&amp;L'!$C$5</f>
        <v>0</v>
      </c>
      <c r="D324" s="710">
        <f>(D225+D226)*'OLD Data - P&amp;L'!$C$5</f>
        <v>0</v>
      </c>
      <c r="E324" s="710">
        <f>(E225+E226)*'OLD Data - P&amp;L'!$C$5</f>
        <v>0</v>
      </c>
      <c r="F324" s="710">
        <f>(F225+F226)*'OLD Data - P&amp;L'!$C$5</f>
        <v>0</v>
      </c>
      <c r="G324" s="710">
        <f>(G225+G226)*'OLD Data - P&amp;L'!$C$5</f>
        <v>0</v>
      </c>
      <c r="H324" s="710">
        <f>(H225+H226)*'OLD Data - P&amp;L'!$C$5</f>
        <v>0</v>
      </c>
      <c r="I324" s="710">
        <f>(I225+I226)*'OLD Data - P&amp;L'!$C$5</f>
        <v>0</v>
      </c>
      <c r="J324" s="710">
        <f>(J225+J226)*'OLD Data - P&amp;L'!$C$5</f>
        <v>0</v>
      </c>
      <c r="K324" s="710">
        <f>(K225+K226)*'OLD Data - P&amp;L'!$C$5</f>
        <v>0</v>
      </c>
      <c r="L324" s="710">
        <f>(L225+L226)*'OLD Data - P&amp;L'!$C$5</f>
        <v>0</v>
      </c>
      <c r="M324" s="710">
        <f>(M225+M226)*'OLD Data - P&amp;L'!$C$5</f>
        <v>0</v>
      </c>
      <c r="N324" s="710">
        <f>(N225+N226)*'OLD Data - P&amp;L'!$C$5</f>
        <v>0</v>
      </c>
      <c r="O324" s="710">
        <f>(O225+O226)*'OLD Data - P&amp;L'!$C$5</f>
        <v>0</v>
      </c>
      <c r="P324" s="710">
        <f>(P225+P226)*'OLD Data - P&amp;L'!$C$5</f>
        <v>0</v>
      </c>
      <c r="Q324" s="710">
        <f>(Q225+Q226)*'OLD Data - P&amp;L'!$C$5</f>
        <v>0</v>
      </c>
      <c r="R324" s="710">
        <f>(R225+R226)*'OLD Data - P&amp;L'!$C$5</f>
        <v>0</v>
      </c>
      <c r="S324" s="710">
        <f>(S225+S226)*'OLD Data - P&amp;L'!$C$5</f>
        <v>0</v>
      </c>
      <c r="T324" s="710">
        <f>(T225+T226)*'OLD Data - P&amp;L'!$C$5</f>
        <v>0</v>
      </c>
      <c r="U324" s="710">
        <f>(U225+U226)*'OLD Data - P&amp;L'!$C$5</f>
        <v>0</v>
      </c>
      <c r="V324" s="710">
        <f>(V225+V226)*'OLD Data - P&amp;L'!$C$5</f>
        <v>0</v>
      </c>
      <c r="W324" s="710">
        <f>(W225+W226)*'OLD Data - P&amp;L'!$C$5</f>
        <v>0</v>
      </c>
      <c r="X324" s="710">
        <f>(X225+X226)*'OLD Data - P&amp;L'!$C$5</f>
        <v>0</v>
      </c>
      <c r="Y324" s="710">
        <f>(Y225+Y226)*'OLD Data - P&amp;L'!$C$5</f>
        <v>0</v>
      </c>
      <c r="Z324" s="710">
        <f>(Z225+Z226)*'OLD Data - P&amp;L'!$C$5</f>
        <v>0</v>
      </c>
      <c r="AA324" s="710">
        <f>(AA225+AA226)*'OLD Data - P&amp;L'!$C$5</f>
        <v>0</v>
      </c>
      <c r="AB324" s="710">
        <f>(AB225+AB226)*'OLD Data - P&amp;L'!$C$5</f>
        <v>0</v>
      </c>
      <c r="AC324" s="710">
        <f>(AC225+AC226)*'OLD Data - P&amp;L'!$C$5</f>
        <v>0</v>
      </c>
      <c r="AD324" s="710">
        <f>(AD225+AD226)*'OLD Data - P&amp;L'!$C$5</f>
        <v>0</v>
      </c>
      <c r="AE324" s="710">
        <f>(AE225+AE226)*'OLD Data - P&amp;L'!$C$5</f>
        <v>0</v>
      </c>
      <c r="AF324" s="710">
        <f>(AF225+AF226)*'OLD Data - P&amp;L'!$C$5</f>
        <v>0</v>
      </c>
      <c r="AG324" s="1464">
        <f t="shared" si="110"/>
        <v>0</v>
      </c>
    </row>
    <row r="325" hidden="1" outlineLevel="1">
      <c r="A325" s="1017" t="s">
        <v>1222</v>
      </c>
      <c r="B325" s="710">
        <f>B324*'OLD Data - P&amp;L'!$L$8</f>
        <v>0</v>
      </c>
      <c r="C325" s="710">
        <f>C324*'OLD Data - P&amp;L'!$L$8</f>
        <v>0</v>
      </c>
      <c r="D325" s="710">
        <f>D324*'OLD Data - P&amp;L'!$L$8</f>
        <v>0</v>
      </c>
      <c r="E325" s="710">
        <f>E324*'OLD Data - P&amp;L'!$L$8</f>
        <v>0</v>
      </c>
      <c r="F325" s="710">
        <f>F324*'OLD Data - P&amp;L'!$L$8</f>
        <v>0</v>
      </c>
      <c r="G325" s="710">
        <f>G324*'OLD Data - P&amp;L'!$L$8</f>
        <v>0</v>
      </c>
      <c r="H325" s="710">
        <f>H324*'OLD Data - P&amp;L'!$L$8</f>
        <v>0</v>
      </c>
      <c r="I325" s="710">
        <f>I324*'OLD Data - P&amp;L'!$L$8</f>
        <v>0</v>
      </c>
      <c r="J325" s="710">
        <f>J324*'OLD Data - P&amp;L'!$L$8</f>
        <v>0</v>
      </c>
      <c r="K325" s="710">
        <f>K324*'OLD Data - P&amp;L'!$L$8</f>
        <v>0</v>
      </c>
      <c r="L325" s="710">
        <f>L324*'OLD Data - P&amp;L'!$L$8</f>
        <v>0</v>
      </c>
      <c r="M325" s="710">
        <f>M324*'OLD Data - P&amp;L'!$L$8</f>
        <v>0</v>
      </c>
      <c r="N325" s="710">
        <f>N324*'OLD Data - P&amp;L'!$L$8</f>
        <v>0</v>
      </c>
      <c r="O325" s="710">
        <f>O324*'OLD Data - P&amp;L'!$L$8</f>
        <v>0</v>
      </c>
      <c r="P325" s="710">
        <f>P324*'OLD Data - P&amp;L'!$L$8</f>
        <v>0</v>
      </c>
      <c r="Q325" s="710">
        <f>Q324*'OLD Data - P&amp;L'!$L$8</f>
        <v>0</v>
      </c>
      <c r="R325" s="710">
        <f>R324*'OLD Data - P&amp;L'!$L$8</f>
        <v>0</v>
      </c>
      <c r="S325" s="710">
        <f>S324*'OLD Data - P&amp;L'!$L$8</f>
        <v>0</v>
      </c>
      <c r="T325" s="710">
        <f>T324*'OLD Data - P&amp;L'!$L$8</f>
        <v>0</v>
      </c>
      <c r="U325" s="710">
        <f>U324*'OLD Data - P&amp;L'!$L$8</f>
        <v>0</v>
      </c>
      <c r="V325" s="710">
        <f>V324*'OLD Data - P&amp;L'!$L$8</f>
        <v>0</v>
      </c>
      <c r="W325" s="710">
        <f>W324*'OLD Data - P&amp;L'!$L$8</f>
        <v>0</v>
      </c>
      <c r="X325" s="710">
        <f>X324*'OLD Data - P&amp;L'!$L$8</f>
        <v>0</v>
      </c>
      <c r="Y325" s="710">
        <f>Y324*'OLD Data - P&amp;L'!$L$8</f>
        <v>0</v>
      </c>
      <c r="Z325" s="710">
        <f>Z324*'OLD Data - P&amp;L'!$L$8</f>
        <v>0</v>
      </c>
      <c r="AA325" s="710">
        <f>AA324*'OLD Data - P&amp;L'!$L$8</f>
        <v>0</v>
      </c>
      <c r="AB325" s="710">
        <f>AB324*'OLD Data - P&amp;L'!$L$8</f>
        <v>0</v>
      </c>
      <c r="AC325" s="710">
        <f>AC324*'OLD Data - P&amp;L'!$L$8</f>
        <v>0</v>
      </c>
      <c r="AD325" s="710">
        <f>AD324*'OLD Data - P&amp;L'!$L$8</f>
        <v>0</v>
      </c>
      <c r="AE325" s="710">
        <f>AE324*'OLD Data - P&amp;L'!$L$8</f>
        <v>0</v>
      </c>
      <c r="AF325" s="710">
        <f>AF324*'OLD Data - P&amp;L'!$L$8</f>
        <v>0</v>
      </c>
      <c r="AG325" s="1464">
        <f t="shared" si="110"/>
        <v>0</v>
      </c>
    </row>
    <row r="326" hidden="1" outlineLevel="1">
      <c r="A326" s="1017" t="s">
        <v>1045</v>
      </c>
      <c r="B326" s="710">
        <f>B324*'OLD Data - P&amp;L'!$L$9</f>
        <v>0</v>
      </c>
      <c r="C326" s="710">
        <f>C324*'OLD Data - P&amp;L'!$L$9</f>
        <v>0</v>
      </c>
      <c r="D326" s="710">
        <f>D324*'OLD Data - P&amp;L'!$L$9</f>
        <v>0</v>
      </c>
      <c r="E326" s="710">
        <f>E324*'OLD Data - P&amp;L'!$L$9</f>
        <v>0</v>
      </c>
      <c r="F326" s="710">
        <f>F324*'OLD Data - P&amp;L'!$L$9</f>
        <v>0</v>
      </c>
      <c r="G326" s="710">
        <f>G324*'OLD Data - P&amp;L'!$L$9</f>
        <v>0</v>
      </c>
      <c r="H326" s="710">
        <f>H324*'OLD Data - P&amp;L'!$L$9</f>
        <v>0</v>
      </c>
      <c r="I326" s="710">
        <f>I324*'OLD Data - P&amp;L'!$L$9</f>
        <v>0</v>
      </c>
      <c r="J326" s="710">
        <f>J324*'OLD Data - P&amp;L'!$L$9</f>
        <v>0</v>
      </c>
      <c r="K326" s="710">
        <f>K324*'OLD Data - P&amp;L'!$L$9</f>
        <v>0</v>
      </c>
      <c r="L326" s="710">
        <f>L324*'OLD Data - P&amp;L'!$L$9</f>
        <v>0</v>
      </c>
      <c r="M326" s="710">
        <f>M324*'OLD Data - P&amp;L'!$L$9</f>
        <v>0</v>
      </c>
      <c r="N326" s="710">
        <f>N324*'OLD Data - P&amp;L'!$L$9</f>
        <v>0</v>
      </c>
      <c r="O326" s="710">
        <f>O324*'OLD Data - P&amp;L'!$L$9</f>
        <v>0</v>
      </c>
      <c r="P326" s="710">
        <f>P324*'OLD Data - P&amp;L'!$L$9</f>
        <v>0</v>
      </c>
      <c r="Q326" s="710">
        <f>Q324*'OLD Data - P&amp;L'!$L$9</f>
        <v>0</v>
      </c>
      <c r="R326" s="710">
        <f>R324*'OLD Data - P&amp;L'!$L$9</f>
        <v>0</v>
      </c>
      <c r="S326" s="710">
        <f>S324*'OLD Data - P&amp;L'!$L$9</f>
        <v>0</v>
      </c>
      <c r="T326" s="710">
        <f>T324*'OLD Data - P&amp;L'!$L$9</f>
        <v>0</v>
      </c>
      <c r="U326" s="710">
        <f>U324*'OLD Data - P&amp;L'!$L$9</f>
        <v>0</v>
      </c>
      <c r="V326" s="710">
        <f>V324*'OLD Data - P&amp;L'!$L$9</f>
        <v>0</v>
      </c>
      <c r="W326" s="710">
        <f>W324*'OLD Data - P&amp;L'!$L$9</f>
        <v>0</v>
      </c>
      <c r="X326" s="710">
        <f>X324*'OLD Data - P&amp;L'!$L$9</f>
        <v>0</v>
      </c>
      <c r="Y326" s="710">
        <f>Y324*'OLD Data - P&amp;L'!$L$9</f>
        <v>0</v>
      </c>
      <c r="Z326" s="710">
        <f>Z324*'OLD Data - P&amp;L'!$L$9</f>
        <v>0</v>
      </c>
      <c r="AA326" s="710">
        <f>AA324*'OLD Data - P&amp;L'!$L$9</f>
        <v>0</v>
      </c>
      <c r="AB326" s="710">
        <f>AB324*'OLD Data - P&amp;L'!$L$9</f>
        <v>0</v>
      </c>
      <c r="AC326" s="710">
        <f>AC324*'OLD Data - P&amp;L'!$L$9</f>
        <v>0</v>
      </c>
      <c r="AD326" s="710">
        <f>AD324*'OLD Data - P&amp;L'!$L$9</f>
        <v>0</v>
      </c>
      <c r="AE326" s="710">
        <f>AE324*'OLD Data - P&amp;L'!$L$9</f>
        <v>0</v>
      </c>
      <c r="AF326" s="710">
        <f>AF324*'OLD Data - P&amp;L'!$L$9</f>
        <v>0</v>
      </c>
      <c r="AG326" s="1464">
        <f t="shared" si="110"/>
        <v>0</v>
      </c>
    </row>
    <row r="327" hidden="1" outlineLevel="1">
      <c r="A327" s="1017" t="s">
        <v>1052</v>
      </c>
      <c r="B327" s="710">
        <f>(B227+B228)*'OLD Data - P&amp;L'!$C$10</f>
        <v>0</v>
      </c>
      <c r="C327" s="710">
        <f>(C227+C228)*'OLD Data - P&amp;L'!$C$10</f>
        <v>0</v>
      </c>
      <c r="D327" s="710">
        <f>(D227+D228)*'OLD Data - P&amp;L'!$C$10</f>
        <v>0</v>
      </c>
      <c r="E327" s="710">
        <f>(E227+E228)*'OLD Data - P&amp;L'!$C$10</f>
        <v>0</v>
      </c>
      <c r="F327" s="710">
        <f>(F227+F228)*'OLD Data - P&amp;L'!$C$10</f>
        <v>0</v>
      </c>
      <c r="G327" s="710">
        <f>(G227+G228)*'OLD Data - P&amp;L'!$C$10</f>
        <v>0</v>
      </c>
      <c r="H327" s="710">
        <f>(H227+H228)*'OLD Data - P&amp;L'!$C$10</f>
        <v>0</v>
      </c>
      <c r="I327" s="710">
        <f>(I227+I228)*'OLD Data - P&amp;L'!$C$10</f>
        <v>0</v>
      </c>
      <c r="J327" s="710">
        <f>(J227+J228)*'OLD Data - P&amp;L'!$C$10</f>
        <v>0</v>
      </c>
      <c r="K327" s="710">
        <f>(K227+K228)*'OLD Data - P&amp;L'!$C$10</f>
        <v>0</v>
      </c>
      <c r="L327" s="710">
        <f>(L227+L228)*'OLD Data - P&amp;L'!$C$10</f>
        <v>0</v>
      </c>
      <c r="M327" s="710">
        <f>(M227+M228)*'OLD Data - P&amp;L'!$C$10</f>
        <v>0</v>
      </c>
      <c r="N327" s="710">
        <f>(N227+N228)*'OLD Data - P&amp;L'!$C$10</f>
        <v>0</v>
      </c>
      <c r="O327" s="710">
        <f>(O227+O228)*'OLD Data - P&amp;L'!$C$10</f>
        <v>0</v>
      </c>
      <c r="P327" s="710">
        <f>(P227+P228)*'OLD Data - P&amp;L'!$C$10</f>
        <v>0</v>
      </c>
      <c r="Q327" s="710">
        <f>(Q227+Q228)*'OLD Data - P&amp;L'!$C$10</f>
        <v>0</v>
      </c>
      <c r="R327" s="710">
        <f>(R227+R228)*'OLD Data - P&amp;L'!$C$10</f>
        <v>0</v>
      </c>
      <c r="S327" s="710">
        <f>(S227+S228)*'OLD Data - P&amp;L'!$C$10</f>
        <v>0</v>
      </c>
      <c r="T327" s="710">
        <f>(T227+T228)*'OLD Data - P&amp;L'!$C$10</f>
        <v>0</v>
      </c>
      <c r="U327" s="710">
        <f>(U227+U228)*'OLD Data - P&amp;L'!$C$10</f>
        <v>0</v>
      </c>
      <c r="V327" s="710">
        <f>(V227+V228)*'OLD Data - P&amp;L'!$C$10</f>
        <v>0</v>
      </c>
      <c r="W327" s="710">
        <f>(W227+W228)*'OLD Data - P&amp;L'!$C$10</f>
        <v>0</v>
      </c>
      <c r="X327" s="710">
        <f>(X227+X228)*'OLD Data - P&amp;L'!$C$10</f>
        <v>0</v>
      </c>
      <c r="Y327" s="710">
        <f>(Y227+Y228)*'OLD Data - P&amp;L'!$C$10</f>
        <v>0</v>
      </c>
      <c r="Z327" s="710">
        <f>(Z227+Z228)*'OLD Data - P&amp;L'!$C$10</f>
        <v>0</v>
      </c>
      <c r="AA327" s="710">
        <f>(AA227+AA228)*'OLD Data - P&amp;L'!$C$10</f>
        <v>0</v>
      </c>
      <c r="AB327" s="710">
        <f>(AB227+AB228)*'OLD Data - P&amp;L'!$C$10</f>
        <v>0</v>
      </c>
      <c r="AC327" s="710">
        <f>(AC227+AC228)*'OLD Data - P&amp;L'!$C$10</f>
        <v>0</v>
      </c>
      <c r="AD327" s="710">
        <f>(AD227+AD228)*'OLD Data - P&amp;L'!$C$10</f>
        <v>0</v>
      </c>
      <c r="AE327" s="710">
        <f>(AE227+AE228)*'OLD Data - P&amp;L'!$C$10</f>
        <v>0</v>
      </c>
      <c r="AF327" s="710">
        <f>(AF227+AF228)*'OLD Data - P&amp;L'!$C$10</f>
        <v>0</v>
      </c>
      <c r="AG327" s="1464"/>
    </row>
    <row r="328" hidden="1" outlineLevel="1">
      <c r="A328" s="1017" t="s">
        <v>1056</v>
      </c>
      <c r="B328" s="710">
        <f>(B311+B313+B315+B318+B321+B324)*'OLD Data - P&amp;L'!$L$6</f>
        <v>0</v>
      </c>
      <c r="C328" s="710">
        <f>(C311+C313+C315+C318+C321+C324)*'OLD Data - P&amp;L'!$L$6</f>
        <v>0</v>
      </c>
      <c r="D328" s="710">
        <f>(D311+D313+D315+D318+D321+D324)*'OLD Data - P&amp;L'!$L$6</f>
        <v>0</v>
      </c>
      <c r="E328" s="710">
        <f>(E311+E313+E315+E318+E321+E324)*'OLD Data - P&amp;L'!$L$6</f>
        <v>0</v>
      </c>
      <c r="F328" s="710">
        <f>(F311+F313+F315+F318+F321+F324)*'OLD Data - P&amp;L'!$L$6</f>
        <v>0</v>
      </c>
      <c r="G328" s="710">
        <f>(G311+G313+G315+G318+G321+G324)*'OLD Data - P&amp;L'!$L$6</f>
        <v>0</v>
      </c>
      <c r="H328" s="710">
        <f>(H311+H313+H315+H318+H321+H324)*'OLD Data - P&amp;L'!$L$6</f>
        <v>0</v>
      </c>
      <c r="I328" s="710">
        <f>(I311+I313+I315+I318+I321+I324)*'OLD Data - P&amp;L'!$L$6</f>
        <v>0</v>
      </c>
      <c r="J328" s="710">
        <f>(J311+J313+J315+J318+J321+J324)*'OLD Data - P&amp;L'!$L$6</f>
        <v>0</v>
      </c>
      <c r="K328" s="710">
        <f>(K311+K313+K315+K318+K321+K324)*'OLD Data - P&amp;L'!$L$6</f>
        <v>0</v>
      </c>
      <c r="L328" s="710">
        <f>(L311+L313+L315+L318+L321+L324)*'OLD Data - P&amp;L'!$L$6</f>
        <v>0</v>
      </c>
      <c r="M328" s="710">
        <f>(M311+M313+M315+M318+M321+M324)*'OLD Data - P&amp;L'!$L$6</f>
        <v>0</v>
      </c>
      <c r="N328" s="710">
        <f>(N311+N313+N315+N318+N321+N324)*'OLD Data - P&amp;L'!$L$6</f>
        <v>0</v>
      </c>
      <c r="O328" s="710">
        <f>(O311+O313+O315+O318+O321+O324)*'OLD Data - P&amp;L'!$L$6</f>
        <v>0</v>
      </c>
      <c r="P328" s="710">
        <f>(P311+P313+P315+P318+P321+P324)*'OLD Data - P&amp;L'!$L$6</f>
        <v>0</v>
      </c>
      <c r="Q328" s="710">
        <f>(Q311+Q313+Q315+Q318+Q321+Q324)*'OLD Data - P&amp;L'!$L$6</f>
        <v>0</v>
      </c>
      <c r="R328" s="710">
        <f>(R311+R313+R315+R318+R321+R324)*'OLD Data - P&amp;L'!$L$6</f>
        <v>0</v>
      </c>
      <c r="S328" s="710">
        <f>(S311+S313+S315+S318+S321+S324)*'OLD Data - P&amp;L'!$L$6</f>
        <v>0</v>
      </c>
      <c r="T328" s="710">
        <f>(T311+T313+T315+T318+T321+T324)*'OLD Data - P&amp;L'!$L$6</f>
        <v>0</v>
      </c>
      <c r="U328" s="710">
        <f>(U311+U313+U315+U318+U321+U324)*'OLD Data - P&amp;L'!$L$6</f>
        <v>0</v>
      </c>
      <c r="V328" s="710">
        <f>(V311+V313+V315+V318+V321+V324)*'OLD Data - P&amp;L'!$L$6</f>
        <v>0</v>
      </c>
      <c r="W328" s="710">
        <f>(W311+W313+W315+W318+W321+W324)*'OLD Data - P&amp;L'!$L$6</f>
        <v>0</v>
      </c>
      <c r="X328" s="710">
        <f>(X311+X313+X315+X318+X321+X324)*'OLD Data - P&amp;L'!$L$6</f>
        <v>0</v>
      </c>
      <c r="Y328" s="710">
        <f>(Y311+Y313+Y315+Y318+Y321+Y324)*'OLD Data - P&amp;L'!$L$6</f>
        <v>0</v>
      </c>
      <c r="Z328" s="710">
        <f>(Z311+Z313+Z315+Z318+Z321+Z324)*'OLD Data - P&amp;L'!$L$6</f>
        <v>0</v>
      </c>
      <c r="AA328" s="710">
        <f>(AA311+AA313+AA315+AA318+AA321+AA324)*'OLD Data - P&amp;L'!$L$6</f>
        <v>0</v>
      </c>
      <c r="AB328" s="710">
        <f>(AB311+AB313+AB315+AB318+AB321+AB324)*'OLD Data - P&amp;L'!$L$6</f>
        <v>0</v>
      </c>
      <c r="AC328" s="710">
        <f>(AC311+AC313+AC315+AC318+AC321+AC324)*'OLD Data - P&amp;L'!$L$6</f>
        <v>0</v>
      </c>
      <c r="AD328" s="710">
        <f>(AD311+AD313+AD315+AD318+AD321+AD324)*'OLD Data - P&amp;L'!$L$6</f>
        <v>0</v>
      </c>
      <c r="AE328" s="710">
        <f>(AE311+AE313+AE315+AE318+AE321+AE324)*'OLD Data - P&amp;L'!$L$6</f>
        <v>0</v>
      </c>
      <c r="AF328" s="710">
        <f>(AF311+AF313+AF315+AF318+AF321+AF324)*'OLD Data - P&amp;L'!$L$6</f>
        <v>0</v>
      </c>
      <c r="AG328" s="1464">
        <f t="shared" ref="AG328:AG332" si="111">SUM(C328:AE328)</f>
        <v>0</v>
      </c>
    </row>
    <row r="329" hidden="1" outlineLevel="1">
      <c r="A329" s="1017" t="s">
        <v>1072</v>
      </c>
      <c r="B329" s="710">
        <f>B50*'OLD Data - P&amp;L'!C32</f>
        <v>0</v>
      </c>
      <c r="C329" s="710">
        <f>C50*'OLD Data - P&amp;L'!D32</f>
        <v>0</v>
      </c>
      <c r="D329" s="710">
        <f>D50*'OLD Data - P&amp;L'!E32</f>
        <v>0</v>
      </c>
      <c r="E329" s="710">
        <f>E50*'OLD Data - P&amp;L'!F32</f>
        <v>0</v>
      </c>
      <c r="F329" s="710">
        <f>F50*'OLD Data - P&amp;L'!G32</f>
        <v>0</v>
      </c>
      <c r="G329" s="710">
        <f>G50*'OLD Data - P&amp;L'!H32</f>
        <v>0</v>
      </c>
      <c r="H329" s="710">
        <f>H50*'OLD Data - P&amp;L'!I32</f>
        <v>0</v>
      </c>
      <c r="I329" s="710">
        <f>I50*'OLD Data - P&amp;L'!J32</f>
        <v>0</v>
      </c>
      <c r="J329" s="710">
        <f>J50*'OLD Data - P&amp;L'!K32</f>
        <v>0</v>
      </c>
      <c r="K329" s="710">
        <f>K50*'OLD Data - P&amp;L'!L32</f>
        <v>0</v>
      </c>
      <c r="L329" s="710">
        <f>L50*'OLD Data - P&amp;L'!M32</f>
        <v>0</v>
      </c>
      <c r="M329" s="710">
        <f>M50*'OLD Data - P&amp;L'!N32</f>
        <v>0</v>
      </c>
      <c r="N329" s="710">
        <f>N50*'OLD Data - P&amp;L'!O32</f>
        <v>0</v>
      </c>
      <c r="O329" s="710">
        <f>O50*'OLD Data - P&amp;L'!P32</f>
        <v>0</v>
      </c>
      <c r="P329" s="710">
        <f>P50*'OLD Data - P&amp;L'!Q32</f>
        <v>0</v>
      </c>
      <c r="Q329" s="710">
        <f>Q50*'OLD Data - P&amp;L'!R32</f>
        <v>0</v>
      </c>
      <c r="R329" s="710">
        <f>R50*'OLD Data - P&amp;L'!S32</f>
        <v>0</v>
      </c>
      <c r="S329" s="710">
        <f>S50*'OLD Data - P&amp;L'!T32</f>
        <v>0</v>
      </c>
      <c r="T329" s="710">
        <f>T50*'OLD Data - P&amp;L'!U32</f>
        <v>0</v>
      </c>
      <c r="U329" s="710">
        <f>U50*'OLD Data - P&amp;L'!V32</f>
        <v>0</v>
      </c>
      <c r="V329" s="710">
        <f>V50*'OLD Data - P&amp;L'!W32</f>
        <v>0</v>
      </c>
      <c r="W329" s="710">
        <f>W50*'OLD Data - P&amp;L'!X32</f>
        <v>0</v>
      </c>
      <c r="X329" s="710">
        <f>X50*'OLD Data - P&amp;L'!Y32</f>
        <v>0</v>
      </c>
      <c r="Y329" s="710">
        <f>Y50*'OLD Data - P&amp;L'!Z32</f>
        <v>0</v>
      </c>
      <c r="Z329" s="710">
        <f>Z50*'OLD Data - P&amp;L'!AA32</f>
        <v>0</v>
      </c>
      <c r="AA329" s="710">
        <f>AA50*'OLD Data - P&amp;L'!AB32</f>
        <v>0</v>
      </c>
      <c r="AB329" s="710">
        <f>AB50*'OLD Data - P&amp;L'!AC32</f>
        <v>0</v>
      </c>
      <c r="AC329" s="710">
        <f>AC50*'OLD Data - P&amp;L'!AD32</f>
        <v>0</v>
      </c>
      <c r="AD329" s="710">
        <f>AD50*'OLD Data - P&amp;L'!AE32</f>
        <v>0</v>
      </c>
      <c r="AE329" s="710">
        <f>AE50*'OLD Data - P&amp;L'!AF32</f>
        <v>0</v>
      </c>
      <c r="AF329" s="710">
        <f>AF50*'OLD Data - P&amp;L'!AG32</f>
        <v>0</v>
      </c>
      <c r="AG329" s="1464">
        <f t="shared" si="111"/>
        <v>0</v>
      </c>
    </row>
    <row r="330" hidden="1" outlineLevel="1">
      <c r="A330" s="1017" t="s">
        <v>1075</v>
      </c>
      <c r="B330" s="710">
        <f>B50*'OLD Data - P&amp;L'!C44</f>
        <v>0</v>
      </c>
      <c r="C330" s="710">
        <f>C50*'OLD Data - P&amp;L'!D44</f>
        <v>0</v>
      </c>
      <c r="D330" s="710">
        <f>D50*'OLD Data - P&amp;L'!E44</f>
        <v>0</v>
      </c>
      <c r="E330" s="710">
        <f>E50*'OLD Data - P&amp;L'!F44</f>
        <v>0</v>
      </c>
      <c r="F330" s="710">
        <f>F50*'OLD Data - P&amp;L'!G44</f>
        <v>0</v>
      </c>
      <c r="G330" s="710">
        <f>G50*'OLD Data - P&amp;L'!H44</f>
        <v>0</v>
      </c>
      <c r="H330" s="710">
        <f>H50*'OLD Data - P&amp;L'!I44</f>
        <v>0</v>
      </c>
      <c r="I330" s="710">
        <f>I50*'OLD Data - P&amp;L'!J44</f>
        <v>0</v>
      </c>
      <c r="J330" s="710">
        <f>J50*'OLD Data - P&amp;L'!K44</f>
        <v>0</v>
      </c>
      <c r="K330" s="710">
        <f>K50*'OLD Data - P&amp;L'!L44</f>
        <v>0</v>
      </c>
      <c r="L330" s="710">
        <f>L50*'OLD Data - P&amp;L'!M44</f>
        <v>0</v>
      </c>
      <c r="M330" s="710">
        <f>M50*'OLD Data - P&amp;L'!N44</f>
        <v>0</v>
      </c>
      <c r="N330" s="710">
        <f>N50*'OLD Data - P&amp;L'!O44</f>
        <v>0</v>
      </c>
      <c r="O330" s="710">
        <f>O50*'OLD Data - P&amp;L'!P44</f>
        <v>0</v>
      </c>
      <c r="P330" s="710">
        <f>P50*'OLD Data - P&amp;L'!Q44</f>
        <v>0</v>
      </c>
      <c r="Q330" s="710">
        <f>Q50*'OLD Data - P&amp;L'!R44</f>
        <v>0</v>
      </c>
      <c r="R330" s="710">
        <f>R50*'OLD Data - P&amp;L'!S44</f>
        <v>0</v>
      </c>
      <c r="S330" s="710">
        <f>S50*'OLD Data - P&amp;L'!T44</f>
        <v>0</v>
      </c>
      <c r="T330" s="710">
        <f>T50*'OLD Data - P&amp;L'!U44</f>
        <v>0</v>
      </c>
      <c r="U330" s="710">
        <f>U50*'OLD Data - P&amp;L'!V44</f>
        <v>0</v>
      </c>
      <c r="V330" s="710">
        <f>V50*'OLD Data - P&amp;L'!W44</f>
        <v>0</v>
      </c>
      <c r="W330" s="710">
        <f>W50*'OLD Data - P&amp;L'!X44</f>
        <v>0</v>
      </c>
      <c r="X330" s="710">
        <f>X50*'OLD Data - P&amp;L'!Y44</f>
        <v>0</v>
      </c>
      <c r="Y330" s="710">
        <f>Y50*'OLD Data - P&amp;L'!Z44</f>
        <v>0</v>
      </c>
      <c r="Z330" s="710">
        <f>Z50*'OLD Data - P&amp;L'!AA44</f>
        <v>0</v>
      </c>
      <c r="AA330" s="710">
        <f>AA50*'OLD Data - P&amp;L'!AB44</f>
        <v>0</v>
      </c>
      <c r="AB330" s="710">
        <f>AB50*'OLD Data - P&amp;L'!AC44</f>
        <v>0</v>
      </c>
      <c r="AC330" s="710">
        <f>AC50*'OLD Data - P&amp;L'!AD44</f>
        <v>0</v>
      </c>
      <c r="AD330" s="710">
        <f>AD50*'OLD Data - P&amp;L'!AE44</f>
        <v>0</v>
      </c>
      <c r="AE330" s="710">
        <f>AE50*'OLD Data - P&amp;L'!AF44</f>
        <v>0</v>
      </c>
      <c r="AF330" s="710">
        <f>AF50*'OLD Data - P&amp;L'!AG44</f>
        <v>0</v>
      </c>
      <c r="AG330" s="1464">
        <f t="shared" si="111"/>
        <v>0</v>
      </c>
    </row>
    <row r="331" hidden="1" outlineLevel="1">
      <c r="A331" s="1017" t="s">
        <v>1078</v>
      </c>
      <c r="B331" s="710">
        <f>B60*'OLD Data - P&amp;L'!D32</f>
        <v>0</v>
      </c>
      <c r="C331" s="710">
        <f>C60*'OLD Data - P&amp;L'!E32</f>
        <v>0</v>
      </c>
      <c r="D331" s="710">
        <f>D60*'OLD Data - P&amp;L'!F32</f>
        <v>0</v>
      </c>
      <c r="E331" s="710">
        <f>E60*'OLD Data - P&amp;L'!G32</f>
        <v>0</v>
      </c>
      <c r="F331" s="710">
        <f>F60*'OLD Data - P&amp;L'!H32</f>
        <v>0</v>
      </c>
      <c r="G331" s="710">
        <f>G60*'OLD Data - P&amp;L'!I32</f>
        <v>0</v>
      </c>
      <c r="H331" s="710">
        <f>H60*'OLD Data - P&amp;L'!J32</f>
        <v>0</v>
      </c>
      <c r="I331" s="710">
        <f>I60*'OLD Data - P&amp;L'!K32</f>
        <v>0</v>
      </c>
      <c r="J331" s="710">
        <f>J60*'OLD Data - P&amp;L'!L32</f>
        <v>0</v>
      </c>
      <c r="K331" s="710">
        <f>K60*'OLD Data - P&amp;L'!M32</f>
        <v>0</v>
      </c>
      <c r="L331" s="710">
        <f>L60*'OLD Data - P&amp;L'!N32</f>
        <v>0</v>
      </c>
      <c r="M331" s="710">
        <f>M60*'OLD Data - P&amp;L'!O32</f>
        <v>0</v>
      </c>
      <c r="N331" s="710">
        <f>N60*'OLD Data - P&amp;L'!P32</f>
        <v>0</v>
      </c>
      <c r="O331" s="710">
        <f>O60*'OLD Data - P&amp;L'!Q32</f>
        <v>0</v>
      </c>
      <c r="P331" s="710">
        <f>P60*'OLD Data - P&amp;L'!R32</f>
        <v>0</v>
      </c>
      <c r="Q331" s="710">
        <f>Q60*'OLD Data - P&amp;L'!S32</f>
        <v>0</v>
      </c>
      <c r="R331" s="710">
        <f>R60*'OLD Data - P&amp;L'!T32</f>
        <v>0</v>
      </c>
      <c r="S331" s="710">
        <f>S60*'OLD Data - P&amp;L'!U32</f>
        <v>0</v>
      </c>
      <c r="T331" s="710">
        <f>T60*'OLD Data - P&amp;L'!V32</f>
        <v>0</v>
      </c>
      <c r="U331" s="710">
        <f>U60*'OLD Data - P&amp;L'!W32</f>
        <v>0</v>
      </c>
      <c r="V331" s="710">
        <f>V60*'OLD Data - P&amp;L'!X32</f>
        <v>0</v>
      </c>
      <c r="W331" s="710">
        <f>W60*'OLD Data - P&amp;L'!Y32</f>
        <v>0</v>
      </c>
      <c r="X331" s="710">
        <f>X60*'OLD Data - P&amp;L'!Z32</f>
        <v>0</v>
      </c>
      <c r="Y331" s="710">
        <f>Y60*'OLD Data - P&amp;L'!AA32</f>
        <v>0</v>
      </c>
      <c r="Z331" s="710">
        <f>Z60*'OLD Data - P&amp;L'!AB32</f>
        <v>0</v>
      </c>
      <c r="AA331" s="710">
        <f>AA60*'OLD Data - P&amp;L'!AC32</f>
        <v>0</v>
      </c>
      <c r="AB331" s="710">
        <f>AB60*'OLD Data - P&amp;L'!AD32</f>
        <v>0</v>
      </c>
      <c r="AC331" s="710">
        <f>AC60*'OLD Data - P&amp;L'!AE32</f>
        <v>0</v>
      </c>
      <c r="AD331" s="710">
        <f>AD60*'OLD Data - P&amp;L'!AF32</f>
        <v>0</v>
      </c>
      <c r="AE331" s="710">
        <f>AE60*'OLD Data - P&amp;L'!AG32</f>
        <v>0</v>
      </c>
      <c r="AF331" s="710">
        <f>AF60*'OLD Data - P&amp;L'!AH32</f>
        <v>0</v>
      </c>
      <c r="AG331" s="1464">
        <f t="shared" si="111"/>
        <v>0</v>
      </c>
    </row>
    <row r="332" hidden="1" outlineLevel="1">
      <c r="A332" s="1017" t="s">
        <v>1083</v>
      </c>
      <c r="B332" s="710">
        <f>B60*'OLD Data - P&amp;L'!C45</f>
        <v>0</v>
      </c>
      <c r="C332" s="710">
        <f>C60*'OLD Data - P&amp;L'!D45</f>
        <v>0</v>
      </c>
      <c r="D332" s="710">
        <f>D60*'OLD Data - P&amp;L'!E45</f>
        <v>0</v>
      </c>
      <c r="E332" s="710">
        <f>E60*'OLD Data - P&amp;L'!F45</f>
        <v>0</v>
      </c>
      <c r="F332" s="710">
        <f>F60*'OLD Data - P&amp;L'!G45</f>
        <v>0</v>
      </c>
      <c r="G332" s="710">
        <f>G60*'OLD Data - P&amp;L'!H45</f>
        <v>0</v>
      </c>
      <c r="H332" s="710">
        <f>H60*'OLD Data - P&amp;L'!I45</f>
        <v>0</v>
      </c>
      <c r="I332" s="710">
        <f>I60*'OLD Data - P&amp;L'!J45</f>
        <v>0</v>
      </c>
      <c r="J332" s="710">
        <f>J60*'OLD Data - P&amp;L'!K45</f>
        <v>0</v>
      </c>
      <c r="K332" s="710">
        <f>K60*'OLD Data - P&amp;L'!L45</f>
        <v>0</v>
      </c>
      <c r="L332" s="710">
        <f>L60*'OLD Data - P&amp;L'!M45</f>
        <v>0</v>
      </c>
      <c r="M332" s="710">
        <f>M60*'OLD Data - P&amp;L'!N45</f>
        <v>0</v>
      </c>
      <c r="N332" s="710">
        <f>N60*'OLD Data - P&amp;L'!O45</f>
        <v>0</v>
      </c>
      <c r="O332" s="710">
        <f>O60*'OLD Data - P&amp;L'!P45</f>
        <v>0</v>
      </c>
      <c r="P332" s="710">
        <f>P60*'OLD Data - P&amp;L'!Q45</f>
        <v>0</v>
      </c>
      <c r="Q332" s="710">
        <f>Q60*'OLD Data - P&amp;L'!R45</f>
        <v>0</v>
      </c>
      <c r="R332" s="710">
        <f>R60*'OLD Data - P&amp;L'!S45</f>
        <v>0</v>
      </c>
      <c r="S332" s="710">
        <f>S60*'OLD Data - P&amp;L'!T45</f>
        <v>0</v>
      </c>
      <c r="T332" s="710">
        <f>T60*'OLD Data - P&amp;L'!U45</f>
        <v>0</v>
      </c>
      <c r="U332" s="710">
        <f>U60*'OLD Data - P&amp;L'!V45</f>
        <v>0</v>
      </c>
      <c r="V332" s="710">
        <f>V60*'OLD Data - P&amp;L'!W45</f>
        <v>0</v>
      </c>
      <c r="W332" s="710">
        <f>W60*'OLD Data - P&amp;L'!X45</f>
        <v>0</v>
      </c>
      <c r="X332" s="710">
        <f>X60*'OLD Data - P&amp;L'!Y45</f>
        <v>0</v>
      </c>
      <c r="Y332" s="710">
        <f>Y60*'OLD Data - P&amp;L'!Z45</f>
        <v>0</v>
      </c>
      <c r="Z332" s="710">
        <f>Z60*'OLD Data - P&amp;L'!AA45</f>
        <v>0</v>
      </c>
      <c r="AA332" s="710">
        <f>AA60*'OLD Data - P&amp;L'!AB45</f>
        <v>0</v>
      </c>
      <c r="AB332" s="710">
        <f>AB60*'OLD Data - P&amp;L'!AC45</f>
        <v>0</v>
      </c>
      <c r="AC332" s="710">
        <f>AC60*'OLD Data - P&amp;L'!AD45</f>
        <v>0</v>
      </c>
      <c r="AD332" s="710">
        <f>AD60*'OLD Data - P&amp;L'!AE45</f>
        <v>0</v>
      </c>
      <c r="AE332" s="710">
        <f>AE60*'OLD Data - P&amp;L'!AF45</f>
        <v>0</v>
      </c>
      <c r="AF332" s="710">
        <f>AF60*'OLD Data - P&amp;L'!AG45</f>
        <v>0</v>
      </c>
      <c r="AG332" s="1464">
        <f t="shared" si="111"/>
        <v>0</v>
      </c>
    </row>
    <row r="333" hidden="1" outlineLevel="1">
      <c r="A333" s="1057" t="s">
        <v>1116</v>
      </c>
      <c r="B333" s="491"/>
      <c r="C333" s="49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c r="AA333" s="491"/>
      <c r="AB333" s="491"/>
      <c r="AC333" s="491"/>
      <c r="AD333" s="491"/>
      <c r="AE333" s="491"/>
      <c r="AF333" s="1527"/>
      <c r="AG333" s="1464"/>
    </row>
    <row r="334" hidden="1" outlineLevel="1">
      <c r="A334" s="1057" t="s">
        <v>1130</v>
      </c>
      <c r="B334" s="710">
        <f>(B218+B219)*'OLD Data - P&amp;L'!$C$22</f>
        <v>0</v>
      </c>
      <c r="C334" s="710">
        <f>(C218+C219)*'OLD Data - P&amp;L'!$C$22</f>
        <v>0</v>
      </c>
      <c r="D334" s="710">
        <f>(D218+D219)*'OLD Data - P&amp;L'!$C$22</f>
        <v>0</v>
      </c>
      <c r="E334" s="710">
        <f>(E218+E219)*'OLD Data - P&amp;L'!$C$22</f>
        <v>0</v>
      </c>
      <c r="F334" s="710">
        <f>(F218+F219)*'OLD Data - P&amp;L'!$C$22</f>
        <v>0</v>
      </c>
      <c r="G334" s="710">
        <f>(G218+G219)*'OLD Data - P&amp;L'!$C$22</f>
        <v>0</v>
      </c>
      <c r="H334" s="710">
        <f>(H218+H219)*'OLD Data - P&amp;L'!$C$22</f>
        <v>0</v>
      </c>
      <c r="I334" s="710">
        <f>(I218+I219)*'OLD Data - P&amp;L'!$C$22</f>
        <v>0</v>
      </c>
      <c r="J334" s="710">
        <f>(J218+J219)*'OLD Data - P&amp;L'!$C$22</f>
        <v>0</v>
      </c>
      <c r="K334" s="710">
        <f>(K218+K219)*'OLD Data - P&amp;L'!$C$22</f>
        <v>0</v>
      </c>
      <c r="L334" s="710">
        <f>(L218+L219)*'OLD Data - P&amp;L'!$C$22</f>
        <v>0</v>
      </c>
      <c r="M334" s="710">
        <f>(M218+M219)*'OLD Data - P&amp;L'!$C$22</f>
        <v>0</v>
      </c>
      <c r="N334" s="710">
        <f>(N218+N219)*'OLD Data - P&amp;L'!$C$22</f>
        <v>0</v>
      </c>
      <c r="O334" s="710">
        <f>(O218+O219)*'OLD Data - P&amp;L'!$C$22</f>
        <v>0</v>
      </c>
      <c r="P334" s="710">
        <f>(P218+P219)*'OLD Data - P&amp;L'!$C$22</f>
        <v>0</v>
      </c>
      <c r="Q334" s="710">
        <f>(Q218+Q219)*'OLD Data - P&amp;L'!$C$22</f>
        <v>0</v>
      </c>
      <c r="R334" s="710">
        <f>(R218+R219)*'OLD Data - P&amp;L'!$C$22</f>
        <v>0</v>
      </c>
      <c r="S334" s="710">
        <f>(S218+S219)*'OLD Data - P&amp;L'!$C$22</f>
        <v>0</v>
      </c>
      <c r="T334" s="710">
        <f>(T218+T219)*'OLD Data - P&amp;L'!$C$22</f>
        <v>0</v>
      </c>
      <c r="U334" s="710">
        <f>(U218+U219)*'OLD Data - P&amp;L'!$C$22</f>
        <v>0</v>
      </c>
      <c r="V334" s="710">
        <f>(V218+V219)*'OLD Data - P&amp;L'!$C$22</f>
        <v>0</v>
      </c>
      <c r="W334" s="710">
        <f>(W218+W219)*'OLD Data - P&amp;L'!$C$22</f>
        <v>0</v>
      </c>
      <c r="X334" s="710">
        <f>(X218+X219)*'OLD Data - P&amp;L'!$C$22</f>
        <v>0</v>
      </c>
      <c r="Y334" s="710">
        <f>(Y218+Y219)*'OLD Data - P&amp;L'!$C$22</f>
        <v>0</v>
      </c>
      <c r="Z334" s="710">
        <f>(Z218+Z219)*'OLD Data - P&amp;L'!$C$22</f>
        <v>0</v>
      </c>
      <c r="AA334" s="710">
        <f>(AA218+AA219)*'OLD Data - P&amp;L'!$C$22</f>
        <v>0</v>
      </c>
      <c r="AB334" s="710">
        <f>(AB218+AB219)*'OLD Data - P&amp;L'!$C$22</f>
        <v>0</v>
      </c>
      <c r="AC334" s="710">
        <f>(AC218+AC219)*'OLD Data - P&amp;L'!$C$22</f>
        <v>0</v>
      </c>
      <c r="AD334" s="710">
        <f>(AD218+AD219)*'OLD Data - P&amp;L'!$C$22</f>
        <v>0</v>
      </c>
      <c r="AE334" s="710">
        <f>(AE218+AE219)*'OLD Data - P&amp;L'!$C$22</f>
        <v>0</v>
      </c>
      <c r="AF334" s="710">
        <f>(AF218+AF219)*'OLD Data - P&amp;L'!$C$22</f>
        <v>0</v>
      </c>
      <c r="AG334" s="1464"/>
    </row>
    <row r="335" hidden="1" outlineLevel="1">
      <c r="A335" s="1057" t="s">
        <v>1135</v>
      </c>
      <c r="B335" s="710">
        <f>(B218+B219)*'OLD Data - P&amp;L'!$C$23</f>
        <v>0</v>
      </c>
      <c r="C335" s="710">
        <f>(C218+C219)*'OLD Data - P&amp;L'!$C$23</f>
        <v>0</v>
      </c>
      <c r="D335" s="710">
        <f>(D218+D219)*'OLD Data - P&amp;L'!$C$23</f>
        <v>0</v>
      </c>
      <c r="E335" s="710">
        <f>(E218+E219)*'OLD Data - P&amp;L'!$C$23</f>
        <v>0</v>
      </c>
      <c r="F335" s="710">
        <f>(F218+F219)*'OLD Data - P&amp;L'!$C$23</f>
        <v>0</v>
      </c>
      <c r="G335" s="710">
        <f>(G218+G219)*'OLD Data - P&amp;L'!$C$23</f>
        <v>0</v>
      </c>
      <c r="H335" s="710">
        <f>(H218+H219)*'OLD Data - P&amp;L'!$C$23</f>
        <v>0</v>
      </c>
      <c r="I335" s="710">
        <f>(I218+I219)*'OLD Data - P&amp;L'!$C$23</f>
        <v>0</v>
      </c>
      <c r="J335" s="710">
        <f>(J218+J219)*'OLD Data - P&amp;L'!$C$23</f>
        <v>0</v>
      </c>
      <c r="K335" s="710">
        <f>(K218+K219)*'OLD Data - P&amp;L'!$C$23</f>
        <v>0</v>
      </c>
      <c r="L335" s="710">
        <f>(L218+L219)*'OLD Data - P&amp;L'!$C$23</f>
        <v>0</v>
      </c>
      <c r="M335" s="710">
        <f>(M218+M219)*'OLD Data - P&amp;L'!$C$23</f>
        <v>0</v>
      </c>
      <c r="N335" s="710">
        <f>(N218+N219)*'OLD Data - P&amp;L'!$C$23</f>
        <v>0</v>
      </c>
      <c r="O335" s="710">
        <f>(O218+O219)*'OLD Data - P&amp;L'!$C$23</f>
        <v>0</v>
      </c>
      <c r="P335" s="710">
        <f>(P218+P219)*'OLD Data - P&amp;L'!$C$23</f>
        <v>0</v>
      </c>
      <c r="Q335" s="710">
        <f>(Q218+Q219)*'OLD Data - P&amp;L'!$C$23</f>
        <v>0</v>
      </c>
      <c r="R335" s="710">
        <f>(R218+R219)*'OLD Data - P&amp;L'!$C$23</f>
        <v>0</v>
      </c>
      <c r="S335" s="710">
        <f>(S218+S219)*'OLD Data - P&amp;L'!$C$23</f>
        <v>0</v>
      </c>
      <c r="T335" s="710">
        <f>(T218+T219)*'OLD Data - P&amp;L'!$C$23</f>
        <v>0</v>
      </c>
      <c r="U335" s="710">
        <f>(U218+U219)*'OLD Data - P&amp;L'!$C$23</f>
        <v>0</v>
      </c>
      <c r="V335" s="710">
        <f>(V218+V219)*'OLD Data - P&amp;L'!$C$23</f>
        <v>0</v>
      </c>
      <c r="W335" s="710">
        <f>(W218+W219)*'OLD Data - P&amp;L'!$C$23</f>
        <v>0</v>
      </c>
      <c r="X335" s="710">
        <f>(X218+X219)*'OLD Data - P&amp;L'!$C$23</f>
        <v>0</v>
      </c>
      <c r="Y335" s="710">
        <f>(Y218+Y219)*'OLD Data - P&amp;L'!$C$23</f>
        <v>0</v>
      </c>
      <c r="Z335" s="710">
        <f>(Z218+Z219)*'OLD Data - P&amp;L'!$C$23</f>
        <v>0</v>
      </c>
      <c r="AA335" s="710">
        <f>(AA218+AA219)*'OLD Data - P&amp;L'!$C$23</f>
        <v>0</v>
      </c>
      <c r="AB335" s="710">
        <f>(AB218+AB219)*'OLD Data - P&amp;L'!$C$23</f>
        <v>0</v>
      </c>
      <c r="AC335" s="710">
        <f>(AC218+AC219)*'OLD Data - P&amp;L'!$C$23</f>
        <v>0</v>
      </c>
      <c r="AD335" s="710">
        <f>(AD218+AD219)*'OLD Data - P&amp;L'!$C$23</f>
        <v>0</v>
      </c>
      <c r="AE335" s="710">
        <f>(AE218+AE219)*'OLD Data - P&amp;L'!$C$23</f>
        <v>0</v>
      </c>
      <c r="AF335" s="710">
        <f>(AF218+AF219)*'OLD Data - P&amp;L'!$C$23</f>
        <v>0</v>
      </c>
      <c r="AG335" s="1464"/>
    </row>
    <row r="336" hidden="1" outlineLevel="1">
      <c r="A336" s="1057" t="s">
        <v>1148</v>
      </c>
      <c r="B336" s="710">
        <f>(B218+B219)*'OLD Data - P&amp;L'!$C$24</f>
        <v>0</v>
      </c>
      <c r="C336" s="710">
        <f>(C218+C219)*'OLD Data - P&amp;L'!$C$24</f>
        <v>0</v>
      </c>
      <c r="D336" s="710">
        <f>(D218+D219)*'OLD Data - P&amp;L'!$C$24</f>
        <v>0</v>
      </c>
      <c r="E336" s="710">
        <f>(E218+E219)*'OLD Data - P&amp;L'!$C$24</f>
        <v>0</v>
      </c>
      <c r="F336" s="710">
        <f>(F218+F219)*'OLD Data - P&amp;L'!$C$24</f>
        <v>0</v>
      </c>
      <c r="G336" s="710">
        <f>(G218+G219)*'OLD Data - P&amp;L'!$C$24</f>
        <v>0</v>
      </c>
      <c r="H336" s="710">
        <f>(H218+H219)*'OLD Data - P&amp;L'!$C$24</f>
        <v>0</v>
      </c>
      <c r="I336" s="710">
        <f>(I218+I219)*'OLD Data - P&amp;L'!$C$24</f>
        <v>0</v>
      </c>
      <c r="J336" s="710">
        <f>(J218+J219)*'OLD Data - P&amp;L'!$C$24</f>
        <v>0</v>
      </c>
      <c r="K336" s="710">
        <f>(K218+K219)*'OLD Data - P&amp;L'!$C$24</f>
        <v>0</v>
      </c>
      <c r="L336" s="710">
        <f>(L218+L219)*'OLD Data - P&amp;L'!$C$24</f>
        <v>0</v>
      </c>
      <c r="M336" s="710">
        <f>(M218+M219)*'OLD Data - P&amp;L'!$C$24</f>
        <v>0</v>
      </c>
      <c r="N336" s="710">
        <f>(N218+N219)*'OLD Data - P&amp;L'!$C$24</f>
        <v>0</v>
      </c>
      <c r="O336" s="710">
        <f>(O218+O219)*'OLD Data - P&amp;L'!$C$24</f>
        <v>0</v>
      </c>
      <c r="P336" s="710">
        <f>(P218+P219)*'OLD Data - P&amp;L'!$C$24</f>
        <v>0</v>
      </c>
      <c r="Q336" s="710">
        <f>(Q218+Q219)*'OLD Data - P&amp;L'!$C$24</f>
        <v>0</v>
      </c>
      <c r="R336" s="710">
        <f>(R218+R219)*'OLD Data - P&amp;L'!$C$24</f>
        <v>0</v>
      </c>
      <c r="S336" s="710">
        <f>(S218+S219)*'OLD Data - P&amp;L'!$C$24</f>
        <v>0</v>
      </c>
      <c r="T336" s="710">
        <f>(T218+T219)*'OLD Data - P&amp;L'!$C$24</f>
        <v>0</v>
      </c>
      <c r="U336" s="710">
        <f>(U218+U219)*'OLD Data - P&amp;L'!$C$24</f>
        <v>0</v>
      </c>
      <c r="V336" s="710">
        <f>(V218+V219)*'OLD Data - P&amp;L'!$C$24</f>
        <v>0</v>
      </c>
      <c r="W336" s="710">
        <f>(W218+W219)*'OLD Data - P&amp;L'!$C$24</f>
        <v>0</v>
      </c>
      <c r="X336" s="710">
        <f>(X218+X219)*'OLD Data - P&amp;L'!$C$24</f>
        <v>0</v>
      </c>
      <c r="Y336" s="710">
        <f>(Y218+Y219)*'OLD Data - P&amp;L'!$C$24</f>
        <v>0</v>
      </c>
      <c r="Z336" s="710">
        <f>(Z218+Z219)*'OLD Data - P&amp;L'!$C$24</f>
        <v>0</v>
      </c>
      <c r="AA336" s="710">
        <f>(AA218+AA219)*'OLD Data - P&amp;L'!$C$24</f>
        <v>0</v>
      </c>
      <c r="AB336" s="710">
        <f>(AB218+AB219)*'OLD Data - P&amp;L'!$C$24</f>
        <v>0</v>
      </c>
      <c r="AC336" s="710">
        <f>(AC218+AC219)*'OLD Data - P&amp;L'!$C$24</f>
        <v>0</v>
      </c>
      <c r="AD336" s="710">
        <f>(AD218+AD219)*'OLD Data - P&amp;L'!$C$24</f>
        <v>0</v>
      </c>
      <c r="AE336" s="710">
        <f>(AE218+AE219)*'OLD Data - P&amp;L'!$C$24</f>
        <v>0</v>
      </c>
      <c r="AF336" s="710">
        <f>(AF218+AF219)*'OLD Data - P&amp;L'!$C$24</f>
        <v>0</v>
      </c>
      <c r="AG336" s="1464"/>
    </row>
    <row r="337" hidden="1" outlineLevel="1">
      <c r="A337" s="1057" t="s">
        <v>1155</v>
      </c>
      <c r="B337" s="710">
        <f>(B218+B219)*'OLD Data - P&amp;L'!$C$25</f>
        <v>0</v>
      </c>
      <c r="C337" s="710">
        <f>(C218+C219)*'OLD Data - P&amp;L'!$C$25</f>
        <v>0</v>
      </c>
      <c r="D337" s="710">
        <f>(D218+D219)*'OLD Data - P&amp;L'!$C$25</f>
        <v>0</v>
      </c>
      <c r="E337" s="710">
        <f>(E218+E219)*'OLD Data - P&amp;L'!$C$25</f>
        <v>0</v>
      </c>
      <c r="F337" s="710">
        <f>(F218+F219)*'OLD Data - P&amp;L'!$C$25</f>
        <v>0</v>
      </c>
      <c r="G337" s="710">
        <f>(G218+G219)*'OLD Data - P&amp;L'!$C$25</f>
        <v>0</v>
      </c>
      <c r="H337" s="710">
        <f>(H218+H219)*'OLD Data - P&amp;L'!$C$25</f>
        <v>0</v>
      </c>
      <c r="I337" s="710">
        <f>(I218+I219)*'OLD Data - P&amp;L'!$C$25</f>
        <v>0</v>
      </c>
      <c r="J337" s="710">
        <f>(J218+J219)*'OLD Data - P&amp;L'!$C$25</f>
        <v>0</v>
      </c>
      <c r="K337" s="710">
        <f>(K218+K219)*'OLD Data - P&amp;L'!$C$25</f>
        <v>0</v>
      </c>
      <c r="L337" s="710">
        <f>(L218+L219)*'OLD Data - P&amp;L'!$C$25</f>
        <v>0</v>
      </c>
      <c r="M337" s="710">
        <f>(M218+M219)*'OLD Data - P&amp;L'!$C$25</f>
        <v>0</v>
      </c>
      <c r="N337" s="710">
        <f>(N218+N219)*'OLD Data - P&amp;L'!$C$25</f>
        <v>0</v>
      </c>
      <c r="O337" s="710">
        <f>(O218+O219)*'OLD Data - P&amp;L'!$C$25</f>
        <v>0</v>
      </c>
      <c r="P337" s="710">
        <f>(P218+P219)*'OLD Data - P&amp;L'!$C$25</f>
        <v>0</v>
      </c>
      <c r="Q337" s="710">
        <f>(Q218+Q219)*'OLD Data - P&amp;L'!$C$25</f>
        <v>0</v>
      </c>
      <c r="R337" s="710">
        <f>(R218+R219)*'OLD Data - P&amp;L'!$C$25</f>
        <v>0</v>
      </c>
      <c r="S337" s="710">
        <f>(S218+S219)*'OLD Data - P&amp;L'!$C$25</f>
        <v>0</v>
      </c>
      <c r="T337" s="710">
        <f>(T218+T219)*'OLD Data - P&amp;L'!$C$25</f>
        <v>0</v>
      </c>
      <c r="U337" s="710">
        <f>(U218+U219)*'OLD Data - P&amp;L'!$C$25</f>
        <v>0</v>
      </c>
      <c r="V337" s="710">
        <f>(V218+V219)*'OLD Data - P&amp;L'!$C$25</f>
        <v>0</v>
      </c>
      <c r="W337" s="710">
        <f>(W218+W219)*'OLD Data - P&amp;L'!$C$25</f>
        <v>0</v>
      </c>
      <c r="X337" s="710">
        <f>(X218+X219)*'OLD Data - P&amp;L'!$C$25</f>
        <v>0</v>
      </c>
      <c r="Y337" s="710">
        <f>(Y218+Y219)*'OLD Data - P&amp;L'!$C$25</f>
        <v>0</v>
      </c>
      <c r="Z337" s="710">
        <f>(Z218+Z219)*'OLD Data - P&amp;L'!$C$25</f>
        <v>0</v>
      </c>
      <c r="AA337" s="710">
        <f>(AA218+AA219)*'OLD Data - P&amp;L'!$C$25</f>
        <v>0</v>
      </c>
      <c r="AB337" s="710">
        <f>(AB218+AB219)*'OLD Data - P&amp;L'!$C$25</f>
        <v>0</v>
      </c>
      <c r="AC337" s="710">
        <f>(AC218+AC219)*'OLD Data - P&amp;L'!$C$25</f>
        <v>0</v>
      </c>
      <c r="AD337" s="710">
        <f>(AD218+AD219)*'OLD Data - P&amp;L'!$C$25</f>
        <v>0</v>
      </c>
      <c r="AE337" s="710">
        <f>(AE218+AE219)*'OLD Data - P&amp;L'!$C$25</f>
        <v>0</v>
      </c>
      <c r="AF337" s="710">
        <f>(AF218+AF219)*'OLD Data - P&amp;L'!$C$25</f>
        <v>0</v>
      </c>
      <c r="AG337" s="1464"/>
    </row>
    <row r="338" hidden="1" outlineLevel="1">
      <c r="A338" s="1057" t="s">
        <v>1167</v>
      </c>
      <c r="B338" s="710">
        <f>(B218+B219)*'OLD Data - P&amp;L'!$C$26</f>
        <v>0</v>
      </c>
      <c r="C338" s="710">
        <f>(C218+C219)*'OLD Data - P&amp;L'!$C$26</f>
        <v>0</v>
      </c>
      <c r="D338" s="710">
        <f>(D218+D219)*'OLD Data - P&amp;L'!$C$26</f>
        <v>0</v>
      </c>
      <c r="E338" s="710">
        <f>(E218+E219)*'OLD Data - P&amp;L'!$C$26</f>
        <v>0</v>
      </c>
      <c r="F338" s="710">
        <f>(F218+F219)*'OLD Data - P&amp;L'!$C$26</f>
        <v>0</v>
      </c>
      <c r="G338" s="710">
        <f>(G218+G219)*'OLD Data - P&amp;L'!$C$26</f>
        <v>0</v>
      </c>
      <c r="H338" s="710">
        <f>(H218+H219)*'OLD Data - P&amp;L'!$C$26</f>
        <v>0</v>
      </c>
      <c r="I338" s="710">
        <f>(I218+I219)*'OLD Data - P&amp;L'!$C$26</f>
        <v>0</v>
      </c>
      <c r="J338" s="710">
        <f>(J218+J219)*'OLD Data - P&amp;L'!$C$26</f>
        <v>0</v>
      </c>
      <c r="K338" s="710">
        <f>(K218+K219)*'OLD Data - P&amp;L'!$C$26</f>
        <v>0</v>
      </c>
      <c r="L338" s="710">
        <f>(L218+L219)*'OLD Data - P&amp;L'!$C$26</f>
        <v>0</v>
      </c>
      <c r="M338" s="710">
        <f>(M218+M219)*'OLD Data - P&amp;L'!$C$26</f>
        <v>0</v>
      </c>
      <c r="N338" s="710">
        <f>(N218+N219)*'OLD Data - P&amp;L'!$C$26</f>
        <v>0</v>
      </c>
      <c r="O338" s="710">
        <f>(O218+O219)*'OLD Data - P&amp;L'!$C$26</f>
        <v>0</v>
      </c>
      <c r="P338" s="710">
        <f>(P218+P219)*'OLD Data - P&amp;L'!$C$26</f>
        <v>0</v>
      </c>
      <c r="Q338" s="710">
        <f>(Q218+Q219)*'OLD Data - P&amp;L'!$C$26</f>
        <v>0</v>
      </c>
      <c r="R338" s="710">
        <f>(R218+R219)*'OLD Data - P&amp;L'!$C$26</f>
        <v>0</v>
      </c>
      <c r="S338" s="710">
        <f>(S218+S219)*'OLD Data - P&amp;L'!$C$26</f>
        <v>0</v>
      </c>
      <c r="T338" s="710">
        <f>(T218+T219)*'OLD Data - P&amp;L'!$C$26</f>
        <v>0</v>
      </c>
      <c r="U338" s="710">
        <f>(U218+U219)*'OLD Data - P&amp;L'!$C$26</f>
        <v>0</v>
      </c>
      <c r="V338" s="710">
        <f>(V218+V219)*'OLD Data - P&amp;L'!$C$26</f>
        <v>0</v>
      </c>
      <c r="W338" s="710">
        <f>(W218+W219)*'OLD Data - P&amp;L'!$C$26</f>
        <v>0</v>
      </c>
      <c r="X338" s="710">
        <f>(X218+X219)*'OLD Data - P&amp;L'!$C$26</f>
        <v>0</v>
      </c>
      <c r="Y338" s="710">
        <f>(Y218+Y219)*'OLD Data - P&amp;L'!$C$26</f>
        <v>0</v>
      </c>
      <c r="Z338" s="710">
        <f>(Z218+Z219)*'OLD Data - P&amp;L'!$C$26</f>
        <v>0</v>
      </c>
      <c r="AA338" s="710">
        <f>(AA218+AA219)*'OLD Data - P&amp;L'!$C$26</f>
        <v>0</v>
      </c>
      <c r="AB338" s="710">
        <f>(AB218+AB219)*'OLD Data - P&amp;L'!$C$26</f>
        <v>0</v>
      </c>
      <c r="AC338" s="710">
        <f>(AC218+AC219)*'OLD Data - P&amp;L'!$C$26</f>
        <v>0</v>
      </c>
      <c r="AD338" s="710">
        <f>(AD218+AD219)*'OLD Data - P&amp;L'!$C$26</f>
        <v>0</v>
      </c>
      <c r="AE338" s="710">
        <f>(AE218+AE219)*'OLD Data - P&amp;L'!$C$26</f>
        <v>0</v>
      </c>
      <c r="AF338" s="710">
        <f>(AF218+AF219)*'OLD Data - P&amp;L'!$C$26</f>
        <v>0</v>
      </c>
      <c r="AG338" s="1464"/>
    </row>
    <row r="339" hidden="1" outlineLevel="1">
      <c r="A339" s="1057" t="s">
        <v>1174</v>
      </c>
      <c r="B339" s="710">
        <f>(B218+B219)*'OLD Data - P&amp;L'!$C$27</f>
        <v>0</v>
      </c>
      <c r="C339" s="710">
        <f>(C218+C219)*'OLD Data - P&amp;L'!$C$27</f>
        <v>0</v>
      </c>
      <c r="D339" s="710">
        <f>(D218+D219)*'OLD Data - P&amp;L'!$C$27</f>
        <v>0</v>
      </c>
      <c r="E339" s="710">
        <f>(E218+E219)*'OLD Data - P&amp;L'!$C$27</f>
        <v>0</v>
      </c>
      <c r="F339" s="710">
        <f>(F218+F219)*'OLD Data - P&amp;L'!$C$27</f>
        <v>0</v>
      </c>
      <c r="G339" s="710">
        <f>(G218+G219)*'OLD Data - P&amp;L'!$C$27</f>
        <v>0</v>
      </c>
      <c r="H339" s="710">
        <f>(H218+H219)*'OLD Data - P&amp;L'!$C$27</f>
        <v>0</v>
      </c>
      <c r="I339" s="710">
        <f>(I218+I219)*'OLD Data - P&amp;L'!$C$27</f>
        <v>0</v>
      </c>
      <c r="J339" s="710">
        <f>(J218+J219)*'OLD Data - P&amp;L'!$C$27</f>
        <v>0</v>
      </c>
      <c r="K339" s="710">
        <f>(K218+K219)*'OLD Data - P&amp;L'!$C$27</f>
        <v>0</v>
      </c>
      <c r="L339" s="710">
        <f>(L218+L219)*'OLD Data - P&amp;L'!$C$27</f>
        <v>0</v>
      </c>
      <c r="M339" s="710">
        <f>(M218+M219)*'OLD Data - P&amp;L'!$C$27</f>
        <v>0</v>
      </c>
      <c r="N339" s="710">
        <f>(N218+N219)*'OLD Data - P&amp;L'!$C$27</f>
        <v>0</v>
      </c>
      <c r="O339" s="710">
        <f>(O218+O219)*'OLD Data - P&amp;L'!$C$27</f>
        <v>0</v>
      </c>
      <c r="P339" s="710">
        <f>(P218+P219)*'OLD Data - P&amp;L'!$C$27</f>
        <v>0</v>
      </c>
      <c r="Q339" s="710">
        <f>(Q218+Q219)*'OLD Data - P&amp;L'!$C$27</f>
        <v>0</v>
      </c>
      <c r="R339" s="710">
        <f>(R218+R219)*'OLD Data - P&amp;L'!$C$27</f>
        <v>0</v>
      </c>
      <c r="S339" s="710">
        <f>(S218+S219)*'OLD Data - P&amp;L'!$C$27</f>
        <v>0</v>
      </c>
      <c r="T339" s="710">
        <f>(T218+T219)*'OLD Data - P&amp;L'!$C$27</f>
        <v>0</v>
      </c>
      <c r="U339" s="710">
        <f>(U218+U219)*'OLD Data - P&amp;L'!$C$27</f>
        <v>0</v>
      </c>
      <c r="V339" s="710">
        <f>(V218+V219)*'OLD Data - P&amp;L'!$C$27</f>
        <v>0</v>
      </c>
      <c r="W339" s="710">
        <f>(W218+W219)*'OLD Data - P&amp;L'!$C$27</f>
        <v>0</v>
      </c>
      <c r="X339" s="710">
        <f>(X218+X219)*'OLD Data - P&amp;L'!$C$27</f>
        <v>0</v>
      </c>
      <c r="Y339" s="710">
        <f>(Y218+Y219)*'OLD Data - P&amp;L'!$C$27</f>
        <v>0</v>
      </c>
      <c r="Z339" s="710">
        <f>(Z218+Z219)*'OLD Data - P&amp;L'!$C$27</f>
        <v>0</v>
      </c>
      <c r="AA339" s="710">
        <f>(AA218+AA219)*'OLD Data - P&amp;L'!$C$27</f>
        <v>0</v>
      </c>
      <c r="AB339" s="710">
        <f>(AB218+AB219)*'OLD Data - P&amp;L'!$C$27</f>
        <v>0</v>
      </c>
      <c r="AC339" s="710">
        <f>(AC218+AC219)*'OLD Data - P&amp;L'!$C$27</f>
        <v>0</v>
      </c>
      <c r="AD339" s="710">
        <f>(AD218+AD219)*'OLD Data - P&amp;L'!$C$27</f>
        <v>0</v>
      </c>
      <c r="AE339" s="710">
        <f>(AE218+AE219)*'OLD Data - P&amp;L'!$C$27</f>
        <v>0</v>
      </c>
      <c r="AF339" s="710">
        <f>(AF218+AF219)*'OLD Data - P&amp;L'!$C$27</f>
        <v>0</v>
      </c>
      <c r="AG339" s="1464"/>
    </row>
    <row r="340" hidden="1" outlineLevel="1">
      <c r="A340" s="1057" t="s">
        <v>1186</v>
      </c>
      <c r="B340" s="710">
        <f>(B229+B236)*'OLD Data - P&amp;L'!$D$22</f>
        <v>0</v>
      </c>
      <c r="C340" s="710">
        <f>(C229+C236)*'OLD Data - P&amp;L'!$D$22</f>
        <v>0</v>
      </c>
      <c r="D340" s="710">
        <f>(D229+D236)*'OLD Data - P&amp;L'!$D$22</f>
        <v>0</v>
      </c>
      <c r="E340" s="710">
        <f>(E229+E236)*'OLD Data - P&amp;L'!$D$22</f>
        <v>0</v>
      </c>
      <c r="F340" s="710">
        <f>(F229+F236)*'OLD Data - P&amp;L'!$D$22</f>
        <v>0</v>
      </c>
      <c r="G340" s="710">
        <f>(G229+G236)*'OLD Data - P&amp;L'!$D$22</f>
        <v>0</v>
      </c>
      <c r="H340" s="710">
        <f>(H229+H236)*'OLD Data - P&amp;L'!$D$22</f>
        <v>0</v>
      </c>
      <c r="I340" s="710">
        <f>(I229+I236)*'OLD Data - P&amp;L'!$D$22</f>
        <v>0</v>
      </c>
      <c r="J340" s="710">
        <f>(J229+J236)*'OLD Data - P&amp;L'!$D$22</f>
        <v>0</v>
      </c>
      <c r="K340" s="710">
        <f>(K229+K236)*'OLD Data - P&amp;L'!$D$22</f>
        <v>0</v>
      </c>
      <c r="L340" s="710">
        <f>(L229+L236)*'OLD Data - P&amp;L'!$D$22</f>
        <v>0</v>
      </c>
      <c r="M340" s="710">
        <f>(M229+M236)*'OLD Data - P&amp;L'!$D$22</f>
        <v>0</v>
      </c>
      <c r="N340" s="710">
        <f>(N229+N236)*'OLD Data - P&amp;L'!$D$22</f>
        <v>0</v>
      </c>
      <c r="O340" s="710">
        <f>(O229+O236)*'OLD Data - P&amp;L'!$D$22</f>
        <v>0</v>
      </c>
      <c r="P340" s="710">
        <f>(P229+P236)*'OLD Data - P&amp;L'!$D$22</f>
        <v>0</v>
      </c>
      <c r="Q340" s="710">
        <f>(Q229+Q236)*'OLD Data - P&amp;L'!$D$22</f>
        <v>0</v>
      </c>
      <c r="R340" s="710">
        <f>(R229+R236)*'OLD Data - P&amp;L'!$D$22</f>
        <v>0</v>
      </c>
      <c r="S340" s="710">
        <f>(S229+S236)*'OLD Data - P&amp;L'!$D$22</f>
        <v>0</v>
      </c>
      <c r="T340" s="710">
        <f>(T229+T236)*'OLD Data - P&amp;L'!$D$22</f>
        <v>0</v>
      </c>
      <c r="U340" s="710">
        <f>(U229+U236)*'OLD Data - P&amp;L'!$D$22</f>
        <v>0</v>
      </c>
      <c r="V340" s="710">
        <f>(V229+V236)*'OLD Data - P&amp;L'!$D$22</f>
        <v>0</v>
      </c>
      <c r="W340" s="710">
        <f>(W229+W236)*'OLD Data - P&amp;L'!$D$22</f>
        <v>0</v>
      </c>
      <c r="X340" s="710">
        <f>(X229+X236)*'OLD Data - P&amp;L'!$D$22</f>
        <v>0</v>
      </c>
      <c r="Y340" s="710">
        <f>(Y229+Y236)*'OLD Data - P&amp;L'!$D$22</f>
        <v>0</v>
      </c>
      <c r="Z340" s="710">
        <f>(Z229+Z236)*'OLD Data - P&amp;L'!$D$22</f>
        <v>0</v>
      </c>
      <c r="AA340" s="710">
        <f>(AA229+AA236)*'OLD Data - P&amp;L'!$D$22</f>
        <v>0</v>
      </c>
      <c r="AB340" s="710">
        <f>(AB229+AB236)*'OLD Data - P&amp;L'!$D$22</f>
        <v>0</v>
      </c>
      <c r="AC340" s="710">
        <f>(AC229+AC236)*'OLD Data - P&amp;L'!$D$22</f>
        <v>0</v>
      </c>
      <c r="AD340" s="710">
        <f>(AD229+AD236)*'OLD Data - P&amp;L'!$D$22</f>
        <v>0</v>
      </c>
      <c r="AE340" s="710">
        <f>(AE229+AE236)*'OLD Data - P&amp;L'!$D$22</f>
        <v>0</v>
      </c>
      <c r="AF340" s="710">
        <f>(AF229+AF236)*'OLD Data - P&amp;L'!$D$22</f>
        <v>0</v>
      </c>
      <c r="AG340" s="1464"/>
    </row>
    <row r="341" hidden="1" outlineLevel="1">
      <c r="A341" s="1057" t="s">
        <v>1191</v>
      </c>
      <c r="B341" s="710">
        <f>(B229+B236)*'OLD Data - P&amp;L'!$D$23</f>
        <v>0</v>
      </c>
      <c r="C341" s="710">
        <f>(C229+C236)*'OLD Data - P&amp;L'!$D$23</f>
        <v>0</v>
      </c>
      <c r="D341" s="710">
        <f>(D229+D236)*'OLD Data - P&amp;L'!$D$23</f>
        <v>0</v>
      </c>
      <c r="E341" s="710">
        <f>(E229+E236)*'OLD Data - P&amp;L'!$D$23</f>
        <v>0</v>
      </c>
      <c r="F341" s="710">
        <f>(F229+F236)*'OLD Data - P&amp;L'!$D$23</f>
        <v>0</v>
      </c>
      <c r="G341" s="710">
        <f>(G229+G236)*'OLD Data - P&amp;L'!$D$23</f>
        <v>0</v>
      </c>
      <c r="H341" s="710">
        <f>(H229+H236)*'OLD Data - P&amp;L'!$D$23</f>
        <v>0</v>
      </c>
      <c r="I341" s="710">
        <f>(I229+I236)*'OLD Data - P&amp;L'!$D$23</f>
        <v>0</v>
      </c>
      <c r="J341" s="710">
        <f>(J229+J236)*'OLD Data - P&amp;L'!$D$23</f>
        <v>0</v>
      </c>
      <c r="K341" s="710">
        <f>(K229+K236)*'OLD Data - P&amp;L'!$D$23</f>
        <v>0</v>
      </c>
      <c r="L341" s="710">
        <f>(L229+L236)*'OLD Data - P&amp;L'!$D$23</f>
        <v>0</v>
      </c>
      <c r="M341" s="710">
        <f>(M229+M236)*'OLD Data - P&amp;L'!$D$23</f>
        <v>0</v>
      </c>
      <c r="N341" s="710">
        <f>(N229+N236)*'OLD Data - P&amp;L'!$D$23</f>
        <v>0</v>
      </c>
      <c r="O341" s="710">
        <f>(O229+O236)*'OLD Data - P&amp;L'!$D$23</f>
        <v>0</v>
      </c>
      <c r="P341" s="710">
        <f>(P229+P236)*'OLD Data - P&amp;L'!$D$23</f>
        <v>0</v>
      </c>
      <c r="Q341" s="710">
        <f>(Q229+Q236)*'OLD Data - P&amp;L'!$D$23</f>
        <v>0</v>
      </c>
      <c r="R341" s="710">
        <f>(R229+R236)*'OLD Data - P&amp;L'!$D$23</f>
        <v>0</v>
      </c>
      <c r="S341" s="710">
        <f>(S229+S236)*'OLD Data - P&amp;L'!$D$23</f>
        <v>0</v>
      </c>
      <c r="T341" s="710">
        <f>(T229+T236)*'OLD Data - P&amp;L'!$D$23</f>
        <v>0</v>
      </c>
      <c r="U341" s="710">
        <f>(U229+U236)*'OLD Data - P&amp;L'!$D$23</f>
        <v>0</v>
      </c>
      <c r="V341" s="710">
        <f>(V229+V236)*'OLD Data - P&amp;L'!$D$23</f>
        <v>0</v>
      </c>
      <c r="W341" s="710">
        <f>(W229+W236)*'OLD Data - P&amp;L'!$D$23</f>
        <v>0</v>
      </c>
      <c r="X341" s="710">
        <f>(X229+X236)*'OLD Data - P&amp;L'!$D$23</f>
        <v>0</v>
      </c>
      <c r="Y341" s="710">
        <f>(Y229+Y236)*'OLD Data - P&amp;L'!$D$23</f>
        <v>0</v>
      </c>
      <c r="Z341" s="710">
        <f>(Z229+Z236)*'OLD Data - P&amp;L'!$D$23</f>
        <v>0</v>
      </c>
      <c r="AA341" s="710">
        <f>(AA229+AA236)*'OLD Data - P&amp;L'!$D$23</f>
        <v>0</v>
      </c>
      <c r="AB341" s="710">
        <f>(AB229+AB236)*'OLD Data - P&amp;L'!$D$23</f>
        <v>0</v>
      </c>
      <c r="AC341" s="710">
        <f>(AC229+AC236)*'OLD Data - P&amp;L'!$D$23</f>
        <v>0</v>
      </c>
      <c r="AD341" s="710">
        <f>(AD229+AD236)*'OLD Data - P&amp;L'!$D$23</f>
        <v>0</v>
      </c>
      <c r="AE341" s="710">
        <f>(AE229+AE236)*'OLD Data - P&amp;L'!$D$23</f>
        <v>0</v>
      </c>
      <c r="AF341" s="710">
        <f>(AF229+AF236)*'OLD Data - P&amp;L'!$D$23</f>
        <v>0</v>
      </c>
      <c r="AG341" s="1464"/>
    </row>
    <row r="342" hidden="1" outlineLevel="1">
      <c r="A342" s="1057" t="s">
        <v>1193</v>
      </c>
      <c r="B342" s="710">
        <f>(B229+B236)*'OLD Data - P&amp;L'!$D$24</f>
        <v>0</v>
      </c>
      <c r="C342" s="710">
        <f>(C229+C236)*'OLD Data - P&amp;L'!$D$24</f>
        <v>0</v>
      </c>
      <c r="D342" s="710">
        <f>(D229+D236)*'OLD Data - P&amp;L'!$D$24</f>
        <v>0</v>
      </c>
      <c r="E342" s="710">
        <f>(E229+E236)*'OLD Data - P&amp;L'!$D$24</f>
        <v>0</v>
      </c>
      <c r="F342" s="710">
        <f>(F229+F236)*'OLD Data - P&amp;L'!$D$24</f>
        <v>0</v>
      </c>
      <c r="G342" s="710">
        <f>(G229+G236)*'OLD Data - P&amp;L'!$D$24</f>
        <v>0</v>
      </c>
      <c r="H342" s="710">
        <f>(H229+H236)*'OLD Data - P&amp;L'!$D$24</f>
        <v>0</v>
      </c>
      <c r="I342" s="710">
        <f>(I229+I236)*'OLD Data - P&amp;L'!$D$24</f>
        <v>0</v>
      </c>
      <c r="J342" s="710">
        <f>(J229+J236)*'OLD Data - P&amp;L'!$D$24</f>
        <v>0</v>
      </c>
      <c r="K342" s="710">
        <f>(K229+K236)*'OLD Data - P&amp;L'!$D$24</f>
        <v>0</v>
      </c>
      <c r="L342" s="710">
        <f>(L229+L236)*'OLD Data - P&amp;L'!$D$24</f>
        <v>0</v>
      </c>
      <c r="M342" s="710">
        <f>(M229+M236)*'OLD Data - P&amp;L'!$D$24</f>
        <v>0</v>
      </c>
      <c r="N342" s="710">
        <f>(N229+N236)*'OLD Data - P&amp;L'!$D$24</f>
        <v>0</v>
      </c>
      <c r="O342" s="710">
        <f>(O229+O236)*'OLD Data - P&amp;L'!$D$24</f>
        <v>0</v>
      </c>
      <c r="P342" s="710">
        <f>(P229+P236)*'OLD Data - P&amp;L'!$D$24</f>
        <v>0</v>
      </c>
      <c r="Q342" s="710">
        <f>(Q229+Q236)*'OLD Data - P&amp;L'!$D$24</f>
        <v>0</v>
      </c>
      <c r="R342" s="710">
        <f>(R229+R236)*'OLD Data - P&amp;L'!$D$24</f>
        <v>0</v>
      </c>
      <c r="S342" s="710">
        <f>(S229+S236)*'OLD Data - P&amp;L'!$D$24</f>
        <v>0</v>
      </c>
      <c r="T342" s="710">
        <f>(T229+T236)*'OLD Data - P&amp;L'!$D$24</f>
        <v>0</v>
      </c>
      <c r="U342" s="710">
        <f>(U229+U236)*'OLD Data - P&amp;L'!$D$24</f>
        <v>0</v>
      </c>
      <c r="V342" s="710">
        <f>(V229+V236)*'OLD Data - P&amp;L'!$D$24</f>
        <v>0</v>
      </c>
      <c r="W342" s="710">
        <f>(W229+W236)*'OLD Data - P&amp;L'!$D$24</f>
        <v>0</v>
      </c>
      <c r="X342" s="710">
        <f>(X229+X236)*'OLD Data - P&amp;L'!$D$24</f>
        <v>0</v>
      </c>
      <c r="Y342" s="710">
        <f>(Y229+Y236)*'OLD Data - P&amp;L'!$D$24</f>
        <v>0</v>
      </c>
      <c r="Z342" s="710">
        <f>(Z229+Z236)*'OLD Data - P&amp;L'!$D$24</f>
        <v>0</v>
      </c>
      <c r="AA342" s="710">
        <f>(AA229+AA236)*'OLD Data - P&amp;L'!$D$24</f>
        <v>0</v>
      </c>
      <c r="AB342" s="710">
        <f>(AB229+AB236)*'OLD Data - P&amp;L'!$D$24</f>
        <v>0</v>
      </c>
      <c r="AC342" s="710">
        <f>(AC229+AC236)*'OLD Data - P&amp;L'!$D$24</f>
        <v>0</v>
      </c>
      <c r="AD342" s="710">
        <f>(AD229+AD236)*'OLD Data - P&amp;L'!$D$24</f>
        <v>0</v>
      </c>
      <c r="AE342" s="710">
        <f>(AE229+AE236)*'OLD Data - P&amp;L'!$D$24</f>
        <v>0</v>
      </c>
      <c r="AF342" s="710">
        <f>(AF229+AF236)*'OLD Data - P&amp;L'!$D$24</f>
        <v>0</v>
      </c>
      <c r="AG342" s="1464"/>
    </row>
    <row r="343" hidden="1" outlineLevel="1">
      <c r="A343" s="1057" t="s">
        <v>1199</v>
      </c>
      <c r="B343" s="710">
        <f>(B229+B236)*'OLD Data - P&amp;L'!$D$25</f>
        <v>0</v>
      </c>
      <c r="C343" s="710">
        <f>(C229+C236)*'OLD Data - P&amp;L'!$D$25</f>
        <v>0</v>
      </c>
      <c r="D343" s="710">
        <f>(D229+D236)*'OLD Data - P&amp;L'!$D$25</f>
        <v>0</v>
      </c>
      <c r="E343" s="710">
        <f>(E229+E236)*'OLD Data - P&amp;L'!$D$25</f>
        <v>0</v>
      </c>
      <c r="F343" s="710">
        <f>(F229+F236)*'OLD Data - P&amp;L'!$D$25</f>
        <v>0</v>
      </c>
      <c r="G343" s="710">
        <f>(G229+G236)*'OLD Data - P&amp;L'!$D$25</f>
        <v>0</v>
      </c>
      <c r="H343" s="710">
        <f>(H229+H236)*'OLD Data - P&amp;L'!$D$25</f>
        <v>0</v>
      </c>
      <c r="I343" s="710">
        <f>(I229+I236)*'OLD Data - P&amp;L'!$D$25</f>
        <v>0</v>
      </c>
      <c r="J343" s="710">
        <f>(J229+J236)*'OLD Data - P&amp;L'!$D$25</f>
        <v>0</v>
      </c>
      <c r="K343" s="710">
        <f>(K229+K236)*'OLD Data - P&amp;L'!$D$25</f>
        <v>0</v>
      </c>
      <c r="L343" s="710">
        <f>(L229+L236)*'OLD Data - P&amp;L'!$D$25</f>
        <v>0</v>
      </c>
      <c r="M343" s="710">
        <f>(M229+M236)*'OLD Data - P&amp;L'!$D$25</f>
        <v>0</v>
      </c>
      <c r="N343" s="710">
        <f>(N229+N236)*'OLD Data - P&amp;L'!$D$25</f>
        <v>0</v>
      </c>
      <c r="O343" s="710">
        <f>(O229+O236)*'OLD Data - P&amp;L'!$D$25</f>
        <v>0</v>
      </c>
      <c r="P343" s="710">
        <f>(P229+P236)*'OLD Data - P&amp;L'!$D$25</f>
        <v>0</v>
      </c>
      <c r="Q343" s="710">
        <f>(Q229+Q236)*'OLD Data - P&amp;L'!$D$25</f>
        <v>0</v>
      </c>
      <c r="R343" s="710">
        <f>(R229+R236)*'OLD Data - P&amp;L'!$D$25</f>
        <v>0</v>
      </c>
      <c r="S343" s="710">
        <f>(S229+S236)*'OLD Data - P&amp;L'!$D$25</f>
        <v>0</v>
      </c>
      <c r="T343" s="710">
        <f>(T229+T236)*'OLD Data - P&amp;L'!$D$25</f>
        <v>0</v>
      </c>
      <c r="U343" s="710">
        <f>(U229+U236)*'OLD Data - P&amp;L'!$D$25</f>
        <v>0</v>
      </c>
      <c r="V343" s="710">
        <f>(V229+V236)*'OLD Data - P&amp;L'!$D$25</f>
        <v>0</v>
      </c>
      <c r="W343" s="710">
        <f>(W229+W236)*'OLD Data - P&amp;L'!$D$25</f>
        <v>0</v>
      </c>
      <c r="X343" s="710">
        <f>(X229+X236)*'OLD Data - P&amp;L'!$D$25</f>
        <v>0</v>
      </c>
      <c r="Y343" s="710">
        <f>(Y229+Y236)*'OLD Data - P&amp;L'!$D$25</f>
        <v>0</v>
      </c>
      <c r="Z343" s="710">
        <f>(Z229+Z236)*'OLD Data - P&amp;L'!$D$25</f>
        <v>0</v>
      </c>
      <c r="AA343" s="710">
        <f>(AA229+AA236)*'OLD Data - P&amp;L'!$D$25</f>
        <v>0</v>
      </c>
      <c r="AB343" s="710">
        <f>(AB229+AB236)*'OLD Data - P&amp;L'!$D$25</f>
        <v>0</v>
      </c>
      <c r="AC343" s="710">
        <f>(AC229+AC236)*'OLD Data - P&amp;L'!$D$25</f>
        <v>0</v>
      </c>
      <c r="AD343" s="710">
        <f>(AD229+AD236)*'OLD Data - P&amp;L'!$D$25</f>
        <v>0</v>
      </c>
      <c r="AE343" s="710">
        <f>(AE229+AE236)*'OLD Data - P&amp;L'!$D$25</f>
        <v>0</v>
      </c>
      <c r="AF343" s="710">
        <f>(AF229+AF236)*'OLD Data - P&amp;L'!$D$25</f>
        <v>0</v>
      </c>
      <c r="AG343" s="1464"/>
    </row>
    <row r="344" hidden="1" outlineLevel="1">
      <c r="A344" s="1057" t="s">
        <v>1200</v>
      </c>
      <c r="B344" s="710">
        <f>(B229+B236)*'OLD Data - P&amp;L'!$D$26</f>
        <v>0</v>
      </c>
      <c r="C344" s="710">
        <f>(C229+C236)*'OLD Data - P&amp;L'!$D$26</f>
        <v>0</v>
      </c>
      <c r="D344" s="710">
        <f>(D229+D236)*'OLD Data - P&amp;L'!$D$26</f>
        <v>0</v>
      </c>
      <c r="E344" s="710">
        <f>(E229+E236)*'OLD Data - P&amp;L'!$D$26</f>
        <v>0</v>
      </c>
      <c r="F344" s="710">
        <f>(F229+F236)*'OLD Data - P&amp;L'!$D$26</f>
        <v>0</v>
      </c>
      <c r="G344" s="710">
        <f>(G229+G236)*'OLD Data - P&amp;L'!$D$26</f>
        <v>0</v>
      </c>
      <c r="H344" s="710">
        <f>(H229+H236)*'OLD Data - P&amp;L'!$D$26</f>
        <v>0</v>
      </c>
      <c r="I344" s="710">
        <f>(I229+I236)*'OLD Data - P&amp;L'!$D$26</f>
        <v>0</v>
      </c>
      <c r="J344" s="710">
        <f>(J229+J236)*'OLD Data - P&amp;L'!$D$26</f>
        <v>0</v>
      </c>
      <c r="K344" s="710">
        <f>(K229+K236)*'OLD Data - P&amp;L'!$D$26</f>
        <v>0</v>
      </c>
      <c r="L344" s="710">
        <f>(L229+L236)*'OLD Data - P&amp;L'!$D$26</f>
        <v>0</v>
      </c>
      <c r="M344" s="710">
        <f>(M229+M236)*'OLD Data - P&amp;L'!$D$26</f>
        <v>0</v>
      </c>
      <c r="N344" s="710">
        <f>(N229+N236)*'OLD Data - P&amp;L'!$D$26</f>
        <v>0</v>
      </c>
      <c r="O344" s="710">
        <f>(O229+O236)*'OLD Data - P&amp;L'!$D$26</f>
        <v>0</v>
      </c>
      <c r="P344" s="710">
        <f>(P229+P236)*'OLD Data - P&amp;L'!$D$26</f>
        <v>0</v>
      </c>
      <c r="Q344" s="710">
        <f>(Q229+Q236)*'OLD Data - P&amp;L'!$D$26</f>
        <v>0</v>
      </c>
      <c r="R344" s="710">
        <f>(R229+R236)*'OLD Data - P&amp;L'!$D$26</f>
        <v>0</v>
      </c>
      <c r="S344" s="710">
        <f>(S229+S236)*'OLD Data - P&amp;L'!$D$26</f>
        <v>0</v>
      </c>
      <c r="T344" s="710">
        <f>(T229+T236)*'OLD Data - P&amp;L'!$D$26</f>
        <v>0</v>
      </c>
      <c r="U344" s="710">
        <f>(U229+U236)*'OLD Data - P&amp;L'!$D$26</f>
        <v>0</v>
      </c>
      <c r="V344" s="710">
        <f>(V229+V236)*'OLD Data - P&amp;L'!$D$26</f>
        <v>0</v>
      </c>
      <c r="W344" s="710">
        <f>(W229+W236)*'OLD Data - P&amp;L'!$D$26</f>
        <v>0</v>
      </c>
      <c r="X344" s="710">
        <f>(X229+X236)*'OLD Data - P&amp;L'!$D$26</f>
        <v>0</v>
      </c>
      <c r="Y344" s="710">
        <f>(Y229+Y236)*'OLD Data - P&amp;L'!$D$26</f>
        <v>0</v>
      </c>
      <c r="Z344" s="710">
        <f>(Z229+Z236)*'OLD Data - P&amp;L'!$D$26</f>
        <v>0</v>
      </c>
      <c r="AA344" s="710">
        <f>(AA229+AA236)*'OLD Data - P&amp;L'!$D$26</f>
        <v>0</v>
      </c>
      <c r="AB344" s="710">
        <f>(AB229+AB236)*'OLD Data - P&amp;L'!$D$26</f>
        <v>0</v>
      </c>
      <c r="AC344" s="710">
        <f>(AC229+AC236)*'OLD Data - P&amp;L'!$D$26</f>
        <v>0</v>
      </c>
      <c r="AD344" s="710">
        <f>(AD229+AD236)*'OLD Data - P&amp;L'!$D$26</f>
        <v>0</v>
      </c>
      <c r="AE344" s="710">
        <f>(AE229+AE236)*'OLD Data - P&amp;L'!$D$26</f>
        <v>0</v>
      </c>
      <c r="AF344" s="710">
        <f>(AF229+AF236)*'OLD Data - P&amp;L'!$D$26</f>
        <v>0</v>
      </c>
      <c r="AG344" s="1464"/>
    </row>
    <row r="345" hidden="1" outlineLevel="1">
      <c r="A345" s="1096" t="s">
        <v>1201</v>
      </c>
      <c r="B345" s="1294">
        <f>(B229+B236)*'OLD Data - P&amp;L'!$D$27</f>
        <v>0</v>
      </c>
      <c r="C345" s="1294">
        <f>(C229+C236)*'OLD Data - P&amp;L'!$D$27</f>
        <v>0</v>
      </c>
      <c r="D345" s="1294">
        <f>(D229+D236)*'OLD Data - P&amp;L'!$D$27</f>
        <v>0</v>
      </c>
      <c r="E345" s="1294">
        <f>(E229+E236)*'OLD Data - P&amp;L'!$D$27</f>
        <v>0</v>
      </c>
      <c r="F345" s="1294">
        <f>(F229+F236)*'OLD Data - P&amp;L'!$D$27</f>
        <v>0</v>
      </c>
      <c r="G345" s="1294">
        <f>(G229+G236)*'OLD Data - P&amp;L'!$D$27</f>
        <v>0</v>
      </c>
      <c r="H345" s="1294">
        <f>(H229+H236)*'OLD Data - P&amp;L'!$D$27</f>
        <v>0</v>
      </c>
      <c r="I345" s="1294">
        <f>(I229+I236)*'OLD Data - P&amp;L'!$D$27</f>
        <v>0</v>
      </c>
      <c r="J345" s="1294">
        <f>(J229+J236)*'OLD Data - P&amp;L'!$D$27</f>
        <v>0</v>
      </c>
      <c r="K345" s="1294">
        <f>(K229+K236)*'OLD Data - P&amp;L'!$D$27</f>
        <v>0</v>
      </c>
      <c r="L345" s="1294">
        <f>(L229+L236)*'OLD Data - P&amp;L'!$D$27</f>
        <v>0</v>
      </c>
      <c r="M345" s="1294">
        <f>(M229+M236)*'OLD Data - P&amp;L'!$D$27</f>
        <v>0</v>
      </c>
      <c r="N345" s="1294">
        <f>(N229+N236)*'OLD Data - P&amp;L'!$D$27</f>
        <v>0</v>
      </c>
      <c r="O345" s="1294">
        <f>(O229+O236)*'OLD Data - P&amp;L'!$D$27</f>
        <v>0</v>
      </c>
      <c r="P345" s="1294">
        <f>(P229+P236)*'OLD Data - P&amp;L'!$D$27</f>
        <v>0</v>
      </c>
      <c r="Q345" s="1294">
        <f>(Q229+Q236)*'OLD Data - P&amp;L'!$D$27</f>
        <v>0</v>
      </c>
      <c r="R345" s="1294">
        <f>(R229+R236)*'OLD Data - P&amp;L'!$D$27</f>
        <v>0</v>
      </c>
      <c r="S345" s="1294">
        <f>(S229+S236)*'OLD Data - P&amp;L'!$D$27</f>
        <v>0</v>
      </c>
      <c r="T345" s="1294">
        <f>(T229+T236)*'OLD Data - P&amp;L'!$D$27</f>
        <v>0</v>
      </c>
      <c r="U345" s="1294">
        <f>(U229+U236)*'OLD Data - P&amp;L'!$D$27</f>
        <v>0</v>
      </c>
      <c r="V345" s="1294">
        <f>(V229+V236)*'OLD Data - P&amp;L'!$D$27</f>
        <v>0</v>
      </c>
      <c r="W345" s="1294">
        <f>(W229+W236)*'OLD Data - P&amp;L'!$D$27</f>
        <v>0</v>
      </c>
      <c r="X345" s="1294">
        <f>(X229+X236)*'OLD Data - P&amp;L'!$D$27</f>
        <v>0</v>
      </c>
      <c r="Y345" s="1294">
        <f>(Y229+Y236)*'OLD Data - P&amp;L'!$D$27</f>
        <v>0</v>
      </c>
      <c r="Z345" s="1294">
        <f>(Z229+Z236)*'OLD Data - P&amp;L'!$D$27</f>
        <v>0</v>
      </c>
      <c r="AA345" s="1294">
        <f>(AA229+AA236)*'OLD Data - P&amp;L'!$D$27</f>
        <v>0</v>
      </c>
      <c r="AB345" s="1294">
        <f>(AB229+AB236)*'OLD Data - P&amp;L'!$D$27</f>
        <v>0</v>
      </c>
      <c r="AC345" s="1294">
        <f>(AC229+AC236)*'OLD Data - P&amp;L'!$D$27</f>
        <v>0</v>
      </c>
      <c r="AD345" s="1294">
        <f>(AD229+AD236)*'OLD Data - P&amp;L'!$D$27</f>
        <v>0</v>
      </c>
      <c r="AE345" s="1294">
        <f>(AE229+AE236)*'OLD Data - P&amp;L'!$D$27</f>
        <v>0</v>
      </c>
      <c r="AF345" s="1294">
        <f>(AF229+AF236)*'OLD Data - P&amp;L'!$D$27</f>
        <v>0</v>
      </c>
      <c r="AG345" s="1464"/>
    </row>
    <row r="346">
      <c r="A346" s="868" t="s">
        <v>509</v>
      </c>
      <c r="B346" s="710">
        <f t="shared" ref="B346:AF346" si="112">sum(B311:B345)</f>
        <v>0</v>
      </c>
      <c r="C346" s="710">
        <f t="shared" si="112"/>
        <v>0</v>
      </c>
      <c r="D346" s="710">
        <f t="shared" si="112"/>
        <v>0</v>
      </c>
      <c r="E346" s="710">
        <f t="shared" si="112"/>
        <v>0</v>
      </c>
      <c r="F346" s="710">
        <f t="shared" si="112"/>
        <v>0</v>
      </c>
      <c r="G346" s="710">
        <f t="shared" si="112"/>
        <v>0</v>
      </c>
      <c r="H346" s="710">
        <f t="shared" si="112"/>
        <v>0</v>
      </c>
      <c r="I346" s="710">
        <f t="shared" si="112"/>
        <v>0</v>
      </c>
      <c r="J346" s="710">
        <f t="shared" si="112"/>
        <v>0</v>
      </c>
      <c r="K346" s="710">
        <f t="shared" si="112"/>
        <v>0</v>
      </c>
      <c r="L346" s="710">
        <f t="shared" si="112"/>
        <v>0</v>
      </c>
      <c r="M346" s="710">
        <f t="shared" si="112"/>
        <v>0</v>
      </c>
      <c r="N346" s="710">
        <f t="shared" si="112"/>
        <v>0</v>
      </c>
      <c r="O346" s="710">
        <f t="shared" si="112"/>
        <v>0</v>
      </c>
      <c r="P346" s="710">
        <f t="shared" si="112"/>
        <v>0</v>
      </c>
      <c r="Q346" s="710">
        <f t="shared" si="112"/>
        <v>0</v>
      </c>
      <c r="R346" s="710">
        <f t="shared" si="112"/>
        <v>0</v>
      </c>
      <c r="S346" s="710">
        <f t="shared" si="112"/>
        <v>0</v>
      </c>
      <c r="T346" s="710">
        <f t="shared" si="112"/>
        <v>0</v>
      </c>
      <c r="U346" s="710">
        <f t="shared" si="112"/>
        <v>0</v>
      </c>
      <c r="V346" s="710">
        <f t="shared" si="112"/>
        <v>0</v>
      </c>
      <c r="W346" s="710">
        <f t="shared" si="112"/>
        <v>0</v>
      </c>
      <c r="X346" s="710">
        <f t="shared" si="112"/>
        <v>0</v>
      </c>
      <c r="Y346" s="710">
        <f t="shared" si="112"/>
        <v>0</v>
      </c>
      <c r="Z346" s="710">
        <f t="shared" si="112"/>
        <v>0</v>
      </c>
      <c r="AA346" s="710">
        <f t="shared" si="112"/>
        <v>0</v>
      </c>
      <c r="AB346" s="710">
        <f t="shared" si="112"/>
        <v>0</v>
      </c>
      <c r="AC346" s="710">
        <f t="shared" si="112"/>
        <v>0</v>
      </c>
      <c r="AD346" s="710">
        <f t="shared" si="112"/>
        <v>0</v>
      </c>
      <c r="AE346" s="710">
        <f t="shared" si="112"/>
        <v>0</v>
      </c>
      <c r="AF346" s="710">
        <f t="shared" si="112"/>
        <v>0</v>
      </c>
      <c r="AG346" s="888">
        <f>SUM(B346:AF346)</f>
        <v>0</v>
      </c>
    </row>
    <row r="347">
      <c r="A347" s="40"/>
      <c r="B347" s="491"/>
      <c r="C347" s="49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c r="AA347" s="491"/>
      <c r="AB347" s="491"/>
      <c r="AC347" s="491"/>
      <c r="AD347" s="491"/>
      <c r="AE347" s="491"/>
      <c r="AF347" s="6"/>
      <c r="AG347" s="732"/>
    </row>
    <row r="348">
      <c r="A348" s="1396" t="s">
        <v>44</v>
      </c>
      <c r="B348" s="1397">
        <f t="shared" ref="B348:AF348" si="113">SUM(B269:B299)+B346</f>
        <v>164.3448669</v>
      </c>
      <c r="C348" s="1397">
        <f t="shared" si="113"/>
        <v>17.36774194</v>
      </c>
      <c r="D348" s="1397">
        <f t="shared" si="113"/>
        <v>741.3677419</v>
      </c>
      <c r="E348" s="1397">
        <f t="shared" si="113"/>
        <v>64.90874194</v>
      </c>
      <c r="F348" s="1397">
        <f t="shared" si="113"/>
        <v>17.77774194</v>
      </c>
      <c r="G348" s="1397">
        <f t="shared" si="113"/>
        <v>512.8077419</v>
      </c>
      <c r="H348" s="1397">
        <f t="shared" si="113"/>
        <v>55.19024194</v>
      </c>
      <c r="I348" s="1397">
        <f t="shared" si="113"/>
        <v>507.6722169</v>
      </c>
      <c r="J348" s="1397">
        <f t="shared" si="113"/>
        <v>6366.420517</v>
      </c>
      <c r="K348" s="1397">
        <f t="shared" si="113"/>
        <v>12832.48777</v>
      </c>
      <c r="L348" s="1397">
        <f t="shared" si="113"/>
        <v>3968.817967</v>
      </c>
      <c r="M348" s="1397">
        <f t="shared" si="113"/>
        <v>1330.586952</v>
      </c>
      <c r="N348" s="1397">
        <f t="shared" si="113"/>
        <v>1586.047567</v>
      </c>
      <c r="O348" s="1397">
        <f t="shared" si="113"/>
        <v>24237.45623</v>
      </c>
      <c r="P348" s="1397">
        <f t="shared" si="113"/>
        <v>19553.48083</v>
      </c>
      <c r="Q348" s="1397">
        <f t="shared" si="113"/>
        <v>96023.85018</v>
      </c>
      <c r="R348" s="1397">
        <f t="shared" si="113"/>
        <v>173269.3305</v>
      </c>
      <c r="S348" s="1397">
        <f t="shared" si="113"/>
        <v>152742.5609</v>
      </c>
      <c r="T348" s="1397">
        <f t="shared" si="113"/>
        <v>106265.316</v>
      </c>
      <c r="U348" s="1397">
        <f t="shared" si="113"/>
        <v>61563.92359</v>
      </c>
      <c r="V348" s="1397">
        <f t="shared" si="113"/>
        <v>46974.82759</v>
      </c>
      <c r="W348" s="1397">
        <f t="shared" si="113"/>
        <v>39912.38914</v>
      </c>
      <c r="X348" s="1397">
        <f t="shared" si="113"/>
        <v>14827.24074</v>
      </c>
      <c r="Y348" s="1397">
        <f t="shared" si="113"/>
        <v>23429.26966</v>
      </c>
      <c r="Z348" s="1397">
        <f t="shared" si="113"/>
        <v>16896.92581</v>
      </c>
      <c r="AA348" s="1397">
        <f t="shared" si="113"/>
        <v>19752.8666</v>
      </c>
      <c r="AB348" s="1397">
        <f t="shared" si="113"/>
        <v>8785.998249</v>
      </c>
      <c r="AC348" s="1397">
        <f t="shared" si="113"/>
        <v>5128.780242</v>
      </c>
      <c r="AD348" s="1397">
        <f t="shared" si="113"/>
        <v>3472.460242</v>
      </c>
      <c r="AE348" s="1397">
        <f t="shared" si="113"/>
        <v>5695.843742</v>
      </c>
      <c r="AF348" s="1397">
        <f t="shared" si="113"/>
        <v>3838.057742</v>
      </c>
      <c r="AG348" s="888">
        <f>SUM(B348:AF348)</f>
        <v>850536.3757</v>
      </c>
    </row>
    <row r="349">
      <c r="A349" s="40"/>
      <c r="B349" s="884"/>
      <c r="C349" s="884"/>
      <c r="D349" s="884"/>
      <c r="E349" s="884"/>
      <c r="F349" s="884"/>
      <c r="G349" s="884"/>
      <c r="H349" s="884"/>
      <c r="I349" s="884"/>
      <c r="J349" s="884"/>
      <c r="K349" s="884"/>
      <c r="L349" s="884"/>
      <c r="M349" s="884"/>
      <c r="N349" s="884"/>
      <c r="O349" s="884"/>
      <c r="P349" s="884"/>
      <c r="Q349" s="884"/>
      <c r="R349" s="884"/>
      <c r="S349" s="884"/>
      <c r="T349" s="884"/>
      <c r="U349" s="884"/>
      <c r="V349" s="884"/>
      <c r="W349" s="884"/>
      <c r="X349" s="884"/>
      <c r="Y349" s="884"/>
      <c r="Z349" s="884"/>
      <c r="AA349" s="884"/>
      <c r="AB349" s="884"/>
      <c r="AC349" s="884"/>
      <c r="AD349" s="884"/>
      <c r="AE349" s="884"/>
      <c r="AF349" s="6"/>
      <c r="AG349" s="732"/>
    </row>
    <row r="350">
      <c r="A350" s="869" t="s">
        <v>1371</v>
      </c>
      <c r="B350" s="89">
        <f t="shared" ref="B350:AF350" si="114">B9-B348</f>
        <v>88.99513306</v>
      </c>
      <c r="C350" s="89">
        <f t="shared" si="114"/>
        <v>-17.36774194</v>
      </c>
      <c r="D350" s="89">
        <f t="shared" si="114"/>
        <v>-502.3677419</v>
      </c>
      <c r="E350" s="89">
        <f t="shared" si="114"/>
        <v>252.0312581</v>
      </c>
      <c r="F350" s="89">
        <f t="shared" si="114"/>
        <v>-17.77774194</v>
      </c>
      <c r="G350" s="89">
        <f t="shared" si="114"/>
        <v>-512.8077419</v>
      </c>
      <c r="H350" s="89">
        <f t="shared" si="114"/>
        <v>196.9597581</v>
      </c>
      <c r="I350" s="89">
        <f t="shared" si="114"/>
        <v>-507.6722169</v>
      </c>
      <c r="J350" s="89">
        <f t="shared" si="114"/>
        <v>-3082.540517</v>
      </c>
      <c r="K350" s="89">
        <f t="shared" si="114"/>
        <v>4858.272233</v>
      </c>
      <c r="L350" s="89">
        <f t="shared" si="114"/>
        <v>-2237.937967</v>
      </c>
      <c r="M350" s="89">
        <f t="shared" si="114"/>
        <v>413.7730481</v>
      </c>
      <c r="N350" s="89">
        <f t="shared" si="114"/>
        <v>1681.092433</v>
      </c>
      <c r="O350" s="89">
        <f t="shared" si="114"/>
        <v>-10515.25623</v>
      </c>
      <c r="P350" s="89">
        <f t="shared" si="114"/>
        <v>11403.49917</v>
      </c>
      <c r="Q350" s="89">
        <f t="shared" si="114"/>
        <v>-10502.99018</v>
      </c>
      <c r="R350" s="89">
        <f t="shared" si="114"/>
        <v>80853.75954</v>
      </c>
      <c r="S350" s="89">
        <f t="shared" si="114"/>
        <v>51710.51913</v>
      </c>
      <c r="T350" s="89">
        <f t="shared" si="114"/>
        <v>81057.04399</v>
      </c>
      <c r="U350" s="89">
        <f t="shared" si="114"/>
        <v>17844.59641</v>
      </c>
      <c r="V350" s="89">
        <f t="shared" si="114"/>
        <v>17402.29241</v>
      </c>
      <c r="W350" s="89">
        <f t="shared" si="114"/>
        <v>13848.73086</v>
      </c>
      <c r="X350" s="89">
        <f t="shared" si="114"/>
        <v>34389.37926</v>
      </c>
      <c r="Y350" s="89">
        <f t="shared" si="114"/>
        <v>6190.970343</v>
      </c>
      <c r="Z350" s="89">
        <f t="shared" si="114"/>
        <v>4069.014193</v>
      </c>
      <c r="AA350" s="89">
        <f t="shared" si="114"/>
        <v>1994.473398</v>
      </c>
      <c r="AB350" s="89">
        <f t="shared" si="114"/>
        <v>1240.851751</v>
      </c>
      <c r="AC350" s="89">
        <f t="shared" si="114"/>
        <v>5593.769758</v>
      </c>
      <c r="AD350" s="89">
        <f t="shared" si="114"/>
        <v>3271.489758</v>
      </c>
      <c r="AE350" s="89">
        <f t="shared" si="114"/>
        <v>5433.396258</v>
      </c>
      <c r="AF350" s="89">
        <f t="shared" si="114"/>
        <v>6550.542258</v>
      </c>
      <c r="AG350" s="888">
        <f>SUM(B350:AF350)</f>
        <v>322448.7343</v>
      </c>
    </row>
    <row r="351">
      <c r="A351" s="1402">
        <f>SUM(B350:AC350)</f>
        <v>307193.306</v>
      </c>
      <c r="B351" s="884"/>
      <c r="C351" s="884"/>
      <c r="D351" s="884"/>
      <c r="E351" s="884"/>
      <c r="F351" s="884"/>
      <c r="G351" s="884"/>
      <c r="H351" s="884"/>
      <c r="I351" s="884"/>
      <c r="J351" s="884"/>
      <c r="K351" s="884"/>
      <c r="L351" s="884"/>
      <c r="M351" s="884"/>
      <c r="N351" s="884"/>
      <c r="O351" s="884"/>
      <c r="P351" s="884"/>
      <c r="Q351" s="884"/>
      <c r="R351" s="884"/>
      <c r="S351" s="884"/>
      <c r="T351" s="884"/>
      <c r="U351" s="884"/>
      <c r="V351" s="884"/>
      <c r="W351" s="884"/>
      <c r="X351" s="884"/>
      <c r="Y351" s="884"/>
      <c r="Z351" s="884"/>
      <c r="AA351" s="884"/>
      <c r="AB351" s="884"/>
      <c r="AC351" s="884"/>
      <c r="AD351" s="884"/>
      <c r="AE351" s="884"/>
      <c r="AF351" s="21"/>
      <c r="AG351" s="1403"/>
    </row>
    <row r="352">
      <c r="A352" s="40"/>
      <c r="B352" s="884"/>
      <c r="C352" s="884"/>
      <c r="D352" s="884"/>
      <c r="E352" s="884"/>
      <c r="F352" s="884"/>
      <c r="G352" s="884"/>
      <c r="H352" s="884"/>
      <c r="I352" s="884"/>
      <c r="J352" s="884"/>
      <c r="K352" s="884"/>
      <c r="L352" s="884"/>
      <c r="M352" s="884"/>
      <c r="N352" s="884"/>
      <c r="O352" s="884"/>
      <c r="P352" s="884"/>
      <c r="Q352" s="884"/>
      <c r="R352" s="884"/>
      <c r="S352" s="884"/>
      <c r="T352" s="884"/>
      <c r="U352" s="884"/>
      <c r="V352" s="884"/>
      <c r="W352" s="884"/>
      <c r="X352" s="884"/>
      <c r="Y352" s="884"/>
      <c r="Z352" s="884"/>
      <c r="AA352" s="884"/>
      <c r="AB352" s="884"/>
      <c r="AC352" s="884"/>
      <c r="AD352" s="884"/>
      <c r="AE352" s="884"/>
      <c r="AF352" s="21"/>
      <c r="AG352" s="1403"/>
    </row>
    <row r="353">
      <c r="A353" s="1404" t="s">
        <v>1374</v>
      </c>
      <c r="B353" s="1405">
        <f t="shared" ref="B353:AF353" si="115">B350/B9</f>
        <v>0.3512873335</v>
      </c>
      <c r="C353" s="1405" t="str">
        <f t="shared" si="115"/>
        <v>#DIV/0!</v>
      </c>
      <c r="D353" s="1405">
        <f t="shared" si="115"/>
        <v>-2.101957079</v>
      </c>
      <c r="E353" s="1405">
        <f t="shared" si="115"/>
        <v>0.7952017987</v>
      </c>
      <c r="F353" s="1405" t="str">
        <f t="shared" si="115"/>
        <v>#DIV/0!</v>
      </c>
      <c r="G353" s="1405" t="str">
        <f t="shared" si="115"/>
        <v>#DIV/0!</v>
      </c>
      <c r="H353" s="1405">
        <f t="shared" si="115"/>
        <v>0.7811213883</v>
      </c>
      <c r="I353" s="1405" t="str">
        <f t="shared" si="115"/>
        <v>#DIV/0!</v>
      </c>
      <c r="J353" s="1405">
        <f t="shared" si="115"/>
        <v>-0.9386885382</v>
      </c>
      <c r="K353" s="1405">
        <f t="shared" si="115"/>
        <v>0.2746220192</v>
      </c>
      <c r="L353" s="1405">
        <f t="shared" si="115"/>
        <v>-1.292948077</v>
      </c>
      <c r="M353" s="1405">
        <f t="shared" si="115"/>
        <v>0.2372062235</v>
      </c>
      <c r="N353" s="1405">
        <f t="shared" si="115"/>
        <v>0.514545576</v>
      </c>
      <c r="O353" s="1405">
        <f t="shared" si="115"/>
        <v>-0.766295217</v>
      </c>
      <c r="P353" s="1405">
        <f t="shared" si="115"/>
        <v>0.3683660089</v>
      </c>
      <c r="Q353" s="1405">
        <f t="shared" si="115"/>
        <v>-0.1228120272</v>
      </c>
      <c r="R353" s="1405">
        <f t="shared" si="115"/>
        <v>0.3181677019</v>
      </c>
      <c r="S353" s="1405">
        <f t="shared" si="115"/>
        <v>0.2529212039</v>
      </c>
      <c r="T353" s="1405">
        <f t="shared" si="115"/>
        <v>0.4327141938</v>
      </c>
      <c r="U353" s="1405">
        <f t="shared" si="115"/>
        <v>0.2247189144</v>
      </c>
      <c r="V353" s="1405">
        <f t="shared" si="115"/>
        <v>0.2703179703</v>
      </c>
      <c r="W353" s="1405">
        <f t="shared" si="115"/>
        <v>0.2575975139</v>
      </c>
      <c r="X353" s="1405">
        <f t="shared" si="115"/>
        <v>0.698735087</v>
      </c>
      <c r="Y353" s="1405">
        <f t="shared" si="115"/>
        <v>0.2090114848</v>
      </c>
      <c r="Z353" s="1405">
        <f t="shared" si="115"/>
        <v>0.1940773556</v>
      </c>
      <c r="AA353" s="1405">
        <f t="shared" si="115"/>
        <v>0.09171114252</v>
      </c>
      <c r="AB353" s="1405">
        <f t="shared" si="115"/>
        <v>0.1237528985</v>
      </c>
      <c r="AC353" s="1405">
        <f t="shared" si="115"/>
        <v>0.5216827861</v>
      </c>
      <c r="AD353" s="1405">
        <f t="shared" si="115"/>
        <v>0.4850999426</v>
      </c>
      <c r="AE353" s="1405">
        <f t="shared" si="115"/>
        <v>0.4882091013</v>
      </c>
      <c r="AF353" s="1405">
        <f t="shared" si="115"/>
        <v>0.6305510134</v>
      </c>
      <c r="AG353" s="1403"/>
    </row>
    <row r="354">
      <c r="A354" s="203" t="s">
        <v>1375</v>
      </c>
      <c r="B354" s="1407" t="str">
        <f t="shared" ref="B354:AF354" si="116">(B9-B298)/B269</f>
        <v>#DIV/0!</v>
      </c>
      <c r="C354" s="1407" t="str">
        <f t="shared" si="116"/>
        <v>#DIV/0!</v>
      </c>
      <c r="D354" s="1407">
        <f t="shared" si="116"/>
        <v>0.3473079997</v>
      </c>
      <c r="E354" s="1407" t="str">
        <f t="shared" si="116"/>
        <v>#DIV/0!</v>
      </c>
      <c r="F354" s="1407">
        <f t="shared" si="116"/>
        <v>0</v>
      </c>
      <c r="G354" s="1407">
        <f t="shared" si="116"/>
        <v>0</v>
      </c>
      <c r="H354" s="1407" t="str">
        <f t="shared" si="116"/>
        <v>#DIV/0!</v>
      </c>
      <c r="I354" s="1407">
        <f t="shared" si="116"/>
        <v>0</v>
      </c>
      <c r="J354" s="1407">
        <f t="shared" si="116"/>
        <v>1.235423799</v>
      </c>
      <c r="K354" s="1407">
        <f t="shared" si="116"/>
        <v>4.291061683</v>
      </c>
      <c r="L354" s="1407">
        <f t="shared" si="116"/>
        <v>0.7107461093</v>
      </c>
      <c r="M354" s="1407">
        <f t="shared" si="116"/>
        <v>8.264367272</v>
      </c>
      <c r="N354" s="1407" t="str">
        <f t="shared" si="116"/>
        <v>#DIV/0!</v>
      </c>
      <c r="O354" s="1407">
        <f t="shared" si="116"/>
        <v>2.557892873</v>
      </c>
      <c r="P354" s="1407">
        <f t="shared" si="116"/>
        <v>2.529357214</v>
      </c>
      <c r="Q354" s="1407">
        <f t="shared" si="116"/>
        <v>3.844572406</v>
      </c>
      <c r="R354" s="1407">
        <f t="shared" si="116"/>
        <v>9.095057441</v>
      </c>
      <c r="S354" s="1407">
        <f t="shared" si="116"/>
        <v>9.278025728</v>
      </c>
      <c r="T354" s="1407">
        <f t="shared" si="116"/>
        <v>9.234020717</v>
      </c>
      <c r="U354" s="1407">
        <f t="shared" si="116"/>
        <v>4.592766533</v>
      </c>
      <c r="V354" s="1407">
        <f t="shared" si="116"/>
        <v>4.833940919</v>
      </c>
      <c r="W354" s="1407">
        <f t="shared" si="116"/>
        <v>5.797178463</v>
      </c>
      <c r="X354" s="1407">
        <f t="shared" si="116"/>
        <v>6.626377</v>
      </c>
      <c r="Y354" s="1407">
        <f t="shared" si="116"/>
        <v>4.341113174</v>
      </c>
      <c r="Z354" s="1407">
        <f t="shared" si="116"/>
        <v>6.656931757</v>
      </c>
      <c r="AA354" s="1407">
        <f t="shared" si="116"/>
        <v>3.031710693</v>
      </c>
      <c r="AB354" s="1407">
        <f t="shared" si="116"/>
        <v>3.340735459</v>
      </c>
      <c r="AC354" s="1407">
        <f t="shared" si="116"/>
        <v>3.060935818</v>
      </c>
      <c r="AD354" s="1407">
        <f t="shared" si="116"/>
        <v>2.759954983</v>
      </c>
      <c r="AE354" s="1407">
        <f t="shared" si="116"/>
        <v>2.776001537</v>
      </c>
      <c r="AF354" s="1407">
        <f t="shared" si="116"/>
        <v>4.591849364</v>
      </c>
      <c r="AG354" s="1403"/>
    </row>
    <row r="355">
      <c r="A355" s="390" t="s">
        <v>400</v>
      </c>
      <c r="B355" s="1407" t="str">
        <f>'OLD Summary'!B82</f>
        <v>#DIV/0!</v>
      </c>
      <c r="C355" s="1407" t="str">
        <f>'OLD Summary'!C82</f>
        <v>#DIV/0!</v>
      </c>
      <c r="D355" s="1407" t="str">
        <f>'OLD Summary'!D82</f>
        <v>#DIV/0!</v>
      </c>
      <c r="E355" s="1407" t="str">
        <f>'OLD Summary'!E82</f>
        <v>#DIV/0!</v>
      </c>
      <c r="F355" s="1407" t="str">
        <f>'OLD Summary'!F82</f>
        <v>#DIV/0!</v>
      </c>
      <c r="G355" s="1407" t="str">
        <f>'OLD Summary'!G82</f>
        <v>#DIV/0!</v>
      </c>
      <c r="H355" s="1407" t="str">
        <f>'OLD Summary'!H82</f>
        <v>#DIV/0!</v>
      </c>
      <c r="I355" s="1407" t="str">
        <f>'OLD Summary'!I82</f>
        <v>#DIV/0!</v>
      </c>
      <c r="J355" s="1407">
        <f>'OLD Summary'!J82</f>
        <v>2.158836145</v>
      </c>
      <c r="K355" s="1407">
        <f>'OLD Summary'!K82</f>
        <v>2.900166913</v>
      </c>
      <c r="L355" s="1407">
        <f>'OLD Summary'!L82</f>
        <v>0.5470658129</v>
      </c>
      <c r="M355" s="1407">
        <f>'OLD Summary'!M82</f>
        <v>9.708691951</v>
      </c>
      <c r="N355" s="1407" t="str">
        <f>'OLD Summary'!N82</f>
        <v>#DIV/0!</v>
      </c>
      <c r="O355" s="1407">
        <f>'OLD Summary'!O82</f>
        <v>6.400302925</v>
      </c>
      <c r="P355" s="1407">
        <f>'OLD Summary'!P82</f>
        <v>0.4529981773</v>
      </c>
      <c r="Q355" s="1407">
        <f>'OLD Summary'!Q82</f>
        <v>5.722010409</v>
      </c>
      <c r="R355" s="1407">
        <f>'OLD Summary'!R82</f>
        <v>8.04715471</v>
      </c>
      <c r="S355" s="1407">
        <f>'OLD Summary'!S82</f>
        <v>9.538659516</v>
      </c>
      <c r="T355" s="1407">
        <f>'OLD Summary'!T82</f>
        <v>5.785801563</v>
      </c>
      <c r="U355" s="1407">
        <f>'OLD Summary'!U82</f>
        <v>3.866205437</v>
      </c>
      <c r="V355" s="1407">
        <f>'OLD Summary'!V82</f>
        <v>3.625729864</v>
      </c>
      <c r="W355" s="1407">
        <f>'OLD Summary'!W82</f>
        <v>4.964986064</v>
      </c>
      <c r="X355" s="1407">
        <f>'OLD Summary'!X82</f>
        <v>5.139338819</v>
      </c>
      <c r="Y355" s="1407">
        <f>'OLD Summary'!Y82</f>
        <v>3.343504923</v>
      </c>
      <c r="Z355" s="1407">
        <f>'OLD Summary'!Z82</f>
        <v>4.974639886</v>
      </c>
      <c r="AA355" s="1407">
        <f>'OLD Summary'!AA82</f>
        <v>2.517335661</v>
      </c>
      <c r="AB355" s="1407">
        <f>'OLD Summary'!AB82</f>
        <v>2.968121995</v>
      </c>
      <c r="AC355" s="1407">
        <f>'OLD Summary'!AC82</f>
        <v>3.072756014</v>
      </c>
      <c r="AD355" s="1407">
        <f>'OLD Summary'!AD82</f>
        <v>2.866933364</v>
      </c>
      <c r="AE355" s="1407">
        <f>'OLD Summary'!AE82</f>
        <v>2.474564495</v>
      </c>
      <c r="AF355" s="115" t="str">
        <f>#REF!</f>
        <v>#REF!</v>
      </c>
      <c r="AG355" s="1403"/>
    </row>
    <row r="356">
      <c r="A356" s="40"/>
      <c r="B356" s="953"/>
      <c r="C356" s="49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c r="AA356" s="491"/>
      <c r="AB356" s="491"/>
      <c r="AC356" s="491"/>
      <c r="AD356" s="491"/>
      <c r="AE356" s="491"/>
      <c r="AF356" s="491"/>
      <c r="AG356" s="723"/>
    </row>
    <row r="357">
      <c r="A357" s="6"/>
      <c r="B357" s="819"/>
      <c r="C357" s="143"/>
      <c r="D357" s="143"/>
      <c r="E357" s="143"/>
      <c r="F357" s="143"/>
      <c r="G357" s="143"/>
      <c r="H357" s="143"/>
      <c r="I357" s="143"/>
      <c r="J357" s="143"/>
      <c r="K357" s="143"/>
      <c r="L357" s="143"/>
      <c r="M357" s="143"/>
      <c r="N357" s="143"/>
      <c r="O357" s="143"/>
      <c r="P357" s="143"/>
      <c r="Q357" s="143"/>
      <c r="R357" s="143"/>
      <c r="S357" s="143"/>
      <c r="T357" s="143"/>
      <c r="U357" s="6"/>
      <c r="V357" s="6"/>
      <c r="W357" s="6"/>
      <c r="X357" s="6"/>
      <c r="Y357" s="6"/>
      <c r="Z357" s="6"/>
      <c r="AA357" s="6"/>
      <c r="AB357" s="6"/>
      <c r="AC357" s="6"/>
      <c r="AD357" s="6"/>
      <c r="AE357" s="6"/>
      <c r="AF357" s="491"/>
      <c r="AG357" s="723"/>
    </row>
    <row r="358">
      <c r="A358" s="390" t="s">
        <v>48</v>
      </c>
      <c r="B358" s="1410"/>
      <c r="C358" s="1410"/>
      <c r="D358" s="1410"/>
      <c r="E358" s="1410"/>
      <c r="F358" s="1410"/>
      <c r="G358" s="1410"/>
      <c r="H358" s="1410"/>
      <c r="I358" s="1410"/>
      <c r="J358" s="1410"/>
      <c r="K358" s="1410"/>
      <c r="L358" s="1410"/>
      <c r="M358" s="1410"/>
      <c r="N358" s="1410"/>
      <c r="O358" s="1410"/>
      <c r="P358" s="1410"/>
      <c r="Q358" s="1410"/>
      <c r="R358" s="1410"/>
      <c r="S358" s="1410"/>
      <c r="T358" s="1410"/>
      <c r="U358" s="1410"/>
      <c r="V358" s="1410"/>
      <c r="W358" s="1410"/>
      <c r="X358" s="1410"/>
      <c r="Y358" s="1410"/>
      <c r="Z358" s="1410"/>
      <c r="AA358" s="491"/>
      <c r="AB358" s="1410"/>
      <c r="AC358" s="1410"/>
      <c r="AD358" s="1410"/>
      <c r="AE358" s="1410"/>
      <c r="AF358" s="491"/>
      <c r="AG358" s="723"/>
    </row>
    <row r="359">
      <c r="A359" s="97">
        <f>SUM(B9:AE9)</f>
        <v>1162596.51</v>
      </c>
      <c r="B359" s="1410"/>
      <c r="C359" s="1410"/>
      <c r="D359" s="1410"/>
      <c r="E359" s="1410"/>
      <c r="F359" s="1410"/>
      <c r="G359" s="1410"/>
      <c r="H359" s="1410"/>
      <c r="I359" s="1410"/>
      <c r="J359" s="1410"/>
      <c r="K359" s="1410"/>
      <c r="L359" s="1410"/>
      <c r="M359" s="1410"/>
      <c r="N359" s="1410"/>
      <c r="O359" s="1410"/>
      <c r="P359" s="1410"/>
      <c r="Q359" s="1410"/>
      <c r="R359" s="1410"/>
      <c r="S359" s="1410"/>
      <c r="T359" s="1410"/>
      <c r="U359" s="1410"/>
      <c r="V359" s="1410"/>
      <c r="W359" s="1410"/>
      <c r="X359" s="1410"/>
      <c r="Y359" s="1410"/>
      <c r="Z359" s="1410"/>
      <c r="AA359" s="1410"/>
      <c r="AB359" s="1410"/>
      <c r="AC359" s="1410"/>
      <c r="AD359" s="1410"/>
      <c r="AE359" s="1410"/>
      <c r="AF359" s="1410"/>
      <c r="AG359" s="1411"/>
    </row>
    <row r="360">
      <c r="A360" s="40"/>
      <c r="B360" s="491"/>
      <c r="C360" s="49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c r="AA360" s="491"/>
      <c r="AB360" s="491"/>
      <c r="AC360" s="491"/>
      <c r="AD360" s="491"/>
      <c r="AE360" s="491"/>
      <c r="AF360" s="491"/>
      <c r="AG360" s="723"/>
    </row>
    <row r="361">
      <c r="A361" s="1404" t="s">
        <v>813</v>
      </c>
      <c r="B361" s="491"/>
      <c r="C361" s="49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c r="AA361" s="491"/>
      <c r="AB361" s="491"/>
      <c r="AC361" s="491"/>
      <c r="AD361" s="491"/>
      <c r="AE361" s="491"/>
      <c r="AF361" s="491"/>
      <c r="AG361" s="723"/>
    </row>
    <row r="362">
      <c r="A362" s="97">
        <f>SUM(B348:AE348)</f>
        <v>846698.318</v>
      </c>
      <c r="B362" s="491"/>
      <c r="C362" s="49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c r="AA362" s="491"/>
      <c r="AB362" s="491"/>
      <c r="AC362" s="491"/>
      <c r="AD362" s="491"/>
      <c r="AE362" s="491"/>
      <c r="AF362" s="491"/>
      <c r="AG362" s="723"/>
    </row>
    <row r="363">
      <c r="A363" s="40"/>
      <c r="B363" s="491"/>
      <c r="C363" s="49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c r="AA363" s="491"/>
      <c r="AB363" s="491"/>
      <c r="AC363" s="491"/>
      <c r="AD363" s="491"/>
      <c r="AE363" s="491"/>
      <c r="AF363" s="491"/>
      <c r="AG363" s="723"/>
    </row>
    <row r="364">
      <c r="A364" s="1404" t="s">
        <v>1220</v>
      </c>
      <c r="B364" s="491"/>
      <c r="C364" s="49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c r="AA364" s="491"/>
      <c r="AB364" s="491"/>
      <c r="AC364" s="491"/>
      <c r="AD364" s="491"/>
      <c r="AE364" s="491"/>
      <c r="AF364" s="491"/>
      <c r="AG364" s="723"/>
    </row>
    <row r="365">
      <c r="A365" s="391">
        <f>A351/A359</f>
        <v>0.26423037</v>
      </c>
      <c r="B365" s="491"/>
      <c r="C365" s="49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c r="AA365" s="491"/>
      <c r="AB365" s="491"/>
      <c r="AC365" s="491"/>
      <c r="AD365" s="491"/>
      <c r="AE365" s="491"/>
      <c r="AF365" s="491"/>
      <c r="AG365" s="723"/>
    </row>
    <row r="366">
      <c r="A366" s="40"/>
      <c r="B366" s="491"/>
      <c r="C366" s="49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c r="AA366" s="491"/>
      <c r="AB366" s="491"/>
      <c r="AC366" s="491"/>
      <c r="AD366" s="491"/>
      <c r="AE366" s="491"/>
      <c r="AF366" s="491"/>
      <c r="AG366" s="723"/>
    </row>
    <row r="367">
      <c r="A367" s="983"/>
      <c r="AG367" s="1053"/>
    </row>
    <row r="368">
      <c r="A368" s="983"/>
      <c r="AG368" s="1053"/>
    </row>
    <row r="369">
      <c r="A369" s="983"/>
      <c r="AG369" s="1053"/>
    </row>
    <row r="370">
      <c r="A370" s="983"/>
      <c r="AG370" s="1053"/>
    </row>
    <row r="371">
      <c r="A371" s="983"/>
      <c r="AG371" s="1053"/>
    </row>
    <row r="372">
      <c r="A372" s="983"/>
      <c r="AG372" s="1053"/>
    </row>
    <row r="373">
      <c r="A373" s="983"/>
      <c r="AG373" s="1053"/>
    </row>
    <row r="374">
      <c r="A374" s="983"/>
      <c r="AG374" s="1053"/>
    </row>
    <row r="375">
      <c r="A375" s="983"/>
      <c r="AG375" s="1053"/>
    </row>
    <row r="376">
      <c r="A376" s="983"/>
      <c r="AG376" s="1053"/>
    </row>
    <row r="377">
      <c r="A377" s="983"/>
      <c r="AG377" s="1053"/>
    </row>
    <row r="378">
      <c r="A378" s="983"/>
      <c r="AG378" s="1053"/>
    </row>
    <row r="379">
      <c r="A379" s="983"/>
      <c r="AG379" s="1053"/>
    </row>
    <row r="380">
      <c r="A380" s="983"/>
      <c r="AG380" s="1053"/>
    </row>
    <row r="381">
      <c r="A381" s="983"/>
      <c r="AG381" s="1053"/>
    </row>
    <row r="382">
      <c r="A382" s="983"/>
      <c r="AG382" s="1053"/>
    </row>
    <row r="383">
      <c r="A383" s="983"/>
      <c r="AG383" s="1053"/>
    </row>
    <row r="384">
      <c r="A384" s="983"/>
      <c r="AG384" s="1053"/>
    </row>
    <row r="385">
      <c r="A385" s="983"/>
      <c r="AG385" s="1053"/>
    </row>
    <row r="386">
      <c r="A386" s="983"/>
      <c r="AG386" s="1053"/>
    </row>
    <row r="387">
      <c r="A387" s="983"/>
      <c r="AG387" s="1053"/>
    </row>
    <row r="388">
      <c r="A388" s="983"/>
      <c r="AG388" s="1053"/>
    </row>
    <row r="389">
      <c r="A389" s="983"/>
      <c r="AG389" s="1053"/>
    </row>
    <row r="390">
      <c r="A390" s="983"/>
      <c r="AG390" s="1053"/>
    </row>
    <row r="391">
      <c r="A391" s="983"/>
      <c r="AG391" s="1053"/>
    </row>
    <row r="392">
      <c r="A392" s="983"/>
      <c r="AG392" s="1053"/>
    </row>
    <row r="393">
      <c r="A393" s="983"/>
      <c r="AG393" s="1053"/>
    </row>
    <row r="394">
      <c r="A394" s="983"/>
      <c r="AG394" s="1053"/>
    </row>
    <row r="395">
      <c r="A395" s="983"/>
      <c r="AG395" s="1053"/>
    </row>
    <row r="396">
      <c r="A396" s="983"/>
      <c r="AG396" s="1053"/>
    </row>
    <row r="397">
      <c r="A397" s="983"/>
      <c r="AG397" s="1053"/>
    </row>
    <row r="398">
      <c r="A398" s="983"/>
      <c r="AG398" s="1053"/>
    </row>
    <row r="399">
      <c r="A399" s="983"/>
      <c r="AG399" s="1053"/>
    </row>
    <row r="400">
      <c r="A400" s="983"/>
      <c r="AG400" s="1053"/>
    </row>
    <row r="401">
      <c r="A401" s="983"/>
      <c r="AG401" s="1053"/>
    </row>
    <row r="402">
      <c r="A402" s="983"/>
      <c r="AG402" s="1053"/>
    </row>
    <row r="403">
      <c r="A403" s="983"/>
      <c r="AG403" s="1053"/>
    </row>
    <row r="404">
      <c r="A404" s="983"/>
      <c r="AG404" s="1053"/>
    </row>
    <row r="405">
      <c r="A405" s="983"/>
      <c r="AG405" s="1053"/>
    </row>
    <row r="406">
      <c r="A406" s="983"/>
      <c r="AG406" s="1053"/>
    </row>
    <row r="407">
      <c r="A407" s="983"/>
      <c r="AG407" s="1053"/>
    </row>
    <row r="408">
      <c r="A408" s="983"/>
      <c r="AG408" s="1053"/>
    </row>
    <row r="409">
      <c r="A409" s="983"/>
      <c r="AG409" s="1053"/>
    </row>
    <row r="410">
      <c r="A410" s="983"/>
      <c r="AG410" s="1053"/>
    </row>
    <row r="411">
      <c r="A411" s="983"/>
      <c r="AG411" s="1053"/>
    </row>
    <row r="412">
      <c r="A412" s="983"/>
      <c r="AG412" s="1053"/>
    </row>
    <row r="413">
      <c r="A413" s="983"/>
      <c r="AG413" s="1053"/>
    </row>
    <row r="414">
      <c r="A414" s="983"/>
      <c r="AG414" s="1053"/>
    </row>
    <row r="415">
      <c r="A415" s="983"/>
      <c r="AG415" s="1053"/>
    </row>
    <row r="416">
      <c r="A416" s="983"/>
      <c r="AG416" s="1053"/>
    </row>
    <row r="417">
      <c r="A417" s="983"/>
      <c r="AG417" s="1053"/>
    </row>
    <row r="418">
      <c r="A418" s="983"/>
      <c r="AG418" s="1053"/>
    </row>
    <row r="419">
      <c r="A419" s="983"/>
      <c r="AG419" s="1053"/>
    </row>
    <row r="420">
      <c r="A420" s="983"/>
      <c r="AG420" s="1053"/>
    </row>
    <row r="421">
      <c r="A421" s="983"/>
      <c r="AG421" s="1053"/>
    </row>
    <row r="422">
      <c r="A422" s="983"/>
      <c r="AG422" s="1053"/>
    </row>
    <row r="423">
      <c r="A423" s="983"/>
      <c r="AG423" s="1053"/>
    </row>
    <row r="424">
      <c r="A424" s="983"/>
      <c r="AG424" s="1053"/>
    </row>
    <row r="425">
      <c r="A425" s="983"/>
      <c r="AG425" s="1053"/>
    </row>
    <row r="426">
      <c r="A426" s="983"/>
      <c r="AG426" s="1053"/>
    </row>
    <row r="427">
      <c r="A427" s="983"/>
      <c r="AG427" s="1053"/>
    </row>
    <row r="428">
      <c r="A428" s="983"/>
      <c r="AG428" s="1053"/>
    </row>
    <row r="429">
      <c r="A429" s="983"/>
      <c r="AG429" s="1053"/>
    </row>
    <row r="430">
      <c r="A430" s="983"/>
      <c r="AG430" s="1053"/>
    </row>
    <row r="431">
      <c r="A431" s="983"/>
      <c r="AG431" s="1053"/>
    </row>
    <row r="432">
      <c r="A432" s="983"/>
      <c r="AG432" s="1053"/>
    </row>
    <row r="433">
      <c r="A433" s="983"/>
      <c r="AG433" s="1053"/>
    </row>
    <row r="434">
      <c r="A434" s="983"/>
      <c r="AG434" s="1053"/>
    </row>
    <row r="435">
      <c r="A435" s="983"/>
      <c r="AG435" s="1053"/>
    </row>
    <row r="436">
      <c r="A436" s="983"/>
      <c r="AG436" s="1053"/>
    </row>
    <row r="437">
      <c r="A437" s="983"/>
      <c r="AG437" s="1053"/>
    </row>
    <row r="438">
      <c r="A438" s="983"/>
      <c r="AG438" s="1053"/>
    </row>
    <row r="439">
      <c r="A439" s="983"/>
      <c r="AG439" s="1053"/>
    </row>
    <row r="440">
      <c r="A440" s="983"/>
      <c r="AG440" s="1053"/>
    </row>
    <row r="441">
      <c r="A441" s="983"/>
      <c r="AG441" s="1053"/>
    </row>
    <row r="442">
      <c r="A442" s="983"/>
      <c r="AG442" s="1053"/>
    </row>
    <row r="443">
      <c r="A443" s="983"/>
      <c r="AG443" s="1053"/>
    </row>
    <row r="444">
      <c r="A444" s="983"/>
      <c r="AG444" s="1053"/>
    </row>
    <row r="445">
      <c r="A445" s="983"/>
      <c r="AG445" s="1053"/>
    </row>
    <row r="446">
      <c r="A446" s="983"/>
      <c r="AG446" s="1053"/>
    </row>
    <row r="447">
      <c r="A447" s="983"/>
      <c r="AG447" s="1053"/>
    </row>
    <row r="448">
      <c r="A448" s="983"/>
      <c r="AG448" s="1053"/>
    </row>
    <row r="449">
      <c r="A449" s="983"/>
      <c r="AG449" s="1053"/>
    </row>
    <row r="450">
      <c r="A450" s="983"/>
      <c r="AG450" s="1053"/>
    </row>
    <row r="451">
      <c r="A451" s="983"/>
      <c r="AG451" s="1053"/>
    </row>
    <row r="452">
      <c r="A452" s="983"/>
      <c r="AG452" s="1053"/>
    </row>
    <row r="453">
      <c r="A453" s="983"/>
      <c r="AG453" s="1053"/>
    </row>
    <row r="454">
      <c r="A454" s="983"/>
      <c r="AG454" s="1053"/>
    </row>
    <row r="455">
      <c r="A455" s="983"/>
      <c r="AG455" s="1053"/>
    </row>
    <row r="456">
      <c r="A456" s="983"/>
      <c r="AG456" s="1053"/>
    </row>
    <row r="457">
      <c r="A457" s="983"/>
      <c r="AG457" s="1053"/>
    </row>
    <row r="458">
      <c r="A458" s="983"/>
      <c r="AG458" s="1053"/>
    </row>
    <row r="459">
      <c r="A459" s="983"/>
      <c r="AG459" s="1053"/>
    </row>
    <row r="460">
      <c r="A460" s="983"/>
      <c r="AG460" s="1053"/>
    </row>
    <row r="461">
      <c r="A461" s="983"/>
      <c r="AG461" s="1053"/>
    </row>
    <row r="462">
      <c r="A462" s="983"/>
      <c r="AG462" s="1053"/>
    </row>
    <row r="463">
      <c r="A463" s="983"/>
      <c r="AG463" s="1053"/>
    </row>
    <row r="464">
      <c r="A464" s="983"/>
      <c r="AG464" s="1053"/>
    </row>
    <row r="465">
      <c r="A465" s="983"/>
      <c r="AG465" s="1053"/>
    </row>
    <row r="466">
      <c r="A466" s="983"/>
      <c r="AG466" s="1053"/>
    </row>
    <row r="467">
      <c r="A467" s="983"/>
      <c r="AG467" s="1053"/>
    </row>
    <row r="468">
      <c r="A468" s="983"/>
      <c r="AG468" s="1053"/>
    </row>
    <row r="469">
      <c r="A469" s="983"/>
      <c r="AG469" s="1053"/>
    </row>
    <row r="470">
      <c r="A470" s="983"/>
      <c r="AG470" s="1053"/>
    </row>
    <row r="471">
      <c r="A471" s="983"/>
      <c r="AG471" s="1053"/>
    </row>
    <row r="472">
      <c r="A472" s="983"/>
      <c r="AG472" s="1053"/>
    </row>
    <row r="473">
      <c r="A473" s="983"/>
      <c r="AG473" s="1053"/>
    </row>
    <row r="474">
      <c r="A474" s="983"/>
      <c r="AG474" s="1053"/>
    </row>
    <row r="475">
      <c r="A475" s="983"/>
      <c r="AG475" s="1053"/>
    </row>
    <row r="476">
      <c r="A476" s="983"/>
      <c r="AG476" s="1053"/>
    </row>
    <row r="477">
      <c r="A477" s="983"/>
      <c r="AG477" s="1053"/>
    </row>
    <row r="478">
      <c r="A478" s="983"/>
      <c r="AG478" s="1053"/>
    </row>
    <row r="479">
      <c r="A479" s="983"/>
      <c r="AG479" s="1053"/>
    </row>
    <row r="480">
      <c r="A480" s="983"/>
      <c r="AG480" s="1053"/>
    </row>
    <row r="481">
      <c r="A481" s="983"/>
      <c r="AG481" s="1053"/>
    </row>
    <row r="482">
      <c r="A482" s="983"/>
      <c r="AG482" s="1053"/>
    </row>
    <row r="483">
      <c r="A483" s="983"/>
      <c r="AG483" s="1053"/>
    </row>
    <row r="484">
      <c r="A484" s="983"/>
      <c r="AG484" s="1053"/>
    </row>
    <row r="485">
      <c r="A485" s="983"/>
      <c r="AG485" s="1053"/>
    </row>
    <row r="486">
      <c r="A486" s="983"/>
      <c r="AG486" s="1053"/>
    </row>
    <row r="487">
      <c r="A487" s="983"/>
      <c r="AG487" s="1053"/>
    </row>
    <row r="488">
      <c r="A488" s="983"/>
      <c r="AG488" s="1053"/>
    </row>
    <row r="489">
      <c r="A489" s="983"/>
      <c r="AG489" s="1053"/>
    </row>
    <row r="490">
      <c r="A490" s="983"/>
      <c r="AG490" s="1053"/>
    </row>
    <row r="491">
      <c r="A491" s="983"/>
      <c r="AG491" s="1053"/>
    </row>
    <row r="492">
      <c r="A492" s="983"/>
      <c r="AG492" s="1053"/>
    </row>
    <row r="493">
      <c r="A493" s="983"/>
      <c r="AG493" s="1053"/>
    </row>
    <row r="494">
      <c r="A494" s="983"/>
      <c r="AG494" s="1053"/>
    </row>
    <row r="495">
      <c r="A495" s="983"/>
      <c r="AG495" s="1053"/>
    </row>
    <row r="496">
      <c r="A496" s="983"/>
      <c r="AG496" s="1053"/>
    </row>
    <row r="497">
      <c r="A497" s="983"/>
      <c r="AG497" s="1053"/>
    </row>
    <row r="498">
      <c r="A498" s="983"/>
      <c r="AG498" s="1053"/>
    </row>
    <row r="499">
      <c r="A499" s="983"/>
      <c r="AG499" s="1053"/>
    </row>
    <row r="500">
      <c r="A500" s="983"/>
      <c r="AG500" s="1053"/>
    </row>
    <row r="501">
      <c r="A501" s="983"/>
      <c r="AG501" s="1053"/>
    </row>
    <row r="502">
      <c r="A502" s="983"/>
      <c r="AG502" s="1053"/>
    </row>
    <row r="503">
      <c r="A503" s="983"/>
      <c r="AG503" s="1053"/>
    </row>
    <row r="504">
      <c r="A504" s="983"/>
      <c r="AG504" s="1053"/>
    </row>
    <row r="505">
      <c r="A505" s="983"/>
      <c r="AG505" s="1053"/>
    </row>
    <row r="506">
      <c r="A506" s="983"/>
      <c r="AG506" s="1053"/>
    </row>
    <row r="507">
      <c r="A507" s="983"/>
      <c r="AG507" s="1053"/>
    </row>
    <row r="508">
      <c r="A508" s="983"/>
      <c r="AG508" s="1053"/>
    </row>
    <row r="509">
      <c r="A509" s="983"/>
      <c r="AG509" s="1053"/>
    </row>
    <row r="510">
      <c r="A510" s="983"/>
      <c r="AG510" s="1053"/>
    </row>
    <row r="511">
      <c r="A511" s="983"/>
      <c r="AG511" s="1053"/>
    </row>
    <row r="512">
      <c r="A512" s="983"/>
      <c r="AG512" s="1053"/>
    </row>
    <row r="513">
      <c r="A513" s="983"/>
      <c r="AG513" s="1053"/>
    </row>
    <row r="514">
      <c r="A514" s="983"/>
      <c r="AG514" s="1053"/>
    </row>
    <row r="515">
      <c r="A515" s="983"/>
      <c r="AG515" s="1053"/>
    </row>
    <row r="516">
      <c r="A516" s="983"/>
      <c r="AG516" s="1053"/>
    </row>
    <row r="517">
      <c r="A517" s="983"/>
      <c r="AG517" s="1053"/>
    </row>
    <row r="518">
      <c r="A518" s="983"/>
      <c r="AG518" s="1053"/>
    </row>
    <row r="519">
      <c r="A519" s="983"/>
      <c r="AG519" s="1053"/>
    </row>
    <row r="520">
      <c r="A520" s="983"/>
      <c r="AG520" s="1053"/>
    </row>
    <row r="521">
      <c r="A521" s="983"/>
      <c r="AG521" s="1053"/>
    </row>
    <row r="522">
      <c r="A522" s="983"/>
      <c r="AG522" s="1053"/>
    </row>
    <row r="523">
      <c r="A523" s="983"/>
      <c r="AG523" s="1053"/>
    </row>
    <row r="524">
      <c r="A524" s="983"/>
      <c r="AG524" s="1053"/>
    </row>
    <row r="525">
      <c r="A525" s="983"/>
      <c r="AG525" s="1053"/>
    </row>
    <row r="526">
      <c r="A526" s="983"/>
      <c r="AG526" s="1053"/>
    </row>
    <row r="527">
      <c r="A527" s="983"/>
      <c r="AG527" s="1053"/>
    </row>
    <row r="528">
      <c r="A528" s="983"/>
      <c r="AG528" s="1053"/>
    </row>
    <row r="529">
      <c r="A529" s="983"/>
      <c r="AG529" s="1053"/>
    </row>
    <row r="530">
      <c r="A530" s="983"/>
      <c r="AG530" s="1053"/>
    </row>
    <row r="531">
      <c r="A531" s="983"/>
      <c r="AG531" s="1053"/>
    </row>
    <row r="532">
      <c r="A532" s="983"/>
      <c r="AG532" s="1053"/>
    </row>
    <row r="533">
      <c r="A533" s="983"/>
      <c r="AG533" s="1053"/>
    </row>
    <row r="534">
      <c r="A534" s="983"/>
      <c r="AG534" s="1053"/>
    </row>
    <row r="535">
      <c r="A535" s="983"/>
      <c r="AG535" s="1053"/>
    </row>
    <row r="536">
      <c r="A536" s="983"/>
      <c r="AG536" s="1053"/>
    </row>
    <row r="537">
      <c r="A537" s="983"/>
      <c r="AG537" s="1053"/>
    </row>
    <row r="538">
      <c r="A538" s="983"/>
      <c r="AG538" s="1053"/>
    </row>
    <row r="539">
      <c r="A539" s="983"/>
      <c r="AG539" s="1053"/>
    </row>
    <row r="540">
      <c r="A540" s="983"/>
      <c r="AG540" s="1053"/>
    </row>
    <row r="541">
      <c r="A541" s="983"/>
      <c r="AG541" s="1053"/>
    </row>
    <row r="542">
      <c r="A542" s="983"/>
      <c r="AG542" s="1053"/>
    </row>
    <row r="543">
      <c r="A543" s="983"/>
      <c r="AG543" s="1053"/>
    </row>
    <row r="544">
      <c r="A544" s="983"/>
      <c r="AG544" s="1053"/>
    </row>
    <row r="545">
      <c r="A545" s="983"/>
      <c r="AG545" s="1053"/>
    </row>
    <row r="546">
      <c r="A546" s="983"/>
      <c r="AG546" s="1053"/>
    </row>
    <row r="547">
      <c r="A547" s="983"/>
      <c r="AG547" s="1053"/>
    </row>
    <row r="548">
      <c r="A548" s="983"/>
      <c r="AG548" s="1053"/>
    </row>
    <row r="549">
      <c r="A549" s="983"/>
      <c r="AG549" s="1053"/>
    </row>
    <row r="550">
      <c r="A550" s="983"/>
      <c r="AG550" s="1053"/>
    </row>
    <row r="551">
      <c r="A551" s="983"/>
      <c r="AG551" s="1053"/>
    </row>
    <row r="552">
      <c r="A552" s="983"/>
      <c r="AG552" s="1053"/>
    </row>
    <row r="553">
      <c r="A553" s="983"/>
      <c r="AG553" s="1053"/>
    </row>
    <row r="554">
      <c r="A554" s="983"/>
      <c r="AG554" s="1053"/>
    </row>
    <row r="555">
      <c r="A555" s="983"/>
      <c r="AG555" s="1053"/>
    </row>
    <row r="556">
      <c r="A556" s="983"/>
      <c r="AG556" s="1053"/>
    </row>
    <row r="557">
      <c r="A557" s="983"/>
      <c r="AG557" s="1053"/>
    </row>
    <row r="558">
      <c r="A558" s="983"/>
      <c r="AG558" s="1053"/>
    </row>
    <row r="559">
      <c r="A559" s="983"/>
      <c r="AG559" s="1053"/>
    </row>
    <row r="560">
      <c r="A560" s="983"/>
      <c r="AG560" s="1053"/>
    </row>
    <row r="561">
      <c r="A561" s="983"/>
      <c r="AG561" s="1053"/>
    </row>
    <row r="562">
      <c r="A562" s="983"/>
      <c r="AG562" s="1053"/>
    </row>
    <row r="563">
      <c r="A563" s="983"/>
      <c r="AG563" s="1053"/>
    </row>
    <row r="564">
      <c r="A564" s="983"/>
      <c r="AG564" s="1053"/>
    </row>
    <row r="565">
      <c r="A565" s="983"/>
      <c r="AG565" s="1053"/>
    </row>
    <row r="566">
      <c r="A566" s="983"/>
      <c r="AG566" s="1053"/>
    </row>
    <row r="567">
      <c r="A567" s="983"/>
      <c r="AG567" s="1053"/>
    </row>
    <row r="568">
      <c r="A568" s="983"/>
      <c r="AG568" s="1053"/>
    </row>
    <row r="569">
      <c r="A569" s="983"/>
      <c r="AG569" s="1053"/>
    </row>
    <row r="570">
      <c r="A570" s="983"/>
      <c r="AG570" s="1053"/>
    </row>
    <row r="571">
      <c r="A571" s="983"/>
      <c r="AG571" s="1053"/>
    </row>
    <row r="572">
      <c r="A572" s="983"/>
      <c r="AG572" s="1053"/>
    </row>
    <row r="573">
      <c r="A573" s="983"/>
      <c r="AG573" s="1053"/>
    </row>
    <row r="574">
      <c r="A574" s="983"/>
      <c r="AG574" s="1053"/>
    </row>
    <row r="575">
      <c r="A575" s="983"/>
      <c r="AG575" s="1053"/>
    </row>
    <row r="576">
      <c r="A576" s="983"/>
      <c r="AG576" s="1053"/>
    </row>
    <row r="577">
      <c r="A577" s="983"/>
      <c r="AG577" s="1053"/>
    </row>
    <row r="578">
      <c r="A578" s="983"/>
      <c r="AG578" s="1053"/>
    </row>
    <row r="579">
      <c r="A579" s="983"/>
      <c r="AG579" s="1053"/>
    </row>
    <row r="580">
      <c r="A580" s="983"/>
      <c r="AG580" s="1053"/>
    </row>
    <row r="581">
      <c r="A581" s="983"/>
      <c r="AG581" s="1053"/>
    </row>
    <row r="582">
      <c r="A582" s="983"/>
      <c r="AG582" s="1053"/>
    </row>
    <row r="583">
      <c r="A583" s="983"/>
      <c r="AG583" s="1053"/>
    </row>
    <row r="584">
      <c r="A584" s="983"/>
      <c r="AG584" s="1053"/>
    </row>
    <row r="585">
      <c r="A585" s="983"/>
      <c r="AG585" s="1053"/>
    </row>
    <row r="586">
      <c r="A586" s="983"/>
      <c r="AG586" s="1053"/>
    </row>
    <row r="587">
      <c r="A587" s="983"/>
      <c r="AG587" s="1053"/>
    </row>
    <row r="588">
      <c r="A588" s="983"/>
      <c r="AG588" s="1053"/>
    </row>
    <row r="589">
      <c r="A589" s="983"/>
      <c r="AG589" s="1053"/>
    </row>
    <row r="590">
      <c r="A590" s="983"/>
      <c r="AG590" s="1053"/>
    </row>
    <row r="591">
      <c r="A591" s="983"/>
      <c r="AG591" s="1053"/>
    </row>
    <row r="592">
      <c r="A592" s="983"/>
      <c r="AG592" s="1053"/>
    </row>
    <row r="593">
      <c r="A593" s="983"/>
      <c r="AG593" s="1053"/>
    </row>
    <row r="594">
      <c r="A594" s="983"/>
      <c r="AG594" s="1053"/>
    </row>
    <row r="595">
      <c r="A595" s="983"/>
      <c r="AG595" s="1053"/>
    </row>
    <row r="596">
      <c r="A596" s="983"/>
      <c r="AG596" s="1053"/>
    </row>
    <row r="597">
      <c r="A597" s="983"/>
      <c r="AG597" s="1053"/>
    </row>
    <row r="598">
      <c r="A598" s="983"/>
      <c r="AG598" s="1053"/>
    </row>
    <row r="599">
      <c r="A599" s="983"/>
      <c r="AG599" s="1053"/>
    </row>
    <row r="600">
      <c r="A600" s="983"/>
      <c r="AG600" s="1053"/>
    </row>
    <row r="601">
      <c r="A601" s="983"/>
      <c r="AG601" s="1053"/>
    </row>
    <row r="602">
      <c r="A602" s="983"/>
      <c r="AG602" s="1053"/>
    </row>
    <row r="603">
      <c r="A603" s="983"/>
      <c r="AG603" s="1053"/>
    </row>
    <row r="604">
      <c r="A604" s="983"/>
      <c r="AG604" s="1053"/>
    </row>
    <row r="605">
      <c r="A605" s="983"/>
      <c r="AG605" s="1053"/>
    </row>
    <row r="606">
      <c r="A606" s="983"/>
      <c r="AG606" s="1053"/>
    </row>
    <row r="607">
      <c r="A607" s="983"/>
      <c r="AG607" s="1053"/>
    </row>
    <row r="608">
      <c r="A608" s="983"/>
      <c r="AG608" s="1053"/>
    </row>
    <row r="609">
      <c r="A609" s="983"/>
      <c r="AG609" s="1053"/>
    </row>
    <row r="610">
      <c r="A610" s="983"/>
      <c r="AG610" s="1053"/>
    </row>
    <row r="611">
      <c r="A611" s="983"/>
      <c r="AG611" s="1053"/>
    </row>
    <row r="612">
      <c r="A612" s="983"/>
      <c r="AG612" s="1053"/>
    </row>
    <row r="613">
      <c r="A613" s="983"/>
      <c r="AG613" s="1053"/>
    </row>
    <row r="614">
      <c r="A614" s="983"/>
      <c r="AG614" s="1053"/>
    </row>
    <row r="615">
      <c r="A615" s="983"/>
      <c r="AG615" s="1053"/>
    </row>
    <row r="616">
      <c r="A616" s="983"/>
      <c r="AG616" s="1053"/>
    </row>
    <row r="617">
      <c r="A617" s="983"/>
      <c r="AG617" s="1053"/>
    </row>
    <row r="618">
      <c r="A618" s="983"/>
      <c r="AG618" s="1053"/>
    </row>
    <row r="619">
      <c r="A619" s="983"/>
      <c r="AG619" s="1053"/>
    </row>
    <row r="620">
      <c r="A620" s="983"/>
      <c r="AG620" s="1053"/>
    </row>
    <row r="621">
      <c r="A621" s="983"/>
      <c r="AG621" s="1053"/>
    </row>
    <row r="622">
      <c r="A622" s="983"/>
      <c r="AG622" s="1053"/>
    </row>
    <row r="623">
      <c r="A623" s="983"/>
      <c r="AG623" s="1053"/>
    </row>
    <row r="624">
      <c r="A624" s="983"/>
      <c r="AG624" s="1053"/>
    </row>
    <row r="625">
      <c r="A625" s="983"/>
      <c r="AG625" s="1053"/>
    </row>
    <row r="626">
      <c r="A626" s="983"/>
      <c r="AG626" s="1053"/>
    </row>
    <row r="627">
      <c r="A627" s="983"/>
      <c r="AG627" s="1053"/>
    </row>
    <row r="628">
      <c r="A628" s="983"/>
      <c r="AG628" s="1053"/>
    </row>
    <row r="629">
      <c r="A629" s="983"/>
      <c r="AG629" s="1053"/>
    </row>
    <row r="630">
      <c r="A630" s="983"/>
      <c r="AG630" s="1053"/>
    </row>
    <row r="631">
      <c r="A631" s="983"/>
      <c r="AG631" s="1053"/>
    </row>
    <row r="632">
      <c r="A632" s="983"/>
      <c r="AG632" s="1053"/>
    </row>
    <row r="633">
      <c r="A633" s="983"/>
      <c r="AG633" s="1053"/>
    </row>
    <row r="634">
      <c r="A634" s="983"/>
      <c r="AG634" s="1053"/>
    </row>
    <row r="635">
      <c r="A635" s="983"/>
      <c r="AG635" s="1053"/>
    </row>
    <row r="636">
      <c r="A636" s="983"/>
      <c r="AG636" s="1053"/>
    </row>
    <row r="637">
      <c r="A637" s="983"/>
      <c r="AG637" s="1053"/>
    </row>
    <row r="638">
      <c r="A638" s="983"/>
      <c r="AG638" s="1053"/>
    </row>
    <row r="639">
      <c r="A639" s="983"/>
      <c r="AG639" s="1053"/>
    </row>
    <row r="640">
      <c r="A640" s="983"/>
      <c r="AG640" s="1053"/>
    </row>
    <row r="641">
      <c r="A641" s="983"/>
      <c r="AG641" s="1053"/>
    </row>
    <row r="642">
      <c r="A642" s="983"/>
      <c r="AG642" s="1053"/>
    </row>
    <row r="643">
      <c r="A643" s="983"/>
      <c r="AG643" s="1053"/>
    </row>
    <row r="644">
      <c r="A644" s="983"/>
      <c r="AG644" s="1053"/>
    </row>
    <row r="645">
      <c r="A645" s="983"/>
      <c r="AG645" s="1053"/>
    </row>
    <row r="646">
      <c r="A646" s="983"/>
      <c r="AG646" s="1053"/>
    </row>
    <row r="647">
      <c r="A647" s="983"/>
      <c r="AG647" s="1053"/>
    </row>
    <row r="648">
      <c r="A648" s="983"/>
      <c r="AG648" s="1053"/>
    </row>
    <row r="649">
      <c r="A649" s="983"/>
      <c r="AG649" s="1053"/>
    </row>
    <row r="650">
      <c r="A650" s="983"/>
      <c r="AG650" s="1053"/>
    </row>
    <row r="651">
      <c r="A651" s="983"/>
      <c r="AG651" s="1053"/>
    </row>
    <row r="652">
      <c r="A652" s="983"/>
      <c r="AG652" s="1053"/>
    </row>
    <row r="653">
      <c r="A653" s="983"/>
      <c r="AG653" s="1053"/>
    </row>
    <row r="654">
      <c r="A654" s="983"/>
      <c r="AG654" s="1053"/>
    </row>
    <row r="655">
      <c r="A655" s="983"/>
      <c r="AG655" s="1053"/>
    </row>
    <row r="656">
      <c r="A656" s="983"/>
      <c r="AG656" s="1053"/>
    </row>
    <row r="657">
      <c r="A657" s="983"/>
      <c r="AG657" s="1053"/>
    </row>
    <row r="658">
      <c r="A658" s="983"/>
      <c r="AG658" s="1053"/>
    </row>
    <row r="659">
      <c r="A659" s="983"/>
      <c r="AG659" s="1053"/>
    </row>
    <row r="660">
      <c r="A660" s="983"/>
      <c r="AG660" s="1053"/>
    </row>
    <row r="661">
      <c r="A661" s="983"/>
      <c r="AG661" s="1053"/>
    </row>
    <row r="662">
      <c r="A662" s="983"/>
      <c r="AG662" s="1053"/>
    </row>
    <row r="663">
      <c r="A663" s="983"/>
      <c r="AG663" s="1053"/>
    </row>
    <row r="664">
      <c r="A664" s="983"/>
      <c r="AG664" s="1053"/>
    </row>
    <row r="665">
      <c r="A665" s="983"/>
      <c r="AG665" s="1053"/>
    </row>
    <row r="666">
      <c r="A666" s="983"/>
      <c r="AG666" s="1053"/>
    </row>
    <row r="667">
      <c r="A667" s="983"/>
      <c r="AG667" s="1053"/>
    </row>
    <row r="668">
      <c r="A668" s="983"/>
      <c r="AG668" s="1053"/>
    </row>
    <row r="669">
      <c r="A669" s="983"/>
      <c r="AG669" s="1053"/>
    </row>
    <row r="670">
      <c r="A670" s="983"/>
      <c r="AG670" s="1053"/>
    </row>
    <row r="671">
      <c r="A671" s="983"/>
      <c r="AG671" s="1053"/>
    </row>
    <row r="672">
      <c r="A672" s="983"/>
      <c r="AG672" s="1053"/>
    </row>
    <row r="673">
      <c r="A673" s="983"/>
      <c r="AG673" s="1053"/>
    </row>
    <row r="674">
      <c r="A674" s="983"/>
      <c r="AG674" s="1053"/>
    </row>
    <row r="675">
      <c r="A675" s="983"/>
      <c r="AG675" s="1053"/>
    </row>
    <row r="676">
      <c r="A676" s="983"/>
      <c r="AG676" s="1053"/>
    </row>
    <row r="677">
      <c r="A677" s="983"/>
      <c r="AG677" s="1053"/>
    </row>
    <row r="678">
      <c r="A678" s="983"/>
      <c r="AG678" s="1053"/>
    </row>
    <row r="679">
      <c r="A679" s="983"/>
      <c r="AG679" s="1053"/>
    </row>
    <row r="680">
      <c r="A680" s="983"/>
      <c r="AG680" s="1053"/>
    </row>
    <row r="681">
      <c r="A681" s="983"/>
      <c r="AG681" s="1053"/>
    </row>
    <row r="682">
      <c r="A682" s="983"/>
      <c r="AG682" s="1053"/>
    </row>
    <row r="683">
      <c r="A683" s="983"/>
      <c r="AG683" s="1053"/>
    </row>
    <row r="684">
      <c r="A684" s="983"/>
      <c r="AG684" s="1053"/>
    </row>
    <row r="685">
      <c r="A685" s="983"/>
      <c r="AG685" s="1053"/>
    </row>
    <row r="686">
      <c r="A686" s="983"/>
      <c r="AG686" s="1053"/>
    </row>
    <row r="687">
      <c r="A687" s="983"/>
      <c r="AG687" s="1053"/>
    </row>
    <row r="688">
      <c r="A688" s="983"/>
      <c r="AG688" s="1053"/>
    </row>
    <row r="689">
      <c r="A689" s="983"/>
      <c r="AG689" s="1053"/>
    </row>
    <row r="690">
      <c r="A690" s="983"/>
      <c r="AG690" s="1053"/>
    </row>
    <row r="691">
      <c r="A691" s="983"/>
      <c r="AG691" s="1053"/>
    </row>
    <row r="692">
      <c r="A692" s="983"/>
      <c r="AG692" s="1053"/>
    </row>
    <row r="693">
      <c r="A693" s="983"/>
      <c r="AG693" s="1053"/>
    </row>
    <row r="694">
      <c r="A694" s="983"/>
      <c r="AG694" s="1053"/>
    </row>
    <row r="695">
      <c r="A695" s="983"/>
      <c r="AG695" s="1053"/>
    </row>
    <row r="696">
      <c r="A696" s="983"/>
      <c r="AG696" s="1053"/>
    </row>
    <row r="697">
      <c r="A697" s="983"/>
      <c r="AG697" s="1053"/>
    </row>
    <row r="698">
      <c r="A698" s="983"/>
      <c r="AG698" s="1053"/>
    </row>
    <row r="699">
      <c r="A699" s="983"/>
      <c r="AG699" s="1053"/>
    </row>
    <row r="700">
      <c r="A700" s="983"/>
      <c r="AG700" s="1053"/>
    </row>
    <row r="701">
      <c r="A701" s="983"/>
      <c r="AG701" s="1053"/>
    </row>
    <row r="702">
      <c r="A702" s="983"/>
      <c r="AG702" s="1053"/>
    </row>
    <row r="703">
      <c r="A703" s="983"/>
      <c r="AG703" s="1053"/>
    </row>
    <row r="704">
      <c r="A704" s="983"/>
      <c r="AG704" s="1053"/>
    </row>
    <row r="705">
      <c r="A705" s="983"/>
      <c r="AG705" s="1053"/>
    </row>
    <row r="706">
      <c r="A706" s="983"/>
      <c r="AG706" s="1053"/>
    </row>
    <row r="707">
      <c r="A707" s="983"/>
      <c r="AG707" s="1053"/>
    </row>
    <row r="708">
      <c r="A708" s="983"/>
      <c r="AG708" s="1053"/>
    </row>
    <row r="709">
      <c r="A709" s="983"/>
      <c r="AG709" s="1053"/>
    </row>
    <row r="710">
      <c r="A710" s="983"/>
      <c r="AG710" s="1053"/>
    </row>
    <row r="711">
      <c r="A711" s="983"/>
      <c r="AG711" s="1053"/>
    </row>
    <row r="712">
      <c r="A712" s="983"/>
      <c r="AG712" s="1053"/>
    </row>
    <row r="713">
      <c r="A713" s="983"/>
      <c r="AG713" s="1053"/>
    </row>
    <row r="714">
      <c r="A714" s="983"/>
      <c r="AG714" s="1053"/>
    </row>
    <row r="715">
      <c r="A715" s="983"/>
      <c r="AG715" s="1053"/>
    </row>
    <row r="716">
      <c r="A716" s="983"/>
      <c r="AG716" s="1053"/>
    </row>
    <row r="717">
      <c r="A717" s="983"/>
      <c r="AG717" s="1053"/>
    </row>
    <row r="718">
      <c r="A718" s="983"/>
      <c r="AG718" s="1053"/>
    </row>
    <row r="719">
      <c r="A719" s="983"/>
      <c r="AG719" s="1053"/>
    </row>
    <row r="720">
      <c r="A720" s="983"/>
      <c r="AG720" s="1053"/>
    </row>
    <row r="721">
      <c r="A721" s="983"/>
      <c r="AG721" s="1053"/>
    </row>
    <row r="722">
      <c r="A722" s="983"/>
      <c r="AG722" s="1053"/>
    </row>
    <row r="723">
      <c r="A723" s="983"/>
      <c r="AG723" s="1053"/>
    </row>
    <row r="724">
      <c r="A724" s="983"/>
      <c r="AG724" s="1053"/>
    </row>
    <row r="725">
      <c r="A725" s="983"/>
      <c r="AG725" s="1053"/>
    </row>
    <row r="726">
      <c r="A726" s="983"/>
      <c r="AG726" s="1053"/>
    </row>
    <row r="727">
      <c r="A727" s="983"/>
      <c r="AG727" s="1053"/>
    </row>
    <row r="728">
      <c r="A728" s="983"/>
      <c r="AG728" s="1053"/>
    </row>
    <row r="729">
      <c r="A729" s="983"/>
      <c r="AG729" s="1053"/>
    </row>
    <row r="730">
      <c r="A730" s="983"/>
      <c r="AG730" s="1053"/>
    </row>
    <row r="731">
      <c r="A731" s="983"/>
      <c r="AG731" s="1053"/>
    </row>
    <row r="732">
      <c r="A732" s="983"/>
      <c r="AG732" s="1053"/>
    </row>
    <row r="733">
      <c r="A733" s="983"/>
      <c r="AG733" s="1053"/>
    </row>
    <row r="734">
      <c r="A734" s="983"/>
      <c r="AG734" s="1053"/>
    </row>
    <row r="735">
      <c r="A735" s="983"/>
      <c r="AG735" s="1053"/>
    </row>
    <row r="736">
      <c r="A736" s="983"/>
      <c r="AG736" s="1053"/>
    </row>
    <row r="737">
      <c r="A737" s="983"/>
      <c r="AG737" s="1053"/>
    </row>
    <row r="738">
      <c r="A738" s="983"/>
      <c r="AG738" s="1053"/>
    </row>
    <row r="739">
      <c r="A739" s="983"/>
      <c r="AG739" s="1053"/>
    </row>
    <row r="740">
      <c r="A740" s="983"/>
      <c r="AG740" s="1053"/>
    </row>
    <row r="741">
      <c r="A741" s="983"/>
      <c r="AG741" s="1053"/>
    </row>
    <row r="742">
      <c r="A742" s="983"/>
      <c r="AG742" s="1053"/>
    </row>
    <row r="743">
      <c r="A743" s="983"/>
      <c r="AG743" s="1053"/>
    </row>
    <row r="744">
      <c r="A744" s="983"/>
      <c r="AG744" s="1053"/>
    </row>
    <row r="745">
      <c r="A745" s="983"/>
      <c r="AG745" s="1053"/>
    </row>
    <row r="746">
      <c r="A746" s="983"/>
      <c r="AG746" s="1053"/>
    </row>
    <row r="747">
      <c r="A747" s="983"/>
      <c r="AG747" s="1053"/>
    </row>
    <row r="748">
      <c r="A748" s="983"/>
      <c r="AG748" s="1053"/>
    </row>
    <row r="749">
      <c r="A749" s="983"/>
      <c r="AG749" s="1053"/>
    </row>
    <row r="750">
      <c r="A750" s="983"/>
      <c r="AG750" s="1053"/>
    </row>
    <row r="751">
      <c r="A751" s="983"/>
      <c r="AG751" s="1053"/>
    </row>
    <row r="752">
      <c r="A752" s="983"/>
      <c r="AG752" s="1053"/>
    </row>
    <row r="753">
      <c r="A753" s="983"/>
      <c r="AG753" s="1053"/>
    </row>
    <row r="754">
      <c r="A754" s="983"/>
      <c r="AG754" s="1053"/>
    </row>
    <row r="755">
      <c r="A755" s="983"/>
      <c r="AG755" s="1053"/>
    </row>
    <row r="756">
      <c r="A756" s="983"/>
      <c r="AG756" s="1053"/>
    </row>
    <row r="757">
      <c r="A757" s="983"/>
      <c r="AG757" s="1053"/>
    </row>
    <row r="758">
      <c r="A758" s="983"/>
      <c r="AG758" s="1053"/>
    </row>
    <row r="759">
      <c r="A759" s="983"/>
      <c r="AG759" s="1053"/>
    </row>
    <row r="760">
      <c r="A760" s="983"/>
      <c r="AG760" s="1053"/>
    </row>
    <row r="761">
      <c r="A761" s="983"/>
      <c r="AG761" s="1053"/>
    </row>
    <row r="762">
      <c r="A762" s="983"/>
      <c r="AG762" s="1053"/>
    </row>
    <row r="763">
      <c r="A763" s="983"/>
      <c r="AG763" s="1053"/>
    </row>
    <row r="764">
      <c r="A764" s="983"/>
      <c r="AG764" s="1053"/>
    </row>
    <row r="765">
      <c r="A765" s="983"/>
      <c r="AG765" s="1053"/>
    </row>
    <row r="766">
      <c r="A766" s="983"/>
      <c r="AG766" s="1053"/>
    </row>
    <row r="767">
      <c r="A767" s="983"/>
      <c r="AG767" s="1053"/>
    </row>
    <row r="768">
      <c r="A768" s="983"/>
      <c r="AG768" s="1053"/>
    </row>
    <row r="769">
      <c r="A769" s="983"/>
      <c r="AG769" s="1053"/>
    </row>
    <row r="770">
      <c r="A770" s="983"/>
      <c r="AG770" s="1053"/>
    </row>
    <row r="771">
      <c r="A771" s="983"/>
      <c r="AG771" s="1053"/>
    </row>
    <row r="772">
      <c r="A772" s="983"/>
      <c r="AG772" s="1053"/>
    </row>
    <row r="773">
      <c r="A773" s="983"/>
      <c r="AG773" s="1053"/>
    </row>
    <row r="774">
      <c r="A774" s="983"/>
      <c r="AG774" s="1053"/>
    </row>
    <row r="775">
      <c r="A775" s="983"/>
      <c r="AG775" s="1053"/>
    </row>
    <row r="776">
      <c r="A776" s="983"/>
      <c r="AG776" s="1053"/>
    </row>
    <row r="777">
      <c r="A777" s="983"/>
      <c r="AG777" s="1053"/>
    </row>
    <row r="778">
      <c r="A778" s="983"/>
      <c r="AG778" s="1053"/>
    </row>
    <row r="779">
      <c r="A779" s="983"/>
      <c r="AG779" s="1053"/>
    </row>
    <row r="780">
      <c r="A780" s="983"/>
      <c r="AG780" s="1053"/>
    </row>
    <row r="781">
      <c r="A781" s="983"/>
      <c r="AG781" s="1053"/>
    </row>
    <row r="782">
      <c r="A782" s="983"/>
      <c r="AG782" s="1053"/>
    </row>
    <row r="783">
      <c r="A783" s="983"/>
      <c r="AG783" s="1053"/>
    </row>
    <row r="784">
      <c r="A784" s="983"/>
      <c r="AG784" s="1053"/>
    </row>
    <row r="785">
      <c r="A785" s="983"/>
      <c r="AG785" s="1053"/>
    </row>
    <row r="786">
      <c r="A786" s="983"/>
      <c r="AG786" s="1053"/>
    </row>
    <row r="787">
      <c r="A787" s="983"/>
      <c r="AG787" s="1053"/>
    </row>
    <row r="788">
      <c r="A788" s="983"/>
      <c r="AG788" s="1053"/>
    </row>
    <row r="789">
      <c r="A789" s="983"/>
      <c r="AG789" s="1053"/>
    </row>
    <row r="790">
      <c r="A790" s="983"/>
      <c r="AG790" s="1053"/>
    </row>
    <row r="791">
      <c r="A791" s="983"/>
      <c r="AG791" s="1053"/>
    </row>
    <row r="792">
      <c r="A792" s="983"/>
      <c r="AG792" s="1053"/>
    </row>
    <row r="793">
      <c r="A793" s="983"/>
      <c r="AG793" s="1053"/>
    </row>
    <row r="794">
      <c r="A794" s="983"/>
      <c r="AG794" s="1053"/>
    </row>
    <row r="795">
      <c r="A795" s="983"/>
      <c r="AG795" s="1053"/>
    </row>
    <row r="796">
      <c r="A796" s="983"/>
      <c r="AG796" s="1053"/>
    </row>
    <row r="797">
      <c r="A797" s="983"/>
      <c r="AG797" s="1053"/>
    </row>
    <row r="798">
      <c r="A798" s="983"/>
      <c r="AG798" s="1053"/>
    </row>
    <row r="799">
      <c r="A799" s="983"/>
      <c r="AG799" s="1053"/>
    </row>
    <row r="800">
      <c r="A800" s="983"/>
      <c r="AG800" s="1053"/>
    </row>
    <row r="801">
      <c r="A801" s="983"/>
      <c r="AG801" s="1053"/>
    </row>
    <row r="802">
      <c r="A802" s="983"/>
      <c r="AG802" s="1053"/>
    </row>
    <row r="803">
      <c r="A803" s="983"/>
      <c r="AG803" s="1053"/>
    </row>
    <row r="804">
      <c r="A804" s="983"/>
      <c r="AG804" s="1053"/>
    </row>
    <row r="805">
      <c r="A805" s="983"/>
      <c r="AG805" s="1053"/>
    </row>
    <row r="806">
      <c r="A806" s="983"/>
      <c r="AG806" s="1053"/>
    </row>
    <row r="807">
      <c r="A807" s="983"/>
      <c r="AG807" s="1053"/>
    </row>
    <row r="808">
      <c r="A808" s="983"/>
      <c r="AG808" s="1053"/>
    </row>
    <row r="809">
      <c r="A809" s="983"/>
      <c r="AG809" s="1053"/>
    </row>
    <row r="810">
      <c r="A810" s="983"/>
      <c r="AG810" s="1053"/>
    </row>
    <row r="811">
      <c r="A811" s="983"/>
      <c r="AG811" s="1053"/>
    </row>
    <row r="812">
      <c r="A812" s="983"/>
      <c r="AG812" s="1053"/>
    </row>
    <row r="813">
      <c r="A813" s="983"/>
      <c r="AG813" s="1053"/>
    </row>
    <row r="814">
      <c r="A814" s="983"/>
      <c r="AG814" s="1053"/>
    </row>
    <row r="815">
      <c r="A815" s="983"/>
      <c r="AG815" s="1053"/>
    </row>
    <row r="816">
      <c r="A816" s="983"/>
      <c r="AG816" s="1053"/>
    </row>
    <row r="817">
      <c r="A817" s="983"/>
      <c r="AG817" s="1053"/>
    </row>
    <row r="818">
      <c r="A818" s="983"/>
      <c r="AG818" s="1053"/>
    </row>
    <row r="819">
      <c r="A819" s="983"/>
      <c r="AG819" s="1053"/>
    </row>
    <row r="820">
      <c r="A820" s="983"/>
      <c r="AG820" s="1053"/>
    </row>
    <row r="821">
      <c r="A821" s="983"/>
      <c r="AG821" s="1053"/>
    </row>
    <row r="822">
      <c r="A822" s="983"/>
      <c r="AG822" s="1053"/>
    </row>
    <row r="823">
      <c r="A823" s="983"/>
      <c r="AG823" s="1053"/>
    </row>
    <row r="824">
      <c r="A824" s="983"/>
      <c r="AG824" s="1053"/>
    </row>
    <row r="825">
      <c r="A825" s="983"/>
      <c r="AG825" s="1053"/>
    </row>
    <row r="826">
      <c r="A826" s="983"/>
      <c r="AG826" s="1053"/>
    </row>
    <row r="827">
      <c r="A827" s="983"/>
      <c r="AG827" s="1053"/>
    </row>
    <row r="828">
      <c r="A828" s="983"/>
      <c r="AG828" s="1053"/>
    </row>
    <row r="829">
      <c r="A829" s="983"/>
      <c r="AG829" s="1053"/>
    </row>
    <row r="830">
      <c r="A830" s="983"/>
      <c r="AG830" s="1053"/>
    </row>
    <row r="831">
      <c r="A831" s="983"/>
      <c r="AG831" s="1053"/>
    </row>
    <row r="832">
      <c r="A832" s="983"/>
      <c r="AG832" s="1053"/>
    </row>
    <row r="833">
      <c r="A833" s="983"/>
      <c r="AG833" s="1053"/>
    </row>
    <row r="834">
      <c r="A834" s="983"/>
      <c r="AG834" s="1053"/>
    </row>
    <row r="835">
      <c r="A835" s="983"/>
      <c r="AG835" s="1053"/>
    </row>
    <row r="836">
      <c r="A836" s="983"/>
      <c r="AG836" s="1053"/>
    </row>
    <row r="837">
      <c r="A837" s="983"/>
      <c r="AG837" s="1053"/>
    </row>
    <row r="838">
      <c r="A838" s="983"/>
      <c r="AG838" s="1053"/>
    </row>
    <row r="839">
      <c r="A839" s="983"/>
      <c r="AG839" s="1053"/>
    </row>
    <row r="840">
      <c r="A840" s="983"/>
      <c r="AG840" s="1053"/>
    </row>
    <row r="841">
      <c r="A841" s="983"/>
      <c r="AG841" s="1053"/>
    </row>
    <row r="842">
      <c r="A842" s="983"/>
      <c r="AG842" s="1053"/>
    </row>
    <row r="843">
      <c r="A843" s="983"/>
      <c r="AG843" s="1053"/>
    </row>
    <row r="844">
      <c r="A844" s="983"/>
      <c r="AG844" s="1053"/>
    </row>
    <row r="845">
      <c r="A845" s="983"/>
      <c r="AG845" s="1053"/>
    </row>
    <row r="846">
      <c r="A846" s="983"/>
      <c r="AG846" s="1053"/>
    </row>
    <row r="847">
      <c r="A847" s="983"/>
      <c r="AG847" s="1053"/>
    </row>
    <row r="848">
      <c r="A848" s="983"/>
      <c r="AG848" s="1053"/>
    </row>
    <row r="849">
      <c r="A849" s="983"/>
      <c r="AG849" s="1053"/>
    </row>
    <row r="850">
      <c r="A850" s="983"/>
      <c r="AG850" s="1053"/>
    </row>
    <row r="851">
      <c r="A851" s="983"/>
      <c r="AG851" s="1053"/>
    </row>
    <row r="852">
      <c r="A852" s="983"/>
      <c r="AG852" s="1053"/>
    </row>
    <row r="853">
      <c r="A853" s="983"/>
      <c r="AG853" s="1053"/>
    </row>
    <row r="854">
      <c r="A854" s="983"/>
      <c r="AG854" s="1053"/>
    </row>
    <row r="855">
      <c r="A855" s="983"/>
      <c r="AG855" s="1053"/>
    </row>
    <row r="856">
      <c r="A856" s="983"/>
      <c r="AG856" s="1053"/>
    </row>
    <row r="857">
      <c r="A857" s="983"/>
      <c r="AG857" s="1053"/>
    </row>
    <row r="858">
      <c r="A858" s="983"/>
      <c r="AG858" s="1053"/>
    </row>
    <row r="859">
      <c r="A859" s="983"/>
      <c r="AG859" s="1053"/>
    </row>
    <row r="860">
      <c r="A860" s="983"/>
      <c r="AG860" s="1053"/>
    </row>
    <row r="861">
      <c r="A861" s="983"/>
      <c r="AG861" s="1053"/>
    </row>
    <row r="862">
      <c r="A862" s="983"/>
      <c r="AG862" s="1053"/>
    </row>
    <row r="863">
      <c r="A863" s="983"/>
      <c r="AG863" s="1053"/>
    </row>
    <row r="864">
      <c r="A864" s="983"/>
      <c r="AG864" s="1053"/>
    </row>
    <row r="865">
      <c r="A865" s="983"/>
      <c r="AG865" s="1053"/>
    </row>
    <row r="866">
      <c r="A866" s="983"/>
      <c r="AG866" s="1053"/>
    </row>
    <row r="867">
      <c r="A867" s="983"/>
      <c r="AG867" s="1053"/>
    </row>
    <row r="868">
      <c r="A868" s="983"/>
      <c r="AG868" s="1053"/>
    </row>
    <row r="869">
      <c r="A869" s="983"/>
      <c r="AG869" s="1053"/>
    </row>
    <row r="870">
      <c r="A870" s="983"/>
      <c r="AG870" s="1053"/>
    </row>
    <row r="871">
      <c r="A871" s="983"/>
      <c r="AG871" s="1053"/>
    </row>
    <row r="872">
      <c r="A872" s="983"/>
      <c r="AG872" s="1053"/>
    </row>
    <row r="873">
      <c r="A873" s="983"/>
      <c r="AG873" s="1053"/>
    </row>
    <row r="874">
      <c r="A874" s="983"/>
      <c r="AG874" s="1053"/>
    </row>
    <row r="875">
      <c r="A875" s="983"/>
      <c r="AG875" s="1053"/>
    </row>
    <row r="876">
      <c r="A876" s="983"/>
      <c r="AG876" s="1053"/>
    </row>
    <row r="877">
      <c r="A877" s="983"/>
      <c r="AG877" s="1053"/>
    </row>
    <row r="878">
      <c r="A878" s="983"/>
      <c r="AG878" s="1053"/>
    </row>
    <row r="879">
      <c r="A879" s="983"/>
      <c r="AG879" s="1053"/>
    </row>
    <row r="880">
      <c r="A880" s="983"/>
      <c r="AG880" s="1053"/>
    </row>
    <row r="881">
      <c r="A881" s="983"/>
      <c r="AG881" s="1053"/>
    </row>
    <row r="882">
      <c r="A882" s="983"/>
      <c r="AG882" s="1053"/>
    </row>
    <row r="883">
      <c r="A883" s="983"/>
      <c r="AG883" s="1053"/>
    </row>
    <row r="884">
      <c r="A884" s="983"/>
      <c r="AG884" s="1053"/>
    </row>
    <row r="885">
      <c r="A885" s="983"/>
      <c r="AG885" s="1053"/>
    </row>
    <row r="886">
      <c r="A886" s="983"/>
      <c r="AG886" s="1053"/>
    </row>
    <row r="887">
      <c r="A887" s="983"/>
      <c r="AG887" s="1053"/>
    </row>
    <row r="888">
      <c r="A888" s="983"/>
      <c r="AG888" s="1053"/>
    </row>
    <row r="889">
      <c r="A889" s="983"/>
      <c r="AG889" s="1053"/>
    </row>
    <row r="890">
      <c r="A890" s="983"/>
      <c r="AG890" s="1053"/>
    </row>
    <row r="891">
      <c r="A891" s="983"/>
      <c r="AG891" s="1053"/>
    </row>
    <row r="892">
      <c r="A892" s="983"/>
      <c r="AG892" s="1053"/>
    </row>
    <row r="893">
      <c r="A893" s="983"/>
      <c r="AG893" s="1053"/>
    </row>
    <row r="894">
      <c r="A894" s="983"/>
      <c r="AG894" s="1053"/>
    </row>
    <row r="895">
      <c r="A895" s="983"/>
      <c r="AG895" s="1053"/>
    </row>
    <row r="896">
      <c r="A896" s="983"/>
      <c r="AG896" s="1053"/>
    </row>
    <row r="897">
      <c r="A897" s="983"/>
      <c r="AG897" s="1053"/>
    </row>
    <row r="898">
      <c r="A898" s="983"/>
      <c r="AG898" s="1053"/>
    </row>
    <row r="899">
      <c r="A899" s="983"/>
      <c r="AG899" s="1053"/>
    </row>
    <row r="900">
      <c r="A900" s="983"/>
      <c r="AG900" s="1053"/>
    </row>
    <row r="901">
      <c r="A901" s="983"/>
      <c r="AG901" s="1053"/>
    </row>
    <row r="902">
      <c r="A902" s="983"/>
      <c r="AG902" s="1053"/>
    </row>
    <row r="903">
      <c r="A903" s="983"/>
      <c r="AG903" s="1053"/>
    </row>
    <row r="904">
      <c r="A904" s="983"/>
      <c r="AG904" s="1053"/>
    </row>
    <row r="905">
      <c r="A905" s="983"/>
      <c r="AG905" s="1053"/>
    </row>
    <row r="906">
      <c r="A906" s="983"/>
      <c r="AG906" s="1053"/>
    </row>
    <row r="907">
      <c r="A907" s="983"/>
      <c r="AG907" s="1053"/>
    </row>
    <row r="908">
      <c r="A908" s="983"/>
      <c r="AG908" s="1053"/>
    </row>
    <row r="909">
      <c r="A909" s="983"/>
      <c r="AG909" s="1053"/>
    </row>
    <row r="910">
      <c r="A910" s="983"/>
      <c r="AG910" s="1053"/>
    </row>
    <row r="911">
      <c r="A911" s="983"/>
      <c r="AG911" s="1053"/>
    </row>
    <row r="912">
      <c r="A912" s="983"/>
      <c r="AG912" s="1053"/>
    </row>
    <row r="913">
      <c r="A913" s="983"/>
      <c r="AG913" s="1053"/>
    </row>
    <row r="914">
      <c r="A914" s="983"/>
      <c r="AG914" s="1053"/>
    </row>
    <row r="915">
      <c r="A915" s="983"/>
      <c r="AG915" s="1053"/>
    </row>
    <row r="916">
      <c r="A916" s="983"/>
      <c r="AG916" s="1053"/>
    </row>
    <row r="917">
      <c r="A917" s="983"/>
      <c r="AG917" s="1053"/>
    </row>
    <row r="918">
      <c r="A918" s="983"/>
      <c r="AG918" s="1053"/>
    </row>
    <row r="919">
      <c r="A919" s="983"/>
      <c r="AG919" s="1053"/>
    </row>
    <row r="920">
      <c r="A920" s="983"/>
      <c r="AG920" s="1053"/>
    </row>
    <row r="921">
      <c r="A921" s="983"/>
      <c r="AG921" s="1053"/>
    </row>
    <row r="922">
      <c r="A922" s="983"/>
      <c r="AG922" s="1053"/>
    </row>
    <row r="923">
      <c r="A923" s="983"/>
      <c r="AG923" s="1053"/>
    </row>
    <row r="924">
      <c r="A924" s="983"/>
      <c r="AG924" s="1053"/>
    </row>
  </sheetData>
  <conditionalFormatting sqref="B350:AF350">
    <cfRule type="cellIs" dxfId="0" priority="1" operator="lessThan">
      <formula>0</formula>
    </cfRule>
  </conditionalFormatting>
  <conditionalFormatting sqref="B350:AF350">
    <cfRule type="cellIs" dxfId="1" priority="2" operator="greaterThan">
      <formula>0</formula>
    </cfRule>
  </conditionalFormatting>
  <conditionalFormatting sqref="B269:AF269">
    <cfRule type="colorScale" priority="3">
      <colorScale>
        <cfvo type="min"/>
        <cfvo type="max"/>
        <color rgb="FFFFFFFF"/>
        <color rgb="FFE67C73"/>
      </colorScale>
    </cfRule>
  </conditionalFormatting>
  <conditionalFormatting sqref="B353:AF353">
    <cfRule type="colorScale" priority="4">
      <colorScale>
        <cfvo type="min"/>
        <cfvo type="max"/>
        <color rgb="FFFFFFFF"/>
        <color rgb="FF57BB8A"/>
      </colorScale>
    </cfRule>
  </conditionalFormatting>
  <conditionalFormatting sqref="B355:AF355">
    <cfRule type="colorScale" priority="5">
      <colorScale>
        <cfvo type="min"/>
        <cfvo type="max"/>
        <color rgb="FFFFFFFF"/>
        <color rgb="FF57BB8A"/>
      </colorScale>
    </cfRule>
  </conditionalFormatting>
  <conditionalFormatting sqref="A351">
    <cfRule type="cellIs" dxfId="3" priority="6" operator="greaterThan">
      <formula>0</formula>
    </cfRule>
  </conditionalFormatting>
  <conditionalFormatting sqref="A351">
    <cfRule type="cellIs" dxfId="4" priority="7" operator="lessThan">
      <formula>0</formula>
    </cfRule>
  </conditionalFormatting>
  <conditionalFormatting sqref="B299:AF300 AE310">
    <cfRule type="colorScale" priority="8">
      <colorScale>
        <cfvo type="min"/>
        <cfvo type="max"/>
        <color rgb="FFFFFFFF"/>
        <color rgb="FFE67C73"/>
      </colorScale>
    </cfRule>
  </conditionalFormatting>
  <conditionalFormatting sqref="B301:AF301">
    <cfRule type="colorScale" priority="9">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s>
  <sheetData>
    <row r="1">
      <c r="A1" s="1053"/>
      <c r="B1" s="1168" t="s">
        <v>591</v>
      </c>
    </row>
    <row r="2">
      <c r="A2" s="1169" t="s">
        <v>593</v>
      </c>
      <c r="B2" s="1170" t="s">
        <v>594</v>
      </c>
      <c r="C2" s="740"/>
      <c r="E2" s="1171" t="s">
        <v>596</v>
      </c>
      <c r="F2" s="740"/>
      <c r="G2" s="1172"/>
      <c r="H2" s="1171" t="s">
        <v>597</v>
      </c>
      <c r="I2" s="740"/>
      <c r="J2" s="1173"/>
      <c r="K2" s="1171" t="s">
        <v>598</v>
      </c>
      <c r="L2" s="740"/>
      <c r="N2" s="1171" t="s">
        <v>599</v>
      </c>
      <c r="O2" s="740"/>
      <c r="Q2" s="1171" t="s">
        <v>600</v>
      </c>
      <c r="R2" s="740"/>
    </row>
    <row r="3">
      <c r="A3" s="1174"/>
      <c r="B3" s="1175" t="s">
        <v>602</v>
      </c>
      <c r="C3" s="1176">
        <v>86.9</v>
      </c>
      <c r="D3" s="1177">
        <v>86.9</v>
      </c>
      <c r="E3" s="749" t="s">
        <v>603</v>
      </c>
      <c r="F3" s="1178">
        <f>(('OLD DTC - P&amp;L'!AG182+'OLD DTC - P&amp;L'!AG183)/'OLD DTC - P&amp;L'!AG175)</f>
        <v>0.03423562774</v>
      </c>
      <c r="G3" s="1179"/>
      <c r="H3" s="1180" t="s">
        <v>594</v>
      </c>
      <c r="I3" s="1181">
        <f>(C3*F9)+(C4*F8)+(C5*F3)+(C6*F4)+(C7*F5)+(C8*F6)+(C9*F7)+(C10*F10)</f>
        <v>97.43245012</v>
      </c>
      <c r="J3" s="1182">
        <f>(D3*F9)+(D4*F8)+(D5*F3)+(D6*F4)+(D7*F5)+(D8*F6)+(D9*F7)</f>
        <v>96.25967363</v>
      </c>
      <c r="K3" s="1183" t="s">
        <v>604</v>
      </c>
      <c r="L3" s="1184">
        <v>0.029</v>
      </c>
      <c r="N3" s="1175" t="s">
        <v>605</v>
      </c>
      <c r="O3" s="1185">
        <v>0.22</v>
      </c>
      <c r="Q3" s="749" t="s">
        <v>606</v>
      </c>
      <c r="R3" s="1186">
        <v>15.0</v>
      </c>
    </row>
    <row r="4">
      <c r="A4" s="1174"/>
      <c r="B4" s="1175" t="s">
        <v>608</v>
      </c>
      <c r="C4" s="1176">
        <v>97.61</v>
      </c>
      <c r="D4" s="1177">
        <v>97.61</v>
      </c>
      <c r="E4" s="749" t="s">
        <v>98</v>
      </c>
      <c r="F4" s="1178">
        <f>('OLD DTC - P&amp;L'!AG177/'OLD DTC - P&amp;L'!AG175)</f>
        <v>0.2321732405</v>
      </c>
      <c r="G4" s="1179"/>
      <c r="H4" s="1180" t="s">
        <v>609</v>
      </c>
      <c r="I4" s="1181">
        <f>C32+('OLD DTC - P&amp;L'!AG186/'OLD DTC - P&amp;L'!AG175)*D32</f>
        <v>12.84287729</v>
      </c>
      <c r="J4" s="1187"/>
      <c r="K4" s="749" t="s">
        <v>610</v>
      </c>
      <c r="L4" s="1188">
        <v>0.034</v>
      </c>
      <c r="N4" s="1175" t="s">
        <v>611</v>
      </c>
      <c r="O4" s="1185">
        <v>0.13</v>
      </c>
      <c r="Q4" s="749" t="s">
        <v>612</v>
      </c>
      <c r="R4" s="1186">
        <v>40.0</v>
      </c>
    </row>
    <row r="5">
      <c r="A5" s="1174"/>
      <c r="B5" s="1175" t="s">
        <v>613</v>
      </c>
      <c r="C5" s="1181">
        <v>13.44</v>
      </c>
      <c r="D5" s="1177">
        <v>13.44</v>
      </c>
      <c r="E5" s="749" t="s">
        <v>614</v>
      </c>
      <c r="F5" s="1178">
        <f>('OLD DTC - P&amp;L'!AG178)/'OLD DTC - P&amp;L'!AG175</f>
        <v>0</v>
      </c>
      <c r="G5" s="1179"/>
      <c r="H5" s="1175" t="s">
        <v>615</v>
      </c>
      <c r="I5" s="1181">
        <f>C28+('OLD DTC - P&amp;L'!AG186/'OLD DTC - P&amp;L'!AG175)*D28</f>
        <v>15.81262001</v>
      </c>
      <c r="K5" s="749" t="s">
        <v>616</v>
      </c>
      <c r="L5" s="1188">
        <v>0.075</v>
      </c>
      <c r="N5" s="1175" t="s">
        <v>617</v>
      </c>
      <c r="O5" s="1189"/>
      <c r="Q5" s="749" t="s">
        <v>618</v>
      </c>
      <c r="R5" s="1186">
        <v>20.0</v>
      </c>
    </row>
    <row r="6">
      <c r="A6" s="1174"/>
      <c r="B6" s="1175" t="s">
        <v>98</v>
      </c>
      <c r="C6" s="1181">
        <v>5.49</v>
      </c>
      <c r="D6" s="1177">
        <v>5.49</v>
      </c>
      <c r="E6" s="749" t="s">
        <v>99</v>
      </c>
      <c r="F6" s="1178">
        <f>('OLD DTC - P&amp;L'!AG179)/'OLD DTC - P&amp;L'!AG175</f>
        <v>0.01562258314</v>
      </c>
      <c r="G6" s="1179"/>
      <c r="H6" s="1183" t="s">
        <v>620</v>
      </c>
      <c r="I6" s="1181">
        <f>'OLD DTC - P&amp;L'!AG137/'OLD DTC - P&amp;L'!AG131</f>
        <v>15.53169539</v>
      </c>
      <c r="K6" s="749" t="s">
        <v>621</v>
      </c>
      <c r="L6" s="1190">
        <v>0.00125</v>
      </c>
      <c r="Q6" s="749" t="s">
        <v>622</v>
      </c>
      <c r="R6" s="1191">
        <v>1.0</v>
      </c>
    </row>
    <row r="7">
      <c r="A7" s="1174"/>
      <c r="B7" s="1175" t="s">
        <v>614</v>
      </c>
      <c r="C7" s="1181">
        <v>6.37</v>
      </c>
      <c r="D7" s="1192"/>
      <c r="E7" s="749" t="s">
        <v>624</v>
      </c>
      <c r="F7" s="1178">
        <f>('OLD DTC - P&amp;L'!AG180+'OLD DTC - P&amp;L'!AG181)/'OLD DTC - P&amp;L'!AG175</f>
        <v>0.1516885795</v>
      </c>
      <c r="G7" s="1179"/>
      <c r="H7" s="749" t="s">
        <v>625</v>
      </c>
      <c r="I7" s="1193">
        <f>I3*L5</f>
        <v>7.307433759</v>
      </c>
      <c r="K7" s="749" t="s">
        <v>626</v>
      </c>
      <c r="L7" s="1194">
        <v>0.003464</v>
      </c>
      <c r="N7" s="132" t="s">
        <v>1230</v>
      </c>
      <c r="O7" s="1195">
        <v>0.943</v>
      </c>
    </row>
    <row r="8">
      <c r="A8" s="1174"/>
      <c r="B8" s="1175" t="s">
        <v>99</v>
      </c>
      <c r="C8" s="1181">
        <v>1.19</v>
      </c>
      <c r="D8" s="1177">
        <v>1.19</v>
      </c>
      <c r="E8" s="749" t="s">
        <v>628</v>
      </c>
      <c r="F8" s="1178">
        <f>('OLD DTC - P&amp;L'!AG173+'OLD DTC - P&amp;L'!AG174)/'OLD DTC - P&amp;L'!AG175</f>
        <v>0.6158803815</v>
      </c>
      <c r="G8" s="1179"/>
      <c r="H8" s="749" t="s">
        <v>629</v>
      </c>
      <c r="I8" s="1181">
        <f>(C5*F3)*L6+(C6*F4)*L7+(C7*F5)*L7+(C8*F6)*L7+(C9*F7)*L7</f>
        <v>0.008554371366</v>
      </c>
      <c r="K8" s="749" t="s">
        <v>630</v>
      </c>
      <c r="L8" s="1188">
        <v>0.075</v>
      </c>
      <c r="M8" s="1196" t="s">
        <v>1231</v>
      </c>
      <c r="N8" s="132" t="s">
        <v>1232</v>
      </c>
      <c r="O8" s="1195">
        <f>1-O7</f>
        <v>0.057</v>
      </c>
    </row>
    <row r="9">
      <c r="A9" s="1174"/>
      <c r="B9" s="1197" t="s">
        <v>632</v>
      </c>
      <c r="C9" s="1181">
        <v>6.66</v>
      </c>
      <c r="D9" s="1177">
        <v>6.66</v>
      </c>
      <c r="E9" s="749" t="s">
        <v>602</v>
      </c>
      <c r="F9" s="1178">
        <f>1-F8</f>
        <v>0.3841196185</v>
      </c>
      <c r="G9" s="1179"/>
      <c r="H9" s="1198" t="s">
        <v>633</v>
      </c>
      <c r="I9" s="1181">
        <f>'OLD Summary'!B105*L3</f>
        <v>7.926906327</v>
      </c>
      <c r="K9" s="749" t="s">
        <v>635</v>
      </c>
      <c r="L9" s="1188">
        <v>0.025</v>
      </c>
    </row>
    <row r="10">
      <c r="A10" s="1199"/>
      <c r="B10" s="749" t="s">
        <v>636</v>
      </c>
      <c r="C10" s="1181">
        <v>6.0</v>
      </c>
      <c r="E10" s="749" t="s">
        <v>636</v>
      </c>
      <c r="F10" s="1178">
        <f>('OLD DTC - P&amp;L'!AG184+'OLD DTC - P&amp;L'!AG185)/'OLD DTC - P&amp;L'!AG175</f>
        <v>0.1954627481</v>
      </c>
      <c r="H10" s="749" t="s">
        <v>638</v>
      </c>
      <c r="I10" s="1193">
        <f>0.3</f>
        <v>0.3</v>
      </c>
      <c r="K10" s="749" t="s">
        <v>639</v>
      </c>
      <c r="L10" s="1181">
        <v>15.0</v>
      </c>
    </row>
    <row r="11" outlineLevel="1">
      <c r="A11" s="1200"/>
      <c r="B11" s="1201" t="s">
        <v>640</v>
      </c>
      <c r="C11" s="1202">
        <v>3.94</v>
      </c>
      <c r="D11" s="1172"/>
      <c r="E11" s="749" t="s">
        <v>641</v>
      </c>
      <c r="F11" s="1189"/>
      <c r="H11" s="749" t="s">
        <v>642</v>
      </c>
      <c r="I11" s="1189"/>
      <c r="N11" s="1203" t="s">
        <v>1234</v>
      </c>
      <c r="O11" s="1204">
        <v>252.085</v>
      </c>
      <c r="P11" s="1205">
        <f>(O12*O7)+(O13*O8)</f>
        <v>16.80639794</v>
      </c>
    </row>
    <row r="12" outlineLevel="1">
      <c r="A12" s="1199"/>
      <c r="B12" s="749" t="s">
        <v>644</v>
      </c>
      <c r="C12" s="1206"/>
      <c r="D12" s="1207"/>
      <c r="E12" s="749" t="s">
        <v>644</v>
      </c>
      <c r="F12" s="1189"/>
      <c r="H12" s="749" t="s">
        <v>641</v>
      </c>
      <c r="I12" s="1189"/>
      <c r="K12" s="749" t="s">
        <v>1235</v>
      </c>
      <c r="L12" s="1188">
        <v>0.95</v>
      </c>
      <c r="N12" s="1039" t="s">
        <v>1236</v>
      </c>
      <c r="O12" s="1208">
        <v>14.469966</v>
      </c>
      <c r="Q12" s="1209"/>
    </row>
    <row r="13" outlineLevel="1">
      <c r="A13" s="1199"/>
      <c r="B13" s="749" t="s">
        <v>647</v>
      </c>
      <c r="C13" s="1206"/>
      <c r="D13" s="1207"/>
      <c r="E13" s="749" t="s">
        <v>647</v>
      </c>
      <c r="F13" s="1189"/>
      <c r="H13" s="749" t="s">
        <v>644</v>
      </c>
      <c r="I13" s="1189"/>
      <c r="K13" s="749" t="s">
        <v>1237</v>
      </c>
      <c r="L13" s="1188">
        <v>0.05</v>
      </c>
      <c r="N13" s="1039" t="s">
        <v>1238</v>
      </c>
      <c r="O13" s="1204">
        <v>55.46</v>
      </c>
    </row>
    <row r="14" outlineLevel="1">
      <c r="B14" s="749" t="s">
        <v>650</v>
      </c>
      <c r="C14" s="1206"/>
      <c r="D14" s="1207"/>
      <c r="E14" s="749" t="s">
        <v>650</v>
      </c>
      <c r="F14" s="1189"/>
      <c r="H14" s="749" t="s">
        <v>647</v>
      </c>
      <c r="I14" s="1189"/>
      <c r="K14" s="749" t="s">
        <v>651</v>
      </c>
      <c r="L14" s="1188">
        <v>0.0579</v>
      </c>
      <c r="N14" s="1064"/>
    </row>
    <row r="15">
      <c r="A15" s="1039"/>
      <c r="B15" s="1210"/>
      <c r="C15" s="1172"/>
      <c r="D15" s="1172"/>
      <c r="E15" s="1211"/>
      <c r="F15" s="1212"/>
      <c r="H15" s="749" t="s">
        <v>44</v>
      </c>
      <c r="I15" s="1213">
        <f>SUM(I3:I14)</f>
        <v>157.1625373</v>
      </c>
      <c r="K15" s="749" t="s">
        <v>653</v>
      </c>
      <c r="L15" s="1181">
        <v>0.3</v>
      </c>
      <c r="N15" s="1064"/>
    </row>
    <row r="16">
      <c r="A16" s="1039"/>
      <c r="B16" s="1214" t="s">
        <v>654</v>
      </c>
      <c r="C16" s="1215" t="s">
        <v>655</v>
      </c>
      <c r="D16" s="1215" t="s">
        <v>656</v>
      </c>
      <c r="E16" s="1216" t="s">
        <v>657</v>
      </c>
      <c r="F16" s="1212"/>
      <c r="N16" s="1064"/>
    </row>
    <row r="17">
      <c r="A17" s="1039" t="s">
        <v>658</v>
      </c>
      <c r="B17" s="749" t="s">
        <v>659</v>
      </c>
      <c r="C17" s="1181">
        <v>11.94</v>
      </c>
      <c r="D17" s="1176">
        <v>6.155</v>
      </c>
      <c r="E17" s="1217">
        <v>5.4</v>
      </c>
      <c r="F17" s="1212"/>
      <c r="N17" s="1218"/>
    </row>
    <row r="18">
      <c r="B18" s="749" t="s">
        <v>661</v>
      </c>
      <c r="C18" s="1189">
        <v>11.94</v>
      </c>
      <c r="D18" s="1189">
        <v>6.16</v>
      </c>
      <c r="E18" s="1211"/>
      <c r="F18" s="1179"/>
      <c r="L18" s="1219"/>
    </row>
    <row r="19">
      <c r="B19" s="749" t="s">
        <v>663</v>
      </c>
      <c r="C19" s="1189">
        <v>11.94</v>
      </c>
      <c r="D19" s="1189">
        <v>6.16</v>
      </c>
      <c r="E19" s="1211"/>
      <c r="F19" s="1179"/>
    </row>
    <row r="20">
      <c r="A20" s="1169" t="s">
        <v>593</v>
      </c>
      <c r="B20" s="749" t="s">
        <v>665</v>
      </c>
      <c r="C20" s="1220">
        <v>0.0</v>
      </c>
      <c r="D20" s="1220">
        <v>0.0</v>
      </c>
    </row>
    <row r="21" outlineLevel="1">
      <c r="B21" s="1221" t="s">
        <v>666</v>
      </c>
      <c r="C21" s="1222"/>
      <c r="D21" s="1222"/>
      <c r="E21" s="1211"/>
      <c r="F21" s="1179"/>
    </row>
    <row r="22" outlineLevel="1">
      <c r="B22" s="1221" t="s">
        <v>667</v>
      </c>
      <c r="C22" s="1181">
        <v>0.1</v>
      </c>
      <c r="D22" s="1181">
        <v>0.0</v>
      </c>
      <c r="E22" s="1211"/>
      <c r="F22" s="1179"/>
    </row>
    <row r="23" outlineLevel="1">
      <c r="B23" s="1221" t="s">
        <v>668</v>
      </c>
      <c r="C23" s="1181">
        <v>0.31</v>
      </c>
      <c r="D23" s="1181">
        <v>0.31</v>
      </c>
      <c r="E23" s="1211"/>
      <c r="F23" s="1179"/>
    </row>
    <row r="24" outlineLevel="1">
      <c r="B24" s="1221" t="s">
        <v>669</v>
      </c>
      <c r="C24" s="1181">
        <v>0.0</v>
      </c>
      <c r="D24" s="1181">
        <v>0.0</v>
      </c>
      <c r="E24" s="1211"/>
      <c r="F24" s="1179"/>
    </row>
    <row r="25" outlineLevel="1">
      <c r="B25" s="1221" t="s">
        <v>670</v>
      </c>
      <c r="C25" s="1181">
        <v>0.35</v>
      </c>
      <c r="D25" s="1181">
        <v>0.35</v>
      </c>
      <c r="E25" s="1211"/>
      <c r="F25" s="1179"/>
    </row>
    <row r="26" outlineLevel="1">
      <c r="B26" s="1221" t="s">
        <v>671</v>
      </c>
      <c r="C26" s="1181">
        <v>0.0</v>
      </c>
      <c r="D26" s="1181">
        <v>0.0</v>
      </c>
      <c r="E26" s="1211"/>
      <c r="F26" s="1179"/>
    </row>
    <row r="27" outlineLevel="1">
      <c r="B27" s="1221" t="s">
        <v>673</v>
      </c>
      <c r="C27" s="1181">
        <v>1.65</v>
      </c>
      <c r="D27" s="1181">
        <v>0.71</v>
      </c>
      <c r="E27" s="1211"/>
      <c r="F27" s="1179"/>
    </row>
    <row r="28">
      <c r="B28" s="1224" t="s">
        <v>674</v>
      </c>
      <c r="C28" s="1225">
        <f t="shared" ref="C28:D28" si="1">C20+C17-C21</f>
        <v>11.94</v>
      </c>
      <c r="D28" s="1225">
        <f t="shared" si="1"/>
        <v>6.155</v>
      </c>
    </row>
    <row r="29">
      <c r="B29" s="1224" t="s">
        <v>676</v>
      </c>
      <c r="C29" s="1189">
        <v>15.06</v>
      </c>
      <c r="D29" s="1222">
        <f>D21+D18-D22</f>
        <v>6.16</v>
      </c>
      <c r="E29" s="1211"/>
      <c r="F29" s="1179"/>
    </row>
    <row r="30">
      <c r="B30" s="1224" t="s">
        <v>678</v>
      </c>
      <c r="C30" s="1189">
        <v>20.0</v>
      </c>
      <c r="D30" s="1222"/>
      <c r="E30" s="1211"/>
      <c r="F30" s="1179"/>
    </row>
    <row r="31">
      <c r="A31" s="1226" t="s">
        <v>593</v>
      </c>
      <c r="B31" s="1214" t="s">
        <v>681</v>
      </c>
      <c r="C31" s="1215" t="s">
        <v>655</v>
      </c>
      <c r="D31" s="1215" t="s">
        <v>656</v>
      </c>
    </row>
    <row r="32">
      <c r="B32" s="1175" t="s">
        <v>682</v>
      </c>
      <c r="C32" s="1181">
        <v>11.94</v>
      </c>
      <c r="D32" s="1181">
        <v>1.435</v>
      </c>
    </row>
    <row r="33">
      <c r="B33" s="1175" t="s">
        <v>684</v>
      </c>
      <c r="C33" s="1181">
        <v>11.94</v>
      </c>
      <c r="D33" s="1181">
        <v>1.44</v>
      </c>
      <c r="E33" s="1210"/>
      <c r="F33" s="1211"/>
    </row>
    <row r="34">
      <c r="B34" s="1175" t="s">
        <v>685</v>
      </c>
      <c r="C34" s="1181">
        <v>11.94</v>
      </c>
      <c r="D34" s="1181">
        <v>1.44</v>
      </c>
      <c r="E34" s="1211"/>
      <c r="F34" s="1227"/>
    </row>
    <row r="35">
      <c r="B35" s="1228"/>
      <c r="C35" s="1229"/>
      <c r="E35" s="1211"/>
      <c r="F35" s="1227"/>
    </row>
    <row r="36">
      <c r="B36" s="1214" t="s">
        <v>686</v>
      </c>
      <c r="C36" s="1215" t="s">
        <v>655</v>
      </c>
      <c r="E36" s="1198" t="s">
        <v>1240</v>
      </c>
      <c r="F36" s="1230"/>
      <c r="G36" s="1039" t="s">
        <v>1241</v>
      </c>
    </row>
    <row r="37">
      <c r="A37" s="1231">
        <f>AVERAGE(D3:D4)</f>
        <v>92.255</v>
      </c>
      <c r="B37" s="1183" t="s">
        <v>688</v>
      </c>
      <c r="C37" s="1232">
        <v>2.27</v>
      </c>
      <c r="E37" s="1198" t="s">
        <v>1242</v>
      </c>
      <c r="F37" s="1233">
        <v>0.63</v>
      </c>
    </row>
    <row r="38">
      <c r="A38" s="1231">
        <f>sum(C37:C38)</f>
        <v>2.51</v>
      </c>
      <c r="B38" s="1183" t="s">
        <v>689</v>
      </c>
      <c r="C38" s="1232">
        <v>0.24</v>
      </c>
      <c r="E38" s="1198" t="s">
        <v>689</v>
      </c>
      <c r="F38" s="1233">
        <v>0.11</v>
      </c>
    </row>
    <row r="39">
      <c r="A39" s="1234">
        <f>C40</f>
        <v>12.94</v>
      </c>
      <c r="B39" s="1214" t="s">
        <v>690</v>
      </c>
      <c r="C39" s="1215" t="s">
        <v>655</v>
      </c>
      <c r="E39" s="1198" t="s">
        <v>1243</v>
      </c>
      <c r="F39" s="1233">
        <v>1.01</v>
      </c>
    </row>
    <row r="40">
      <c r="A40" s="1231">
        <f>sum(F37:F39)</f>
        <v>1.75</v>
      </c>
      <c r="B40" s="1183" t="s">
        <v>691</v>
      </c>
      <c r="C40" s="1235">
        <v>12.94</v>
      </c>
      <c r="E40" s="1211"/>
      <c r="F40" s="1236"/>
    </row>
    <row r="41">
      <c r="A41" s="1192"/>
      <c r="B41" s="749" t="s">
        <v>693</v>
      </c>
      <c r="C41" s="1235">
        <v>5.7</v>
      </c>
      <c r="E41" s="1211"/>
      <c r="F41" s="1236"/>
    </row>
    <row r="42">
      <c r="A42" s="1237">
        <f>C32</f>
        <v>11.94</v>
      </c>
      <c r="B42" s="749" t="s">
        <v>694</v>
      </c>
      <c r="C42" s="1238">
        <v>0.15</v>
      </c>
      <c r="E42" s="1211"/>
      <c r="F42" s="1236"/>
    </row>
    <row r="43">
      <c r="A43" s="1239"/>
      <c r="B43" s="1214" t="s">
        <v>696</v>
      </c>
      <c r="C43" s="1215" t="s">
        <v>655</v>
      </c>
      <c r="E43" s="1211"/>
      <c r="F43" s="1236"/>
    </row>
    <row r="44">
      <c r="A44" s="1231">
        <f>sum(A37:A42)</f>
        <v>121.395</v>
      </c>
      <c r="B44" s="749" t="s">
        <v>698</v>
      </c>
      <c r="C44" s="1240">
        <v>11.0</v>
      </c>
      <c r="E44" s="1211"/>
      <c r="F44" s="1236"/>
    </row>
    <row r="45">
      <c r="B45" s="749" t="s">
        <v>699</v>
      </c>
      <c r="C45" s="1241">
        <v>0.0</v>
      </c>
    </row>
    <row r="47">
      <c r="A47" s="1114"/>
      <c r="B47" s="1242" t="s">
        <v>1245</v>
      </c>
      <c r="C47" s="1243"/>
    </row>
    <row r="48">
      <c r="B48" s="749" t="s">
        <v>703</v>
      </c>
      <c r="C48" s="1244">
        <v>0.25</v>
      </c>
    </row>
    <row r="49">
      <c r="B49" s="749" t="s">
        <v>704</v>
      </c>
      <c r="C49" s="1244">
        <v>0.1</v>
      </c>
    </row>
  </sheetData>
  <mergeCells count="8">
    <mergeCell ref="B1:R1"/>
    <mergeCell ref="B2:C2"/>
    <mergeCell ref="E2:F2"/>
    <mergeCell ref="H2:I2"/>
    <mergeCell ref="K2:L2"/>
    <mergeCell ref="N2:O2"/>
    <mergeCell ref="Q2:R2"/>
    <mergeCell ref="P11:P13"/>
  </mergeCells>
  <hyperlinks>
    <hyperlink r:id="rId4" location="gid=0" ref="A2"/>
    <hyperlink r:id="rId5" location="gid=1038709083" ref="A20"/>
    <hyperlink r:id="rId6" ref="A31"/>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35.5"/>
    <col customWidth="1" min="2" max="2" width="11.75"/>
    <col customWidth="1" min="3" max="6" width="10.25"/>
    <col customWidth="1" min="7" max="7" width="11.0"/>
    <col customWidth="1" min="8" max="13" width="10.25"/>
    <col customWidth="1" min="14" max="14" width="11.25"/>
    <col customWidth="1" min="15" max="31" width="10.25"/>
  </cols>
  <sheetData>
    <row r="1">
      <c r="A1" s="1058">
        <v>45261.0</v>
      </c>
      <c r="B1" s="1059">
        <v>45261.0</v>
      </c>
      <c r="C1" s="1059">
        <v>45262.0</v>
      </c>
      <c r="D1" s="1059">
        <v>45263.0</v>
      </c>
      <c r="E1" s="1059">
        <v>45264.0</v>
      </c>
      <c r="F1" s="1059">
        <v>45265.0</v>
      </c>
      <c r="G1" s="1059">
        <v>45266.0</v>
      </c>
      <c r="H1" s="1059">
        <v>45267.0</v>
      </c>
      <c r="I1" s="1059">
        <v>45268.0</v>
      </c>
      <c r="J1" s="1059">
        <v>45269.0</v>
      </c>
      <c r="K1" s="1059">
        <v>45270.0</v>
      </c>
      <c r="L1" s="1059">
        <v>45271.0</v>
      </c>
      <c r="M1" s="1059">
        <v>45272.0</v>
      </c>
      <c r="N1" s="1059">
        <v>45273.0</v>
      </c>
      <c r="O1" s="1059">
        <v>45274.0</v>
      </c>
      <c r="P1" s="1059">
        <v>45275.0</v>
      </c>
      <c r="Q1" s="1059">
        <v>45276.0</v>
      </c>
      <c r="R1" s="1059">
        <v>45277.0</v>
      </c>
      <c r="S1" s="1059">
        <v>45278.0</v>
      </c>
      <c r="T1" s="1059">
        <v>45279.0</v>
      </c>
      <c r="U1" s="1059">
        <v>45280.0</v>
      </c>
      <c r="V1" s="1059">
        <v>45281.0</v>
      </c>
      <c r="W1" s="1059">
        <v>45282.0</v>
      </c>
      <c r="X1" s="1059">
        <v>45283.0</v>
      </c>
      <c r="Y1" s="1059">
        <v>45284.0</v>
      </c>
      <c r="Z1" s="1059">
        <v>45285.0</v>
      </c>
      <c r="AA1" s="1059">
        <v>45286.0</v>
      </c>
      <c r="AB1" s="1059">
        <v>45287.0</v>
      </c>
      <c r="AC1" s="1059">
        <v>45288.0</v>
      </c>
      <c r="AD1" s="1059">
        <v>45289.0</v>
      </c>
      <c r="AE1" s="1059">
        <v>45290.0</v>
      </c>
    </row>
    <row r="2">
      <c r="B2" s="130" t="s">
        <v>7</v>
      </c>
      <c r="C2" s="130" t="s">
        <v>8</v>
      </c>
      <c r="D2" s="130" t="s">
        <v>2</v>
      </c>
      <c r="E2" s="130" t="s">
        <v>3</v>
      </c>
      <c r="F2" s="130" t="s">
        <v>4</v>
      </c>
      <c r="G2" s="130" t="s">
        <v>5</v>
      </c>
      <c r="H2" s="130" t="s">
        <v>6</v>
      </c>
      <c r="I2" s="130" t="s">
        <v>7</v>
      </c>
      <c r="J2" s="130" t="s">
        <v>8</v>
      </c>
      <c r="K2" s="130" t="s">
        <v>2</v>
      </c>
      <c r="L2" s="130" t="s">
        <v>3</v>
      </c>
      <c r="M2" s="130" t="s">
        <v>4</v>
      </c>
      <c r="N2" s="130" t="s">
        <v>5</v>
      </c>
      <c r="O2" s="130" t="s">
        <v>6</v>
      </c>
      <c r="P2" s="130" t="s">
        <v>7</v>
      </c>
      <c r="Q2" s="130" t="s">
        <v>8</v>
      </c>
      <c r="R2" s="130" t="s">
        <v>2</v>
      </c>
      <c r="S2" s="130" t="s">
        <v>3</v>
      </c>
      <c r="T2" s="130" t="s">
        <v>4</v>
      </c>
      <c r="U2" s="130" t="s">
        <v>5</v>
      </c>
      <c r="V2" s="130" t="s">
        <v>6</v>
      </c>
      <c r="W2" s="130" t="s">
        <v>7</v>
      </c>
      <c r="X2" s="130" t="s">
        <v>8</v>
      </c>
      <c r="Y2" s="130" t="s">
        <v>2</v>
      </c>
      <c r="Z2" s="130" t="s">
        <v>3</v>
      </c>
      <c r="AA2" s="130" t="s">
        <v>4</v>
      </c>
      <c r="AB2" s="130" t="s">
        <v>5</v>
      </c>
      <c r="AC2" s="130" t="s">
        <v>6</v>
      </c>
      <c r="AD2" s="130" t="s">
        <v>7</v>
      </c>
      <c r="AE2" s="130" t="s">
        <v>8</v>
      </c>
    </row>
    <row r="4">
      <c r="A4" s="1246" t="s">
        <v>1254</v>
      </c>
      <c r="B4" s="1247">
        <f>'PP - Data'!B10</f>
        <v>416</v>
      </c>
      <c r="C4" s="1247">
        <f>'PP - Data'!C10</f>
        <v>553</v>
      </c>
      <c r="D4" s="1247">
        <f>'PP - Data'!D10</f>
        <v>681</v>
      </c>
      <c r="E4" s="1247">
        <f>'PP - Data'!E10</f>
        <v>689</v>
      </c>
      <c r="F4" s="1247">
        <f>'PP - Data'!F10</f>
        <v>696</v>
      </c>
      <c r="G4" s="1247">
        <f>'PP - Data'!G10</f>
        <v>749</v>
      </c>
      <c r="H4" s="1247">
        <f>'PP - Data'!H10</f>
        <v>710</v>
      </c>
      <c r="I4" s="1247">
        <f>'PP - Data'!I10</f>
        <v>778</v>
      </c>
      <c r="J4" s="1247">
        <f>'PP - Data'!J10</f>
        <v>799</v>
      </c>
      <c r="K4" s="1247">
        <f>'PP - Data'!K10</f>
        <v>1275</v>
      </c>
      <c r="L4" s="1247">
        <f>'PP - Data'!L10</f>
        <v>1199</v>
      </c>
      <c r="M4" s="1247">
        <f>'PP - Data'!M10</f>
        <v>991</v>
      </c>
      <c r="N4" s="1247">
        <f>'PP - Data'!N10</f>
        <v>792</v>
      </c>
      <c r="O4" s="1247">
        <f>'PP - Data'!O10</f>
        <v>529</v>
      </c>
      <c r="P4" s="1247">
        <f>'PP - Data'!P10</f>
        <v>411</v>
      </c>
      <c r="Q4" s="1247">
        <f>'PP - Data'!Q10</f>
        <v>336</v>
      </c>
      <c r="R4" s="1247">
        <f>'PP - Data'!R10</f>
        <v>242</v>
      </c>
      <c r="S4" s="1247">
        <f>'PP - Data'!S10</f>
        <v>269</v>
      </c>
      <c r="T4" s="1247">
        <f>'PP - Data'!T10</f>
        <v>242</v>
      </c>
      <c r="U4" s="1247">
        <f>'PP - Data'!U10</f>
        <v>209</v>
      </c>
      <c r="V4" s="1247">
        <f>'PP - Data'!V10</f>
        <v>110</v>
      </c>
      <c r="W4" s="1247">
        <f>'PP - Data'!W10</f>
        <v>77</v>
      </c>
      <c r="X4" s="1247">
        <f>'PP - Data'!X10</f>
        <v>61</v>
      </c>
      <c r="Y4" s="1247">
        <f>'PP - Data'!Y10</f>
        <v>67</v>
      </c>
      <c r="Z4" s="1247">
        <f>'PP - Data'!Z10</f>
        <v>124</v>
      </c>
      <c r="AA4" s="1247">
        <f>'PP - Data'!AA10</f>
        <v>125</v>
      </c>
      <c r="AB4" s="1247">
        <f>'PP - Data'!AB10</f>
        <v>102</v>
      </c>
      <c r="AC4" s="1247">
        <f>'PP - Data'!AC10</f>
        <v>111</v>
      </c>
      <c r="AD4" s="1247">
        <f>'PP - Data'!AD10</f>
        <v>118</v>
      </c>
      <c r="AE4" s="1247">
        <f>'PP - Data'!AE10</f>
        <v>141</v>
      </c>
    </row>
    <row r="5">
      <c r="A5" s="1248" t="s">
        <v>1259</v>
      </c>
      <c r="B5" s="1249">
        <f>B4/'OLD Summary'!B39</f>
        <v>0.6303030303</v>
      </c>
      <c r="C5" s="1249">
        <f>C4/'OLD Summary'!C39</f>
        <v>0.6171875</v>
      </c>
      <c r="D5" s="1249">
        <f>D4/'OLD Summary'!D39</f>
        <v>0.599471831</v>
      </c>
      <c r="E5" s="1249">
        <f>E4/'OLD Summary'!E39</f>
        <v>0.6119005329</v>
      </c>
      <c r="F5" s="1249">
        <f>F4/'OLD Summary'!F39</f>
        <v>0.5984522786</v>
      </c>
      <c r="G5" s="1249">
        <f>G4/'OLD Summary'!G39</f>
        <v>0.6215767635</v>
      </c>
      <c r="H5" s="1249">
        <f>H4/'OLD Summary'!H39</f>
        <v>0.5966386555</v>
      </c>
      <c r="I5" s="1249">
        <f>I4/'OLD Summary'!I39</f>
        <v>0.6174603175</v>
      </c>
      <c r="J5" s="1249">
        <f>J4/'OLD Summary'!J39</f>
        <v>0.6251956182</v>
      </c>
      <c r="K5" s="1249">
        <f>K4/'OLD Summary'!K39</f>
        <v>0.6731784583</v>
      </c>
      <c r="L5" s="1249">
        <f>L4/'OLD Summary'!L39</f>
        <v>0.6456650512</v>
      </c>
      <c r="M5" s="1249">
        <f>M4/'OLD Summary'!M39</f>
        <v>0.6128633271</v>
      </c>
      <c r="N5" s="1249">
        <f>N4/'OLD Summary'!N39</f>
        <v>0.6</v>
      </c>
      <c r="O5" s="1249">
        <f>O4/'OLD Summary'!O39</f>
        <v>0.5897435897</v>
      </c>
      <c r="P5" s="1249">
        <f>P4/'OLD Summary'!P39</f>
        <v>0.6070901034</v>
      </c>
      <c r="Q5" s="1249">
        <f>Q4/'OLD Summary'!Q39</f>
        <v>0.5894736842</v>
      </c>
      <c r="R5" s="1249">
        <f>R4/'OLD Summary'!R39</f>
        <v>0.6095717884</v>
      </c>
      <c r="S5" s="1249">
        <f>S4/'OLD Summary'!S39</f>
        <v>0.5925110132</v>
      </c>
      <c r="T5" s="1249">
        <f>T4/'OLD Summary'!T39</f>
        <v>0.5873786408</v>
      </c>
      <c r="U5" s="1249">
        <f>U4/'OLD Summary'!U39</f>
        <v>0.6111111111</v>
      </c>
      <c r="V5" s="1249">
        <f>V4/'OLD Summary'!V39</f>
        <v>0.6145251397</v>
      </c>
      <c r="W5" s="1249">
        <f>W4/'OLD Summary'!W39</f>
        <v>0.4935897436</v>
      </c>
      <c r="X5" s="1249">
        <f>X4/'OLD Summary'!X39</f>
        <v>0.525862069</v>
      </c>
      <c r="Y5" s="1249">
        <f>Y4/'OLD Summary'!Y39</f>
        <v>0.5677966102</v>
      </c>
      <c r="Z5" s="1249">
        <f>Z4/'OLD Summary'!Z39</f>
        <v>0.5</v>
      </c>
      <c r="AA5" s="1249">
        <f>AA4/'OLD Summary'!AA39</f>
        <v>0.5341880342</v>
      </c>
      <c r="AB5" s="1249">
        <f>AB4/'OLD Summary'!AB39</f>
        <v>0.5340314136</v>
      </c>
      <c r="AC5" s="1249">
        <f>AC4/'OLD Summary'!AC39</f>
        <v>0.5935828877</v>
      </c>
      <c r="AD5" s="1249">
        <f>AD4/'OLD Summary'!AD39</f>
        <v>0.5514018692</v>
      </c>
      <c r="AE5" s="1249">
        <f>AE4/'OLD Summary'!AE39</f>
        <v>0.6103896104</v>
      </c>
    </row>
    <row r="7">
      <c r="A7" s="1248" t="s">
        <v>1262</v>
      </c>
      <c r="B7" s="820"/>
      <c r="C7" s="820"/>
      <c r="D7" s="820"/>
      <c r="E7" s="820"/>
      <c r="F7" s="820"/>
      <c r="G7" s="820"/>
      <c r="H7" s="820"/>
      <c r="I7" s="820"/>
      <c r="J7" s="820"/>
      <c r="K7" s="820"/>
      <c r="L7" s="820"/>
      <c r="M7" s="820"/>
      <c r="N7" s="820"/>
      <c r="O7" s="820"/>
      <c r="P7" s="820"/>
      <c r="Q7" s="820"/>
      <c r="R7" s="820"/>
      <c r="S7" s="820"/>
      <c r="T7" s="820"/>
      <c r="U7" s="820"/>
      <c r="V7" s="820"/>
      <c r="W7" s="820"/>
      <c r="X7" s="820"/>
      <c r="Y7" s="820"/>
      <c r="Z7" s="1250"/>
      <c r="AA7" s="820"/>
      <c r="AB7" s="820"/>
      <c r="AC7" s="820"/>
      <c r="AD7" s="820"/>
      <c r="AE7" s="820"/>
    </row>
    <row r="8" collapsed="1">
      <c r="A8" s="1039" t="s">
        <v>1264</v>
      </c>
      <c r="B8" s="1138">
        <f>'PP - Data'!B12</f>
        <v>0.4471153846</v>
      </c>
      <c r="C8" s="1138">
        <f>'PP - Data'!C12</f>
        <v>0.4972875226</v>
      </c>
      <c r="D8" s="1138">
        <f>'PP - Data'!D12</f>
        <v>0.5359765051</v>
      </c>
      <c r="E8" s="1138">
        <f>'PP - Data'!E12</f>
        <v>0.4760522496</v>
      </c>
      <c r="F8" s="1138">
        <f>'PP - Data'!F12</f>
        <v>0.4612068966</v>
      </c>
      <c r="G8" s="1138">
        <f>'PP - Data'!G12</f>
        <v>0.5166889186</v>
      </c>
      <c r="H8" s="1138">
        <f>'PP - Data'!H12</f>
        <v>0.4830985915</v>
      </c>
      <c r="I8" s="1138">
        <f>'PP - Data'!I12</f>
        <v>0.4871465296</v>
      </c>
      <c r="J8" s="1138">
        <f>'PP - Data'!J12</f>
        <v>0.4768460576</v>
      </c>
      <c r="K8" s="1138">
        <f>'PP - Data'!K12</f>
        <v>0.3466666667</v>
      </c>
      <c r="L8" s="1138">
        <f>'PP - Data'!L12</f>
        <v>0.3961634696</v>
      </c>
      <c r="M8" s="1138">
        <f>'PP - Data'!M12</f>
        <v>0.3844601413</v>
      </c>
      <c r="N8" s="1138">
        <f>'PP - Data'!N12</f>
        <v>0.3787878788</v>
      </c>
      <c r="O8" s="1138">
        <f>'PP - Data'!O12</f>
        <v>0.3629489603</v>
      </c>
      <c r="P8" s="1138">
        <f>'PP - Data'!P12</f>
        <v>0.3673965937</v>
      </c>
      <c r="Q8" s="1138">
        <f>'PP - Data'!Q12</f>
        <v>0.3869047619</v>
      </c>
      <c r="R8" s="1138">
        <f>'PP - Data'!R12</f>
        <v>0.3719008264</v>
      </c>
      <c r="S8" s="1138">
        <f>'PP - Data'!S12</f>
        <v>0.3382899628</v>
      </c>
      <c r="T8" s="1138">
        <f>'PP - Data'!T12</f>
        <v>0.3842975207</v>
      </c>
      <c r="U8" s="1138">
        <f>'PP - Data'!U12</f>
        <v>0.3636363636</v>
      </c>
      <c r="V8" s="1138">
        <f>'PP - Data'!V12</f>
        <v>0.3727272727</v>
      </c>
      <c r="W8" s="1138">
        <f>'PP - Data'!W12</f>
        <v>0.3896103896</v>
      </c>
      <c r="X8" s="1138">
        <f>'PP - Data'!X12</f>
        <v>0.3442622951</v>
      </c>
      <c r="Y8" s="1138">
        <f>'PP - Data'!Y12</f>
        <v>0.447761194</v>
      </c>
      <c r="Z8" s="1138">
        <f>'PP - Data'!Z12</f>
        <v>0.3064516129</v>
      </c>
      <c r="AA8" s="1138">
        <f>'PP - Data'!AA12</f>
        <v>0.328</v>
      </c>
      <c r="AB8" s="1138">
        <f>'PP - Data'!AB12</f>
        <v>0.3137254902</v>
      </c>
      <c r="AC8" s="1138">
        <f>'PP - Data'!AC12</f>
        <v>0.2072072072</v>
      </c>
      <c r="AD8" s="1138">
        <f>'PP - Data'!AD12</f>
        <v>0.2711864407</v>
      </c>
      <c r="AE8" s="1138">
        <f>'PP - Data'!AE12</f>
        <v>0.3120567376</v>
      </c>
    </row>
    <row r="9" hidden="1" outlineLevel="1">
      <c r="A9" s="1252" t="s">
        <v>1266</v>
      </c>
    </row>
    <row r="10" hidden="1" outlineLevel="1">
      <c r="A10" s="1253" t="s">
        <v>1267</v>
      </c>
      <c r="B10" s="1254">
        <f>'PP - Data'!B28</f>
        <v>0.8602150538</v>
      </c>
      <c r="C10" s="1254">
        <f>'PP - Data'!C28</f>
        <v>0.8109090909</v>
      </c>
      <c r="D10" s="1254">
        <f>'PP - Data'!D28</f>
        <v>0.8876712329</v>
      </c>
      <c r="E10" s="1254">
        <f>'PP - Data'!E28</f>
        <v>0.875</v>
      </c>
      <c r="F10" s="1254">
        <f>'PP - Data'!F28</f>
        <v>0.8566978193</v>
      </c>
      <c r="G10" s="1254">
        <f>'PP - Data'!G28</f>
        <v>0.8604651163</v>
      </c>
      <c r="H10" s="1254">
        <f>'PP - Data'!H28</f>
        <v>0.8695652174</v>
      </c>
      <c r="I10" s="1254">
        <f>'PP - Data'!I28</f>
        <v>0.8320209974</v>
      </c>
      <c r="J10" s="1254">
        <f>'PP - Data'!J28</f>
        <v>0.8146214099</v>
      </c>
      <c r="K10" s="1254">
        <f>'PP - Data'!K28</f>
        <v>0.8896396396</v>
      </c>
      <c r="L10" s="1254">
        <f>'PP - Data'!L28</f>
        <v>0.857442348</v>
      </c>
      <c r="M10" s="1254">
        <f>'PP - Data'!M28</f>
        <v>0.8563968668</v>
      </c>
      <c r="N10" s="1254">
        <f>'PP - Data'!N28</f>
        <v>0.8476821192</v>
      </c>
      <c r="O10" s="1254">
        <f>'PP - Data'!O28</f>
        <v>0.824742268</v>
      </c>
      <c r="P10" s="1254">
        <f>'PP - Data'!P28</f>
        <v>0.7973856209</v>
      </c>
      <c r="Q10" s="1138">
        <f>'PP - Data'!Q28</f>
        <v>0.8409090909</v>
      </c>
      <c r="R10" s="1138">
        <f>'PP - Data'!R28</f>
        <v>0.7934782609</v>
      </c>
      <c r="S10" s="1138">
        <f>'PP - Data'!S28</f>
        <v>0.7419354839</v>
      </c>
      <c r="T10" s="1138">
        <f>'PP - Data'!T28</f>
        <v>0.7578947368</v>
      </c>
      <c r="U10" s="1138">
        <f>'PP - Data'!U28</f>
        <v>0.8333333333</v>
      </c>
      <c r="V10" s="1138">
        <f>'PP - Data'!V28</f>
        <v>0.9268292683</v>
      </c>
      <c r="W10" s="1138">
        <f>'PP - Data'!W28</f>
        <v>0.8666666667</v>
      </c>
      <c r="X10" s="1138">
        <f>'PP - Data'!X28</f>
        <v>0.8571428571</v>
      </c>
      <c r="Y10" s="1138">
        <f>'PP - Data'!Y28</f>
        <v>0.8666666667</v>
      </c>
      <c r="Z10" s="1138">
        <f>'PP - Data'!Z28</f>
        <v>0.7631578947</v>
      </c>
      <c r="AA10" s="1138">
        <f>'PP - Data'!AA28</f>
        <v>0.8292682927</v>
      </c>
      <c r="AB10" s="1138">
        <f>'PP - Data'!AB28</f>
        <v>0.75</v>
      </c>
      <c r="AC10" s="1138">
        <f>'PP - Data'!AC28</f>
        <v>0.8695652174</v>
      </c>
      <c r="AD10" s="1138">
        <f>'PP - Data'!AD28</f>
        <v>0.8125</v>
      </c>
      <c r="AE10" s="1138">
        <f>'PP - Data'!AE28</f>
        <v>0.5681818182</v>
      </c>
    </row>
    <row r="11" hidden="1" outlineLevel="1">
      <c r="A11" s="1256" t="s">
        <v>1270</v>
      </c>
      <c r="B11" s="1254">
        <f>'PP - Data'!B29</f>
        <v>0.0752688172</v>
      </c>
      <c r="C11" s="1254">
        <f>'PP - Data'!C29</f>
        <v>0.06181818182</v>
      </c>
      <c r="D11" s="1254">
        <f>'PP - Data'!D29</f>
        <v>0.04109589041</v>
      </c>
      <c r="E11" s="1254">
        <f>'PP - Data'!E29</f>
        <v>0.03963414634</v>
      </c>
      <c r="F11" s="1254">
        <f>'PP - Data'!F29</f>
        <v>0.04984423676</v>
      </c>
      <c r="G11" s="1254">
        <f>'PP - Data'!G29</f>
        <v>0.03617571059</v>
      </c>
      <c r="H11" s="1254">
        <f>'PP - Data'!H29</f>
        <v>0.04927536232</v>
      </c>
      <c r="I11" s="1254">
        <f>'PP - Data'!I29</f>
        <v>0.08398950131</v>
      </c>
      <c r="J11" s="1254">
        <f>'PP - Data'!J29</f>
        <v>0.1018276762</v>
      </c>
      <c r="K11" s="1254">
        <f>'PP - Data'!K29</f>
        <v>0.05405405405</v>
      </c>
      <c r="L11" s="1254">
        <f>'PP - Data'!L29</f>
        <v>0.07337526205</v>
      </c>
      <c r="M11" s="1254">
        <f>'PP - Data'!M29</f>
        <v>0.06266318538</v>
      </c>
      <c r="N11" s="1254">
        <f>'PP - Data'!N29</f>
        <v>0.05629139073</v>
      </c>
      <c r="O11" s="1254">
        <f>'PP - Data'!O29</f>
        <v>0.08762886598</v>
      </c>
      <c r="P11" s="1254">
        <f>'PP - Data'!P29</f>
        <v>0.06535947712</v>
      </c>
      <c r="Q11" s="1138">
        <f>'PP - Data'!Q29</f>
        <v>0.08333333333</v>
      </c>
      <c r="R11" s="1138">
        <f>'PP - Data'!R29</f>
        <v>0.07608695652</v>
      </c>
      <c r="S11" s="1138">
        <f>'PP - Data'!S29</f>
        <v>0.0752688172</v>
      </c>
      <c r="T11" s="1138">
        <f>'PP - Data'!T29</f>
        <v>0.1052631579</v>
      </c>
      <c r="U11" s="1138">
        <f>'PP - Data'!U29</f>
        <v>0.07692307692</v>
      </c>
      <c r="V11" s="1138">
        <f>'PP - Data'!V29</f>
        <v>0.0243902439</v>
      </c>
      <c r="W11" s="1138">
        <f>'PP - Data'!W29</f>
        <v>0.1</v>
      </c>
      <c r="X11" s="1138">
        <f>'PP - Data'!X29</f>
        <v>0.04761904762</v>
      </c>
      <c r="Y11" s="1138">
        <f>'PP - Data'!Y29</f>
        <v>0.06666666667</v>
      </c>
      <c r="Z11" s="1138">
        <f>'PP - Data'!Z29</f>
        <v>0.1315789474</v>
      </c>
      <c r="AA11" s="1138">
        <f>'PP - Data'!AA29</f>
        <v>0.1219512195</v>
      </c>
      <c r="AB11" s="1138">
        <f>'PP - Data'!AB29</f>
        <v>0.0625</v>
      </c>
      <c r="AC11" s="1138">
        <f>'PP - Data'!AC29</f>
        <v>0.08695652174</v>
      </c>
      <c r="AD11" s="1138">
        <f>'PP - Data'!AD29</f>
        <v>0.09375</v>
      </c>
      <c r="AE11" s="1138">
        <f>'PP - Data'!AE29</f>
        <v>0.3409090909</v>
      </c>
    </row>
    <row r="12" hidden="1" outlineLevel="1">
      <c r="A12" s="1256" t="s">
        <v>1272</v>
      </c>
      <c r="B12" s="1254">
        <f>'PP - Data'!B30</f>
        <v>0.06451612903</v>
      </c>
      <c r="C12" s="1254">
        <f>'PP - Data'!C30</f>
        <v>0.1272727273</v>
      </c>
      <c r="D12" s="1254">
        <f>'PP - Data'!D30</f>
        <v>0.07123287671</v>
      </c>
      <c r="E12" s="1254">
        <f>'PP - Data'!E30</f>
        <v>0.08536585366</v>
      </c>
      <c r="F12" s="1254">
        <f>'PP - Data'!F30</f>
        <v>0.09345794393</v>
      </c>
      <c r="G12" s="1254">
        <f>'PP - Data'!G30</f>
        <v>0.1033591731</v>
      </c>
      <c r="H12" s="1254">
        <f>'PP - Data'!H30</f>
        <v>0.08115942029</v>
      </c>
      <c r="I12" s="1254">
        <f>'PP - Data'!I30</f>
        <v>0.08398950131</v>
      </c>
      <c r="J12" s="1254">
        <f>'PP - Data'!J30</f>
        <v>0.08355091384</v>
      </c>
      <c r="K12" s="1254">
        <f>'PP - Data'!K30</f>
        <v>0.05630630631</v>
      </c>
      <c r="L12" s="1254">
        <f>'PP - Data'!L30</f>
        <v>0.06918238994</v>
      </c>
      <c r="M12" s="1254">
        <f>'PP - Data'!M30</f>
        <v>0.08093994778</v>
      </c>
      <c r="N12" s="1254">
        <f>'PP - Data'!N30</f>
        <v>0.09602649007</v>
      </c>
      <c r="O12" s="1254">
        <f>'PP - Data'!O30</f>
        <v>0.08762886598</v>
      </c>
      <c r="P12" s="1254">
        <f>'PP - Data'!P30</f>
        <v>0.137254902</v>
      </c>
      <c r="Q12" s="1138">
        <f>'PP - Data'!Q30</f>
        <v>0.07575757576</v>
      </c>
      <c r="R12" s="1138">
        <f>'PP - Data'!R30</f>
        <v>0.1304347826</v>
      </c>
      <c r="S12" s="1138">
        <f>'PP - Data'!S30</f>
        <v>0.1827956989</v>
      </c>
      <c r="T12" s="1138">
        <f>'PP - Data'!T30</f>
        <v>0.1368421053</v>
      </c>
      <c r="U12" s="1138">
        <f>'PP - Data'!U30</f>
        <v>0.08974358974</v>
      </c>
      <c r="V12" s="1138">
        <f>'PP - Data'!V30</f>
        <v>0.0487804878</v>
      </c>
      <c r="W12" s="1138">
        <f>'PP - Data'!W30</f>
        <v>0.03333333333</v>
      </c>
      <c r="X12" s="1138">
        <f>'PP - Data'!X30</f>
        <v>0.09523809524</v>
      </c>
      <c r="Y12" s="1138">
        <f>'PP - Data'!Y30</f>
        <v>0.06666666667</v>
      </c>
      <c r="Z12" s="1138">
        <f>'PP - Data'!Z30</f>
        <v>0.1052631579</v>
      </c>
      <c r="AA12" s="1138">
        <f>'PP - Data'!AA30</f>
        <v>0.0487804878</v>
      </c>
      <c r="AB12" s="1138">
        <f>'PP - Data'!AB30</f>
        <v>0.1875</v>
      </c>
      <c r="AC12" s="1138">
        <f>'PP - Data'!AC30</f>
        <v>0.04347826087</v>
      </c>
      <c r="AD12" s="1138">
        <f>'PP - Data'!AD30</f>
        <v>0.09375</v>
      </c>
      <c r="AE12" s="1138">
        <f>'PP - Data'!AE30</f>
        <v>0.09090909091</v>
      </c>
    </row>
    <row r="13">
      <c r="A13" s="1039" t="s">
        <v>1273</v>
      </c>
      <c r="B13" s="1138">
        <f>'PP - Data'!B13</f>
        <v>0.3461538462</v>
      </c>
      <c r="C13" s="1138">
        <f>'PP - Data'!C13</f>
        <v>0.3471971067</v>
      </c>
      <c r="D13" s="1138">
        <f>'PP - Data'!D13</f>
        <v>0.3127753304</v>
      </c>
      <c r="E13" s="1138">
        <f>'PP - Data'!E13</f>
        <v>0.3425253991</v>
      </c>
      <c r="F13" s="1138">
        <f>'PP - Data'!F13</f>
        <v>0.3189655172</v>
      </c>
      <c r="G13" s="1138">
        <f>'PP - Data'!G13</f>
        <v>0.2977303071</v>
      </c>
      <c r="H13" s="1138">
        <f>'PP - Data'!H13</f>
        <v>0.3225352113</v>
      </c>
      <c r="I13" s="1138">
        <f>'PP - Data'!I13</f>
        <v>0.3174807198</v>
      </c>
      <c r="J13" s="1138">
        <f>'PP - Data'!J13</f>
        <v>0.3204005006</v>
      </c>
      <c r="K13" s="1138">
        <f>'PP - Data'!K13</f>
        <v>0.2164705882</v>
      </c>
      <c r="L13" s="1138">
        <f>'PP - Data'!L13</f>
        <v>0.2994161802</v>
      </c>
      <c r="M13" s="1138">
        <f>'PP - Data'!M13</f>
        <v>0.3067608476</v>
      </c>
      <c r="N13" s="1138">
        <f>'PP - Data'!N13</f>
        <v>0.3194444444</v>
      </c>
      <c r="O13" s="1138">
        <f>'PP - Data'!O13</f>
        <v>0.3894139887</v>
      </c>
      <c r="P13" s="1138">
        <f>'PP - Data'!P13</f>
        <v>0.3868613139</v>
      </c>
      <c r="Q13" s="1138">
        <f>'PP - Data'!Q13</f>
        <v>0.375</v>
      </c>
      <c r="R13" s="1138">
        <f>'PP - Data'!R13</f>
        <v>0.3760330579</v>
      </c>
      <c r="S13" s="1138">
        <f>'PP - Data'!S13</f>
        <v>0.3940520446</v>
      </c>
      <c r="T13" s="1138">
        <f>'PP - Data'!T13</f>
        <v>0.4049586777</v>
      </c>
      <c r="U13" s="1138">
        <f>'PP - Data'!U13</f>
        <v>0.4162679426</v>
      </c>
      <c r="V13" s="1138">
        <f>'PP - Data'!V13</f>
        <v>0.3454545455</v>
      </c>
      <c r="W13" s="1138">
        <f>'PP - Data'!W13</f>
        <v>0.4415584416</v>
      </c>
      <c r="X13" s="1138">
        <f>'PP - Data'!X13</f>
        <v>0.4262295082</v>
      </c>
      <c r="Y13" s="1138">
        <f>'PP - Data'!Y13</f>
        <v>0.4328358209</v>
      </c>
      <c r="Z13" s="1138">
        <f>'PP - Data'!Z13</f>
        <v>0.5887096774</v>
      </c>
      <c r="AA13" s="1138">
        <f>'PP - Data'!AA13</f>
        <v>0.504</v>
      </c>
      <c r="AB13" s="1138">
        <f>'PP - Data'!AB13</f>
        <v>0.6176470588</v>
      </c>
      <c r="AC13" s="1138">
        <f>'PP - Data'!AC13</f>
        <v>0.6666666667</v>
      </c>
      <c r="AD13" s="1138">
        <f>'PP - Data'!AD13</f>
        <v>0.6440677966</v>
      </c>
      <c r="AE13" s="1138">
        <f>'PP - Data'!AE13</f>
        <v>0.5815602837</v>
      </c>
    </row>
    <row r="14">
      <c r="A14" s="1039" t="s">
        <v>46</v>
      </c>
      <c r="B14" s="1138">
        <f>'PP - Data'!B14</f>
        <v>0.02163461538</v>
      </c>
      <c r="C14" s="1138">
        <f>'PP - Data'!C14</f>
        <v>0.02169981917</v>
      </c>
      <c r="D14" s="1138">
        <f>'PP - Data'!D14</f>
        <v>0.008810572687</v>
      </c>
      <c r="E14" s="1138">
        <f>'PP - Data'!E14</f>
        <v>0.02031930334</v>
      </c>
      <c r="F14" s="1138">
        <f>'PP - Data'!F14</f>
        <v>0.02298850575</v>
      </c>
      <c r="G14" s="1138">
        <f>'PP - Data'!G14</f>
        <v>0.02803738318</v>
      </c>
      <c r="H14" s="1138">
        <f>'PP - Data'!H14</f>
        <v>0.0323943662</v>
      </c>
      <c r="I14" s="1138">
        <f>'PP - Data'!I14</f>
        <v>0.02313624679</v>
      </c>
      <c r="J14" s="1138">
        <f>'PP - Data'!J14</f>
        <v>0.02628285357</v>
      </c>
      <c r="K14" s="1138">
        <f>'PP - Data'!K14</f>
        <v>0.01019607843</v>
      </c>
      <c r="L14" s="1138">
        <f>'PP - Data'!L14</f>
        <v>0.02418682235</v>
      </c>
      <c r="M14" s="1138">
        <f>'PP - Data'!M14</f>
        <v>0.02421796165</v>
      </c>
      <c r="N14" s="1138">
        <f>'PP - Data'!N14</f>
        <v>0.02904040404</v>
      </c>
      <c r="O14" s="1138">
        <f>'PP - Data'!O14</f>
        <v>0.02268431002</v>
      </c>
      <c r="P14" s="1138">
        <f>'PP - Data'!P14</f>
        <v>0.05352798054</v>
      </c>
      <c r="Q14" s="1138">
        <f>'PP - Data'!Q14</f>
        <v>0.0119047619</v>
      </c>
      <c r="R14" s="1138">
        <f>'PP - Data'!R14</f>
        <v>0.02479338843</v>
      </c>
      <c r="S14" s="1138">
        <f>'PP - Data'!S14</f>
        <v>0.02973977695</v>
      </c>
      <c r="T14" s="1138">
        <f>'PP - Data'!T14</f>
        <v>0.01652892562</v>
      </c>
      <c r="U14" s="1138">
        <f>'PP - Data'!U14</f>
        <v>0.02392344498</v>
      </c>
      <c r="V14" s="1138">
        <f>'PP - Data'!V14</f>
        <v>0.04545454545</v>
      </c>
      <c r="W14" s="1138">
        <f>'PP - Data'!W14</f>
        <v>0</v>
      </c>
      <c r="X14" s="1138">
        <f>'PP - Data'!X14</f>
        <v>0</v>
      </c>
      <c r="Y14" s="1138">
        <f>'PP - Data'!Y14</f>
        <v>0.01492537313</v>
      </c>
      <c r="Z14" s="1138">
        <f>'PP - Data'!Z14</f>
        <v>0.008064516129</v>
      </c>
      <c r="AA14" s="1138">
        <f>'PP - Data'!AA14</f>
        <v>0.024</v>
      </c>
      <c r="AB14" s="1138">
        <f>'PP - Data'!AB14</f>
        <v>0</v>
      </c>
      <c r="AC14" s="1138">
        <f>'PP - Data'!AC14</f>
        <v>0</v>
      </c>
      <c r="AD14" s="1138">
        <f>'PP - Data'!AD14</f>
        <v>0</v>
      </c>
      <c r="AE14" s="1138">
        <f>'PP - Data'!AE14</f>
        <v>0.02127659574</v>
      </c>
    </row>
    <row r="15">
      <c r="A15" s="1039" t="s">
        <v>1274</v>
      </c>
      <c r="B15" s="1138">
        <f>'PP - Data'!B15</f>
        <v>0.01201923077</v>
      </c>
      <c r="C15" s="1138">
        <f>'PP - Data'!C15</f>
        <v>0.01084990958</v>
      </c>
      <c r="D15" s="1138">
        <f>'PP - Data'!D15</f>
        <v>0.005873715125</v>
      </c>
      <c r="E15" s="1138">
        <f>'PP - Data'!E15</f>
        <v>0.02467343977</v>
      </c>
      <c r="F15" s="1138">
        <f>'PP - Data'!F15</f>
        <v>0.01005747126</v>
      </c>
      <c r="G15" s="1138">
        <f>'PP - Data'!G15</f>
        <v>0.01201602136</v>
      </c>
      <c r="H15" s="1138">
        <f>'PP - Data'!H15</f>
        <v>0.01549295775</v>
      </c>
      <c r="I15" s="1138">
        <f>'PP - Data'!I15</f>
        <v>0.005141388175</v>
      </c>
      <c r="J15" s="1138">
        <f>'PP - Data'!J15</f>
        <v>0.008760951189</v>
      </c>
      <c r="K15" s="1138">
        <f>'PP - Data'!K15</f>
        <v>0.3050980392</v>
      </c>
      <c r="L15" s="1138">
        <f>'PP - Data'!L15</f>
        <v>0.1342785655</v>
      </c>
      <c r="M15" s="1138">
        <f>'PP - Data'!M15</f>
        <v>0.09485368315</v>
      </c>
      <c r="N15" s="1138">
        <f>'PP - Data'!N15</f>
        <v>0.08712121212</v>
      </c>
      <c r="O15" s="1138">
        <f>'PP - Data'!O15</f>
        <v>0.06994328922</v>
      </c>
      <c r="P15" s="1138">
        <f>'PP - Data'!P15</f>
        <v>0.06812652068</v>
      </c>
      <c r="Q15" s="1138">
        <f>'PP - Data'!Q15</f>
        <v>0.05952380952</v>
      </c>
      <c r="R15" s="1138">
        <f>'PP - Data'!R15</f>
        <v>0.04958677686</v>
      </c>
      <c r="S15" s="1138">
        <f>'PP - Data'!S15</f>
        <v>0.04460966543</v>
      </c>
      <c r="T15" s="1138">
        <f>'PP - Data'!T15</f>
        <v>0.04132231405</v>
      </c>
      <c r="U15" s="1138">
        <f>'PP - Data'!U15</f>
        <v>0.03349282297</v>
      </c>
      <c r="V15" s="1138">
        <f>'PP - Data'!V15</f>
        <v>0.03636363636</v>
      </c>
      <c r="W15" s="1138">
        <f>'PP - Data'!W15</f>
        <v>0.06493506494</v>
      </c>
      <c r="X15" s="1138">
        <f>'PP - Data'!X15</f>
        <v>0.03278688525</v>
      </c>
      <c r="Y15" s="1138">
        <f>'PP - Data'!Y15</f>
        <v>0.01492537313</v>
      </c>
      <c r="Z15" s="1138">
        <f>'PP - Data'!Z15</f>
        <v>0.04032258065</v>
      </c>
      <c r="AA15" s="1138">
        <f>'PP - Data'!AA15</f>
        <v>0.056</v>
      </c>
      <c r="AB15" s="1138">
        <f>'PP - Data'!AB15</f>
        <v>0.01960784314</v>
      </c>
      <c r="AC15" s="1138">
        <f>'PP - Data'!AC15</f>
        <v>0.03603603604</v>
      </c>
      <c r="AD15" s="1138">
        <f>'PP - Data'!AD15</f>
        <v>0.008474576271</v>
      </c>
      <c r="AE15" s="1138">
        <f>'PP - Data'!AE15</f>
        <v>0</v>
      </c>
    </row>
    <row r="16">
      <c r="A16" s="1039" t="s">
        <v>1276</v>
      </c>
      <c r="B16" s="1138">
        <f>'PP - Data'!B16</f>
        <v>0.08894230769</v>
      </c>
      <c r="C16" s="1138">
        <f>'PP - Data'!C16</f>
        <v>0.05786618445</v>
      </c>
      <c r="D16" s="1138">
        <f>'PP - Data'!D16</f>
        <v>0.06020558003</v>
      </c>
      <c r="E16" s="1138">
        <f>'PP - Data'!E16</f>
        <v>0.06676342525</v>
      </c>
      <c r="F16" s="1138">
        <f>'PP - Data'!F16</f>
        <v>0.07902298851</v>
      </c>
      <c r="G16" s="1138">
        <f>'PP - Data'!G16</f>
        <v>0.04272363151</v>
      </c>
      <c r="H16" s="1138">
        <f>'PP - Data'!H16</f>
        <v>0.06056338028</v>
      </c>
      <c r="I16" s="1138">
        <f>'PP - Data'!I16</f>
        <v>0.07326478149</v>
      </c>
      <c r="J16" s="1138">
        <f>'PP - Data'!J16</f>
        <v>0.07384230288</v>
      </c>
      <c r="K16" s="1138">
        <f>'PP - Data'!K16</f>
        <v>0.04862745098</v>
      </c>
      <c r="L16" s="1138">
        <f>'PP - Data'!L16</f>
        <v>0.05587989992</v>
      </c>
      <c r="M16" s="1138">
        <f>'PP - Data'!M16</f>
        <v>0.07669021191</v>
      </c>
      <c r="N16" s="1138">
        <f>'PP - Data'!N16</f>
        <v>0.06565656566</v>
      </c>
      <c r="O16" s="1138">
        <f>'PP - Data'!O16</f>
        <v>0.06049149338</v>
      </c>
      <c r="P16" s="1138">
        <f>'PP - Data'!P16</f>
        <v>0.04136253041</v>
      </c>
      <c r="Q16" s="1138">
        <f>'PP - Data'!Q16</f>
        <v>0.0505952381</v>
      </c>
      <c r="R16" s="1138">
        <f>'PP - Data'!R16</f>
        <v>0.07438016529</v>
      </c>
      <c r="S16" s="1138">
        <f>'PP - Data'!S16</f>
        <v>0.06691449814</v>
      </c>
      <c r="T16" s="1138">
        <f>'PP - Data'!T16</f>
        <v>0.04545454545</v>
      </c>
      <c r="U16" s="1138">
        <f>'PP - Data'!U16</f>
        <v>0.07177033493</v>
      </c>
      <c r="V16" s="1138">
        <f>'PP - Data'!V16</f>
        <v>0.09090909091</v>
      </c>
      <c r="W16" s="1138">
        <f>'PP - Data'!W16</f>
        <v>0.07792207792</v>
      </c>
      <c r="X16" s="1138">
        <f>'PP - Data'!X16</f>
        <v>0.1639344262</v>
      </c>
      <c r="Y16" s="1138">
        <f>'PP - Data'!Y16</f>
        <v>0.05970149254</v>
      </c>
      <c r="Z16" s="1138">
        <f>'PP - Data'!Z16</f>
        <v>0.0564516129</v>
      </c>
      <c r="AA16" s="1138">
        <f>'PP - Data'!AA16</f>
        <v>0.064</v>
      </c>
      <c r="AB16" s="1138">
        <f>'PP - Data'!AB16</f>
        <v>0.04901960784</v>
      </c>
      <c r="AC16" s="1138">
        <f>'PP - Data'!AC16</f>
        <v>0.08108108108</v>
      </c>
      <c r="AD16" s="1138">
        <f>'PP - Data'!AD16</f>
        <v>0.05084745763</v>
      </c>
      <c r="AE16" s="1138">
        <f>'PP - Data'!AE16</f>
        <v>0.06382978723</v>
      </c>
    </row>
    <row r="17">
      <c r="A17" s="1039" t="s">
        <v>1277</v>
      </c>
      <c r="B17" s="1138">
        <f>'PP - Data'!B17</f>
        <v>0.007211538462</v>
      </c>
      <c r="C17" s="1138">
        <f>'PP - Data'!C17</f>
        <v>0.005424954792</v>
      </c>
      <c r="D17" s="1138">
        <f>'PP - Data'!D17</f>
        <v>0.01468428781</v>
      </c>
      <c r="E17" s="1138">
        <f>'PP - Data'!E17</f>
        <v>0.0145137881</v>
      </c>
      <c r="F17" s="1138">
        <f>'PP - Data'!F17</f>
        <v>0.0158045977</v>
      </c>
      <c r="G17" s="1138">
        <f>'PP - Data'!G17</f>
        <v>0.01869158879</v>
      </c>
      <c r="H17" s="1138">
        <f>'PP - Data'!H17</f>
        <v>0.01126760563</v>
      </c>
      <c r="I17" s="1138">
        <f>'PP - Data'!I17</f>
        <v>0.007712082262</v>
      </c>
      <c r="J17" s="1138">
        <f>'PP - Data'!J17</f>
        <v>0.008760951189</v>
      </c>
      <c r="K17" s="1138">
        <f>'PP - Data'!K17</f>
        <v>0.007843137255</v>
      </c>
      <c r="L17" s="1138">
        <f>'PP - Data'!L17</f>
        <v>0.007506255213</v>
      </c>
      <c r="M17" s="1138">
        <f>'PP - Data'!M17</f>
        <v>0.01311806256</v>
      </c>
      <c r="N17" s="1138">
        <f>'PP - Data'!N17</f>
        <v>0.01262626263</v>
      </c>
      <c r="O17" s="1138">
        <f>'PP - Data'!O17</f>
        <v>0.007561436673</v>
      </c>
      <c r="P17" s="1138">
        <f>'PP - Data'!P17</f>
        <v>0.002433090024</v>
      </c>
      <c r="Q17" s="1138">
        <f>'PP - Data'!Q17</f>
        <v>0.01785714286</v>
      </c>
      <c r="R17" s="1138">
        <f>'PP - Data'!R17</f>
        <v>0.004132231405</v>
      </c>
      <c r="S17" s="1138">
        <f>'PP - Data'!S17</f>
        <v>0.01486988848</v>
      </c>
      <c r="T17" s="1138">
        <f>'PP - Data'!T17</f>
        <v>0.02066115702</v>
      </c>
      <c r="U17" s="1138">
        <f>'PP - Data'!U17</f>
        <v>0.004784688995</v>
      </c>
      <c r="V17" s="1138">
        <f>'PP - Data'!V17</f>
        <v>0.009090909091</v>
      </c>
      <c r="W17" s="1138">
        <f>'PP - Data'!W17</f>
        <v>0.02597402597</v>
      </c>
      <c r="X17" s="1138">
        <f>'PP - Data'!X17</f>
        <v>0.03278688525</v>
      </c>
      <c r="Y17" s="1138">
        <f>'PP - Data'!Y17</f>
        <v>0.02985074627</v>
      </c>
      <c r="Z17" s="1138">
        <f>'PP - Data'!Z17</f>
        <v>0</v>
      </c>
      <c r="AA17" s="1138">
        <f>'PP - Data'!AA17</f>
        <v>0.024</v>
      </c>
      <c r="AB17" s="1138">
        <f>'PP - Data'!AB17</f>
        <v>0</v>
      </c>
      <c r="AC17" s="1138">
        <f>'PP - Data'!AC17</f>
        <v>0.009009009009</v>
      </c>
      <c r="AD17" s="1138">
        <f>'PP - Data'!AD17</f>
        <v>0.02542372881</v>
      </c>
      <c r="AE17" s="1138">
        <f>'PP - Data'!AE17</f>
        <v>0.02127659574</v>
      </c>
    </row>
    <row r="18">
      <c r="A18" s="1039" t="s">
        <v>1278</v>
      </c>
      <c r="B18" s="1138">
        <f>'PP - Data'!B18</f>
        <v>0.07451923077</v>
      </c>
      <c r="C18" s="1138">
        <f>'PP - Data'!C18</f>
        <v>0.05786618445</v>
      </c>
      <c r="D18" s="1138">
        <f>'PP - Data'!D18</f>
        <v>0.06020558003</v>
      </c>
      <c r="E18" s="1138">
        <f>'PP - Data'!E18</f>
        <v>0.05224963716</v>
      </c>
      <c r="F18" s="1138">
        <f>'PP - Data'!F18</f>
        <v>0.08908045977</v>
      </c>
      <c r="G18" s="1138">
        <f>'PP - Data'!G18</f>
        <v>0.08010680908</v>
      </c>
      <c r="H18" s="1138">
        <f>'PP - Data'!H18</f>
        <v>0.07323943662</v>
      </c>
      <c r="I18" s="1138">
        <f>'PP - Data'!I18</f>
        <v>0.08611825193</v>
      </c>
      <c r="J18" s="1138">
        <f>'PP - Data'!J18</f>
        <v>0.0788485607</v>
      </c>
      <c r="K18" s="1138">
        <f>'PP - Data'!K18</f>
        <v>0.06117647059</v>
      </c>
      <c r="L18" s="1138">
        <f>'PP - Data'!L18</f>
        <v>0.07673060884</v>
      </c>
      <c r="M18" s="1138">
        <f>'PP - Data'!M18</f>
        <v>0.09283551968</v>
      </c>
      <c r="N18" s="1138">
        <f>'PP - Data'!N18</f>
        <v>0.09974747475</v>
      </c>
      <c r="O18" s="1138">
        <f>'PP - Data'!O18</f>
        <v>0.07939508507</v>
      </c>
      <c r="P18" s="1138">
        <f>'PP - Data'!P18</f>
        <v>0.07785888078</v>
      </c>
      <c r="Q18" s="1138">
        <f>'PP - Data'!Q18</f>
        <v>0.09523809524</v>
      </c>
      <c r="R18" s="1138">
        <f>'PP - Data'!R18</f>
        <v>0.09917355372</v>
      </c>
      <c r="S18" s="1138">
        <f>'PP - Data'!S18</f>
        <v>0.1078066914</v>
      </c>
      <c r="T18" s="1138">
        <f>'PP - Data'!T18</f>
        <v>0.07438016529</v>
      </c>
      <c r="U18" s="1138">
        <f>'PP - Data'!U18</f>
        <v>0.08612440191</v>
      </c>
      <c r="V18" s="1138">
        <f>'PP - Data'!V18</f>
        <v>0.09090909091</v>
      </c>
      <c r="W18" s="1138">
        <f>'PP - Data'!W18</f>
        <v>0</v>
      </c>
      <c r="X18" s="1138">
        <f>'PP - Data'!X18</f>
        <v>0</v>
      </c>
      <c r="Y18" s="1138">
        <f>'PP - Data'!Y18</f>
        <v>0</v>
      </c>
      <c r="Z18" s="1138">
        <f>'PP - Data'!Z18</f>
        <v>0</v>
      </c>
      <c r="AA18" s="1138">
        <f>'PP - Data'!AA18</f>
        <v>0</v>
      </c>
      <c r="AB18" s="1138">
        <f>'PP - Data'!AB18</f>
        <v>0</v>
      </c>
      <c r="AC18" s="1138">
        <f>'PP - Data'!AC18</f>
        <v>0</v>
      </c>
      <c r="AD18" s="1138">
        <f>'PP - Data'!AD18</f>
        <v>0</v>
      </c>
      <c r="AE18" s="1138">
        <f>'PP - Data'!AE18</f>
        <v>0</v>
      </c>
    </row>
    <row r="19">
      <c r="A19" s="1257" t="s">
        <v>1279</v>
      </c>
      <c r="B19" s="1258">
        <f>'PP - Data'!B19</f>
        <v>0.002403846154</v>
      </c>
      <c r="C19" s="1258">
        <f>'PP - Data'!C19</f>
        <v>0.001808318264</v>
      </c>
      <c r="D19" s="1258">
        <f>'PP - Data'!D19</f>
        <v>0.001468428781</v>
      </c>
      <c r="E19" s="1258">
        <f>'PP - Data'!E19</f>
        <v>0.00290275762</v>
      </c>
      <c r="F19" s="1258">
        <f>'PP - Data'!F19</f>
        <v>0.002873563218</v>
      </c>
      <c r="G19" s="1258">
        <f>'PP - Data'!G19</f>
        <v>0.004005340454</v>
      </c>
      <c r="H19" s="1258">
        <f>'PP - Data'!H19</f>
        <v>0.001408450704</v>
      </c>
      <c r="I19" s="1258">
        <f>'PP - Data'!I19</f>
        <v>0</v>
      </c>
      <c r="J19" s="1258">
        <f>'PP - Data'!J19</f>
        <v>0.006257822278</v>
      </c>
      <c r="K19" s="1258">
        <f>'PP - Data'!K19</f>
        <v>0.003921568627</v>
      </c>
      <c r="L19" s="1258">
        <f>'PP - Data'!L19</f>
        <v>0.005838198499</v>
      </c>
      <c r="M19" s="1258">
        <f>'PP - Data'!M19</f>
        <v>0.007063572149</v>
      </c>
      <c r="N19" s="1258">
        <f>'PP - Data'!N19</f>
        <v>0.007575757576</v>
      </c>
      <c r="O19" s="1258">
        <f>'PP - Data'!O19</f>
        <v>0.007561436673</v>
      </c>
      <c r="P19" s="1258">
        <f>'PP - Data'!P19</f>
        <v>0.002433090024</v>
      </c>
      <c r="Q19" s="1258">
        <f>'PP - Data'!Q19</f>
        <v>0.002976190476</v>
      </c>
      <c r="R19" s="1258">
        <f>'PP - Data'!R19</f>
        <v>0</v>
      </c>
      <c r="S19" s="1258">
        <f>'PP - Data'!S19</f>
        <v>0.003717472119</v>
      </c>
      <c r="T19" s="1258">
        <f>'PP - Data'!T19</f>
        <v>0.01239669421</v>
      </c>
      <c r="U19" s="1258">
        <f>'PP - Data'!U19</f>
        <v>0</v>
      </c>
      <c r="V19" s="1258">
        <f>'PP - Data'!V19</f>
        <v>0.009090909091</v>
      </c>
      <c r="W19" s="1258">
        <f>'PP - Data'!W19</f>
        <v>0</v>
      </c>
      <c r="X19" s="1258">
        <f>'PP - Data'!X19</f>
        <v>0</v>
      </c>
      <c r="Y19" s="1258">
        <f>'PP - Data'!Y19</f>
        <v>0</v>
      </c>
      <c r="Z19" s="1258">
        <f>'PP - Data'!Z19</f>
        <v>0</v>
      </c>
      <c r="AA19" s="1258">
        <f>'PP - Data'!AA19</f>
        <v>0</v>
      </c>
      <c r="AB19" s="1258">
        <f>'PP - Data'!AB19</f>
        <v>0</v>
      </c>
      <c r="AC19" s="1258">
        <f>'PP - Data'!AC19</f>
        <v>0</v>
      </c>
      <c r="AD19" s="1258">
        <f>'PP - Data'!AD19</f>
        <v>0</v>
      </c>
      <c r="AE19" s="1258">
        <f>'PP - Data'!AE19</f>
        <v>0</v>
      </c>
    </row>
    <row r="20">
      <c r="G20" s="1166"/>
    </row>
    <row r="21">
      <c r="A21" s="1260"/>
      <c r="B21" s="1260"/>
      <c r="C21" s="1260"/>
      <c r="D21" s="1260"/>
      <c r="E21" s="1260"/>
      <c r="F21" s="1260"/>
      <c r="G21" s="1261"/>
      <c r="H21" s="1260"/>
      <c r="I21" s="1260"/>
      <c r="J21" s="1260"/>
      <c r="K21" s="1260"/>
      <c r="L21" s="1260"/>
      <c r="M21" s="1260"/>
      <c r="N21" s="1260"/>
      <c r="O21" s="1260"/>
      <c r="P21" s="1260"/>
      <c r="Q21" s="1260"/>
      <c r="R21" s="1260"/>
      <c r="S21" s="1260"/>
      <c r="T21" s="1260"/>
      <c r="U21" s="1260"/>
      <c r="V21" s="1260"/>
      <c r="W21" s="1260"/>
      <c r="X21" s="1260"/>
      <c r="Y21" s="1260"/>
      <c r="Z21" s="1260"/>
      <c r="AA21" s="1260"/>
      <c r="AB21" s="1260"/>
      <c r="AC21" s="1260"/>
      <c r="AD21" s="1260"/>
      <c r="AE21" s="1260"/>
    </row>
    <row r="22">
      <c r="A22" s="1260"/>
      <c r="B22" s="1260"/>
      <c r="C22" s="1260"/>
      <c r="D22" s="1260"/>
      <c r="E22" s="1260"/>
      <c r="F22" s="1260"/>
      <c r="G22" s="1261"/>
      <c r="H22" s="1260"/>
      <c r="I22" s="1260"/>
      <c r="J22" s="1260"/>
      <c r="K22" s="1260"/>
      <c r="L22" s="1260"/>
      <c r="M22" s="1260"/>
      <c r="N22" s="1260"/>
      <c r="O22" s="1260"/>
      <c r="P22" s="1260"/>
      <c r="Q22" s="1260"/>
      <c r="R22" s="1260"/>
      <c r="S22" s="1260"/>
      <c r="T22" s="1260"/>
      <c r="U22" s="1260"/>
      <c r="V22" s="1260"/>
      <c r="W22" s="1260"/>
      <c r="X22" s="1260"/>
      <c r="Y22" s="1260"/>
      <c r="Z22" s="1260"/>
      <c r="AA22" s="1260"/>
      <c r="AB22" s="1260"/>
      <c r="AC22" s="1260"/>
      <c r="AD22" s="1260"/>
      <c r="AE22" s="1260"/>
    </row>
    <row r="24">
      <c r="A24" s="1246" t="s">
        <v>1254</v>
      </c>
      <c r="B24" s="1263" t="str">
        <f>'PP - Data'!B81</f>
        <v/>
      </c>
      <c r="C24" s="1263" t="str">
        <f>'PP - Data'!C81</f>
        <v/>
      </c>
      <c r="D24" s="1263" t="str">
        <f>'PP - Data'!D81</f>
        <v/>
      </c>
      <c r="E24" s="1263" t="str">
        <f>'PP - Data'!E81</f>
        <v/>
      </c>
      <c r="F24" s="1263" t="str">
        <f>'PP - Data'!F81</f>
        <v/>
      </c>
      <c r="G24" s="1247">
        <f>'PP - Data'!G60</f>
        <v>333</v>
      </c>
      <c r="H24" s="1247">
        <f>'PP - Data'!H60</f>
        <v>703</v>
      </c>
      <c r="I24" s="1247">
        <f>'PP - Data'!I60</f>
        <v>785</v>
      </c>
      <c r="J24" s="1247">
        <f>'PP - Data'!J60</f>
        <v>800</v>
      </c>
      <c r="K24" s="1247">
        <f>'PP - Data'!K60</f>
        <v>1279</v>
      </c>
      <c r="L24" s="1247">
        <f>'PP - Data'!L60</f>
        <v>1201</v>
      </c>
      <c r="M24" s="1247">
        <f>'PP - Data'!M60</f>
        <v>995</v>
      </c>
      <c r="N24" s="1247">
        <f>'PP - Data'!N60</f>
        <v>796</v>
      </c>
      <c r="O24" s="1247">
        <f>'PP - Data'!O60</f>
        <v>533</v>
      </c>
      <c r="P24" s="1247">
        <f>'PP - Data'!P60</f>
        <v>415</v>
      </c>
      <c r="Q24" s="1247">
        <f>'PP - Data'!Q60</f>
        <v>341</v>
      </c>
      <c r="R24" s="1247">
        <f>'PP - Data'!R60</f>
        <v>248</v>
      </c>
      <c r="S24" s="1247">
        <f>'PP - Data'!S60</f>
        <v>274</v>
      </c>
      <c r="T24" s="1247">
        <f>'PP - Data'!T60</f>
        <v>170</v>
      </c>
      <c r="U24" s="1247">
        <f>'PP - Data'!U60</f>
        <v>215</v>
      </c>
      <c r="V24" s="1247">
        <f>'PP - Data'!V60</f>
        <v>115</v>
      </c>
      <c r="W24" s="1247">
        <f>'PP - Data'!W60</f>
        <v>82</v>
      </c>
      <c r="X24" s="1247">
        <f>'PP - Data'!X60</f>
        <v>69</v>
      </c>
      <c r="Y24" s="1247">
        <f>'PP - Data'!Y60</f>
        <v>72</v>
      </c>
      <c r="Z24" s="1247">
        <f>'PP - Data'!Z60</f>
        <v>138</v>
      </c>
      <c r="AA24" s="1247">
        <f>'PP - Data'!AA60</f>
        <v>137</v>
      </c>
      <c r="AB24" s="1247">
        <f>'PP - Data'!AB60</f>
        <v>111</v>
      </c>
      <c r="AC24" s="1247">
        <f>'PP - Data'!AC60</f>
        <v>119</v>
      </c>
      <c r="AD24" s="1247">
        <f>'PP - Data'!AD60</f>
        <v>130</v>
      </c>
      <c r="AE24" s="1247">
        <f>'PP - Data'!AE60</f>
        <v>146</v>
      </c>
    </row>
    <row r="25">
      <c r="A25" s="1248" t="s">
        <v>1259</v>
      </c>
      <c r="B25" s="1264"/>
      <c r="C25" s="1264"/>
      <c r="D25" s="1264"/>
      <c r="E25" s="1264"/>
      <c r="F25" s="1264"/>
      <c r="G25" s="1249">
        <f>G24/'OLD Summary'!G39</f>
        <v>0.2763485477</v>
      </c>
      <c r="H25" s="1249">
        <f>H24/'OLD Summary'!H39</f>
        <v>0.5907563025</v>
      </c>
      <c r="I25" s="1249">
        <f>I24/'OLD Summary'!I39</f>
        <v>0.623015873</v>
      </c>
      <c r="J25" s="1249">
        <f>J24/'OLD Summary'!J39</f>
        <v>0.6259780908</v>
      </c>
      <c r="K25" s="1249">
        <f>K24/'OLD Summary'!K39</f>
        <v>0.6752903907</v>
      </c>
      <c r="L25" s="1249">
        <f>L24/'OLD Summary'!L39</f>
        <v>0.6467420571</v>
      </c>
      <c r="M25" s="1249">
        <f>M24/'OLD Summary'!M39</f>
        <v>0.6153370439</v>
      </c>
      <c r="N25" s="1249">
        <f>N24/'OLD Summary'!N39</f>
        <v>0.603030303</v>
      </c>
      <c r="O25" s="1249">
        <f>O24/'OLD Summary'!O39</f>
        <v>0.5942028986</v>
      </c>
      <c r="P25" s="1249">
        <f>P24/'OLD Summary'!P39</f>
        <v>0.6129985229</v>
      </c>
      <c r="Q25" s="1249">
        <f>Q24/'OLD Summary'!Q39</f>
        <v>0.598245614</v>
      </c>
      <c r="R25" s="1249">
        <f>R24/'OLD Summary'!R39</f>
        <v>0.6246851385</v>
      </c>
      <c r="S25" s="1249">
        <f>S24/'OLD Summary'!S39</f>
        <v>0.6035242291</v>
      </c>
      <c r="T25" s="1249">
        <f>T24/'OLD Summary'!T39</f>
        <v>0.4126213592</v>
      </c>
      <c r="U25" s="1249">
        <f>U24/'OLD Summary'!U39</f>
        <v>0.6286549708</v>
      </c>
      <c r="V25" s="1249">
        <f>V24/'OLD Summary'!V39</f>
        <v>0.6424581006</v>
      </c>
      <c r="W25" s="1249">
        <f>W24/'OLD Summary'!W39</f>
        <v>0.5256410256</v>
      </c>
      <c r="X25" s="1249">
        <f>X24/'OLD Summary'!X39</f>
        <v>0.5948275862</v>
      </c>
      <c r="Y25" s="1249">
        <f>Y24/'OLD Summary'!Y39</f>
        <v>0.6101694915</v>
      </c>
      <c r="Z25" s="1249">
        <f>Z24/'OLD Summary'!Z39</f>
        <v>0.5564516129</v>
      </c>
      <c r="AA25" s="1249">
        <f>AA24/'OLD Summary'!AA39</f>
        <v>0.5854700855</v>
      </c>
      <c r="AB25" s="1249">
        <f>AB24/'OLD Summary'!AB39</f>
        <v>0.5811518325</v>
      </c>
      <c r="AC25" s="1249">
        <f>AC24/'OLD Summary'!AC39</f>
        <v>0.6363636364</v>
      </c>
      <c r="AD25" s="1249">
        <f>AD24/'OLD Summary'!AD39</f>
        <v>0.6074766355</v>
      </c>
      <c r="AE25" s="1249">
        <f>AE24/'OLD Summary'!AE39</f>
        <v>0.632034632</v>
      </c>
    </row>
    <row r="27">
      <c r="A27" s="1267" t="s">
        <v>1281</v>
      </c>
      <c r="B27" s="1103"/>
      <c r="C27" s="1103"/>
      <c r="D27" s="1103"/>
      <c r="E27" s="1103"/>
      <c r="F27" s="1103"/>
      <c r="G27" s="1268"/>
      <c r="H27" s="1103"/>
      <c r="I27" s="1103"/>
      <c r="J27" s="1103"/>
      <c r="K27" s="1103"/>
      <c r="L27" s="1103"/>
      <c r="M27" s="1103"/>
      <c r="N27" s="1103"/>
      <c r="O27" s="1103"/>
      <c r="P27" s="1103"/>
      <c r="Q27" s="1103"/>
      <c r="R27" s="1103"/>
      <c r="S27" s="1103"/>
      <c r="T27" s="1103"/>
      <c r="U27" s="1103"/>
      <c r="V27" s="1103"/>
      <c r="W27" s="1103"/>
      <c r="X27" s="1103"/>
      <c r="Y27" s="1103"/>
      <c r="Z27" s="1103"/>
      <c r="AA27" s="1103"/>
      <c r="AB27" s="1103"/>
      <c r="AC27" s="1103"/>
      <c r="AD27" s="1103"/>
      <c r="AE27" s="1103"/>
    </row>
    <row r="28" collapsed="1">
      <c r="A28" s="1039" t="s">
        <v>1282</v>
      </c>
      <c r="B28" s="1269"/>
      <c r="C28" s="1269"/>
      <c r="D28" s="1269"/>
      <c r="E28" s="1269"/>
      <c r="F28" s="1269"/>
      <c r="G28" s="1138">
        <f>'PP - Data'!G62</f>
        <v>0.02402402402</v>
      </c>
      <c r="H28" s="1138">
        <f>'PP - Data'!H62</f>
        <v>0.02702702703</v>
      </c>
      <c r="I28" s="1138">
        <f>'PP - Data'!I62</f>
        <v>0.03312101911</v>
      </c>
      <c r="J28" s="1138">
        <f>'PP - Data'!J62</f>
        <v>0.0225</v>
      </c>
      <c r="K28" s="1138">
        <f>'PP - Data'!K62</f>
        <v>0.03518373729</v>
      </c>
      <c r="L28" s="1138">
        <f>'PP - Data'!L62</f>
        <v>0.03413821815</v>
      </c>
      <c r="M28" s="1138">
        <f>'PP - Data'!M62</f>
        <v>0.03216080402</v>
      </c>
      <c r="N28" s="1138">
        <f>'PP - Data'!N62</f>
        <v>0.03140703518</v>
      </c>
      <c r="O28" s="1138">
        <f>'PP - Data'!O62</f>
        <v>0.03939962477</v>
      </c>
      <c r="P28" s="1138">
        <f>'PP - Data'!P62</f>
        <v>0.02409638554</v>
      </c>
      <c r="Q28" s="1138">
        <f>'PP - Data'!Q62</f>
        <v>0.05278592375</v>
      </c>
      <c r="R28" s="1138">
        <f>'PP - Data'!R62</f>
        <v>0.03225806452</v>
      </c>
      <c r="S28" s="1138">
        <f>'PP - Data'!S62</f>
        <v>0.06934306569</v>
      </c>
      <c r="T28" s="1138">
        <f>'PP - Data'!T62</f>
        <v>0.07647058824</v>
      </c>
      <c r="U28" s="1138">
        <f>'PP - Data'!U62</f>
        <v>0.06511627907</v>
      </c>
      <c r="V28" s="1138">
        <f>'PP - Data'!V62</f>
        <v>0.08695652174</v>
      </c>
      <c r="W28" s="1138">
        <f>'PP - Data'!W62</f>
        <v>0.08536585366</v>
      </c>
      <c r="X28" s="1138">
        <f>'PP - Data'!X62</f>
        <v>0.1594202899</v>
      </c>
      <c r="Y28" s="1138">
        <f>'PP - Data'!Y62</f>
        <v>0.1666666667</v>
      </c>
      <c r="Z28" s="1138">
        <f>'PP - Data'!Z62</f>
        <v>0.3333333333</v>
      </c>
      <c r="AA28" s="1138">
        <f>'PP - Data'!AA62</f>
        <v>0.2262773723</v>
      </c>
      <c r="AB28" s="1138">
        <f>'PP - Data'!AB62</f>
        <v>0.4054054054</v>
      </c>
      <c r="AC28" s="1138">
        <f>'PP - Data'!AC62</f>
        <v>0.3949579832</v>
      </c>
      <c r="AD28" s="1138">
        <f>'PP - Data'!AD62</f>
        <v>0.3538461538</v>
      </c>
      <c r="AE28" s="1138">
        <f>'PP - Data'!AE62</f>
        <v>0.2808219178</v>
      </c>
    </row>
    <row r="29" hidden="1" outlineLevel="1">
      <c r="A29" s="1270" t="s">
        <v>1283</v>
      </c>
      <c r="B29" s="1271"/>
      <c r="C29" s="1271"/>
      <c r="D29" s="1271"/>
      <c r="E29" s="1271"/>
      <c r="F29" s="1271"/>
      <c r="G29" s="1273" t="str">
        <f>'PP - Data'!G63</f>
        <v/>
      </c>
      <c r="H29" s="1273" t="str">
        <f>'PP - Data'!H63</f>
        <v/>
      </c>
      <c r="I29" s="1273" t="str">
        <f>'PP - Data'!I63</f>
        <v/>
      </c>
      <c r="J29" s="1273" t="str">
        <f>'PP - Data'!J63</f>
        <v/>
      </c>
      <c r="K29" s="1273" t="str">
        <f>'PP - Data'!K63</f>
        <v/>
      </c>
      <c r="L29" s="1273" t="str">
        <f>'PP - Data'!L63</f>
        <v/>
      </c>
      <c r="M29" s="1273" t="str">
        <f>'PP - Data'!M63</f>
        <v/>
      </c>
      <c r="N29" s="1273" t="str">
        <f>'PP - Data'!N63</f>
        <v/>
      </c>
      <c r="O29" s="1273" t="str">
        <f>'PP - Data'!O63</f>
        <v/>
      </c>
      <c r="P29" s="1273" t="str">
        <f>'PP - Data'!P63</f>
        <v/>
      </c>
      <c r="Q29" s="1273" t="str">
        <f>'PP - Data'!Q63</f>
        <v/>
      </c>
      <c r="R29" s="1273" t="str">
        <f>'PP - Data'!R63</f>
        <v/>
      </c>
      <c r="S29" s="1273" t="str">
        <f>'PP - Data'!S63</f>
        <v/>
      </c>
      <c r="T29" s="1273" t="str">
        <f>'PP - Data'!T63</f>
        <v/>
      </c>
      <c r="U29" s="1273" t="str">
        <f>'PP - Data'!U63</f>
        <v/>
      </c>
      <c r="V29" s="1273" t="str">
        <f>'PP - Data'!V63</f>
        <v/>
      </c>
      <c r="W29" s="1273" t="str">
        <f>'PP - Data'!W63</f>
        <v/>
      </c>
      <c r="X29" s="1273" t="str">
        <f>'PP - Data'!X63</f>
        <v/>
      </c>
      <c r="Y29" s="1273" t="str">
        <f>'PP - Data'!Y63</f>
        <v/>
      </c>
      <c r="Z29" s="1273" t="str">
        <f>'PP - Data'!Z63</f>
        <v/>
      </c>
      <c r="AA29" s="1273" t="str">
        <f>'PP - Data'!AA63</f>
        <v/>
      </c>
      <c r="AB29" s="1273" t="str">
        <f>'PP - Data'!AB63</f>
        <v/>
      </c>
      <c r="AC29" s="1273" t="str">
        <f>'PP - Data'!AC63</f>
        <v/>
      </c>
      <c r="AD29" s="1273" t="str">
        <f>'PP - Data'!AD63</f>
        <v/>
      </c>
      <c r="AE29" s="1273" t="str">
        <f>'PP - Data'!AE63</f>
        <v/>
      </c>
    </row>
    <row r="30" hidden="1" outlineLevel="1">
      <c r="A30" s="1039" t="s">
        <v>1286</v>
      </c>
      <c r="B30" s="1264" t="str">
        <f>'PP - Data'!B85</f>
        <v/>
      </c>
      <c r="C30" s="1264" t="str">
        <f>'PP - Data'!C85</f>
        <v/>
      </c>
      <c r="D30" s="1264" t="str">
        <f>'PP - Data'!D85</f>
        <v/>
      </c>
      <c r="E30" s="1264" t="str">
        <f>'PP - Data'!E85</f>
        <v/>
      </c>
      <c r="F30" s="1264" t="str">
        <f>'PP - Data'!F85</f>
        <v/>
      </c>
      <c r="G30" s="1138">
        <f>'PP - Data'!G64</f>
        <v>0.25</v>
      </c>
      <c r="H30" s="1138">
        <f>'PP - Data'!H64</f>
        <v>0.1052631579</v>
      </c>
      <c r="I30" s="1138">
        <f>'PP - Data'!I64</f>
        <v>0.2692307692</v>
      </c>
      <c r="J30" s="1138">
        <f>'PP - Data'!J64</f>
        <v>0.05555555556</v>
      </c>
      <c r="K30" s="1138">
        <f>'PP - Data'!K64</f>
        <v>0.1111111111</v>
      </c>
      <c r="L30" s="1138">
        <f>'PP - Data'!L64</f>
        <v>0.0243902439</v>
      </c>
      <c r="M30" s="1138">
        <f>'PP - Data'!M64</f>
        <v>0.1875</v>
      </c>
      <c r="N30" s="1138">
        <f>'PP - Data'!N64</f>
        <v>0.2</v>
      </c>
      <c r="O30" s="1138">
        <f>'PP - Data'!O64</f>
        <v>0.2857142857</v>
      </c>
      <c r="P30" s="1138">
        <f>'PP - Data'!P64</f>
        <v>0</v>
      </c>
      <c r="Q30" s="1138">
        <f>'PP - Data'!Q64</f>
        <v>0.1666666667</v>
      </c>
      <c r="R30" s="1138">
        <f>'PP - Data'!R64</f>
        <v>0.25</v>
      </c>
      <c r="S30" s="1138">
        <f>'PP - Data'!S64</f>
        <v>0.1578947368</v>
      </c>
      <c r="T30" s="1138">
        <f>'PP - Data'!T64</f>
        <v>0.3846153846</v>
      </c>
      <c r="U30" s="1138">
        <f>'PP - Data'!U64</f>
        <v>0.4285714286</v>
      </c>
      <c r="V30" s="1138">
        <f>'PP - Data'!V64</f>
        <v>0.4</v>
      </c>
      <c r="W30" s="1138">
        <f>'PP - Data'!W64</f>
        <v>0.5714285714</v>
      </c>
      <c r="X30" s="1138">
        <f>'PP - Data'!X64</f>
        <v>0.7272727273</v>
      </c>
      <c r="Y30" s="1138">
        <f>'PP - Data'!Y64</f>
        <v>0.6666666667</v>
      </c>
      <c r="Z30" s="1138">
        <f>'PP - Data'!Z64</f>
        <v>0.5652173913</v>
      </c>
      <c r="AA30" s="1138">
        <f>'PP - Data'!AA64</f>
        <v>0.6451612903</v>
      </c>
      <c r="AB30" s="1138">
        <f>'PP - Data'!AB64</f>
        <v>0.7111111111</v>
      </c>
      <c r="AC30" s="1138">
        <f>'PP - Data'!AC64</f>
        <v>0.6382978723</v>
      </c>
      <c r="AD30" s="1138">
        <f>'PP - Data'!AD64</f>
        <v>0.7391304348</v>
      </c>
      <c r="AE30" s="1138">
        <f>'PP - Data'!AE64</f>
        <v>0.6585365854</v>
      </c>
    </row>
    <row r="31" hidden="1" outlineLevel="1">
      <c r="A31" s="1039" t="s">
        <v>1289</v>
      </c>
      <c r="B31" s="1269" t="str">
        <f>'PP - Data'!B86</f>
        <v/>
      </c>
      <c r="C31" s="1269" t="str">
        <f>'PP - Data'!C86</f>
        <v/>
      </c>
      <c r="D31" s="1269" t="str">
        <f>'PP - Data'!D86</f>
        <v/>
      </c>
      <c r="E31" s="1269" t="str">
        <f>'PP - Data'!E86</f>
        <v/>
      </c>
      <c r="F31" s="1269" t="str">
        <f>'PP - Data'!F86</f>
        <v/>
      </c>
      <c r="G31" s="1138">
        <f>'PP - Data'!G65</f>
        <v>0.5</v>
      </c>
      <c r="H31" s="1138">
        <f>'PP - Data'!H65</f>
        <v>0.3157894737</v>
      </c>
      <c r="I31" s="1138">
        <f>'PP - Data'!I65</f>
        <v>0.1538461538</v>
      </c>
      <c r="J31" s="1138">
        <f>'PP - Data'!J65</f>
        <v>0.2222222222</v>
      </c>
      <c r="K31" s="1138">
        <f>'PP - Data'!K65</f>
        <v>0.2222222222</v>
      </c>
      <c r="L31" s="1138">
        <f>'PP - Data'!L65</f>
        <v>0.243902439</v>
      </c>
      <c r="M31" s="1138">
        <f>'PP - Data'!M65</f>
        <v>0.21875</v>
      </c>
      <c r="N31" s="1138">
        <f>'PP - Data'!N65</f>
        <v>0.12</v>
      </c>
      <c r="O31" s="1138">
        <f>'PP - Data'!O65</f>
        <v>0.2380952381</v>
      </c>
      <c r="P31" s="1138">
        <f>'PP - Data'!P65</f>
        <v>0.1</v>
      </c>
      <c r="Q31" s="1138">
        <f>'PP - Data'!Q65</f>
        <v>0.3333333333</v>
      </c>
      <c r="R31" s="1138">
        <f>'PP - Data'!R65</f>
        <v>0.5</v>
      </c>
      <c r="S31" s="1138">
        <f>'PP - Data'!S65</f>
        <v>0.2631578947</v>
      </c>
      <c r="T31" s="1138">
        <f>'PP - Data'!T65</f>
        <v>0.3076923077</v>
      </c>
      <c r="U31" s="1138">
        <f>'PP - Data'!U65</f>
        <v>0.2857142857</v>
      </c>
      <c r="V31" s="1138">
        <f>'PP - Data'!V65</f>
        <v>0.3</v>
      </c>
      <c r="W31" s="1138">
        <f>'PP - Data'!W65</f>
        <v>0.2857142857</v>
      </c>
      <c r="X31" s="1138">
        <f>'PP - Data'!X65</f>
        <v>0.2727272727</v>
      </c>
      <c r="Y31" s="1138">
        <f>'PP - Data'!Y65</f>
        <v>0.3333333333</v>
      </c>
      <c r="Z31" s="1138">
        <f>'PP - Data'!Z65</f>
        <v>0.347826087</v>
      </c>
      <c r="AA31" s="1138">
        <f>'PP - Data'!AA65</f>
        <v>0.3225806452</v>
      </c>
      <c r="AB31" s="1138">
        <f>'PP - Data'!AB65</f>
        <v>0.2888888889</v>
      </c>
      <c r="AC31" s="1138">
        <f>'PP - Data'!AC65</f>
        <v>0.3191489362</v>
      </c>
      <c r="AD31" s="1138">
        <f>'PP - Data'!AD65</f>
        <v>0.152173913</v>
      </c>
      <c r="AE31" s="1138">
        <f>'PP - Data'!AE65</f>
        <v>0.3170731707</v>
      </c>
    </row>
    <row r="32" hidden="1" outlineLevel="1">
      <c r="A32" s="1039" t="s">
        <v>1291</v>
      </c>
      <c r="B32" s="1269" t="str">
        <f>'PP - Data'!B87</f>
        <v/>
      </c>
      <c r="C32" s="1269" t="str">
        <f>'PP - Data'!C87</f>
        <v/>
      </c>
      <c r="D32" s="1269" t="str">
        <f>'PP - Data'!D87</f>
        <v/>
      </c>
      <c r="E32" s="1269" t="str">
        <f>'PP - Data'!E87</f>
        <v/>
      </c>
      <c r="F32" s="1269" t="str">
        <f>'PP - Data'!F87</f>
        <v/>
      </c>
      <c r="G32" s="1138">
        <f>'PP - Data'!G66</f>
        <v>0.25</v>
      </c>
      <c r="H32" s="1138">
        <f>'PP - Data'!H66</f>
        <v>0.5789473684</v>
      </c>
      <c r="I32" s="1138">
        <f>'PP - Data'!I66</f>
        <v>0.5769230769</v>
      </c>
      <c r="J32" s="1138">
        <f>'PP - Data'!J66</f>
        <v>0.7222222222</v>
      </c>
      <c r="K32" s="1138">
        <f>'PP - Data'!K66</f>
        <v>0.6666666667</v>
      </c>
      <c r="L32" s="1138">
        <f>'PP - Data'!L66</f>
        <v>0.7317073171</v>
      </c>
      <c r="M32" s="1138">
        <f>'PP - Data'!M66</f>
        <v>0.59375</v>
      </c>
      <c r="N32" s="1138">
        <f>'PP - Data'!N66</f>
        <v>0.68</v>
      </c>
      <c r="O32" s="1138">
        <f>'PP - Data'!O66</f>
        <v>0.4761904762</v>
      </c>
      <c r="P32" s="1138">
        <f>'PP - Data'!P66</f>
        <v>0.9</v>
      </c>
      <c r="Q32" s="1138">
        <f>'PP - Data'!Q66</f>
        <v>0.5</v>
      </c>
      <c r="R32" s="1138">
        <f>'PP - Data'!R66</f>
        <v>0.25</v>
      </c>
      <c r="S32" s="1138">
        <f>'PP - Data'!S66</f>
        <v>0.5789473684</v>
      </c>
      <c r="T32" s="1138">
        <f>'PP - Data'!T66</f>
        <v>0.3076923077</v>
      </c>
      <c r="U32" s="1138">
        <f>'PP - Data'!U66</f>
        <v>0.2857142857</v>
      </c>
      <c r="V32" s="1138">
        <f>'PP - Data'!V66</f>
        <v>0.3</v>
      </c>
      <c r="W32" s="1138">
        <f>'PP - Data'!W66</f>
        <v>0.1428571429</v>
      </c>
      <c r="X32" s="1138">
        <f>'PP - Data'!X66</f>
        <v>0</v>
      </c>
      <c r="Y32" s="1138">
        <f>'PP - Data'!Y66</f>
        <v>0</v>
      </c>
      <c r="Z32" s="1138">
        <f>'PP - Data'!Z66</f>
        <v>0.08695652174</v>
      </c>
      <c r="AA32" s="1138">
        <f>'PP - Data'!AA66</f>
        <v>0.03225806452</v>
      </c>
      <c r="AB32" s="1138">
        <f>'PP - Data'!AB66</f>
        <v>0</v>
      </c>
      <c r="AC32" s="1138">
        <f>'PP - Data'!AC66</f>
        <v>0.04255319149</v>
      </c>
      <c r="AD32" s="1138">
        <f>'PP - Data'!AD66</f>
        <v>0.1086956522</v>
      </c>
      <c r="AE32" s="1138">
        <f>'PP - Data'!AE66</f>
        <v>0.0243902439</v>
      </c>
    </row>
    <row r="33" hidden="1" outlineLevel="1">
      <c r="A33" s="1275"/>
      <c r="B33" s="1276"/>
      <c r="C33" s="1276"/>
      <c r="D33" s="1276"/>
      <c r="E33" s="1276"/>
      <c r="F33" s="1276"/>
      <c r="G33" s="1258" t="str">
        <f>'PP - Data'!G67</f>
        <v/>
      </c>
      <c r="H33" s="1258" t="str">
        <f>'PP - Data'!H67</f>
        <v/>
      </c>
      <c r="I33" s="1258" t="str">
        <f>'PP - Data'!I67</f>
        <v/>
      </c>
      <c r="J33" s="1258" t="str">
        <f>'PP - Data'!J67</f>
        <v/>
      </c>
      <c r="K33" s="1258" t="str">
        <f>'PP - Data'!K67</f>
        <v/>
      </c>
      <c r="L33" s="1258" t="str">
        <f>'PP - Data'!L67</f>
        <v/>
      </c>
      <c r="M33" s="1258" t="str">
        <f>'PP - Data'!M67</f>
        <v/>
      </c>
      <c r="N33" s="1258" t="str">
        <f>'PP - Data'!N67</f>
        <v/>
      </c>
      <c r="O33" s="1258" t="str">
        <f>'PP - Data'!O67</f>
        <v/>
      </c>
      <c r="P33" s="1258" t="str">
        <f>'PP - Data'!P67</f>
        <v/>
      </c>
      <c r="Q33" s="1258" t="str">
        <f>'PP - Data'!Q67</f>
        <v/>
      </c>
      <c r="R33" s="1258" t="str">
        <f>'PP - Data'!R67</f>
        <v/>
      </c>
      <c r="S33" s="1258" t="str">
        <f>'PP - Data'!S67</f>
        <v/>
      </c>
      <c r="T33" s="1258" t="str">
        <f>'PP - Data'!T67</f>
        <v/>
      </c>
      <c r="U33" s="1258" t="str">
        <f>'PP - Data'!U67</f>
        <v/>
      </c>
      <c r="V33" s="1258" t="str">
        <f>'PP - Data'!V67</f>
        <v/>
      </c>
      <c r="W33" s="1258" t="str">
        <f>'PP - Data'!W67</f>
        <v/>
      </c>
      <c r="X33" s="1258" t="str">
        <f>'PP - Data'!X67</f>
        <v/>
      </c>
      <c r="Y33" s="1258" t="str">
        <f>'PP - Data'!Y67</f>
        <v/>
      </c>
      <c r="Z33" s="1258" t="str">
        <f>'PP - Data'!Z67</f>
        <v/>
      </c>
      <c r="AA33" s="1258" t="str">
        <f>'PP - Data'!AA67</f>
        <v/>
      </c>
      <c r="AB33" s="1258" t="str">
        <f>'PP - Data'!AB67</f>
        <v/>
      </c>
      <c r="AC33" s="1258" t="str">
        <f>'PP - Data'!AC67</f>
        <v/>
      </c>
      <c r="AD33" s="1258" t="str">
        <f>'PP - Data'!AD67</f>
        <v/>
      </c>
      <c r="AE33" s="1258" t="str">
        <f>'PP - Data'!AE67</f>
        <v/>
      </c>
    </row>
    <row r="34" collapsed="1">
      <c r="A34" s="1039" t="s">
        <v>1292</v>
      </c>
      <c r="B34" s="1269" t="str">
        <f>'PP - Data'!B89</f>
        <v/>
      </c>
      <c r="C34" s="1269" t="str">
        <f>'PP - Data'!C89</f>
        <v/>
      </c>
      <c r="D34" s="1269" t="str">
        <f>'PP - Data'!D89</f>
        <v/>
      </c>
      <c r="E34" s="1269" t="str">
        <f>'PP - Data'!E89</f>
        <v/>
      </c>
      <c r="F34" s="1269" t="str">
        <f>'PP - Data'!F89</f>
        <v/>
      </c>
      <c r="G34" s="1138">
        <f>'PP - Data'!G68</f>
        <v>0.1591591592</v>
      </c>
      <c r="H34" s="1138">
        <f>'PP - Data'!H68</f>
        <v>0.1479374111</v>
      </c>
      <c r="I34" s="1138">
        <f>'PP - Data'!I68</f>
        <v>0.1452229299</v>
      </c>
      <c r="J34" s="1138">
        <f>'PP - Data'!J68</f>
        <v>0.1625</v>
      </c>
      <c r="K34" s="1138">
        <f>'PP - Data'!K68</f>
        <v>0.2032838155</v>
      </c>
      <c r="L34" s="1138">
        <f>'PP - Data'!L68</f>
        <v>0.2039966694</v>
      </c>
      <c r="M34" s="1138">
        <f>'PP - Data'!M68</f>
        <v>0.1829145729</v>
      </c>
      <c r="N34" s="1138">
        <f>'PP - Data'!N68</f>
        <v>0.1771356784</v>
      </c>
      <c r="O34" s="1138">
        <f>'PP - Data'!O68</f>
        <v>0.1894934334</v>
      </c>
      <c r="P34" s="1138">
        <f>'PP - Data'!P68</f>
        <v>0.1903614458</v>
      </c>
      <c r="Q34" s="1138">
        <f>'PP - Data'!Q68</f>
        <v>0.1730205279</v>
      </c>
      <c r="R34" s="1138">
        <f>'PP - Data'!R68</f>
        <v>0.2096774194</v>
      </c>
      <c r="S34" s="1138">
        <f>'PP - Data'!S68</f>
        <v>0.197080292</v>
      </c>
      <c r="T34" s="1138">
        <f>'PP - Data'!T68</f>
        <v>0.1882352941</v>
      </c>
      <c r="U34" s="1138">
        <f>'PP - Data'!U68</f>
        <v>0.2511627907</v>
      </c>
      <c r="V34" s="1138">
        <f>'PP - Data'!V68</f>
        <v>0.1739130435</v>
      </c>
      <c r="W34" s="1138">
        <f>'PP - Data'!W68</f>
        <v>0.1707317073</v>
      </c>
      <c r="X34" s="1138">
        <f>'PP - Data'!X68</f>
        <v>0.3188405797</v>
      </c>
      <c r="Y34" s="1138">
        <f>'PP - Data'!Y68</f>
        <v>0.3055555556</v>
      </c>
      <c r="Z34" s="1138">
        <f>'PP - Data'!Z68</f>
        <v>0.3188405797</v>
      </c>
      <c r="AA34" s="1138">
        <f>'PP - Data'!AA68</f>
        <v>0.3138686131</v>
      </c>
      <c r="AB34" s="1138">
        <f>'PP - Data'!AB68</f>
        <v>0.2882882883</v>
      </c>
      <c r="AC34" s="1138">
        <f>'PP - Data'!AC68</f>
        <v>0.3529411765</v>
      </c>
      <c r="AD34" s="1138">
        <f>'PP - Data'!AD68</f>
        <v>0.3</v>
      </c>
      <c r="AE34" s="1138">
        <f>'PP - Data'!AE68</f>
        <v>0.3356164384</v>
      </c>
    </row>
    <row r="35" hidden="1" outlineLevel="1">
      <c r="A35" s="1270" t="s">
        <v>1283</v>
      </c>
      <c r="B35" s="1271"/>
      <c r="C35" s="1271"/>
      <c r="D35" s="1271"/>
      <c r="E35" s="1271"/>
      <c r="F35" s="1271"/>
      <c r="G35" s="1273" t="str">
        <f>'PP - Data'!G69</f>
        <v/>
      </c>
      <c r="H35" s="1273" t="str">
        <f>'PP - Data'!H69</f>
        <v/>
      </c>
      <c r="I35" s="1273" t="str">
        <f>'PP - Data'!I69</f>
        <v/>
      </c>
      <c r="J35" s="1273" t="str">
        <f>'PP - Data'!J69</f>
        <v/>
      </c>
      <c r="K35" s="1273" t="str">
        <f>'PP - Data'!K69</f>
        <v/>
      </c>
      <c r="L35" s="1273" t="str">
        <f>'PP - Data'!L69</f>
        <v/>
      </c>
      <c r="M35" s="1273" t="str">
        <f>'PP - Data'!M69</f>
        <v/>
      </c>
      <c r="N35" s="1273" t="str">
        <f>'PP - Data'!N69</f>
        <v/>
      </c>
      <c r="O35" s="1273" t="str">
        <f>'PP - Data'!O69</f>
        <v/>
      </c>
      <c r="P35" s="1273" t="str">
        <f>'PP - Data'!P69</f>
        <v/>
      </c>
      <c r="Q35" s="1273" t="str">
        <f>'PP - Data'!Q69</f>
        <v/>
      </c>
      <c r="R35" s="1273" t="str">
        <f>'PP - Data'!R69</f>
        <v/>
      </c>
      <c r="S35" s="1273" t="str">
        <f>'PP - Data'!S69</f>
        <v/>
      </c>
      <c r="T35" s="1273" t="str">
        <f>'PP - Data'!T69</f>
        <v/>
      </c>
      <c r="U35" s="1273" t="str">
        <f>'PP - Data'!U69</f>
        <v/>
      </c>
      <c r="V35" s="1273" t="str">
        <f>'PP - Data'!V69</f>
        <v/>
      </c>
      <c r="W35" s="1273" t="str">
        <f>'PP - Data'!W69</f>
        <v/>
      </c>
      <c r="X35" s="1273" t="str">
        <f>'PP - Data'!X69</f>
        <v/>
      </c>
      <c r="Y35" s="1273" t="str">
        <f>'PP - Data'!Y69</f>
        <v/>
      </c>
      <c r="Z35" s="1273" t="str">
        <f>'PP - Data'!Z69</f>
        <v/>
      </c>
      <c r="AA35" s="1273" t="str">
        <f>'PP - Data'!AA69</f>
        <v/>
      </c>
      <c r="AB35" s="1273" t="str">
        <f>'PP - Data'!AB69</f>
        <v/>
      </c>
      <c r="AC35" s="1273" t="str">
        <f>'PP - Data'!AC69</f>
        <v/>
      </c>
      <c r="AD35" s="1273" t="str">
        <f>'PP - Data'!AD69</f>
        <v/>
      </c>
      <c r="AE35" s="1273" t="str">
        <f>'PP - Data'!AE69</f>
        <v/>
      </c>
    </row>
    <row r="36" hidden="1" outlineLevel="1">
      <c r="A36" s="1039" t="s">
        <v>1286</v>
      </c>
      <c r="B36" s="1269" t="str">
        <f>'PP - Data'!B91</f>
        <v/>
      </c>
      <c r="C36" s="1269" t="str">
        <f>'PP - Data'!C91</f>
        <v/>
      </c>
      <c r="D36" s="1269" t="str">
        <f>'PP - Data'!D91</f>
        <v/>
      </c>
      <c r="E36" s="1269" t="str">
        <f>'PP - Data'!E91</f>
        <v/>
      </c>
      <c r="F36" s="1269" t="str">
        <f>'PP - Data'!F91</f>
        <v/>
      </c>
      <c r="G36" s="1138">
        <f>'PP - Data'!G70</f>
        <v>0.07547169811</v>
      </c>
      <c r="H36" s="1138">
        <f>'PP - Data'!H70</f>
        <v>0.08653846154</v>
      </c>
      <c r="I36" s="1138">
        <f>'PP - Data'!I70</f>
        <v>0.09649122807</v>
      </c>
      <c r="J36" s="1138">
        <f>'PP - Data'!J70</f>
        <v>0.1923076923</v>
      </c>
      <c r="K36" s="1138">
        <f>'PP - Data'!K70</f>
        <v>0.09615384615</v>
      </c>
      <c r="L36" s="1138">
        <f>'PP - Data'!L70</f>
        <v>0.08979591837</v>
      </c>
      <c r="M36" s="1138">
        <f>'PP - Data'!M70</f>
        <v>0.07692307692</v>
      </c>
      <c r="N36" s="1138">
        <f>'PP - Data'!N70</f>
        <v>0.1063829787</v>
      </c>
      <c r="O36" s="1138">
        <f>'PP - Data'!O70</f>
        <v>0.1386138614</v>
      </c>
      <c r="P36" s="1138">
        <f>'PP - Data'!P70</f>
        <v>0.07594936709</v>
      </c>
      <c r="Q36" s="1138">
        <f>'PP - Data'!Q70</f>
        <v>0.1694915254</v>
      </c>
      <c r="R36" s="1138">
        <f>'PP - Data'!R70</f>
        <v>0.1346153846</v>
      </c>
      <c r="S36" s="1138">
        <f>'PP - Data'!S70</f>
        <v>0.07407407407</v>
      </c>
      <c r="T36" s="1138">
        <f>'PP - Data'!T70</f>
        <v>0.625</v>
      </c>
      <c r="U36" s="1138">
        <f>'PP - Data'!U70</f>
        <v>0.5925925926</v>
      </c>
      <c r="V36" s="1138">
        <f>'PP - Data'!V70</f>
        <v>0.45</v>
      </c>
      <c r="W36" s="1138">
        <f>'PP - Data'!W70</f>
        <v>0.5714285714</v>
      </c>
      <c r="X36" s="1138">
        <f>'PP - Data'!X70</f>
        <v>0.5454545455</v>
      </c>
      <c r="Y36" s="1138">
        <f>'PP - Data'!Y70</f>
        <v>0.5454545455</v>
      </c>
      <c r="Z36" s="1138">
        <f>'PP - Data'!Z70</f>
        <v>0.6363636364</v>
      </c>
      <c r="AA36" s="1138">
        <f>'PP - Data'!AA70</f>
        <v>0.4186046512</v>
      </c>
      <c r="AB36" s="1138">
        <f>'PP - Data'!AB70</f>
        <v>0.59375</v>
      </c>
      <c r="AC36" s="1138">
        <f>'PP - Data'!AC70</f>
        <v>0.619047619</v>
      </c>
      <c r="AD36" s="1138">
        <f>'PP - Data'!AD70</f>
        <v>0.6923076923</v>
      </c>
      <c r="AE36" s="1138">
        <f>'PP - Data'!AE70</f>
        <v>0.6326530612</v>
      </c>
    </row>
    <row r="37" hidden="1" outlineLevel="1">
      <c r="A37" s="1039" t="s">
        <v>1289</v>
      </c>
      <c r="B37" s="1269" t="str">
        <f>'PP - Data'!B92</f>
        <v/>
      </c>
      <c r="C37" s="1269" t="str">
        <f>'PP - Data'!C92</f>
        <v/>
      </c>
      <c r="D37" s="1269" t="str">
        <f>'PP - Data'!D92</f>
        <v/>
      </c>
      <c r="E37" s="1269" t="str">
        <f>'PP - Data'!E92</f>
        <v/>
      </c>
      <c r="F37" s="1269" t="str">
        <f>'PP - Data'!F92</f>
        <v/>
      </c>
      <c r="G37" s="1138">
        <f>'PP - Data'!G71</f>
        <v>0.2830188679</v>
      </c>
      <c r="H37" s="1138">
        <f>'PP - Data'!H71</f>
        <v>0.4230769231</v>
      </c>
      <c r="I37" s="1138">
        <f>'PP - Data'!I71</f>
        <v>0.3245614035</v>
      </c>
      <c r="J37" s="1138">
        <f>'PP - Data'!J71</f>
        <v>0.4</v>
      </c>
      <c r="K37" s="1138">
        <f>'PP - Data'!K71</f>
        <v>0.4153846154</v>
      </c>
      <c r="L37" s="1138">
        <f>'PP - Data'!L71</f>
        <v>0.3755102041</v>
      </c>
      <c r="M37" s="1138">
        <f>'PP - Data'!M71</f>
        <v>0.4120879121</v>
      </c>
      <c r="N37" s="1138">
        <f>'PP - Data'!N71</f>
        <v>0.4539007092</v>
      </c>
      <c r="O37" s="1138">
        <f>'PP - Data'!O71</f>
        <v>0.4059405941</v>
      </c>
      <c r="P37" s="1138">
        <f>'PP - Data'!P71</f>
        <v>0.3417721519</v>
      </c>
      <c r="Q37" s="1138">
        <f>'PP - Data'!Q71</f>
        <v>0.2881355932</v>
      </c>
      <c r="R37" s="1138">
        <f>'PP - Data'!R71</f>
        <v>0.2884615385</v>
      </c>
      <c r="S37" s="1138">
        <f>'PP - Data'!S71</f>
        <v>0.4074074074</v>
      </c>
      <c r="T37" s="1138">
        <f>'PP - Data'!T71</f>
        <v>0.28125</v>
      </c>
      <c r="U37" s="1138">
        <f>'PP - Data'!U71</f>
        <v>0.2777777778</v>
      </c>
      <c r="V37" s="1138">
        <f>'PP - Data'!V71</f>
        <v>0.4</v>
      </c>
      <c r="W37" s="1138">
        <f>'PP - Data'!W71</f>
        <v>0.4285714286</v>
      </c>
      <c r="X37" s="1138">
        <f>'PP - Data'!X71</f>
        <v>0.4090909091</v>
      </c>
      <c r="Y37" s="1138">
        <f>'PP - Data'!Y71</f>
        <v>0.3181818182</v>
      </c>
      <c r="Z37" s="1138">
        <f>'PP - Data'!Z71</f>
        <v>0.2954545455</v>
      </c>
      <c r="AA37" s="1138">
        <f>'PP - Data'!AA71</f>
        <v>0.5581395349</v>
      </c>
      <c r="AB37" s="1138">
        <f>'PP - Data'!AB71</f>
        <v>0.28125</v>
      </c>
      <c r="AC37" s="1138">
        <f>'PP - Data'!AC71</f>
        <v>0.3333333333</v>
      </c>
      <c r="AD37" s="1138">
        <f>'PP - Data'!AD71</f>
        <v>0.2307692308</v>
      </c>
      <c r="AE37" s="1138">
        <f>'PP - Data'!AE71</f>
        <v>0.3265306122</v>
      </c>
    </row>
    <row r="38" hidden="1" outlineLevel="1">
      <c r="A38" s="1039" t="s">
        <v>1291</v>
      </c>
      <c r="B38" s="1269" t="str">
        <f>'PP - Data'!B93</f>
        <v/>
      </c>
      <c r="C38" s="1269" t="str">
        <f>'PP - Data'!C93</f>
        <v/>
      </c>
      <c r="D38" s="1269" t="str">
        <f>'PP - Data'!D93</f>
        <v/>
      </c>
      <c r="E38" s="1269" t="str">
        <f>'PP - Data'!E93</f>
        <v/>
      </c>
      <c r="F38" s="1269" t="str">
        <f>'PP - Data'!F93</f>
        <v/>
      </c>
      <c r="G38" s="1138">
        <f>'PP - Data'!G72</f>
        <v>0.641509434</v>
      </c>
      <c r="H38" s="1138">
        <f>'PP - Data'!H72</f>
        <v>0.4903846154</v>
      </c>
      <c r="I38" s="1138">
        <f>'PP - Data'!I72</f>
        <v>0.5789473684</v>
      </c>
      <c r="J38" s="1138">
        <f>'PP - Data'!J72</f>
        <v>0.4076923077</v>
      </c>
      <c r="K38" s="1138">
        <f>'PP - Data'!K72</f>
        <v>0.4884615385</v>
      </c>
      <c r="L38" s="1138">
        <f>'PP - Data'!L72</f>
        <v>0.5346938776</v>
      </c>
      <c r="M38" s="1138">
        <f>'PP - Data'!M72</f>
        <v>0.510989011</v>
      </c>
      <c r="N38" s="1138">
        <f>'PP - Data'!N72</f>
        <v>0.4397163121</v>
      </c>
      <c r="O38" s="1138">
        <f>'PP - Data'!O72</f>
        <v>0.4554455446</v>
      </c>
      <c r="P38" s="1138">
        <f>'PP - Data'!P72</f>
        <v>0.582278481</v>
      </c>
      <c r="Q38" s="1138">
        <f>'PP - Data'!Q72</f>
        <v>0.5423728814</v>
      </c>
      <c r="R38" s="1138">
        <f>'PP - Data'!R72</f>
        <v>0.5769230769</v>
      </c>
      <c r="S38" s="1138">
        <f>'PP - Data'!S72</f>
        <v>0.5185185185</v>
      </c>
      <c r="T38" s="1138">
        <f>'PP - Data'!T72</f>
        <v>0.09375</v>
      </c>
      <c r="U38" s="1138">
        <f>'PP - Data'!U72</f>
        <v>0.1296296296</v>
      </c>
      <c r="V38" s="1138">
        <f>'PP - Data'!V72</f>
        <v>0.15</v>
      </c>
      <c r="W38" s="1138">
        <f>'PP - Data'!W72</f>
        <v>0</v>
      </c>
      <c r="X38" s="1138">
        <f>'PP - Data'!X72</f>
        <v>0.04545454545</v>
      </c>
      <c r="Y38" s="1138">
        <f>'PP - Data'!Y72</f>
        <v>0.1363636364</v>
      </c>
      <c r="Z38" s="1138">
        <f>'PP - Data'!Z72</f>
        <v>0.06818181818</v>
      </c>
      <c r="AA38" s="1138">
        <f>'PP - Data'!AA72</f>
        <v>0.02325581395</v>
      </c>
      <c r="AB38" s="1138">
        <f>'PP - Data'!AB72</f>
        <v>0.125</v>
      </c>
      <c r="AC38" s="1138">
        <f>'PP - Data'!AC72</f>
        <v>0.04761904762</v>
      </c>
      <c r="AD38" s="1138">
        <f>'PP - Data'!AD72</f>
        <v>0.07692307692</v>
      </c>
      <c r="AE38" s="1138">
        <f>'PP - Data'!AE72</f>
        <v>0.04081632653</v>
      </c>
    </row>
    <row r="39" hidden="1" outlineLevel="1">
      <c r="A39" s="1275"/>
      <c r="B39" s="1276"/>
      <c r="C39" s="1276"/>
      <c r="D39" s="1276"/>
      <c r="E39" s="1276"/>
      <c r="F39" s="1276"/>
      <c r="G39" s="1258" t="str">
        <f>'PP - Data'!G73</f>
        <v/>
      </c>
      <c r="H39" s="1258" t="str">
        <f>'PP - Data'!H73</f>
        <v/>
      </c>
      <c r="I39" s="1258" t="str">
        <f>'PP - Data'!I73</f>
        <v/>
      </c>
      <c r="J39" s="1258" t="str">
        <f>'PP - Data'!J73</f>
        <v/>
      </c>
      <c r="K39" s="1258" t="str">
        <f>'PP - Data'!K73</f>
        <v/>
      </c>
      <c r="L39" s="1258" t="str">
        <f>'PP - Data'!L73</f>
        <v/>
      </c>
      <c r="M39" s="1258" t="str">
        <f>'PP - Data'!M73</f>
        <v/>
      </c>
      <c r="N39" s="1258" t="str">
        <f>'PP - Data'!N73</f>
        <v/>
      </c>
      <c r="O39" s="1258" t="str">
        <f>'PP - Data'!O73</f>
        <v/>
      </c>
      <c r="P39" s="1258" t="str">
        <f>'PP - Data'!P73</f>
        <v/>
      </c>
      <c r="Q39" s="1258" t="str">
        <f>'PP - Data'!Q73</f>
        <v/>
      </c>
      <c r="R39" s="1258" t="str">
        <f>'PP - Data'!R73</f>
        <v/>
      </c>
      <c r="S39" s="1258" t="str">
        <f>'PP - Data'!S73</f>
        <v/>
      </c>
      <c r="T39" s="1258" t="str">
        <f>'PP - Data'!T73</f>
        <v/>
      </c>
      <c r="U39" s="1258" t="str">
        <f>'PP - Data'!U73</f>
        <v/>
      </c>
      <c r="V39" s="1258" t="str">
        <f>'PP - Data'!V73</f>
        <v/>
      </c>
      <c r="W39" s="1258" t="str">
        <f>'PP - Data'!W73</f>
        <v/>
      </c>
      <c r="X39" s="1258" t="str">
        <f>'PP - Data'!X73</f>
        <v/>
      </c>
      <c r="Y39" s="1258" t="str">
        <f>'PP - Data'!Y73</f>
        <v/>
      </c>
      <c r="Z39" s="1258" t="str">
        <f>'PP - Data'!Z73</f>
        <v/>
      </c>
      <c r="AA39" s="1258" t="str">
        <f>'PP - Data'!AA73</f>
        <v/>
      </c>
      <c r="AB39" s="1258" t="str">
        <f>'PP - Data'!AB73</f>
        <v/>
      </c>
      <c r="AC39" s="1258" t="str">
        <f>'PP - Data'!AC73</f>
        <v/>
      </c>
      <c r="AD39" s="1258" t="str">
        <f>'PP - Data'!AD73</f>
        <v/>
      </c>
      <c r="AE39" s="1258" t="str">
        <f>'PP - Data'!AE73</f>
        <v/>
      </c>
    </row>
    <row r="40" collapsed="1">
      <c r="A40" s="1039" t="s">
        <v>1296</v>
      </c>
      <c r="B40" s="1269" t="str">
        <f>'PP - Data'!B95</f>
        <v/>
      </c>
      <c r="C40" s="1269" t="str">
        <f>'PP - Data'!C95</f>
        <v/>
      </c>
      <c r="D40" s="1269" t="str">
        <f>'PP - Data'!D95</f>
        <v/>
      </c>
      <c r="E40" s="1269" t="str">
        <f>'PP - Data'!E95</f>
        <v/>
      </c>
      <c r="F40" s="1269" t="str">
        <f>'PP - Data'!F95</f>
        <v/>
      </c>
      <c r="G40" s="1138">
        <f>'PP - Data'!G74</f>
        <v>0.4744744745</v>
      </c>
      <c r="H40" s="1138">
        <f>'PP - Data'!H74</f>
        <v>0.5135135135</v>
      </c>
      <c r="I40" s="1138">
        <f>'PP - Data'!I74</f>
        <v>0.5210191083</v>
      </c>
      <c r="J40" s="1138">
        <f>'PP - Data'!J74</f>
        <v>0.53875</v>
      </c>
      <c r="K40" s="1138">
        <f>'PP - Data'!K74</f>
        <v>0.4222048475</v>
      </c>
      <c r="L40" s="1138">
        <f>'PP - Data'!L74</f>
        <v>0.4446294754</v>
      </c>
      <c r="M40" s="1138">
        <f>'PP - Data'!M74</f>
        <v>0.4532663317</v>
      </c>
      <c r="N40" s="1138">
        <f>'PP - Data'!N74</f>
        <v>0.4886934673</v>
      </c>
      <c r="O40" s="1138">
        <f>'PP - Data'!O74</f>
        <v>0.4634146341</v>
      </c>
      <c r="P40" s="1138">
        <f>'PP - Data'!P74</f>
        <v>0.4891566265</v>
      </c>
      <c r="Q40" s="1138">
        <f>'PP - Data'!Q74</f>
        <v>0.504398827</v>
      </c>
      <c r="R40" s="1138">
        <f>'PP - Data'!R74</f>
        <v>0.4879032258</v>
      </c>
      <c r="S40" s="1138">
        <f>'PP - Data'!S74</f>
        <v>0.4489051095</v>
      </c>
      <c r="T40" s="1138">
        <f>'PP - Data'!T74</f>
        <v>0.4235294118</v>
      </c>
      <c r="U40" s="1138">
        <f>'PP - Data'!U74</f>
        <v>0.4790697674</v>
      </c>
      <c r="V40" s="1138">
        <f>'PP - Data'!V74</f>
        <v>0.4782608696</v>
      </c>
      <c r="W40" s="1138">
        <f>'PP - Data'!W74</f>
        <v>0.5853658537</v>
      </c>
      <c r="X40" s="1138">
        <f>'PP - Data'!X74</f>
        <v>0.3768115942</v>
      </c>
      <c r="Y40" s="1138">
        <f>'PP - Data'!Y74</f>
        <v>0.3194444444</v>
      </c>
      <c r="Z40" s="1138">
        <f>'PP - Data'!Z74</f>
        <v>0.1739130435</v>
      </c>
      <c r="AA40" s="1138">
        <f>'PP - Data'!AA74</f>
        <v>0.2700729927</v>
      </c>
      <c r="AB40" s="1138">
        <f>'PP - Data'!AB74</f>
        <v>0.1621621622</v>
      </c>
      <c r="AC40" s="1138">
        <f>'PP - Data'!AC74</f>
        <v>0.1092436975</v>
      </c>
      <c r="AD40" s="1138">
        <f>'PP - Data'!AD74</f>
        <v>0.2153846154</v>
      </c>
      <c r="AE40" s="1138">
        <f>'PP - Data'!AE74</f>
        <v>0.2671232877</v>
      </c>
    </row>
    <row r="41" hidden="1" outlineLevel="1">
      <c r="A41" s="1270" t="s">
        <v>1283</v>
      </c>
      <c r="B41" s="1271"/>
      <c r="C41" s="1271"/>
      <c r="D41" s="1271"/>
      <c r="E41" s="1271"/>
      <c r="F41" s="1271"/>
      <c r="G41" s="1273" t="str">
        <f>'PP - Data'!G75</f>
        <v/>
      </c>
      <c r="H41" s="1273" t="str">
        <f>'PP - Data'!H75</f>
        <v/>
      </c>
      <c r="I41" s="1273" t="str">
        <f>'PP - Data'!I75</f>
        <v/>
      </c>
      <c r="J41" s="1273" t="str">
        <f>'PP - Data'!J75</f>
        <v/>
      </c>
      <c r="K41" s="1273" t="str">
        <f>'PP - Data'!K75</f>
        <v/>
      </c>
      <c r="L41" s="1273" t="str">
        <f>'PP - Data'!L75</f>
        <v/>
      </c>
      <c r="M41" s="1273" t="str">
        <f>'PP - Data'!M75</f>
        <v/>
      </c>
      <c r="N41" s="1273" t="str">
        <f>'PP - Data'!N75</f>
        <v/>
      </c>
      <c r="O41" s="1273" t="str">
        <f>'PP - Data'!O75</f>
        <v/>
      </c>
      <c r="P41" s="1273" t="str">
        <f>'PP - Data'!P75</f>
        <v/>
      </c>
      <c r="Q41" s="1273" t="str">
        <f>'PP - Data'!Q75</f>
        <v/>
      </c>
      <c r="R41" s="1273" t="str">
        <f>'PP - Data'!R75</f>
        <v/>
      </c>
      <c r="S41" s="1273" t="str">
        <f>'PP - Data'!S75</f>
        <v/>
      </c>
      <c r="T41" s="1273" t="str">
        <f>'PP - Data'!T75</f>
        <v/>
      </c>
      <c r="U41" s="1273" t="str">
        <f>'PP - Data'!U75</f>
        <v/>
      </c>
      <c r="V41" s="1273" t="str">
        <f>'PP - Data'!V75</f>
        <v/>
      </c>
      <c r="W41" s="1273" t="str">
        <f>'PP - Data'!W75</f>
        <v/>
      </c>
      <c r="X41" s="1273" t="str">
        <f>'PP - Data'!X75</f>
        <v/>
      </c>
      <c r="Y41" s="1273" t="str">
        <f>'PP - Data'!Y75</f>
        <v/>
      </c>
      <c r="Z41" s="1273" t="str">
        <f>'PP - Data'!Z75</f>
        <v/>
      </c>
      <c r="AA41" s="1273" t="str">
        <f>'PP - Data'!AA75</f>
        <v/>
      </c>
      <c r="AB41" s="1273" t="str">
        <f>'PP - Data'!AB75</f>
        <v/>
      </c>
      <c r="AC41" s="1273" t="str">
        <f>'PP - Data'!AC75</f>
        <v/>
      </c>
      <c r="AD41" s="1273" t="str">
        <f>'PP - Data'!AD75</f>
        <v/>
      </c>
      <c r="AE41" s="1273" t="str">
        <f>'PP - Data'!AE75</f>
        <v/>
      </c>
    </row>
    <row r="42" hidden="1" outlineLevel="1">
      <c r="A42" s="1039" t="s">
        <v>1286</v>
      </c>
      <c r="B42" s="1269"/>
      <c r="C42" s="1269"/>
      <c r="D42" s="1269"/>
      <c r="E42" s="1269"/>
      <c r="F42" s="1269"/>
      <c r="G42" s="1138">
        <f>'PP - Data'!G76</f>
        <v>0.1075949367</v>
      </c>
      <c r="H42" s="1138">
        <f>'PP - Data'!H76</f>
        <v>0.09418282548</v>
      </c>
      <c r="I42" s="1138">
        <f>'PP - Data'!I76</f>
        <v>0.1320293399</v>
      </c>
      <c r="J42" s="1138">
        <f>'PP - Data'!J76</f>
        <v>0.1044083527</v>
      </c>
      <c r="K42" s="1138">
        <f>'PP - Data'!K76</f>
        <v>0.08333333333</v>
      </c>
      <c r="L42" s="1138">
        <f>'PP - Data'!L76</f>
        <v>0.09176029963</v>
      </c>
      <c r="M42" s="1138">
        <f>'PP - Data'!M76</f>
        <v>0.1197339246</v>
      </c>
      <c r="N42" s="1138">
        <f>'PP - Data'!N76</f>
        <v>0.1053984576</v>
      </c>
      <c r="O42" s="1138">
        <f>'PP - Data'!O76</f>
        <v>0.07692307692</v>
      </c>
      <c r="P42" s="1138">
        <f>'PP - Data'!P76</f>
        <v>0.118226601</v>
      </c>
      <c r="Q42" s="1138">
        <f>'PP - Data'!Q76</f>
        <v>0.1279069767</v>
      </c>
      <c r="R42" s="1138">
        <f>'PP - Data'!R76</f>
        <v>0.1487603306</v>
      </c>
      <c r="S42" s="1138">
        <f>'PP - Data'!S76</f>
        <v>0.1300813008</v>
      </c>
      <c r="T42" s="1138">
        <f>'PP - Data'!T76</f>
        <v>0.3055555556</v>
      </c>
      <c r="U42" s="1138">
        <f>'PP - Data'!U76</f>
        <v>0.3786407767</v>
      </c>
      <c r="V42" s="1138">
        <f>'PP - Data'!V76</f>
        <v>0.4</v>
      </c>
      <c r="W42" s="1138">
        <f>'PP - Data'!W76</f>
        <v>0.2916666667</v>
      </c>
      <c r="X42" s="1138">
        <f>'PP - Data'!X76</f>
        <v>0.3846153846</v>
      </c>
      <c r="Y42" s="1138">
        <f>'PP - Data'!Y76</f>
        <v>0.4782608696</v>
      </c>
      <c r="Z42" s="1138">
        <f>'PP - Data'!Z76</f>
        <v>0.25</v>
      </c>
      <c r="AA42" s="1138">
        <f>'PP - Data'!AA76</f>
        <v>0.3783783784</v>
      </c>
      <c r="AB42" s="1138">
        <f>'PP - Data'!AB76</f>
        <v>0.6111111111</v>
      </c>
      <c r="AC42" s="1138">
        <f>'PP - Data'!AC76</f>
        <v>0.5384615385</v>
      </c>
      <c r="AD42" s="1138">
        <f>'PP - Data'!AD76</f>
        <v>0.3571428571</v>
      </c>
      <c r="AE42" s="1138">
        <f>'PP - Data'!AE76</f>
        <v>0.3333333333</v>
      </c>
    </row>
    <row r="43" hidden="1" outlineLevel="1">
      <c r="A43" s="1039" t="s">
        <v>1289</v>
      </c>
      <c r="B43" s="1269"/>
      <c r="C43" s="1269"/>
      <c r="D43" s="1269"/>
      <c r="E43" s="1269"/>
      <c r="F43" s="1269"/>
      <c r="G43" s="1138">
        <f>'PP - Data'!G77</f>
        <v>0.4430379747</v>
      </c>
      <c r="H43" s="1138">
        <f>'PP - Data'!H77</f>
        <v>0.4376731302</v>
      </c>
      <c r="I43" s="1138">
        <f>'PP - Data'!I77</f>
        <v>0.4400977995</v>
      </c>
      <c r="J43" s="1138">
        <f>'PP - Data'!J77</f>
        <v>0.4477958237</v>
      </c>
      <c r="K43" s="1138">
        <f>'PP - Data'!K77</f>
        <v>0.4537037037</v>
      </c>
      <c r="L43" s="1138">
        <f>'PP - Data'!L77</f>
        <v>0.4644194757</v>
      </c>
      <c r="M43" s="1138">
        <f>'PP - Data'!M77</f>
        <v>0.465631929</v>
      </c>
      <c r="N43" s="1138">
        <f>'PP - Data'!N77</f>
        <v>0.4755784062</v>
      </c>
      <c r="O43" s="1138">
        <f>'PP - Data'!O77</f>
        <v>0.4858299595</v>
      </c>
      <c r="P43" s="1138">
        <f>'PP - Data'!P77</f>
        <v>0.4532019704</v>
      </c>
      <c r="Q43" s="1138">
        <f>'PP - Data'!Q77</f>
        <v>0.4186046512</v>
      </c>
      <c r="R43" s="1138">
        <f>'PP - Data'!R77</f>
        <v>0.4462809917</v>
      </c>
      <c r="S43" s="1138">
        <f>'PP - Data'!S77</f>
        <v>0.325203252</v>
      </c>
      <c r="T43" s="1138">
        <f>'PP - Data'!T77</f>
        <v>0.4583333333</v>
      </c>
      <c r="U43" s="1138">
        <f>'PP - Data'!U77</f>
        <v>0.5242718447</v>
      </c>
      <c r="V43" s="1138">
        <f>'PP - Data'!V77</f>
        <v>0.4909090909</v>
      </c>
      <c r="W43" s="1138">
        <f>'PP - Data'!W77</f>
        <v>0.4583333333</v>
      </c>
      <c r="X43" s="1138">
        <f>'PP - Data'!X77</f>
        <v>0.5384615385</v>
      </c>
      <c r="Y43" s="1138">
        <f>'PP - Data'!Y77</f>
        <v>0.3043478261</v>
      </c>
      <c r="Z43" s="1138">
        <f>'PP - Data'!Z77</f>
        <v>0.4583333333</v>
      </c>
      <c r="AA43" s="1138">
        <f>'PP - Data'!AA77</f>
        <v>0.4594594595</v>
      </c>
      <c r="AB43" s="1138">
        <f>'PP - Data'!AB77</f>
        <v>0.3333333333</v>
      </c>
      <c r="AC43" s="1138">
        <f>'PP - Data'!AC77</f>
        <v>0.3846153846</v>
      </c>
      <c r="AD43" s="1138">
        <f>'PP - Data'!AD77</f>
        <v>0.6071428571</v>
      </c>
      <c r="AE43" s="1138">
        <f>'PP - Data'!AE77</f>
        <v>0.4358974359</v>
      </c>
    </row>
    <row r="44" hidden="1" outlineLevel="1">
      <c r="A44" s="1039" t="s">
        <v>1291</v>
      </c>
      <c r="B44" s="1288" t="str">
        <f>'PP - Data'!B99</f>
        <v/>
      </c>
      <c r="C44" s="1288" t="str">
        <f>'PP - Data'!C99</f>
        <v/>
      </c>
      <c r="D44" s="1288" t="str">
        <f>'PP - Data'!D99</f>
        <v/>
      </c>
      <c r="E44" s="1288" t="str">
        <f>'PP - Data'!E99</f>
        <v/>
      </c>
      <c r="F44" s="1288" t="str">
        <f>'PP - Data'!F99</f>
        <v/>
      </c>
      <c r="G44" s="1138">
        <f>'PP - Data'!G78</f>
        <v>0.4493670886</v>
      </c>
      <c r="H44" s="1138">
        <f>'PP - Data'!H78</f>
        <v>0.4681440443</v>
      </c>
      <c r="I44" s="1138">
        <f>'PP - Data'!I78</f>
        <v>0.4278728606</v>
      </c>
      <c r="J44" s="1138">
        <f>'PP - Data'!J78</f>
        <v>0.4477958237</v>
      </c>
      <c r="K44" s="1138">
        <f>'PP - Data'!K78</f>
        <v>0.462962963</v>
      </c>
      <c r="L44" s="1138">
        <f>'PP - Data'!L78</f>
        <v>0.4438202247</v>
      </c>
      <c r="M44" s="1138">
        <f>'PP - Data'!M78</f>
        <v>0.4146341463</v>
      </c>
      <c r="N44" s="1138">
        <f>'PP - Data'!N78</f>
        <v>0.4190231362</v>
      </c>
      <c r="O44" s="1138">
        <f>'PP - Data'!O78</f>
        <v>0.4372469636</v>
      </c>
      <c r="P44" s="1138">
        <f>'PP - Data'!P78</f>
        <v>0.4285714286</v>
      </c>
      <c r="Q44" s="1138">
        <f>'PP - Data'!Q78</f>
        <v>0.4534883721</v>
      </c>
      <c r="R44" s="1138">
        <f>'PP - Data'!R78</f>
        <v>0.4049586777</v>
      </c>
      <c r="S44" s="1138">
        <f>'PP - Data'!S78</f>
        <v>0.5447154472</v>
      </c>
      <c r="T44" s="1138">
        <f>'PP - Data'!T78</f>
        <v>0.2361111111</v>
      </c>
      <c r="U44" s="1138">
        <f>'PP - Data'!U78</f>
        <v>0.09708737864</v>
      </c>
      <c r="V44" s="1138">
        <f>'PP - Data'!V78</f>
        <v>0.1090909091</v>
      </c>
      <c r="W44" s="1138">
        <f>'PP - Data'!W78</f>
        <v>0.25</v>
      </c>
      <c r="X44" s="1138">
        <f>'PP - Data'!X78</f>
        <v>0.07692307692</v>
      </c>
      <c r="Y44" s="1138">
        <f>'PP - Data'!Y78</f>
        <v>0.2173913043</v>
      </c>
      <c r="Z44" s="1138">
        <f>'PP - Data'!Z78</f>
        <v>0.2916666667</v>
      </c>
      <c r="AA44" s="1138">
        <f>'PP - Data'!AA78</f>
        <v>0.1621621622</v>
      </c>
      <c r="AB44" s="1138">
        <f>'PP - Data'!AB78</f>
        <v>0.05555555556</v>
      </c>
      <c r="AC44" s="1138">
        <f>'PP - Data'!AC78</f>
        <v>0.07692307692</v>
      </c>
      <c r="AD44" s="1138">
        <f>'PP - Data'!AD78</f>
        <v>0.03571428571</v>
      </c>
      <c r="AE44" s="1138">
        <f>'PP - Data'!AE78</f>
        <v>0.2307692308</v>
      </c>
    </row>
    <row r="45" hidden="1" outlineLevel="1">
      <c r="A45" s="1275"/>
      <c r="B45" s="1276"/>
      <c r="C45" s="1276"/>
      <c r="D45" s="1276"/>
      <c r="E45" s="1276"/>
      <c r="F45" s="1276"/>
      <c r="G45" s="1258" t="str">
        <f>'PP - Data'!G79</f>
        <v/>
      </c>
      <c r="H45" s="1258" t="str">
        <f>'PP - Data'!H79</f>
        <v/>
      </c>
      <c r="I45" s="1258" t="str">
        <f>'PP - Data'!I79</f>
        <v/>
      </c>
      <c r="J45" s="1258" t="str">
        <f>'PP - Data'!J79</f>
        <v/>
      </c>
      <c r="K45" s="1258" t="str">
        <f>'PP - Data'!K79</f>
        <v/>
      </c>
      <c r="L45" s="1258" t="str">
        <f>'PP - Data'!L79</f>
        <v/>
      </c>
      <c r="M45" s="1258" t="str">
        <f>'PP - Data'!M79</f>
        <v/>
      </c>
      <c r="N45" s="1258" t="str">
        <f>'PP - Data'!N79</f>
        <v/>
      </c>
      <c r="O45" s="1258" t="str">
        <f>'PP - Data'!O79</f>
        <v/>
      </c>
      <c r="P45" s="1258" t="str">
        <f>'PP - Data'!P79</f>
        <v/>
      </c>
      <c r="Q45" s="1258" t="str">
        <f>'PP - Data'!Q79</f>
        <v/>
      </c>
      <c r="R45" s="1258" t="str">
        <f>'PP - Data'!R79</f>
        <v/>
      </c>
      <c r="S45" s="1258" t="str">
        <f>'PP - Data'!S79</f>
        <v/>
      </c>
      <c r="T45" s="1258" t="str">
        <f>'PP - Data'!T79</f>
        <v/>
      </c>
      <c r="U45" s="1258" t="str">
        <f>'PP - Data'!U79</f>
        <v/>
      </c>
      <c r="V45" s="1258" t="str">
        <f>'PP - Data'!V79</f>
        <v/>
      </c>
      <c r="W45" s="1258" t="str">
        <f>'PP - Data'!W79</f>
        <v/>
      </c>
      <c r="X45" s="1258" t="str">
        <f>'PP - Data'!X79</f>
        <v/>
      </c>
      <c r="Y45" s="1258" t="str">
        <f>'PP - Data'!Y79</f>
        <v/>
      </c>
      <c r="Z45" s="1258" t="str">
        <f>'PP - Data'!Z79</f>
        <v/>
      </c>
      <c r="AA45" s="1258" t="str">
        <f>'PP - Data'!AA79</f>
        <v/>
      </c>
      <c r="AB45" s="1258" t="str">
        <f>'PP - Data'!AB79</f>
        <v/>
      </c>
      <c r="AC45" s="1258" t="str">
        <f>'PP - Data'!AC79</f>
        <v/>
      </c>
      <c r="AD45" s="1258" t="str">
        <f>'PP - Data'!AD79</f>
        <v/>
      </c>
      <c r="AE45" s="1258" t="str">
        <f>'PP - Data'!AE79</f>
        <v/>
      </c>
    </row>
    <row r="46" collapsed="1">
      <c r="A46" s="1257" t="s">
        <v>1305</v>
      </c>
      <c r="B46" s="1290"/>
      <c r="C46" s="1290"/>
      <c r="D46" s="1290"/>
      <c r="E46" s="1290"/>
      <c r="F46" s="1290"/>
      <c r="G46" s="1258">
        <f>'PP - Data'!G80</f>
        <v>0.3423423423</v>
      </c>
      <c r="H46" s="1258">
        <f>'PP - Data'!H80</f>
        <v>0.3115220484</v>
      </c>
      <c r="I46" s="1258">
        <f>'PP - Data'!I80</f>
        <v>0.3006369427</v>
      </c>
      <c r="J46" s="1258">
        <f>'PP - Data'!J80</f>
        <v>0.27625</v>
      </c>
      <c r="K46" s="1258">
        <f>'PP - Data'!K80</f>
        <v>0.3393275997</v>
      </c>
      <c r="L46" s="1258">
        <f>'PP - Data'!L80</f>
        <v>0.317235637</v>
      </c>
      <c r="M46" s="1258">
        <f>'PP - Data'!M80</f>
        <v>0.3316582915</v>
      </c>
      <c r="N46" s="1258">
        <f>'PP - Data'!N80</f>
        <v>0.3027638191</v>
      </c>
      <c r="O46" s="1258">
        <f>'PP - Data'!O80</f>
        <v>0.3076923077</v>
      </c>
      <c r="P46" s="1258">
        <f>'PP - Data'!P80</f>
        <v>0.2963855422</v>
      </c>
      <c r="Q46" s="1258">
        <f>'PP - Data'!Q80</f>
        <v>0.2697947214</v>
      </c>
      <c r="R46" s="1258">
        <f>'PP - Data'!R80</f>
        <v>0.2701612903</v>
      </c>
      <c r="S46" s="1258">
        <f>'PP - Data'!S80</f>
        <v>0.2846715328</v>
      </c>
      <c r="T46" s="1258">
        <f>'PP - Data'!T80</f>
        <v>0.3117647059</v>
      </c>
      <c r="U46" s="1258">
        <f>'PP - Data'!U80</f>
        <v>0.2046511628</v>
      </c>
      <c r="V46" s="1258">
        <f>'PP - Data'!V80</f>
        <v>0.2608695652</v>
      </c>
      <c r="W46" s="1258">
        <f>'PP - Data'!W80</f>
        <v>0.1585365854</v>
      </c>
      <c r="X46" s="1258">
        <f>'PP - Data'!X80</f>
        <v>0.1449275362</v>
      </c>
      <c r="Y46" s="1258">
        <f>'PP - Data'!Y80</f>
        <v>0.2083333333</v>
      </c>
      <c r="Z46" s="1258">
        <f>'PP - Data'!Z80</f>
        <v>0.1739130435</v>
      </c>
      <c r="AA46" s="1258">
        <f>'PP - Data'!AA80</f>
        <v>0.1897810219</v>
      </c>
      <c r="AB46" s="1258">
        <f>'PP - Data'!AB80</f>
        <v>0.1441441441</v>
      </c>
      <c r="AC46" s="1258">
        <f>'PP - Data'!AC80</f>
        <v>0.1428571429</v>
      </c>
      <c r="AD46" s="1258">
        <f>'PP - Data'!AD80</f>
        <v>0.1307692308</v>
      </c>
      <c r="AE46" s="1258">
        <f>'PP - Data'!AE80</f>
        <v>0.1164383562</v>
      </c>
    </row>
    <row r="47" hidden="1" outlineLevel="1">
      <c r="A47" s="1267" t="s">
        <v>1283</v>
      </c>
      <c r="B47" s="1103"/>
      <c r="C47" s="1103"/>
      <c r="D47" s="1103"/>
      <c r="E47" s="1103"/>
      <c r="F47" s="1103"/>
      <c r="G47" s="1268"/>
      <c r="H47" s="1103"/>
      <c r="I47" s="1103"/>
      <c r="J47" s="1103"/>
      <c r="K47" s="1103"/>
      <c r="L47" s="1103"/>
      <c r="M47" s="1103"/>
      <c r="N47" s="1103"/>
      <c r="O47" s="1103"/>
      <c r="P47" s="1103"/>
      <c r="Q47" s="1103"/>
      <c r="R47" s="1103"/>
      <c r="S47" s="1103"/>
      <c r="T47" s="1103"/>
      <c r="U47" s="1103"/>
      <c r="V47" s="1103"/>
      <c r="W47" s="1103"/>
      <c r="X47" s="1103"/>
      <c r="Y47" s="1103"/>
      <c r="Z47" s="1103"/>
      <c r="AA47" s="1103"/>
      <c r="AB47" s="1103"/>
      <c r="AC47" s="1103"/>
      <c r="AD47" s="1103"/>
      <c r="AE47" s="1103"/>
    </row>
    <row r="48" hidden="1" outlineLevel="1">
      <c r="A48" s="1039" t="s">
        <v>1286</v>
      </c>
      <c r="G48" s="1138">
        <f>'PP - Data'!G82</f>
        <v>0.07894736842</v>
      </c>
      <c r="H48" s="1138">
        <f>'PP - Data'!H82</f>
        <v>0.09589041096</v>
      </c>
      <c r="I48" s="1138">
        <f>'PP - Data'!I82</f>
        <v>0.1186440678</v>
      </c>
      <c r="J48" s="1138">
        <f>'PP - Data'!J82</f>
        <v>0.06787330317</v>
      </c>
      <c r="K48" s="1138">
        <f>'PP - Data'!K82</f>
        <v>0.0668202765</v>
      </c>
      <c r="L48" s="1138">
        <f>'PP - Data'!L82</f>
        <v>0.06299212598</v>
      </c>
      <c r="M48" s="1138">
        <f>'PP - Data'!M82</f>
        <v>0.1</v>
      </c>
      <c r="N48" s="1138">
        <f>'PP - Data'!N82</f>
        <v>0.1203319502</v>
      </c>
      <c r="O48" s="1138">
        <f>'PP - Data'!O82</f>
        <v>0.1097560976</v>
      </c>
      <c r="P48" s="1138">
        <f>'PP - Data'!P82</f>
        <v>0.1300813008</v>
      </c>
      <c r="Q48" s="1138">
        <f>'PP - Data'!Q82</f>
        <v>0.07608695652</v>
      </c>
      <c r="R48" s="1138">
        <f>'PP - Data'!R82</f>
        <v>0.1343283582</v>
      </c>
      <c r="S48" s="1138">
        <f>'PP - Data'!S82</f>
        <v>0.1153846154</v>
      </c>
      <c r="T48" s="1138">
        <f>'PP - Data'!T82</f>
        <v>0.4905660377</v>
      </c>
      <c r="U48" s="1138">
        <f>'PP - Data'!U82</f>
        <v>0.5909090909</v>
      </c>
      <c r="V48" s="1138">
        <f>'PP - Data'!V82</f>
        <v>0.4333333333</v>
      </c>
      <c r="W48" s="1138">
        <f>'PP - Data'!W82</f>
        <v>0.8461538462</v>
      </c>
      <c r="X48" s="1138">
        <f>'PP - Data'!X82</f>
        <v>0.3</v>
      </c>
      <c r="Y48" s="1138">
        <f>'PP - Data'!Y82</f>
        <v>0.5333333333</v>
      </c>
      <c r="Z48" s="1138">
        <f>'PP - Data'!Z82</f>
        <v>0.5</v>
      </c>
      <c r="AA48" s="1138">
        <f>'PP - Data'!AA82</f>
        <v>0.5769230769</v>
      </c>
      <c r="AB48" s="1138">
        <f>'PP - Data'!AB82</f>
        <v>0.5625</v>
      </c>
      <c r="AC48" s="1138">
        <f>'PP - Data'!AC82</f>
        <v>0.3529411765</v>
      </c>
      <c r="AD48" s="1138">
        <f>'PP - Data'!AD82</f>
        <v>0.4705882353</v>
      </c>
      <c r="AE48" s="1138">
        <f>'PP - Data'!AE82</f>
        <v>0.7647058824</v>
      </c>
    </row>
    <row r="49" hidden="1" outlineLevel="1">
      <c r="A49" s="1039" t="s">
        <v>1289</v>
      </c>
      <c r="G49" s="1138">
        <f>'PP - Data'!G83</f>
        <v>0.4298245614</v>
      </c>
      <c r="H49" s="1138">
        <f>'PP - Data'!H83</f>
        <v>0.4474885845</v>
      </c>
      <c r="I49" s="1138">
        <f>'PP - Data'!I83</f>
        <v>0.4449152542</v>
      </c>
      <c r="J49" s="1138">
        <f>'PP - Data'!J83</f>
        <v>0.4660633484</v>
      </c>
      <c r="K49" s="1138">
        <f>'PP - Data'!K83</f>
        <v>0.4101382488</v>
      </c>
      <c r="L49" s="1138">
        <f>'PP - Data'!L83</f>
        <v>0.4409448819</v>
      </c>
      <c r="M49" s="1138">
        <f>'PP - Data'!M83</f>
        <v>0.4333333333</v>
      </c>
      <c r="N49" s="1138">
        <f>'PP - Data'!N83</f>
        <v>0.4066390041</v>
      </c>
      <c r="O49" s="1138">
        <f>'PP - Data'!O83</f>
        <v>0.4451219512</v>
      </c>
      <c r="P49" s="1138">
        <f>'PP - Data'!P83</f>
        <v>0.4390243902</v>
      </c>
      <c r="Q49" s="1138">
        <f>'PP - Data'!Q83</f>
        <v>0.402173913</v>
      </c>
      <c r="R49" s="1138">
        <f>'PP - Data'!R83</f>
        <v>0.4179104478</v>
      </c>
      <c r="S49" s="1138">
        <f>'PP - Data'!S83</f>
        <v>0.4743589744</v>
      </c>
      <c r="T49" s="1138">
        <f>'PP - Data'!T83</f>
        <v>0.358490566</v>
      </c>
      <c r="U49" s="1138">
        <f>'PP - Data'!U83</f>
        <v>0.3636363636</v>
      </c>
      <c r="V49" s="1138">
        <f>'PP - Data'!V83</f>
        <v>0.5666666667</v>
      </c>
      <c r="W49" s="1138">
        <f>'PP - Data'!W83</f>
        <v>0.1538461538</v>
      </c>
      <c r="X49" s="1138">
        <f>'PP - Data'!X83</f>
        <v>0.6</v>
      </c>
      <c r="Y49" s="1138">
        <f>'PP - Data'!Y83</f>
        <v>0.4</v>
      </c>
      <c r="Z49" s="1138">
        <f>'PP - Data'!Z83</f>
        <v>0.375</v>
      </c>
      <c r="AA49" s="1138">
        <f>'PP - Data'!AA83</f>
        <v>0.3076923077</v>
      </c>
      <c r="AB49" s="1138">
        <f>'PP - Data'!AB83</f>
        <v>0.4375</v>
      </c>
      <c r="AC49" s="1138">
        <f>'PP - Data'!AC83</f>
        <v>0.5882352941</v>
      </c>
      <c r="AD49" s="1138">
        <f>'PP - Data'!AD83</f>
        <v>0.5294117647</v>
      </c>
      <c r="AE49" s="1138">
        <f>'PP - Data'!AE83</f>
        <v>0.1764705882</v>
      </c>
    </row>
    <row r="50" hidden="1" outlineLevel="1">
      <c r="A50" s="1039" t="s">
        <v>1291</v>
      </c>
      <c r="G50" s="1138">
        <f>'PP - Data'!G84</f>
        <v>0.4912280702</v>
      </c>
      <c r="H50" s="1138">
        <f>'PP - Data'!H84</f>
        <v>0.4566210046</v>
      </c>
      <c r="I50" s="1138">
        <f>'PP - Data'!I84</f>
        <v>0.436440678</v>
      </c>
      <c r="J50" s="1138">
        <f>'PP - Data'!J84</f>
        <v>0.4660633484</v>
      </c>
      <c r="K50" s="1138">
        <f>'PP - Data'!K84</f>
        <v>0.5230414747</v>
      </c>
      <c r="L50" s="1138">
        <f>'PP - Data'!L84</f>
        <v>0.4960629921</v>
      </c>
      <c r="M50" s="1138">
        <f>'PP - Data'!M84</f>
        <v>0.4666666667</v>
      </c>
      <c r="N50" s="1138">
        <f>'PP - Data'!N84</f>
        <v>0.4730290456</v>
      </c>
      <c r="O50" s="1138">
        <f>'PP - Data'!O84</f>
        <v>0.4451219512</v>
      </c>
      <c r="P50" s="1138">
        <f>'PP - Data'!P84</f>
        <v>0.4308943089</v>
      </c>
      <c r="Q50" s="1138">
        <f>'PP - Data'!Q84</f>
        <v>0.5217391304</v>
      </c>
      <c r="R50" s="1138">
        <f>'PP - Data'!R84</f>
        <v>0.447761194</v>
      </c>
      <c r="S50" s="1138">
        <f>'PP - Data'!S84</f>
        <v>0.4102564103</v>
      </c>
      <c r="T50" s="1138">
        <f>'PP - Data'!T84</f>
        <v>0.1509433962</v>
      </c>
      <c r="U50" s="1138">
        <f>'PP - Data'!U84</f>
        <v>0.04545454545</v>
      </c>
      <c r="V50" s="1138">
        <f>'PP - Data'!V84</f>
        <v>0</v>
      </c>
      <c r="W50" s="1138">
        <f>'PP - Data'!W84</f>
        <v>0</v>
      </c>
      <c r="X50" s="1138">
        <f>'PP - Data'!X84</f>
        <v>0.1</v>
      </c>
      <c r="Y50" s="1138">
        <f>'PP - Data'!Y84</f>
        <v>0.06666666667</v>
      </c>
      <c r="Z50" s="1138">
        <f>'PP - Data'!Z84</f>
        <v>0.125</v>
      </c>
      <c r="AA50" s="1138">
        <f>'PP - Data'!AA84</f>
        <v>0.1153846154</v>
      </c>
      <c r="AB50" s="1138">
        <f>'PP - Data'!AB84</f>
        <v>0</v>
      </c>
      <c r="AC50" s="1138">
        <f>'PP - Data'!AC84</f>
        <v>0.05882352941</v>
      </c>
      <c r="AD50" s="1138">
        <f>'PP - Data'!AD84</f>
        <v>0</v>
      </c>
      <c r="AE50" s="1138">
        <f>'PP - Data'!AE84</f>
        <v>0.05882352941</v>
      </c>
    </row>
    <row r="51" hidden="1" outlineLevel="1">
      <c r="A51" s="1275"/>
      <c r="B51" s="1291"/>
      <c r="C51" s="1291"/>
      <c r="D51" s="1291"/>
      <c r="E51" s="1291"/>
      <c r="F51" s="1291"/>
      <c r="G51" s="1291"/>
      <c r="H51" s="1291"/>
      <c r="I51" s="1291"/>
      <c r="J51" s="1291"/>
      <c r="K51" s="1291"/>
      <c r="L51" s="1291"/>
      <c r="M51" s="1291"/>
      <c r="N51" s="1291"/>
      <c r="O51" s="1291"/>
      <c r="P51" s="1291"/>
      <c r="Q51" s="1291"/>
      <c r="R51" s="1291"/>
      <c r="S51" s="1291"/>
      <c r="T51" s="1291"/>
      <c r="U51" s="1291"/>
      <c r="V51" s="1291"/>
      <c r="W51" s="1291"/>
      <c r="X51" s="1291"/>
      <c r="Y51" s="1291"/>
      <c r="Z51" s="1291"/>
      <c r="AA51" s="1291"/>
      <c r="AB51" s="1291"/>
      <c r="AC51" s="1291"/>
      <c r="AD51" s="1291"/>
      <c r="AE51" s="1291"/>
    </row>
    <row r="52">
      <c r="G52" s="1166"/>
    </row>
    <row r="53">
      <c r="A53" s="1292"/>
      <c r="B53" s="1292"/>
      <c r="C53" s="1292"/>
      <c r="D53" s="1292"/>
      <c r="E53" s="1292"/>
      <c r="F53" s="1292"/>
      <c r="G53" s="1292"/>
      <c r="H53" s="1292"/>
      <c r="I53" s="1292"/>
      <c r="J53" s="1292"/>
      <c r="K53" s="1292"/>
      <c r="L53" s="1292"/>
      <c r="M53" s="1292"/>
      <c r="N53" s="1292"/>
      <c r="O53" s="1292"/>
      <c r="P53" s="1292"/>
      <c r="Q53" s="1292"/>
      <c r="R53" s="1292"/>
      <c r="S53" s="1292"/>
      <c r="T53" s="1292"/>
      <c r="U53" s="1292"/>
      <c r="V53" s="1292"/>
      <c r="W53" s="1292"/>
      <c r="X53" s="1292"/>
      <c r="Y53" s="1292"/>
      <c r="Z53" s="1292"/>
      <c r="AA53" s="1292"/>
      <c r="AB53" s="1292"/>
      <c r="AC53" s="1292"/>
      <c r="AD53" s="1292"/>
      <c r="AE53" s="1292"/>
    </row>
    <row r="54">
      <c r="A54" s="1292"/>
      <c r="B54" s="1292"/>
      <c r="C54" s="1292"/>
      <c r="D54" s="1292"/>
      <c r="E54" s="1292"/>
      <c r="F54" s="1292"/>
      <c r="G54" s="1292"/>
      <c r="H54" s="1292"/>
      <c r="I54" s="1292"/>
      <c r="J54" s="1292"/>
      <c r="K54" s="1292"/>
      <c r="L54" s="1292"/>
      <c r="M54" s="1292"/>
      <c r="N54" s="1292"/>
      <c r="O54" s="1292"/>
      <c r="P54" s="1292"/>
      <c r="Q54" s="1292"/>
      <c r="R54" s="1292"/>
      <c r="S54" s="1292"/>
      <c r="T54" s="1292"/>
      <c r="U54" s="1292"/>
      <c r="V54" s="1292"/>
      <c r="W54" s="1292"/>
      <c r="X54" s="1292"/>
      <c r="Y54" s="1292"/>
      <c r="Z54" s="1292"/>
      <c r="AA54" s="1292"/>
      <c r="AB54" s="1292"/>
      <c r="AC54" s="1292"/>
      <c r="AD54" s="1292"/>
      <c r="AE54" s="1292"/>
    </row>
    <row r="55">
      <c r="A55" s="1292"/>
      <c r="B55" s="1292"/>
      <c r="C55" s="1292"/>
      <c r="D55" s="1292"/>
      <c r="E55" s="1292"/>
      <c r="F55" s="1292"/>
      <c r="G55" s="1292"/>
      <c r="H55" s="1292"/>
      <c r="I55" s="1292"/>
      <c r="J55" s="1292"/>
      <c r="K55" s="1292"/>
      <c r="L55" s="1292"/>
      <c r="M55" s="1292"/>
      <c r="N55" s="1292"/>
      <c r="O55" s="1292"/>
      <c r="P55" s="1292"/>
      <c r="Q55" s="1292"/>
      <c r="R55" s="1292"/>
      <c r="S55" s="1292"/>
      <c r="T55" s="1292"/>
      <c r="U55" s="1292"/>
      <c r="V55" s="1292"/>
      <c r="W55" s="1292"/>
      <c r="X55" s="1292"/>
      <c r="Y55" s="1292"/>
      <c r="Z55" s="1292"/>
      <c r="AA55" s="1292"/>
      <c r="AB55" s="1292"/>
      <c r="AC55" s="1292"/>
      <c r="AD55" s="1292"/>
      <c r="AE55" s="1292"/>
    </row>
    <row r="56">
      <c r="A56" s="1292"/>
      <c r="B56" s="1292"/>
      <c r="C56" s="1292"/>
      <c r="D56" s="1292"/>
      <c r="E56" s="1292"/>
      <c r="F56" s="1292"/>
      <c r="G56" s="1292"/>
      <c r="H56" s="1292"/>
      <c r="I56" s="1292"/>
      <c r="J56" s="1292"/>
      <c r="K56" s="1292"/>
      <c r="L56" s="1292"/>
      <c r="M56" s="1292"/>
      <c r="N56" s="1292"/>
      <c r="O56" s="1292"/>
      <c r="P56" s="1292"/>
      <c r="Q56" s="1292"/>
      <c r="R56" s="1292"/>
      <c r="S56" s="1292"/>
      <c r="T56" s="1292"/>
      <c r="U56" s="1292"/>
      <c r="V56" s="1292"/>
      <c r="W56" s="1292"/>
      <c r="X56" s="1292"/>
      <c r="Y56" s="1292"/>
      <c r="Z56" s="1292"/>
      <c r="AA56" s="1292"/>
      <c r="AB56" s="1292"/>
      <c r="AC56" s="1292"/>
      <c r="AD56" s="1292"/>
      <c r="AE56" s="1292"/>
    </row>
    <row r="57">
      <c r="A57" s="1292"/>
      <c r="B57" s="1292"/>
      <c r="C57" s="1292"/>
      <c r="D57" s="1292"/>
      <c r="E57" s="1292"/>
      <c r="F57" s="1292"/>
      <c r="G57" s="1292"/>
      <c r="H57" s="1292"/>
      <c r="I57" s="1292"/>
      <c r="J57" s="1292"/>
      <c r="K57" s="1292"/>
      <c r="L57" s="1292"/>
      <c r="M57" s="1292"/>
      <c r="N57" s="1292"/>
      <c r="O57" s="1292"/>
      <c r="P57" s="1292"/>
      <c r="Q57" s="1292"/>
      <c r="R57" s="1292"/>
      <c r="S57" s="1292"/>
      <c r="T57" s="1292"/>
      <c r="U57" s="1292"/>
      <c r="V57" s="1292"/>
      <c r="W57" s="1292"/>
      <c r="X57" s="1292"/>
      <c r="Y57" s="1292"/>
      <c r="Z57" s="1292"/>
      <c r="AA57" s="1292"/>
      <c r="AB57" s="1292"/>
      <c r="AC57" s="1292"/>
      <c r="AD57" s="1292"/>
      <c r="AE57" s="1292"/>
    </row>
    <row r="59">
      <c r="A59" s="1246" t="s">
        <v>1254</v>
      </c>
      <c r="B59" s="1247">
        <f>'PP - Data'!B122</f>
        <v>416</v>
      </c>
      <c r="C59" s="1247">
        <f>'PP - Data'!C122</f>
        <v>553</v>
      </c>
      <c r="D59" s="1247">
        <f>'PP - Data'!D122</f>
        <v>681</v>
      </c>
      <c r="E59" s="1247">
        <f>'PP - Data'!E122</f>
        <v>689</v>
      </c>
      <c r="F59" s="1247">
        <f>'PP - Data'!F122</f>
        <v>696</v>
      </c>
      <c r="G59" s="1247">
        <f>'PP - Data'!G122</f>
        <v>416</v>
      </c>
      <c r="H59" s="1293"/>
      <c r="I59" s="1293"/>
      <c r="J59" s="1293"/>
      <c r="K59" s="1293"/>
      <c r="L59" s="1293"/>
      <c r="M59" s="1293"/>
      <c r="N59" s="1293"/>
      <c r="O59" s="1293"/>
      <c r="P59" s="1293"/>
      <c r="Q59" s="1293"/>
      <c r="R59" s="1293"/>
      <c r="S59" s="1293"/>
      <c r="T59" s="1293"/>
      <c r="U59" s="1293"/>
      <c r="V59" s="1293"/>
      <c r="W59" s="1293"/>
      <c r="X59" s="1293"/>
      <c r="Y59" s="1293"/>
      <c r="Z59" s="1293"/>
      <c r="AA59" s="1293"/>
      <c r="AB59" s="1293"/>
      <c r="AC59" s="1293"/>
      <c r="AD59" s="1293"/>
      <c r="AE59" s="1293"/>
    </row>
    <row r="60">
      <c r="A60" s="1248" t="s">
        <v>1259</v>
      </c>
      <c r="B60" s="1249">
        <f>B59/'OLD Summary'!B39</f>
        <v>0.6303030303</v>
      </c>
      <c r="C60" s="1249">
        <f>C59/'OLD Summary'!C39</f>
        <v>0.6171875</v>
      </c>
      <c r="D60" s="1249">
        <f>D59/'OLD Summary'!D39</f>
        <v>0.599471831</v>
      </c>
      <c r="E60" s="1249">
        <f>E59/'OLD Summary'!E39</f>
        <v>0.6119005329</v>
      </c>
      <c r="F60" s="1249">
        <f>F59/'OLD Summary'!F39</f>
        <v>0.5984522786</v>
      </c>
      <c r="G60" s="1249">
        <f>G59/'OLD Summary'!G39</f>
        <v>0.3452282158</v>
      </c>
      <c r="H60" s="1249"/>
      <c r="I60" s="1249"/>
      <c r="J60" s="1249"/>
      <c r="K60" s="1249"/>
      <c r="L60" s="1249"/>
      <c r="M60" s="1249"/>
      <c r="N60" s="1249"/>
      <c r="O60" s="1249"/>
      <c r="P60" s="1249"/>
      <c r="Q60" s="1249"/>
      <c r="R60" s="1249"/>
      <c r="S60" s="1249"/>
      <c r="T60" s="1249"/>
      <c r="U60" s="1249"/>
      <c r="V60" s="1249"/>
      <c r="W60" s="1249"/>
      <c r="X60" s="1249"/>
      <c r="Y60" s="1249"/>
      <c r="Z60" s="1249"/>
      <c r="AA60" s="1249"/>
      <c r="AB60" s="1249"/>
      <c r="AC60" s="1249"/>
      <c r="AD60" s="1249"/>
      <c r="AE60" s="1249"/>
    </row>
    <row r="62">
      <c r="A62" s="1295" t="s">
        <v>1306</v>
      </c>
      <c r="B62" s="1103"/>
      <c r="C62" s="1103"/>
      <c r="D62" s="1103"/>
      <c r="E62" s="1103"/>
      <c r="F62" s="1103"/>
      <c r="G62" s="1268"/>
      <c r="H62" s="1103"/>
      <c r="I62" s="1103"/>
      <c r="J62" s="1103"/>
      <c r="K62" s="1103"/>
      <c r="L62" s="1103"/>
      <c r="M62" s="1103"/>
      <c r="N62" s="1103"/>
      <c r="O62" s="1103"/>
      <c r="P62" s="1103"/>
      <c r="Q62" s="1103"/>
      <c r="R62" s="1103"/>
      <c r="S62" s="1103"/>
      <c r="T62" s="1103"/>
      <c r="U62" s="1103"/>
      <c r="V62" s="1103"/>
      <c r="W62" s="1103"/>
      <c r="X62" s="1103"/>
      <c r="Y62" s="1103"/>
      <c r="Z62" s="1103"/>
      <c r="AA62" s="1103"/>
      <c r="AB62" s="1103"/>
      <c r="AC62" s="1103"/>
      <c r="AD62" s="1103"/>
      <c r="AE62" s="1103"/>
    </row>
    <row r="63" collapsed="1">
      <c r="A63" s="1039" t="s">
        <v>1282</v>
      </c>
      <c r="B63" s="1296">
        <f>'PP - Data'!B124</f>
        <v>0.04086538462</v>
      </c>
      <c r="C63" s="1296">
        <f>'PP - Data'!C124</f>
        <v>0.02350813743</v>
      </c>
      <c r="D63" s="1296">
        <f>'PP - Data'!D124</f>
        <v>0.03083700441</v>
      </c>
      <c r="E63" s="1296">
        <f>'PP - Data'!E124</f>
        <v>0.01741654572</v>
      </c>
      <c r="F63" s="1296">
        <f>'PP - Data'!F124</f>
        <v>0.02011494253</v>
      </c>
      <c r="G63" s="1296">
        <f>'PP - Data'!G124</f>
        <v>0.02884615385</v>
      </c>
      <c r="H63" s="1296" t="str">
        <f>'PP - Data'!H124</f>
        <v/>
      </c>
      <c r="I63" s="1296" t="str">
        <f>'PP - Data'!I124</f>
        <v/>
      </c>
      <c r="J63" s="1296" t="str">
        <f>'PP - Data'!J124</f>
        <v/>
      </c>
      <c r="K63" s="1296" t="str">
        <f>'PP - Data'!K124</f>
        <v/>
      </c>
      <c r="L63" s="1296" t="str">
        <f>'PP - Data'!L124</f>
        <v/>
      </c>
      <c r="M63" s="1296" t="str">
        <f>'PP - Data'!M124</f>
        <v/>
      </c>
      <c r="N63" s="1296" t="str">
        <f>'PP - Data'!N124</f>
        <v/>
      </c>
      <c r="O63" s="1296" t="str">
        <f>'PP - Data'!O124</f>
        <v/>
      </c>
      <c r="P63" s="1296" t="str">
        <f>'PP - Data'!P124</f>
        <v/>
      </c>
      <c r="Q63" s="1296" t="str">
        <f>'PP - Data'!Q124</f>
        <v/>
      </c>
      <c r="R63" s="1296" t="str">
        <f>'PP - Data'!R124</f>
        <v/>
      </c>
      <c r="S63" s="1296" t="str">
        <f>'PP - Data'!S124</f>
        <v/>
      </c>
      <c r="T63" s="1296" t="str">
        <f>'PP - Data'!T124</f>
        <v/>
      </c>
      <c r="U63" s="1296" t="str">
        <f>'PP - Data'!U124</f>
        <v/>
      </c>
      <c r="V63" s="1296" t="str">
        <f>'PP - Data'!V124</f>
        <v/>
      </c>
      <c r="W63" s="1296" t="str">
        <f>'PP - Data'!W124</f>
        <v/>
      </c>
      <c r="X63" s="1296" t="str">
        <f>'PP - Data'!X124</f>
        <v/>
      </c>
      <c r="Y63" s="1296" t="str">
        <f>'PP - Data'!Y124</f>
        <v/>
      </c>
      <c r="Z63" s="1296" t="str">
        <f>'PP - Data'!Z124</f>
        <v/>
      </c>
      <c r="AA63" s="1296" t="str">
        <f>'PP - Data'!AA124</f>
        <v/>
      </c>
      <c r="AB63" s="1296" t="str">
        <f>'PP - Data'!AB124</f>
        <v/>
      </c>
      <c r="AC63" s="1296" t="str">
        <f>'PP - Data'!AC124</f>
        <v/>
      </c>
      <c r="AD63" s="1296" t="str">
        <f>'PP - Data'!AD124</f>
        <v/>
      </c>
      <c r="AE63" s="1296" t="str">
        <f>'PP - Data'!AE124</f>
        <v/>
      </c>
    </row>
    <row r="64" hidden="1" outlineLevel="1">
      <c r="A64" s="1270" t="s">
        <v>1310</v>
      </c>
      <c r="B64" s="1299"/>
      <c r="C64" s="1299"/>
      <c r="D64" s="1299"/>
      <c r="E64" s="1299"/>
      <c r="F64" s="1299"/>
      <c r="G64" s="1299"/>
      <c r="H64" s="1299"/>
      <c r="I64" s="1299"/>
      <c r="J64" s="1299"/>
      <c r="K64" s="1299"/>
      <c r="L64" s="1299"/>
      <c r="M64" s="1299"/>
      <c r="N64" s="1299"/>
      <c r="O64" s="1299"/>
      <c r="P64" s="1299"/>
      <c r="Q64" s="1299"/>
      <c r="R64" s="1299"/>
      <c r="S64" s="1299"/>
      <c r="T64" s="1299"/>
      <c r="U64" s="1299"/>
      <c r="V64" s="1299"/>
      <c r="W64" s="1299"/>
      <c r="X64" s="1299"/>
      <c r="Y64" s="1299"/>
      <c r="Z64" s="1299"/>
      <c r="AA64" s="1299"/>
      <c r="AB64" s="1299"/>
      <c r="AC64" s="1299"/>
      <c r="AD64" s="1299"/>
      <c r="AE64" s="1299"/>
    </row>
    <row r="65" hidden="1" outlineLevel="1">
      <c r="A65" s="1039" t="s">
        <v>1312</v>
      </c>
      <c r="B65" s="1296">
        <f>'PP - Data'!B126</f>
        <v>0.3529411765</v>
      </c>
      <c r="C65" s="1296">
        <f>'PP - Data'!C126</f>
        <v>0.3076923077</v>
      </c>
      <c r="D65" s="1296">
        <f>'PP - Data'!D126</f>
        <v>0.4761904762</v>
      </c>
      <c r="E65" s="1296">
        <f>'PP - Data'!E126</f>
        <v>0.08333333333</v>
      </c>
      <c r="F65" s="1296">
        <f>'PP - Data'!F126</f>
        <v>0.2857142857</v>
      </c>
      <c r="G65" s="1296">
        <f>'PP - Data'!G126</f>
        <v>0.25</v>
      </c>
      <c r="H65" s="1296" t="str">
        <f>'PP - Data'!H126</f>
        <v/>
      </c>
      <c r="I65" s="1296" t="str">
        <f>'PP - Data'!I126</f>
        <v/>
      </c>
      <c r="J65" s="1296" t="str">
        <f>'PP - Data'!J126</f>
        <v/>
      </c>
      <c r="K65" s="1296" t="str">
        <f>'PP - Data'!K126</f>
        <v/>
      </c>
      <c r="L65" s="1296" t="str">
        <f>'PP - Data'!L126</f>
        <v/>
      </c>
      <c r="M65" s="1296" t="str">
        <f>'PP - Data'!M126</f>
        <v/>
      </c>
      <c r="N65" s="1296" t="str">
        <f>'PP - Data'!N126</f>
        <v/>
      </c>
      <c r="O65" s="1296" t="str">
        <f>'PP - Data'!O126</f>
        <v/>
      </c>
      <c r="P65" s="1296" t="str">
        <f>'PP - Data'!P126</f>
        <v/>
      </c>
      <c r="Q65" s="1296" t="str">
        <f>'PP - Data'!Q126</f>
        <v/>
      </c>
      <c r="R65" s="1296" t="str">
        <f>'PP - Data'!R126</f>
        <v/>
      </c>
      <c r="S65" s="1296" t="str">
        <f>'PP - Data'!S126</f>
        <v/>
      </c>
      <c r="T65" s="1296" t="str">
        <f>'PP - Data'!T126</f>
        <v/>
      </c>
      <c r="U65" s="1296" t="str">
        <f>'PP - Data'!U126</f>
        <v/>
      </c>
      <c r="V65" s="1296" t="str">
        <f>'PP - Data'!V126</f>
        <v/>
      </c>
      <c r="W65" s="1296" t="str">
        <f>'PP - Data'!W126</f>
        <v/>
      </c>
      <c r="X65" s="1296" t="str">
        <f>'PP - Data'!X126</f>
        <v/>
      </c>
      <c r="Y65" s="1296" t="str">
        <f>'PP - Data'!Y126</f>
        <v/>
      </c>
      <c r="Z65" s="1296" t="str">
        <f>'PP - Data'!Z126</f>
        <v/>
      </c>
      <c r="AA65" s="1296" t="str">
        <f>'PP - Data'!AA126</f>
        <v/>
      </c>
      <c r="AB65" s="1296" t="str">
        <f>'PP - Data'!AB126</f>
        <v/>
      </c>
      <c r="AC65" s="1296" t="str">
        <f>'PP - Data'!AC126</f>
        <v/>
      </c>
      <c r="AD65" s="1296" t="str">
        <f>'PP - Data'!AD126</f>
        <v/>
      </c>
      <c r="AE65" s="1296" t="str">
        <f>'PP - Data'!AE126</f>
        <v/>
      </c>
    </row>
    <row r="66" hidden="1" outlineLevel="1">
      <c r="A66" s="1039" t="s">
        <v>1313</v>
      </c>
      <c r="B66" s="1296">
        <f>'PP - Data'!B127</f>
        <v>0.2941176471</v>
      </c>
      <c r="C66" s="1296">
        <f>'PP - Data'!C127</f>
        <v>0.3846153846</v>
      </c>
      <c r="D66" s="1296">
        <f>'PP - Data'!D127</f>
        <v>0.2857142857</v>
      </c>
      <c r="E66" s="1296">
        <f>'PP - Data'!E127</f>
        <v>0.4166666667</v>
      </c>
      <c r="F66" s="1296">
        <f>'PP - Data'!F127</f>
        <v>0.5</v>
      </c>
      <c r="G66" s="1296">
        <f>'PP - Data'!G127</f>
        <v>0.1666666667</v>
      </c>
      <c r="H66" s="1296" t="str">
        <f>'PP - Data'!H127</f>
        <v/>
      </c>
      <c r="I66" s="1296" t="str">
        <f>'PP - Data'!I127</f>
        <v/>
      </c>
      <c r="J66" s="1296" t="str">
        <f>'PP - Data'!J127</f>
        <v/>
      </c>
      <c r="K66" s="1296" t="str">
        <f>'PP - Data'!K127</f>
        <v/>
      </c>
      <c r="L66" s="1296" t="str">
        <f>'PP - Data'!L127</f>
        <v/>
      </c>
      <c r="M66" s="1296" t="str">
        <f>'PP - Data'!M127</f>
        <v/>
      </c>
      <c r="N66" s="1296" t="str">
        <f>'PP - Data'!N127</f>
        <v/>
      </c>
      <c r="O66" s="1296" t="str">
        <f>'PP - Data'!O127</f>
        <v/>
      </c>
      <c r="P66" s="1296" t="str">
        <f>'PP - Data'!P127</f>
        <v/>
      </c>
      <c r="Q66" s="1296" t="str">
        <f>'PP - Data'!Q127</f>
        <v/>
      </c>
      <c r="R66" s="1296" t="str">
        <f>'PP - Data'!R127</f>
        <v/>
      </c>
      <c r="S66" s="1296" t="str">
        <f>'PP - Data'!S127</f>
        <v/>
      </c>
      <c r="T66" s="1296" t="str">
        <f>'PP - Data'!T127</f>
        <v/>
      </c>
      <c r="U66" s="1296" t="str">
        <f>'PP - Data'!U127</f>
        <v/>
      </c>
      <c r="V66" s="1296" t="str">
        <f>'PP - Data'!V127</f>
        <v/>
      </c>
      <c r="W66" s="1296" t="str">
        <f>'PP - Data'!W127</f>
        <v/>
      </c>
      <c r="X66" s="1296" t="str">
        <f>'PP - Data'!X127</f>
        <v/>
      </c>
      <c r="Y66" s="1296" t="str">
        <f>'PP - Data'!Y127</f>
        <v/>
      </c>
      <c r="Z66" s="1296" t="str">
        <f>'PP - Data'!Z127</f>
        <v/>
      </c>
      <c r="AA66" s="1296" t="str">
        <f>'PP - Data'!AA127</f>
        <v/>
      </c>
      <c r="AB66" s="1296" t="str">
        <f>'PP - Data'!AB127</f>
        <v/>
      </c>
      <c r="AC66" s="1296" t="str">
        <f>'PP - Data'!AC127</f>
        <v/>
      </c>
      <c r="AD66" s="1296" t="str">
        <f>'PP - Data'!AD127</f>
        <v/>
      </c>
      <c r="AE66" s="1296" t="str">
        <f>'PP - Data'!AE127</f>
        <v/>
      </c>
    </row>
    <row r="67" hidden="1" outlineLevel="1">
      <c r="A67" s="1039" t="s">
        <v>1314</v>
      </c>
      <c r="B67" s="1296">
        <f>'PP - Data'!B128</f>
        <v>0.3529411765</v>
      </c>
      <c r="C67" s="1296">
        <f>'PP - Data'!C128</f>
        <v>0.3076923077</v>
      </c>
      <c r="D67" s="1296">
        <f>'PP - Data'!D128</f>
        <v>0.2380952381</v>
      </c>
      <c r="E67" s="1296">
        <f>'PP - Data'!E128</f>
        <v>0.5</v>
      </c>
      <c r="F67" s="1296">
        <f>'PP - Data'!F128</f>
        <v>0.2142857143</v>
      </c>
      <c r="G67" s="1296">
        <f>'PP - Data'!G128</f>
        <v>0.5833333333</v>
      </c>
      <c r="H67" s="1296" t="str">
        <f>'PP - Data'!H128</f>
        <v/>
      </c>
      <c r="I67" s="1296" t="str">
        <f>'PP - Data'!I128</f>
        <v/>
      </c>
      <c r="J67" s="1296" t="str">
        <f>'PP - Data'!J128</f>
        <v/>
      </c>
      <c r="K67" s="1296" t="str">
        <f>'PP - Data'!K128</f>
        <v/>
      </c>
      <c r="L67" s="1296" t="str">
        <f>'PP - Data'!L128</f>
        <v/>
      </c>
      <c r="M67" s="1296" t="str">
        <f>'PP - Data'!M128</f>
        <v/>
      </c>
      <c r="N67" s="1296" t="str">
        <f>'PP - Data'!N128</f>
        <v/>
      </c>
      <c r="O67" s="1296" t="str">
        <f>'PP - Data'!O128</f>
        <v/>
      </c>
      <c r="P67" s="1296" t="str">
        <f>'PP - Data'!P128</f>
        <v/>
      </c>
      <c r="Q67" s="1296" t="str">
        <f>'PP - Data'!Q128</f>
        <v/>
      </c>
      <c r="R67" s="1296" t="str">
        <f>'PP - Data'!R128</f>
        <v/>
      </c>
      <c r="S67" s="1296" t="str">
        <f>'PP - Data'!S128</f>
        <v/>
      </c>
      <c r="T67" s="1296" t="str">
        <f>'PP - Data'!T128</f>
        <v/>
      </c>
      <c r="U67" s="1296" t="str">
        <f>'PP - Data'!U128</f>
        <v/>
      </c>
      <c r="V67" s="1296" t="str">
        <f>'PP - Data'!V128</f>
        <v/>
      </c>
      <c r="W67" s="1296" t="str">
        <f>'PP - Data'!W128</f>
        <v/>
      </c>
      <c r="X67" s="1296" t="str">
        <f>'PP - Data'!X128</f>
        <v/>
      </c>
      <c r="Y67" s="1296" t="str">
        <f>'PP - Data'!Y128</f>
        <v/>
      </c>
      <c r="Z67" s="1296" t="str">
        <f>'PP - Data'!Z128</f>
        <v/>
      </c>
      <c r="AA67" s="1296" t="str">
        <f>'PP - Data'!AA128</f>
        <v/>
      </c>
      <c r="AB67" s="1296" t="str">
        <f>'PP - Data'!AB128</f>
        <v/>
      </c>
      <c r="AC67" s="1296" t="str">
        <f>'PP - Data'!AC128</f>
        <v/>
      </c>
      <c r="AD67" s="1296" t="str">
        <f>'PP - Data'!AD128</f>
        <v/>
      </c>
      <c r="AE67" s="1296" t="str">
        <f>'PP - Data'!AE128</f>
        <v/>
      </c>
    </row>
    <row r="68" hidden="1" outlineLevel="1">
      <c r="A68" s="1275"/>
      <c r="B68" s="1291"/>
      <c r="C68" s="1291"/>
      <c r="D68" s="1291"/>
      <c r="E68" s="1291"/>
      <c r="F68" s="1291"/>
      <c r="G68" s="1291"/>
      <c r="H68" s="1291"/>
      <c r="I68" s="1291"/>
      <c r="J68" s="1291"/>
      <c r="K68" s="1291"/>
      <c r="L68" s="1291"/>
      <c r="M68" s="1291"/>
      <c r="N68" s="1291"/>
      <c r="O68" s="1291"/>
      <c r="P68" s="1291"/>
      <c r="Q68" s="1291"/>
      <c r="R68" s="1291"/>
      <c r="S68" s="1291"/>
      <c r="T68" s="1291"/>
      <c r="U68" s="1291"/>
      <c r="V68" s="1291"/>
      <c r="W68" s="1291"/>
      <c r="X68" s="1291"/>
      <c r="Y68" s="1291"/>
      <c r="Z68" s="1291"/>
      <c r="AA68" s="1291"/>
      <c r="AB68" s="1291"/>
      <c r="AC68" s="1291"/>
      <c r="AD68" s="1291"/>
      <c r="AE68" s="1291"/>
    </row>
    <row r="69" collapsed="1">
      <c r="A69" s="1039" t="s">
        <v>1292</v>
      </c>
      <c r="B69" s="1296">
        <f>'PP - Data'!B130</f>
        <v>0.2139423077</v>
      </c>
      <c r="C69" s="1296">
        <f>'PP - Data'!C130</f>
        <v>0.1952983725</v>
      </c>
      <c r="D69" s="1296">
        <f>'PP - Data'!D130</f>
        <v>0.174743025</v>
      </c>
      <c r="E69" s="1296">
        <f>'PP - Data'!E130</f>
        <v>0.1552975327</v>
      </c>
      <c r="F69" s="1296">
        <f>'PP - Data'!F130</f>
        <v>0.1666666667</v>
      </c>
      <c r="G69" s="1296">
        <f>'PP - Data'!G130</f>
        <v>0.1586538462</v>
      </c>
      <c r="H69" s="1296" t="str">
        <f>'PP - Data'!H130</f>
        <v/>
      </c>
      <c r="I69" s="1296" t="str">
        <f>'PP - Data'!I130</f>
        <v/>
      </c>
      <c r="J69" s="1296" t="str">
        <f>'PP - Data'!J130</f>
        <v/>
      </c>
      <c r="K69" s="1296" t="str">
        <f>'PP - Data'!K130</f>
        <v/>
      </c>
      <c r="L69" s="1296" t="str">
        <f>'PP - Data'!L130</f>
        <v/>
      </c>
      <c r="M69" s="1296" t="str">
        <f>'PP - Data'!M130</f>
        <v/>
      </c>
      <c r="N69" s="1296" t="str">
        <f>'PP - Data'!N130</f>
        <v/>
      </c>
      <c r="O69" s="1296" t="str">
        <f>'PP - Data'!O130</f>
        <v/>
      </c>
      <c r="P69" s="1296" t="str">
        <f>'PP - Data'!P130</f>
        <v/>
      </c>
      <c r="Q69" s="1296" t="str">
        <f>'PP - Data'!Q130</f>
        <v/>
      </c>
      <c r="R69" s="1296" t="str">
        <f>'PP - Data'!R130</f>
        <v/>
      </c>
      <c r="S69" s="1296" t="str">
        <f>'PP - Data'!S130</f>
        <v/>
      </c>
      <c r="T69" s="1296" t="str">
        <f>'PP - Data'!T130</f>
        <v/>
      </c>
      <c r="U69" s="1296" t="str">
        <f>'PP - Data'!U130</f>
        <v/>
      </c>
      <c r="V69" s="1296" t="str">
        <f>'PP - Data'!V130</f>
        <v/>
      </c>
      <c r="W69" s="1296" t="str">
        <f>'PP - Data'!W130</f>
        <v/>
      </c>
      <c r="X69" s="1296" t="str">
        <f>'PP - Data'!X130</f>
        <v/>
      </c>
      <c r="Y69" s="1296" t="str">
        <f>'PP - Data'!Y130</f>
        <v/>
      </c>
      <c r="Z69" s="1296" t="str">
        <f>'PP - Data'!Z130</f>
        <v/>
      </c>
      <c r="AA69" s="1296" t="str">
        <f>'PP - Data'!AA130</f>
        <v/>
      </c>
      <c r="AB69" s="1296" t="str">
        <f>'PP - Data'!AB130</f>
        <v/>
      </c>
      <c r="AC69" s="1296" t="str">
        <f>'PP - Data'!AC130</f>
        <v/>
      </c>
      <c r="AD69" s="1296" t="str">
        <f>'PP - Data'!AD130</f>
        <v/>
      </c>
      <c r="AE69" s="1296" t="str">
        <f>'PP - Data'!AE130</f>
        <v/>
      </c>
    </row>
    <row r="70" hidden="1" outlineLevel="1">
      <c r="A70" s="1270" t="s">
        <v>1310</v>
      </c>
      <c r="B70" s="1299"/>
      <c r="C70" s="1299"/>
      <c r="D70" s="1299"/>
      <c r="E70" s="1299"/>
      <c r="F70" s="1299"/>
      <c r="G70" s="1299"/>
      <c r="H70" s="1299"/>
      <c r="I70" s="1299"/>
      <c r="J70" s="1299"/>
      <c r="K70" s="1299"/>
      <c r="L70" s="1299"/>
      <c r="M70" s="1299"/>
      <c r="N70" s="1299"/>
      <c r="O70" s="1299"/>
      <c r="P70" s="1299"/>
      <c r="Q70" s="1299"/>
      <c r="R70" s="1299"/>
      <c r="S70" s="1299"/>
      <c r="T70" s="1299"/>
      <c r="U70" s="1299"/>
      <c r="V70" s="1299"/>
      <c r="W70" s="1299"/>
      <c r="X70" s="1299"/>
      <c r="Y70" s="1299"/>
      <c r="Z70" s="1299"/>
      <c r="AA70" s="1299"/>
      <c r="AB70" s="1299"/>
      <c r="AC70" s="1299"/>
      <c r="AD70" s="1299"/>
      <c r="AE70" s="1299"/>
    </row>
    <row r="71" hidden="1" outlineLevel="1">
      <c r="A71" s="1039" t="s">
        <v>1312</v>
      </c>
      <c r="B71" s="1296">
        <f>'PP - Data'!B132</f>
        <v>0.2134831461</v>
      </c>
      <c r="C71" s="1296">
        <f>'PP - Data'!C132</f>
        <v>0.3425925926</v>
      </c>
      <c r="D71" s="1296">
        <f>'PP - Data'!D132</f>
        <v>0.218487395</v>
      </c>
      <c r="E71" s="1296">
        <f>'PP - Data'!E132</f>
        <v>0.2523364486</v>
      </c>
      <c r="F71" s="1296">
        <f>'PP - Data'!F132</f>
        <v>0.2327586207</v>
      </c>
      <c r="G71" s="1296">
        <f>'PP - Data'!G132</f>
        <v>0.2424242424</v>
      </c>
      <c r="H71" s="1296" t="str">
        <f>'PP - Data'!H132</f>
        <v/>
      </c>
      <c r="I71" s="1296" t="str">
        <f>'PP - Data'!I132</f>
        <v/>
      </c>
      <c r="J71" s="1296" t="str">
        <f>'PP - Data'!J132</f>
        <v/>
      </c>
      <c r="K71" s="1296" t="str">
        <f>'PP - Data'!K132</f>
        <v/>
      </c>
      <c r="L71" s="1296" t="str">
        <f>'PP - Data'!L132</f>
        <v/>
      </c>
      <c r="M71" s="1296" t="str">
        <f>'PP - Data'!M132</f>
        <v/>
      </c>
      <c r="N71" s="1296" t="str">
        <f>'PP - Data'!N132</f>
        <v/>
      </c>
      <c r="O71" s="1296" t="str">
        <f>'PP - Data'!O132</f>
        <v/>
      </c>
      <c r="P71" s="1296" t="str">
        <f>'PP - Data'!P132</f>
        <v/>
      </c>
      <c r="Q71" s="1296" t="str">
        <f>'PP - Data'!Q132</f>
        <v/>
      </c>
      <c r="R71" s="1296" t="str">
        <f>'PP - Data'!R132</f>
        <v/>
      </c>
      <c r="S71" s="1296" t="str">
        <f>'PP - Data'!S132</f>
        <v/>
      </c>
      <c r="T71" s="1296" t="str">
        <f>'PP - Data'!T132</f>
        <v/>
      </c>
      <c r="U71" s="1296" t="str">
        <f>'PP - Data'!U132</f>
        <v/>
      </c>
      <c r="V71" s="1296" t="str">
        <f>'PP - Data'!V132</f>
        <v/>
      </c>
      <c r="W71" s="1296" t="str">
        <f>'PP - Data'!W132</f>
        <v/>
      </c>
      <c r="X71" s="1296" t="str">
        <f>'PP - Data'!X132</f>
        <v/>
      </c>
      <c r="Y71" s="1296" t="str">
        <f>'PP - Data'!Y132</f>
        <v/>
      </c>
      <c r="Z71" s="1296" t="str">
        <f>'PP - Data'!Z132</f>
        <v/>
      </c>
      <c r="AA71" s="1296" t="str">
        <f>'PP - Data'!AA132</f>
        <v/>
      </c>
      <c r="AB71" s="1296" t="str">
        <f>'PP - Data'!AB132</f>
        <v/>
      </c>
      <c r="AC71" s="1296" t="str">
        <f>'PP - Data'!AC132</f>
        <v/>
      </c>
      <c r="AD71" s="1296" t="str">
        <f>'PP - Data'!AD132</f>
        <v/>
      </c>
      <c r="AE71" s="1296" t="str">
        <f>'PP - Data'!AE132</f>
        <v/>
      </c>
    </row>
    <row r="72" hidden="1" outlineLevel="1">
      <c r="A72" s="1039" t="s">
        <v>1313</v>
      </c>
      <c r="B72" s="1296">
        <f>'PP - Data'!B133</f>
        <v>0.3033707865</v>
      </c>
      <c r="C72" s="1296">
        <f>'PP - Data'!C133</f>
        <v>0.2777777778</v>
      </c>
      <c r="D72" s="1296">
        <f>'PP - Data'!D133</f>
        <v>0.3277310924</v>
      </c>
      <c r="E72" s="1296">
        <f>'PP - Data'!E133</f>
        <v>0.3271028037</v>
      </c>
      <c r="F72" s="1296">
        <f>'PP - Data'!F133</f>
        <v>0.3793103448</v>
      </c>
      <c r="G72" s="1296">
        <f>'PP - Data'!G133</f>
        <v>0.3484848485</v>
      </c>
      <c r="H72" s="1296" t="str">
        <f>'PP - Data'!H133</f>
        <v/>
      </c>
      <c r="I72" s="1296" t="str">
        <f>'PP - Data'!I133</f>
        <v/>
      </c>
      <c r="J72" s="1296" t="str">
        <f>'PP - Data'!J133</f>
        <v/>
      </c>
      <c r="K72" s="1296" t="str">
        <f>'PP - Data'!K133</f>
        <v/>
      </c>
      <c r="L72" s="1296" t="str">
        <f>'PP - Data'!L133</f>
        <v/>
      </c>
      <c r="M72" s="1296" t="str">
        <f>'PP - Data'!M133</f>
        <v/>
      </c>
      <c r="N72" s="1296" t="str">
        <f>'PP - Data'!N133</f>
        <v/>
      </c>
      <c r="O72" s="1296" t="str">
        <f>'PP - Data'!O133</f>
        <v/>
      </c>
      <c r="P72" s="1296" t="str">
        <f>'PP - Data'!P133</f>
        <v/>
      </c>
      <c r="Q72" s="1296" t="str">
        <f>'PP - Data'!Q133</f>
        <v/>
      </c>
      <c r="R72" s="1296" t="str">
        <f>'PP - Data'!R133</f>
        <v/>
      </c>
      <c r="S72" s="1296" t="str">
        <f>'PP - Data'!S133</f>
        <v/>
      </c>
      <c r="T72" s="1296" t="str">
        <f>'PP - Data'!T133</f>
        <v/>
      </c>
      <c r="U72" s="1296" t="str">
        <f>'PP - Data'!U133</f>
        <v/>
      </c>
      <c r="V72" s="1296" t="str">
        <f>'PP - Data'!V133</f>
        <v/>
      </c>
      <c r="W72" s="1296" t="str">
        <f>'PP - Data'!W133</f>
        <v/>
      </c>
      <c r="X72" s="1296" t="str">
        <f>'PP - Data'!X133</f>
        <v/>
      </c>
      <c r="Y72" s="1296" t="str">
        <f>'PP - Data'!Y133</f>
        <v/>
      </c>
      <c r="Z72" s="1296" t="str">
        <f>'PP - Data'!Z133</f>
        <v/>
      </c>
      <c r="AA72" s="1296" t="str">
        <f>'PP - Data'!AA133</f>
        <v/>
      </c>
      <c r="AB72" s="1296" t="str">
        <f>'PP - Data'!AB133</f>
        <v/>
      </c>
      <c r="AC72" s="1296" t="str">
        <f>'PP - Data'!AC133</f>
        <v/>
      </c>
      <c r="AD72" s="1296" t="str">
        <f>'PP - Data'!AD133</f>
        <v/>
      </c>
      <c r="AE72" s="1296" t="str">
        <f>'PP - Data'!AE133</f>
        <v/>
      </c>
    </row>
    <row r="73" hidden="1" outlineLevel="1">
      <c r="A73" s="1039" t="s">
        <v>1314</v>
      </c>
      <c r="B73" s="1296">
        <f>'PP - Data'!B134</f>
        <v>0.4831460674</v>
      </c>
      <c r="C73" s="1296">
        <f>'PP - Data'!C134</f>
        <v>0.3796296296</v>
      </c>
      <c r="D73" s="1296">
        <f>'PP - Data'!D134</f>
        <v>0.4537815126</v>
      </c>
      <c r="E73" s="1296">
        <f>'PP - Data'!E134</f>
        <v>0.4205607477</v>
      </c>
      <c r="F73" s="1296">
        <f>'PP - Data'!F134</f>
        <v>0.3879310345</v>
      </c>
      <c r="G73" s="1296">
        <f>'PP - Data'!G134</f>
        <v>0.4090909091</v>
      </c>
      <c r="H73" s="1296" t="str">
        <f>'PP - Data'!H134</f>
        <v/>
      </c>
      <c r="I73" s="1296" t="str">
        <f>'PP - Data'!I134</f>
        <v/>
      </c>
      <c r="J73" s="1296" t="str">
        <f>'PP - Data'!J134</f>
        <v/>
      </c>
      <c r="K73" s="1296" t="str">
        <f>'PP - Data'!K134</f>
        <v/>
      </c>
      <c r="L73" s="1296" t="str">
        <f>'PP - Data'!L134</f>
        <v/>
      </c>
      <c r="M73" s="1296" t="str">
        <f>'PP - Data'!M134</f>
        <v/>
      </c>
      <c r="N73" s="1296" t="str">
        <f>'PP - Data'!N134</f>
        <v/>
      </c>
      <c r="O73" s="1296" t="str">
        <f>'PP - Data'!O134</f>
        <v/>
      </c>
      <c r="P73" s="1296" t="str">
        <f>'PP - Data'!P134</f>
        <v/>
      </c>
      <c r="Q73" s="1296" t="str">
        <f>'PP - Data'!Q134</f>
        <v/>
      </c>
      <c r="R73" s="1296" t="str">
        <f>'PP - Data'!R134</f>
        <v/>
      </c>
      <c r="S73" s="1296" t="str">
        <f>'PP - Data'!S134</f>
        <v/>
      </c>
      <c r="T73" s="1296" t="str">
        <f>'PP - Data'!T134</f>
        <v/>
      </c>
      <c r="U73" s="1296" t="str">
        <f>'PP - Data'!U134</f>
        <v/>
      </c>
      <c r="V73" s="1296" t="str">
        <f>'PP - Data'!V134</f>
        <v/>
      </c>
      <c r="W73" s="1296" t="str">
        <f>'PP - Data'!W134</f>
        <v/>
      </c>
      <c r="X73" s="1296" t="str">
        <f>'PP - Data'!X134</f>
        <v/>
      </c>
      <c r="Y73" s="1296" t="str">
        <f>'PP - Data'!Y134</f>
        <v/>
      </c>
      <c r="Z73" s="1296" t="str">
        <f>'PP - Data'!Z134</f>
        <v/>
      </c>
      <c r="AA73" s="1296" t="str">
        <f>'PP - Data'!AA134</f>
        <v/>
      </c>
      <c r="AB73" s="1296" t="str">
        <f>'PP - Data'!AB134</f>
        <v/>
      </c>
      <c r="AC73" s="1296" t="str">
        <f>'PP - Data'!AC134</f>
        <v/>
      </c>
      <c r="AD73" s="1296" t="str">
        <f>'PP - Data'!AD134</f>
        <v/>
      </c>
      <c r="AE73" s="1296" t="str">
        <f>'PP - Data'!AE134</f>
        <v/>
      </c>
    </row>
    <row r="74" hidden="1" outlineLevel="1">
      <c r="A74" s="1275"/>
      <c r="B74" s="1291"/>
      <c r="C74" s="1291"/>
      <c r="D74" s="1291"/>
      <c r="E74" s="1291"/>
      <c r="F74" s="1291"/>
      <c r="G74" s="1291"/>
      <c r="H74" s="1291"/>
      <c r="I74" s="1291"/>
      <c r="J74" s="1291"/>
      <c r="K74" s="1291"/>
      <c r="L74" s="1291"/>
      <c r="M74" s="1291"/>
      <c r="N74" s="1291"/>
      <c r="O74" s="1291"/>
      <c r="P74" s="1291"/>
      <c r="Q74" s="1291"/>
      <c r="R74" s="1291"/>
      <c r="S74" s="1291"/>
      <c r="T74" s="1291"/>
      <c r="U74" s="1291"/>
      <c r="V74" s="1291"/>
      <c r="W74" s="1291"/>
      <c r="X74" s="1291"/>
      <c r="Y74" s="1291"/>
      <c r="Z74" s="1291"/>
      <c r="AA74" s="1291"/>
      <c r="AB74" s="1291"/>
      <c r="AC74" s="1291"/>
      <c r="AD74" s="1291"/>
      <c r="AE74" s="1291"/>
    </row>
    <row r="75" collapsed="1">
      <c r="A75" s="1039" t="s">
        <v>1296</v>
      </c>
      <c r="B75" s="1296">
        <f>'PP - Data'!B136</f>
        <v>0.4471153846</v>
      </c>
      <c r="C75" s="1296">
        <f>'PP - Data'!C136</f>
        <v>0.5117540687</v>
      </c>
      <c r="D75" s="1296">
        <f>'PP - Data'!D136</f>
        <v>0.5315712188</v>
      </c>
      <c r="E75" s="1296">
        <f>'PP - Data'!E136</f>
        <v>0.5152394775</v>
      </c>
      <c r="F75" s="1296">
        <f>'PP - Data'!F136</f>
        <v>0.5057471264</v>
      </c>
      <c r="G75" s="1296">
        <f>'PP - Data'!G136</f>
        <v>0.5360576923</v>
      </c>
      <c r="H75" s="1296" t="str">
        <f>'PP - Data'!H136</f>
        <v/>
      </c>
      <c r="I75" s="1296" t="str">
        <f>'PP - Data'!I136</f>
        <v/>
      </c>
      <c r="J75" s="1296" t="str">
        <f>'PP - Data'!J136</f>
        <v/>
      </c>
      <c r="K75" s="1296" t="str">
        <f>'PP - Data'!K136</f>
        <v/>
      </c>
      <c r="L75" s="1296" t="str">
        <f>'PP - Data'!L136</f>
        <v/>
      </c>
      <c r="M75" s="1296" t="str">
        <f>'PP - Data'!M136</f>
        <v/>
      </c>
      <c r="N75" s="1296" t="str">
        <f>'PP - Data'!N136</f>
        <v/>
      </c>
      <c r="O75" s="1296" t="str">
        <f>'PP - Data'!O136</f>
        <v/>
      </c>
      <c r="P75" s="1296" t="str">
        <f>'PP - Data'!P136</f>
        <v/>
      </c>
      <c r="Q75" s="1296" t="str">
        <f>'PP - Data'!Q136</f>
        <v/>
      </c>
      <c r="R75" s="1296" t="str">
        <f>'PP - Data'!R136</f>
        <v/>
      </c>
      <c r="S75" s="1296" t="str">
        <f>'PP - Data'!S136</f>
        <v/>
      </c>
      <c r="T75" s="1296" t="str">
        <f>'PP - Data'!T136</f>
        <v/>
      </c>
      <c r="U75" s="1296" t="str">
        <f>'PP - Data'!U136</f>
        <v/>
      </c>
      <c r="V75" s="1296" t="str">
        <f>'PP - Data'!V136</f>
        <v/>
      </c>
      <c r="W75" s="1296" t="str">
        <f>'PP - Data'!W136</f>
        <v/>
      </c>
      <c r="X75" s="1296" t="str">
        <f>'PP - Data'!X136</f>
        <v/>
      </c>
      <c r="Y75" s="1296" t="str">
        <f>'PP - Data'!Y136</f>
        <v/>
      </c>
      <c r="Z75" s="1296" t="str">
        <f>'PP - Data'!Z136</f>
        <v/>
      </c>
      <c r="AA75" s="1296" t="str">
        <f>'PP - Data'!AA136</f>
        <v/>
      </c>
      <c r="AB75" s="1296" t="str">
        <f>'PP - Data'!AB136</f>
        <v/>
      </c>
      <c r="AC75" s="1296" t="str">
        <f>'PP - Data'!AC136</f>
        <v/>
      </c>
      <c r="AD75" s="1296" t="str">
        <f>'PP - Data'!AD136</f>
        <v/>
      </c>
      <c r="AE75" s="1296" t="str">
        <f>'PP - Data'!AE136</f>
        <v/>
      </c>
    </row>
    <row r="76" hidden="1" outlineLevel="1">
      <c r="A76" s="1267" t="s">
        <v>1310</v>
      </c>
      <c r="B76" s="1103"/>
      <c r="C76" s="1103"/>
      <c r="D76" s="1103"/>
      <c r="E76" s="1103"/>
      <c r="F76" s="1103"/>
      <c r="G76" s="1103"/>
      <c r="H76" s="1103"/>
      <c r="I76" s="1103"/>
      <c r="J76" s="1103"/>
      <c r="K76" s="1103"/>
      <c r="L76" s="1103"/>
      <c r="M76" s="1103"/>
      <c r="N76" s="1103"/>
      <c r="O76" s="1103"/>
      <c r="P76" s="1103"/>
      <c r="Q76" s="1103"/>
      <c r="R76" s="1103"/>
      <c r="S76" s="1103"/>
      <c r="T76" s="1103"/>
      <c r="U76" s="1103"/>
      <c r="V76" s="1103"/>
      <c r="W76" s="1103"/>
      <c r="X76" s="1103"/>
      <c r="Y76" s="1103"/>
      <c r="Z76" s="1103"/>
      <c r="AA76" s="1103"/>
      <c r="AB76" s="1103"/>
      <c r="AC76" s="1103"/>
      <c r="AD76" s="1103"/>
      <c r="AE76" s="1103"/>
    </row>
    <row r="77" hidden="1" outlineLevel="1">
      <c r="A77" s="1039" t="s">
        <v>1312</v>
      </c>
      <c r="B77" s="1296">
        <f>'PP - Data'!B138</f>
        <v>0.1989247312</v>
      </c>
      <c r="C77" s="1296">
        <f>'PP - Data'!C138</f>
        <v>0.1625441696</v>
      </c>
      <c r="D77" s="1296">
        <f>'PP - Data'!D138</f>
        <v>0.1574585635</v>
      </c>
      <c r="E77" s="1296">
        <f>'PP - Data'!E138</f>
        <v>0.1718309859</v>
      </c>
      <c r="F77" s="1296">
        <f>'PP - Data'!F138</f>
        <v>0.1931818182</v>
      </c>
      <c r="G77" s="1296">
        <f>'PP - Data'!G138</f>
        <v>0.1390134529</v>
      </c>
      <c r="H77" s="1296" t="str">
        <f>'PP - Data'!H138</f>
        <v/>
      </c>
      <c r="I77" s="1296" t="str">
        <f>'PP - Data'!I138</f>
        <v/>
      </c>
      <c r="J77" s="1296" t="str">
        <f>'PP - Data'!J138</f>
        <v/>
      </c>
      <c r="K77" s="1296" t="str">
        <f>'PP - Data'!K138</f>
        <v/>
      </c>
      <c r="L77" s="1296" t="str">
        <f>'PP - Data'!L138</f>
        <v/>
      </c>
      <c r="M77" s="1296" t="str">
        <f>'PP - Data'!M138</f>
        <v/>
      </c>
      <c r="N77" s="1296" t="str">
        <f>'PP - Data'!N138</f>
        <v/>
      </c>
      <c r="O77" s="1296" t="str">
        <f>'PP - Data'!O138</f>
        <v/>
      </c>
      <c r="P77" s="1296" t="str">
        <f>'PP - Data'!P138</f>
        <v/>
      </c>
      <c r="Q77" s="1296" t="str">
        <f>'PP - Data'!Q138</f>
        <v/>
      </c>
      <c r="R77" s="1296" t="str">
        <f>'PP - Data'!R138</f>
        <v/>
      </c>
      <c r="S77" s="1296" t="str">
        <f>'PP - Data'!S138</f>
        <v/>
      </c>
      <c r="T77" s="1296" t="str">
        <f>'PP - Data'!T138</f>
        <v/>
      </c>
      <c r="U77" s="1296" t="str">
        <f>'PP - Data'!U138</f>
        <v/>
      </c>
      <c r="V77" s="1296" t="str">
        <f>'PP - Data'!V138</f>
        <v/>
      </c>
      <c r="W77" s="1296" t="str">
        <f>'PP - Data'!W138</f>
        <v/>
      </c>
      <c r="X77" s="1296" t="str">
        <f>'PP - Data'!X138</f>
        <v/>
      </c>
      <c r="Y77" s="1296" t="str">
        <f>'PP - Data'!Y138</f>
        <v/>
      </c>
      <c r="Z77" s="1296" t="str">
        <f>'PP - Data'!Z138</f>
        <v/>
      </c>
      <c r="AA77" s="1296" t="str">
        <f>'PP - Data'!AA138</f>
        <v/>
      </c>
      <c r="AB77" s="1296" t="str">
        <f>'PP - Data'!AB138</f>
        <v/>
      </c>
      <c r="AC77" s="1296" t="str">
        <f>'PP - Data'!AC138</f>
        <v/>
      </c>
      <c r="AD77" s="1296" t="str">
        <f>'PP - Data'!AD138</f>
        <v/>
      </c>
      <c r="AE77" s="1296" t="str">
        <f>'PP - Data'!AE138</f>
        <v/>
      </c>
    </row>
    <row r="78" hidden="1" outlineLevel="1">
      <c r="A78" s="1039" t="s">
        <v>1313</v>
      </c>
      <c r="B78" s="1296">
        <f>'PP - Data'!B139</f>
        <v>0.376344086</v>
      </c>
      <c r="C78" s="1296">
        <f>'PP - Data'!C139</f>
        <v>0.4028268551</v>
      </c>
      <c r="D78" s="1296">
        <f>'PP - Data'!D139</f>
        <v>0.3480662983</v>
      </c>
      <c r="E78" s="1296">
        <f>'PP - Data'!E139</f>
        <v>0.4084507042</v>
      </c>
      <c r="F78" s="1296">
        <f>'PP - Data'!F139</f>
        <v>0.3494318182</v>
      </c>
      <c r="G78" s="1296">
        <f>'PP - Data'!G139</f>
        <v>0.3183856502</v>
      </c>
      <c r="H78" s="1296" t="str">
        <f>'PP - Data'!H139</f>
        <v/>
      </c>
      <c r="I78" s="1296" t="str">
        <f>'PP - Data'!I139</f>
        <v/>
      </c>
      <c r="J78" s="1296" t="str">
        <f>'PP - Data'!J139</f>
        <v/>
      </c>
      <c r="K78" s="1296" t="str">
        <f>'PP - Data'!K139</f>
        <v/>
      </c>
      <c r="L78" s="1296" t="str">
        <f>'PP - Data'!L139</f>
        <v/>
      </c>
      <c r="M78" s="1296" t="str">
        <f>'PP - Data'!M139</f>
        <v/>
      </c>
      <c r="N78" s="1296" t="str">
        <f>'PP - Data'!N139</f>
        <v/>
      </c>
      <c r="O78" s="1296" t="str">
        <f>'PP - Data'!O139</f>
        <v/>
      </c>
      <c r="P78" s="1296" t="str">
        <f>'PP - Data'!P139</f>
        <v/>
      </c>
      <c r="Q78" s="1296" t="str">
        <f>'PP - Data'!Q139</f>
        <v/>
      </c>
      <c r="R78" s="1296" t="str">
        <f>'PP - Data'!R139</f>
        <v/>
      </c>
      <c r="S78" s="1296" t="str">
        <f>'PP - Data'!S139</f>
        <v/>
      </c>
      <c r="T78" s="1296" t="str">
        <f>'PP - Data'!T139</f>
        <v/>
      </c>
      <c r="U78" s="1296" t="str">
        <f>'PP - Data'!U139</f>
        <v/>
      </c>
      <c r="V78" s="1296" t="str">
        <f>'PP - Data'!V139</f>
        <v/>
      </c>
      <c r="W78" s="1296" t="str">
        <f>'PP - Data'!W139</f>
        <v/>
      </c>
      <c r="X78" s="1296" t="str">
        <f>'PP - Data'!X139</f>
        <v/>
      </c>
      <c r="Y78" s="1296" t="str">
        <f>'PP - Data'!Y139</f>
        <v/>
      </c>
      <c r="Z78" s="1296" t="str">
        <f>'PP - Data'!Z139</f>
        <v/>
      </c>
      <c r="AA78" s="1296" t="str">
        <f>'PP - Data'!AA139</f>
        <v/>
      </c>
      <c r="AB78" s="1296" t="str">
        <f>'PP - Data'!AB139</f>
        <v/>
      </c>
      <c r="AC78" s="1296" t="str">
        <f>'PP - Data'!AC139</f>
        <v/>
      </c>
      <c r="AD78" s="1296" t="str">
        <f>'PP - Data'!AD139</f>
        <v/>
      </c>
      <c r="AE78" s="1296" t="str">
        <f>'PP - Data'!AE139</f>
        <v/>
      </c>
    </row>
    <row r="79" hidden="1" outlineLevel="1">
      <c r="A79" s="1039" t="s">
        <v>1314</v>
      </c>
      <c r="B79" s="1296">
        <f>'PP - Data'!B140</f>
        <v>0.4247311828</v>
      </c>
      <c r="C79" s="1296">
        <f>'PP - Data'!C140</f>
        <v>0.4346289753</v>
      </c>
      <c r="D79" s="1296">
        <f>'PP - Data'!D140</f>
        <v>0.4944751381</v>
      </c>
      <c r="E79" s="1296">
        <f>'PP - Data'!E140</f>
        <v>0.4197183099</v>
      </c>
      <c r="F79" s="1296">
        <f>'PP - Data'!F140</f>
        <v>0.4573863636</v>
      </c>
      <c r="G79" s="1296">
        <f>'PP - Data'!G140</f>
        <v>0.5426008969</v>
      </c>
      <c r="H79" s="1296" t="str">
        <f>'PP - Data'!H140</f>
        <v/>
      </c>
      <c r="I79" s="1296" t="str">
        <f>'PP - Data'!I140</f>
        <v/>
      </c>
      <c r="J79" s="1296" t="str">
        <f>'PP - Data'!J140</f>
        <v/>
      </c>
      <c r="K79" s="1296" t="str">
        <f>'PP - Data'!K140</f>
        <v/>
      </c>
      <c r="L79" s="1296" t="str">
        <f>'PP - Data'!L140</f>
        <v/>
      </c>
      <c r="M79" s="1296" t="str">
        <f>'PP - Data'!M140</f>
        <v/>
      </c>
      <c r="N79" s="1296" t="str">
        <f>'PP - Data'!N140</f>
        <v/>
      </c>
      <c r="O79" s="1296" t="str">
        <f>'PP - Data'!O140</f>
        <v/>
      </c>
      <c r="P79" s="1296" t="str">
        <f>'PP - Data'!P140</f>
        <v/>
      </c>
      <c r="Q79" s="1296" t="str">
        <f>'PP - Data'!Q140</f>
        <v/>
      </c>
      <c r="R79" s="1296" t="str">
        <f>'PP - Data'!R140</f>
        <v/>
      </c>
      <c r="S79" s="1296" t="str">
        <f>'PP - Data'!S140</f>
        <v/>
      </c>
      <c r="T79" s="1296" t="str">
        <f>'PP - Data'!T140</f>
        <v/>
      </c>
      <c r="U79" s="1296" t="str">
        <f>'PP - Data'!U140</f>
        <v/>
      </c>
      <c r="V79" s="1296" t="str">
        <f>'PP - Data'!V140</f>
        <v/>
      </c>
      <c r="W79" s="1296" t="str">
        <f>'PP - Data'!W140</f>
        <v/>
      </c>
      <c r="X79" s="1296" t="str">
        <f>'PP - Data'!X140</f>
        <v/>
      </c>
      <c r="Y79" s="1296" t="str">
        <f>'PP - Data'!Y140</f>
        <v/>
      </c>
      <c r="Z79" s="1296" t="str">
        <f>'PP - Data'!Z140</f>
        <v/>
      </c>
      <c r="AA79" s="1296" t="str">
        <f>'PP - Data'!AA140</f>
        <v/>
      </c>
      <c r="AB79" s="1296" t="str">
        <f>'PP - Data'!AB140</f>
        <v/>
      </c>
      <c r="AC79" s="1296" t="str">
        <f>'PP - Data'!AC140</f>
        <v/>
      </c>
      <c r="AD79" s="1296" t="str">
        <f>'PP - Data'!AD140</f>
        <v/>
      </c>
      <c r="AE79" s="1296" t="str">
        <f>'PP - Data'!AE140</f>
        <v/>
      </c>
    </row>
    <row r="80" hidden="1" outlineLevel="1">
      <c r="A80" s="1275"/>
      <c r="B80" s="1291"/>
      <c r="C80" s="1291"/>
      <c r="D80" s="1291"/>
      <c r="E80" s="1291"/>
      <c r="F80" s="1291"/>
      <c r="G80" s="1291"/>
      <c r="H80" s="1291"/>
      <c r="I80" s="1291"/>
      <c r="J80" s="1291"/>
      <c r="K80" s="1291"/>
      <c r="L80" s="1291"/>
      <c r="M80" s="1291"/>
      <c r="N80" s="1291"/>
      <c r="O80" s="1291"/>
      <c r="P80" s="1291"/>
      <c r="Q80" s="1291"/>
      <c r="R80" s="1291"/>
      <c r="S80" s="1291"/>
      <c r="T80" s="1291"/>
      <c r="U80" s="1291"/>
      <c r="V80" s="1291"/>
      <c r="W80" s="1291"/>
      <c r="X80" s="1291"/>
      <c r="Y80" s="1291"/>
      <c r="Z80" s="1291"/>
      <c r="AA80" s="1291"/>
      <c r="AB80" s="1291"/>
      <c r="AC80" s="1291"/>
      <c r="AD80" s="1291"/>
      <c r="AE80" s="1291"/>
    </row>
    <row r="81" collapsed="1">
      <c r="A81" s="1257" t="s">
        <v>1305</v>
      </c>
      <c r="B81" s="1303">
        <f>'PP - Data'!B142</f>
        <v>0.2980769231</v>
      </c>
      <c r="C81" s="1303">
        <f>'PP - Data'!C142</f>
        <v>0.2694394213</v>
      </c>
      <c r="D81" s="1303">
        <f>'PP - Data'!D142</f>
        <v>0.2628487518</v>
      </c>
      <c r="E81" s="1303">
        <f>'PP - Data'!E142</f>
        <v>0.3120464441</v>
      </c>
      <c r="F81" s="1303">
        <f>'PP - Data'!F142</f>
        <v>0.3074712644</v>
      </c>
      <c r="G81" s="1303">
        <f>'PP - Data'!G142</f>
        <v>0.2764423077</v>
      </c>
      <c r="H81" s="1303" t="str">
        <f>'PP - Data'!H142</f>
        <v/>
      </c>
      <c r="I81" s="1303" t="str">
        <f>'PP - Data'!I142</f>
        <v/>
      </c>
      <c r="J81" s="1303" t="str">
        <f>'PP - Data'!J142</f>
        <v/>
      </c>
      <c r="K81" s="1303" t="str">
        <f>'PP - Data'!K142</f>
        <v/>
      </c>
      <c r="L81" s="1303" t="str">
        <f>'PP - Data'!L142</f>
        <v/>
      </c>
      <c r="M81" s="1303" t="str">
        <f>'PP - Data'!M142</f>
        <v/>
      </c>
      <c r="N81" s="1303" t="str">
        <f>'PP - Data'!N142</f>
        <v/>
      </c>
      <c r="O81" s="1303" t="str">
        <f>'PP - Data'!O142</f>
        <v/>
      </c>
      <c r="P81" s="1303" t="str">
        <f>'PP - Data'!P142</f>
        <v/>
      </c>
      <c r="Q81" s="1303" t="str">
        <f>'PP - Data'!Q142</f>
        <v/>
      </c>
      <c r="R81" s="1303" t="str">
        <f>'PP - Data'!R142</f>
        <v/>
      </c>
      <c r="S81" s="1303" t="str">
        <f>'PP - Data'!S142</f>
        <v/>
      </c>
      <c r="T81" s="1303" t="str">
        <f>'PP - Data'!T142</f>
        <v/>
      </c>
      <c r="U81" s="1303" t="str">
        <f>'PP - Data'!U142</f>
        <v/>
      </c>
      <c r="V81" s="1303" t="str">
        <f>'PP - Data'!V142</f>
        <v/>
      </c>
      <c r="W81" s="1303" t="str">
        <f>'PP - Data'!W142</f>
        <v/>
      </c>
      <c r="X81" s="1303" t="str">
        <f>'PP - Data'!X142</f>
        <v/>
      </c>
      <c r="Y81" s="1303" t="str">
        <f>'PP - Data'!Y142</f>
        <v/>
      </c>
      <c r="Z81" s="1303" t="str">
        <f>'PP - Data'!Z142</f>
        <v/>
      </c>
      <c r="AA81" s="1303" t="str">
        <f>'PP - Data'!AA142</f>
        <v/>
      </c>
      <c r="AB81" s="1303" t="str">
        <f>'PP - Data'!AB142</f>
        <v/>
      </c>
      <c r="AC81" s="1303" t="str">
        <f>'PP - Data'!AC142</f>
        <v/>
      </c>
      <c r="AD81" s="1303" t="str">
        <f>'PP - Data'!AD142</f>
        <v/>
      </c>
      <c r="AE81" s="1303" t="str">
        <f>'PP - Data'!AE142</f>
        <v/>
      </c>
    </row>
    <row r="82" hidden="1" outlineLevel="1">
      <c r="A82" s="1267" t="s">
        <v>1310</v>
      </c>
      <c r="B82" s="1103"/>
      <c r="C82" s="1103"/>
      <c r="D82" s="1103"/>
      <c r="E82" s="1103"/>
      <c r="F82" s="1103"/>
      <c r="G82" s="1268"/>
      <c r="H82" s="1103"/>
      <c r="I82" s="1103"/>
      <c r="J82" s="1103"/>
      <c r="K82" s="1103"/>
      <c r="L82" s="1103"/>
      <c r="M82" s="1103"/>
      <c r="N82" s="1103"/>
      <c r="O82" s="1103"/>
      <c r="P82" s="1103"/>
      <c r="Q82" s="1103"/>
      <c r="R82" s="1103"/>
      <c r="S82" s="1103"/>
      <c r="T82" s="1103"/>
      <c r="U82" s="1103"/>
      <c r="V82" s="1103"/>
      <c r="W82" s="1103"/>
      <c r="X82" s="1103"/>
      <c r="Y82" s="1103"/>
      <c r="Z82" s="1103"/>
      <c r="AA82" s="1103"/>
      <c r="AB82" s="1103"/>
      <c r="AC82" s="1103"/>
      <c r="AD82" s="1103"/>
      <c r="AE82" s="1103"/>
    </row>
    <row r="83" hidden="1" outlineLevel="1">
      <c r="A83" s="1039" t="s">
        <v>1312</v>
      </c>
      <c r="B83" s="1138">
        <f>'PP - Data'!B144</f>
        <v>0.314516129</v>
      </c>
      <c r="C83" s="1138">
        <f>'PP - Data'!C144</f>
        <v>0.2013422819</v>
      </c>
      <c r="D83" s="1138">
        <f>'PP - Data'!D144</f>
        <v>0.2402234637</v>
      </c>
      <c r="E83" s="1138">
        <f>'PP - Data'!E144</f>
        <v>0.2093023256</v>
      </c>
      <c r="F83" s="1138">
        <f>'PP - Data'!F144</f>
        <v>0.2990654206</v>
      </c>
      <c r="G83" s="1138">
        <f>'PP - Data'!G144</f>
        <v>0.2347826087</v>
      </c>
      <c r="H83" s="1138" t="str">
        <f>'PP - Data'!H144</f>
        <v/>
      </c>
      <c r="I83" s="1138" t="str">
        <f>'PP - Data'!I144</f>
        <v/>
      </c>
      <c r="J83" s="1138" t="str">
        <f>'PP - Data'!J144</f>
        <v/>
      </c>
      <c r="K83" s="1138" t="str">
        <f>'PP - Data'!K144</f>
        <v/>
      </c>
      <c r="L83" s="1138" t="str">
        <f>'PP - Data'!L144</f>
        <v/>
      </c>
      <c r="M83" s="1138" t="str">
        <f>'PP - Data'!M144</f>
        <v/>
      </c>
      <c r="N83" s="1138" t="str">
        <f>'PP - Data'!N144</f>
        <v/>
      </c>
      <c r="O83" s="1138" t="str">
        <f>'PP - Data'!O144</f>
        <v/>
      </c>
      <c r="P83" s="1138" t="str">
        <f>'PP - Data'!P144</f>
        <v/>
      </c>
      <c r="Q83" s="1138" t="str">
        <f>'PP - Data'!Q144</f>
        <v/>
      </c>
      <c r="R83" s="1138" t="str">
        <f>'PP - Data'!R144</f>
        <v/>
      </c>
      <c r="S83" s="1138" t="str">
        <f>'PP - Data'!S144</f>
        <v/>
      </c>
      <c r="T83" s="1138" t="str">
        <f>'PP - Data'!T144</f>
        <v/>
      </c>
      <c r="U83" s="1138" t="str">
        <f>'PP - Data'!U144</f>
        <v/>
      </c>
      <c r="V83" s="1138" t="str">
        <f>'PP - Data'!V144</f>
        <v/>
      </c>
      <c r="W83" s="1138" t="str">
        <f>'PP - Data'!W144</f>
        <v/>
      </c>
      <c r="X83" s="1138" t="str">
        <f>'PP - Data'!X144</f>
        <v/>
      </c>
      <c r="Y83" s="1138" t="str">
        <f>'PP - Data'!Y144</f>
        <v/>
      </c>
      <c r="Z83" s="1138" t="str">
        <f>'PP - Data'!Z144</f>
        <v/>
      </c>
      <c r="AA83" s="1138" t="str">
        <f>'PP - Data'!AA144</f>
        <v/>
      </c>
      <c r="AB83" s="1138" t="str">
        <f>'PP - Data'!AB144</f>
        <v/>
      </c>
      <c r="AC83" s="1138" t="str">
        <f>'PP - Data'!AC144</f>
        <v/>
      </c>
      <c r="AD83" s="1138" t="str">
        <f>'PP - Data'!AD144</f>
        <v/>
      </c>
      <c r="AE83" s="1138" t="str">
        <f>'PP - Data'!AE144</f>
        <v/>
      </c>
    </row>
    <row r="84" hidden="1" outlineLevel="1">
      <c r="A84" s="1039" t="s">
        <v>1313</v>
      </c>
      <c r="B84" s="1138">
        <f>'PP - Data'!B145</f>
        <v>0.2419354839</v>
      </c>
      <c r="C84" s="1138">
        <f>'PP - Data'!C145</f>
        <v>0.3959731544</v>
      </c>
      <c r="D84" s="1138">
        <f>'PP - Data'!D145</f>
        <v>0.3072625698</v>
      </c>
      <c r="E84" s="1138">
        <f>'PP - Data'!E145</f>
        <v>0.3488372093</v>
      </c>
      <c r="F84" s="1138">
        <f>'PP - Data'!F145</f>
        <v>0.2757009346</v>
      </c>
      <c r="G84" s="1138">
        <f>'PP - Data'!G145</f>
        <v>0.3739130435</v>
      </c>
      <c r="H84" s="1138" t="str">
        <f>'PP - Data'!H145</f>
        <v/>
      </c>
      <c r="I84" s="1138" t="str">
        <f>'PP - Data'!I145</f>
        <v/>
      </c>
      <c r="J84" s="1138" t="str">
        <f>'PP - Data'!J145</f>
        <v/>
      </c>
      <c r="K84" s="1138" t="str">
        <f>'PP - Data'!K145</f>
        <v/>
      </c>
      <c r="L84" s="1138" t="str">
        <f>'PP - Data'!L145</f>
        <v/>
      </c>
      <c r="M84" s="1138" t="str">
        <f>'PP - Data'!M145</f>
        <v/>
      </c>
      <c r="N84" s="1138" t="str">
        <f>'PP - Data'!N145</f>
        <v/>
      </c>
      <c r="O84" s="1138" t="str">
        <f>'PP - Data'!O145</f>
        <v/>
      </c>
      <c r="P84" s="1138" t="str">
        <f>'PP - Data'!P145</f>
        <v/>
      </c>
      <c r="Q84" s="1138" t="str">
        <f>'PP - Data'!Q145</f>
        <v/>
      </c>
      <c r="R84" s="1138" t="str">
        <f>'PP - Data'!R145</f>
        <v/>
      </c>
      <c r="S84" s="1138" t="str">
        <f>'PP - Data'!S145</f>
        <v/>
      </c>
      <c r="T84" s="1138" t="str">
        <f>'PP - Data'!T145</f>
        <v/>
      </c>
      <c r="U84" s="1138" t="str">
        <f>'PP - Data'!U145</f>
        <v/>
      </c>
      <c r="V84" s="1138" t="str">
        <f>'PP - Data'!V145</f>
        <v/>
      </c>
      <c r="W84" s="1138" t="str">
        <f>'PP - Data'!W145</f>
        <v/>
      </c>
      <c r="X84" s="1138" t="str">
        <f>'PP - Data'!X145</f>
        <v/>
      </c>
      <c r="Y84" s="1138" t="str">
        <f>'PP - Data'!Y145</f>
        <v/>
      </c>
      <c r="Z84" s="1138" t="str">
        <f>'PP - Data'!Z145</f>
        <v/>
      </c>
      <c r="AA84" s="1138" t="str">
        <f>'PP - Data'!AA145</f>
        <v/>
      </c>
      <c r="AB84" s="1138" t="str">
        <f>'PP - Data'!AB145</f>
        <v/>
      </c>
      <c r="AC84" s="1138" t="str">
        <f>'PP - Data'!AC145</f>
        <v/>
      </c>
      <c r="AD84" s="1138" t="str">
        <f>'PP - Data'!AD145</f>
        <v/>
      </c>
      <c r="AE84" s="1138" t="str">
        <f>'PP - Data'!AE145</f>
        <v/>
      </c>
    </row>
    <row r="85" hidden="1" outlineLevel="1">
      <c r="A85" s="1039" t="s">
        <v>1314</v>
      </c>
      <c r="B85" s="1138">
        <f>'PP - Data'!B146</f>
        <v>0.4435483871</v>
      </c>
      <c r="C85" s="1138">
        <f>'PP - Data'!C146</f>
        <v>0.4026845638</v>
      </c>
      <c r="D85" s="1138">
        <f>'PP - Data'!D146</f>
        <v>0.4525139665</v>
      </c>
      <c r="E85" s="1138">
        <f>'PP - Data'!E146</f>
        <v>0.4418604651</v>
      </c>
      <c r="F85" s="1138">
        <f>'PP - Data'!F146</f>
        <v>0.4252336449</v>
      </c>
      <c r="G85" s="1138">
        <f>'PP - Data'!G146</f>
        <v>0.3913043478</v>
      </c>
      <c r="H85" s="1138" t="str">
        <f>'PP - Data'!H146</f>
        <v/>
      </c>
      <c r="I85" s="1138" t="str">
        <f>'PP - Data'!I146</f>
        <v/>
      </c>
      <c r="J85" s="1138" t="str">
        <f>'PP - Data'!J146</f>
        <v/>
      </c>
      <c r="K85" s="1138" t="str">
        <f>'PP - Data'!K146</f>
        <v/>
      </c>
      <c r="L85" s="1138" t="str">
        <f>'PP - Data'!L146</f>
        <v/>
      </c>
      <c r="M85" s="1138" t="str">
        <f>'PP - Data'!M146</f>
        <v/>
      </c>
      <c r="N85" s="1138" t="str">
        <f>'PP - Data'!N146</f>
        <v/>
      </c>
      <c r="O85" s="1138" t="str">
        <f>'PP - Data'!O146</f>
        <v/>
      </c>
      <c r="P85" s="1138" t="str">
        <f>'PP - Data'!P146</f>
        <v/>
      </c>
      <c r="Q85" s="1138" t="str">
        <f>'PP - Data'!Q146</f>
        <v/>
      </c>
      <c r="R85" s="1138" t="str">
        <f>'PP - Data'!R146</f>
        <v/>
      </c>
      <c r="S85" s="1138" t="str">
        <f>'PP - Data'!S146</f>
        <v/>
      </c>
      <c r="T85" s="1138" t="str">
        <f>'PP - Data'!T146</f>
        <v/>
      </c>
      <c r="U85" s="1138" t="str">
        <f>'PP - Data'!U146</f>
        <v/>
      </c>
      <c r="V85" s="1138" t="str">
        <f>'PP - Data'!V146</f>
        <v/>
      </c>
      <c r="W85" s="1138" t="str">
        <f>'PP - Data'!W146</f>
        <v/>
      </c>
      <c r="X85" s="1138" t="str">
        <f>'PP - Data'!X146</f>
        <v/>
      </c>
      <c r="Y85" s="1138" t="str">
        <f>'PP - Data'!Y146</f>
        <v/>
      </c>
      <c r="Z85" s="1138" t="str">
        <f>'PP - Data'!Z146</f>
        <v/>
      </c>
      <c r="AA85" s="1138" t="str">
        <f>'PP - Data'!AA146</f>
        <v/>
      </c>
      <c r="AB85" s="1138" t="str">
        <f>'PP - Data'!AB146</f>
        <v/>
      </c>
      <c r="AC85" s="1138" t="str">
        <f>'PP - Data'!AC146</f>
        <v/>
      </c>
      <c r="AD85" s="1138" t="str">
        <f>'PP - Data'!AD146</f>
        <v/>
      </c>
      <c r="AE85" s="1138" t="str">
        <f>'PP - Data'!AE146</f>
        <v/>
      </c>
    </row>
    <row r="86" hidden="1" outlineLevel="1">
      <c r="A86" s="1275"/>
      <c r="B86" s="1291"/>
      <c r="C86" s="1291"/>
      <c r="D86" s="1291"/>
      <c r="E86" s="1291"/>
      <c r="F86" s="1291"/>
      <c r="G86" s="1291"/>
      <c r="H86" s="1291"/>
      <c r="I86" s="1291"/>
      <c r="J86" s="1291"/>
      <c r="K86" s="1291"/>
      <c r="L86" s="1291"/>
      <c r="M86" s="1291"/>
      <c r="N86" s="1291"/>
      <c r="O86" s="1291"/>
      <c r="P86" s="1291"/>
      <c r="Q86" s="1291"/>
      <c r="R86" s="1291"/>
      <c r="S86" s="1291"/>
      <c r="T86" s="1291"/>
      <c r="U86" s="1291"/>
      <c r="V86" s="1291"/>
      <c r="W86" s="1291"/>
      <c r="X86" s="1291"/>
      <c r="Y86" s="1291"/>
      <c r="Z86" s="1291"/>
      <c r="AA86" s="1291"/>
      <c r="AB86" s="1291"/>
      <c r="AC86" s="1291"/>
      <c r="AD86" s="1291"/>
      <c r="AE86" s="1291"/>
    </row>
    <row r="87">
      <c r="G87" s="1166"/>
    </row>
    <row r="88">
      <c r="G88" s="1166"/>
    </row>
    <row r="89">
      <c r="A89" s="1246" t="s">
        <v>1254</v>
      </c>
      <c r="B89" s="1308"/>
      <c r="C89" s="1308"/>
      <c r="D89" s="1308"/>
      <c r="E89" s="1308"/>
      <c r="F89" s="1308"/>
      <c r="G89" s="1247">
        <v>333.0</v>
      </c>
      <c r="H89" s="1247">
        <v>703.0</v>
      </c>
      <c r="I89" s="1247">
        <v>785.0</v>
      </c>
      <c r="J89" s="1247">
        <v>800.0</v>
      </c>
      <c r="K89" s="1247">
        <v>1279.0</v>
      </c>
      <c r="L89" s="1247">
        <v>1201.0</v>
      </c>
      <c r="M89" s="1247">
        <v>995.0</v>
      </c>
      <c r="N89" s="1247">
        <v>796.0</v>
      </c>
      <c r="O89" s="1247">
        <v>533.0</v>
      </c>
      <c r="P89" s="1247">
        <v>415.0</v>
      </c>
      <c r="Q89" s="1247">
        <v>341.0</v>
      </c>
      <c r="R89" s="1247">
        <v>248.0</v>
      </c>
      <c r="S89" s="1247">
        <v>274.0</v>
      </c>
      <c r="T89" s="1293"/>
      <c r="U89" s="1293"/>
      <c r="V89" s="1293"/>
      <c r="W89" s="1293"/>
      <c r="X89" s="1293"/>
      <c r="Y89" s="1293"/>
      <c r="Z89" s="1293"/>
      <c r="AA89" s="1293"/>
      <c r="AB89" s="1293"/>
      <c r="AC89" s="1293"/>
      <c r="AD89" s="1293"/>
      <c r="AE89" s="1293"/>
    </row>
    <row r="90">
      <c r="A90" s="1248" t="s">
        <v>1259</v>
      </c>
      <c r="B90" s="1249"/>
      <c r="C90" s="1249"/>
      <c r="D90" s="1249"/>
      <c r="E90" s="1249"/>
      <c r="F90" s="1249"/>
      <c r="G90" s="1249">
        <v>0.27634854771784234</v>
      </c>
      <c r="H90" s="1249">
        <v>0.5907563025210084</v>
      </c>
      <c r="I90" s="1249">
        <v>0.623015873015873</v>
      </c>
      <c r="J90" s="1249">
        <v>0.6259780907668232</v>
      </c>
      <c r="K90" s="1249">
        <v>0.6752903907074974</v>
      </c>
      <c r="L90" s="1249">
        <v>0.6467420570813139</v>
      </c>
      <c r="M90" s="1249">
        <v>0.6153370439084724</v>
      </c>
      <c r="N90" s="1249">
        <v>0.603030303030303</v>
      </c>
      <c r="O90" s="1249">
        <v>0.5942028985507246</v>
      </c>
      <c r="P90" s="1249">
        <v>0.6129985228951256</v>
      </c>
      <c r="Q90" s="1249">
        <v>0.5982456140350877</v>
      </c>
      <c r="R90" s="1249">
        <v>0.6246851385390428</v>
      </c>
      <c r="S90" s="1249">
        <v>0.6035242290748899</v>
      </c>
      <c r="T90" s="1249"/>
      <c r="U90" s="1249"/>
      <c r="V90" s="1249"/>
      <c r="W90" s="1249"/>
      <c r="X90" s="1249"/>
      <c r="Y90" s="1249"/>
      <c r="Z90" s="1249"/>
      <c r="AA90" s="1249"/>
      <c r="AB90" s="1249"/>
      <c r="AC90" s="1249"/>
      <c r="AD90" s="1249"/>
      <c r="AE90" s="1249"/>
    </row>
    <row r="92">
      <c r="A92" s="1295" t="s">
        <v>1330</v>
      </c>
      <c r="B92" s="1103"/>
      <c r="C92" s="1103"/>
      <c r="D92" s="1103"/>
      <c r="E92" s="1103"/>
      <c r="F92" s="1103"/>
      <c r="G92" s="1268"/>
      <c r="H92" s="1103"/>
      <c r="I92" s="1103"/>
      <c r="J92" s="1103"/>
      <c r="K92" s="1103"/>
      <c r="L92" s="1103"/>
      <c r="M92" s="1103"/>
      <c r="N92" s="1103"/>
      <c r="O92" s="1103"/>
      <c r="P92" s="1103"/>
      <c r="Q92" s="1103"/>
      <c r="R92" s="1103"/>
      <c r="S92" s="1103"/>
      <c r="T92" s="1103"/>
      <c r="U92" s="1103"/>
      <c r="V92" s="1103"/>
      <c r="W92" s="1103"/>
      <c r="X92" s="1103"/>
      <c r="Y92" s="1103"/>
      <c r="Z92" s="1103"/>
      <c r="AA92" s="1103"/>
      <c r="AB92" s="1103"/>
      <c r="AC92" s="1103"/>
      <c r="AD92" s="1103"/>
      <c r="AE92" s="1103"/>
    </row>
    <row r="93" collapsed="1">
      <c r="A93" s="1039" t="s">
        <v>1282</v>
      </c>
      <c r="B93" s="820"/>
      <c r="C93" s="820"/>
      <c r="D93" s="820"/>
      <c r="E93" s="820"/>
      <c r="F93" s="820"/>
      <c r="G93" s="1138">
        <v>0.024024024024024024</v>
      </c>
      <c r="H93" s="1138">
        <v>0.02702702702702703</v>
      </c>
      <c r="I93" s="1138">
        <v>0.033121019108280254</v>
      </c>
      <c r="J93" s="1138">
        <v>0.0225</v>
      </c>
      <c r="K93" s="1138">
        <v>0.035183737294761534</v>
      </c>
      <c r="L93" s="1138">
        <v>0.03413821815154038</v>
      </c>
      <c r="M93" s="1138">
        <v>0.032160804020100506</v>
      </c>
      <c r="N93" s="1138">
        <v>0.031407035175879394</v>
      </c>
      <c r="O93" s="1138">
        <v>0.039399624765478425</v>
      </c>
      <c r="P93" s="1138">
        <v>0.024096385542168676</v>
      </c>
      <c r="Q93" s="1138">
        <v>0.05278592375366569</v>
      </c>
      <c r="R93" s="1138">
        <v>0.03225806451612903</v>
      </c>
      <c r="S93" s="1138">
        <v>0.06934306569343066</v>
      </c>
      <c r="T93" s="1138" t="str">
        <f>'PP - Data'!T128</f>
        <v/>
      </c>
      <c r="U93" s="1249" t="str">
        <f>'PP - Data'!U128</f>
        <v/>
      </c>
      <c r="V93" s="1249" t="str">
        <f>'PP - Data'!V128</f>
        <v/>
      </c>
      <c r="W93" s="1249" t="str">
        <f>'PP - Data'!W128</f>
        <v/>
      </c>
      <c r="X93" s="1249" t="str">
        <f>'PP - Data'!X128</f>
        <v/>
      </c>
      <c r="Y93" s="1249" t="str">
        <f>'PP - Data'!Y128</f>
        <v/>
      </c>
      <c r="Z93" s="1249" t="str">
        <f>'PP - Data'!Z128</f>
        <v/>
      </c>
      <c r="AA93" s="1249" t="str">
        <f>'PP - Data'!AA128</f>
        <v/>
      </c>
      <c r="AB93" s="1249" t="str">
        <f>'PP - Data'!AB128</f>
        <v/>
      </c>
      <c r="AC93" s="1249" t="str">
        <f>'PP - Data'!AC128</f>
        <v/>
      </c>
      <c r="AD93" s="1249" t="str">
        <f>'PP - Data'!AD128</f>
        <v/>
      </c>
      <c r="AE93" s="1249" t="str">
        <f>'PP - Data'!AE128</f>
        <v/>
      </c>
    </row>
    <row r="94" hidden="1" outlineLevel="1">
      <c r="A94" s="1270" t="s">
        <v>1283</v>
      </c>
      <c r="B94" s="1293"/>
      <c r="C94" s="1293"/>
      <c r="D94" s="1293"/>
      <c r="E94" s="1293"/>
      <c r="F94" s="1293"/>
      <c r="G94" s="1273"/>
      <c r="H94" s="1273"/>
      <c r="I94" s="1273"/>
      <c r="J94" s="1273"/>
      <c r="K94" s="1273"/>
      <c r="L94" s="1273"/>
      <c r="M94" s="1273"/>
      <c r="N94" s="1273"/>
      <c r="O94" s="1273"/>
      <c r="P94" s="1273"/>
      <c r="Q94" s="1273"/>
      <c r="R94" s="1273"/>
      <c r="S94" s="1273"/>
      <c r="T94" s="1273" t="str">
        <f>'PP - Data'!T129</f>
        <v/>
      </c>
      <c r="U94" s="1308" t="str">
        <f>'PP - Data'!U129</f>
        <v/>
      </c>
      <c r="V94" s="1308" t="str">
        <f>'PP - Data'!V129</f>
        <v/>
      </c>
      <c r="W94" s="1308" t="str">
        <f>'PP - Data'!W129</f>
        <v/>
      </c>
      <c r="X94" s="1308" t="str">
        <f>'PP - Data'!X129</f>
        <v/>
      </c>
      <c r="Y94" s="1308" t="str">
        <f>'PP - Data'!Y129</f>
        <v/>
      </c>
      <c r="Z94" s="1308" t="str">
        <f>'PP - Data'!Z129</f>
        <v/>
      </c>
      <c r="AA94" s="1308" t="str">
        <f>'PP - Data'!AA129</f>
        <v/>
      </c>
      <c r="AB94" s="1308" t="str">
        <f>'PP - Data'!AB129</f>
        <v/>
      </c>
      <c r="AC94" s="1308" t="str">
        <f>'PP - Data'!AC129</f>
        <v/>
      </c>
      <c r="AD94" s="1308" t="str">
        <f>'PP - Data'!AD129</f>
        <v/>
      </c>
      <c r="AE94" s="1308" t="str">
        <f>'PP - Data'!AE129</f>
        <v/>
      </c>
    </row>
    <row r="95" hidden="1" outlineLevel="1">
      <c r="A95" s="1039" t="s">
        <v>1286</v>
      </c>
      <c r="B95" s="1249"/>
      <c r="C95" s="1249"/>
      <c r="D95" s="1249"/>
      <c r="E95" s="1249"/>
      <c r="F95" s="1249"/>
      <c r="G95" s="1138">
        <v>0.25</v>
      </c>
      <c r="H95" s="1138">
        <v>0.10526315789473684</v>
      </c>
      <c r="I95" s="1138">
        <v>0.2692307692307692</v>
      </c>
      <c r="J95" s="1138">
        <v>0.05555555555555555</v>
      </c>
      <c r="K95" s="1138">
        <v>0.1111111111111111</v>
      </c>
      <c r="L95" s="1138">
        <v>0.024390243902439025</v>
      </c>
      <c r="M95" s="1138">
        <v>0.1875</v>
      </c>
      <c r="N95" s="1138">
        <v>0.2</v>
      </c>
      <c r="O95" s="1138">
        <v>0.2857142857142857</v>
      </c>
      <c r="P95" s="1138">
        <v>0.0</v>
      </c>
      <c r="Q95" s="1138">
        <v>0.16666666666666666</v>
      </c>
      <c r="R95" s="1138">
        <v>0.25</v>
      </c>
      <c r="S95" s="1138">
        <v>0.15789473684210525</v>
      </c>
      <c r="T95" s="1138" t="str">
        <f>'PP - Data'!T130</f>
        <v/>
      </c>
      <c r="U95" s="1249" t="str">
        <f>'PP - Data'!U130</f>
        <v/>
      </c>
      <c r="V95" s="1249" t="str">
        <f>'PP - Data'!V130</f>
        <v/>
      </c>
      <c r="W95" s="1249" t="str">
        <f>'PP - Data'!W130</f>
        <v/>
      </c>
      <c r="X95" s="1249" t="str">
        <f>'PP - Data'!X130</f>
        <v/>
      </c>
      <c r="Y95" s="1249" t="str">
        <f>'PP - Data'!Y130</f>
        <v/>
      </c>
      <c r="Z95" s="1249" t="str">
        <f>'PP - Data'!Z130</f>
        <v/>
      </c>
      <c r="AA95" s="1249" t="str">
        <f>'PP - Data'!AA130</f>
        <v/>
      </c>
      <c r="AB95" s="1249" t="str">
        <f>'PP - Data'!AB130</f>
        <v/>
      </c>
      <c r="AC95" s="1249" t="str">
        <f>'PP - Data'!AC130</f>
        <v/>
      </c>
      <c r="AD95" s="1249" t="str">
        <f>'PP - Data'!AD130</f>
        <v/>
      </c>
      <c r="AE95" s="1249" t="str">
        <f>'PP - Data'!AE130</f>
        <v/>
      </c>
    </row>
    <row r="96" hidden="1" outlineLevel="1">
      <c r="A96" s="1039" t="s">
        <v>1289</v>
      </c>
      <c r="B96" s="820"/>
      <c r="C96" s="820"/>
      <c r="D96" s="820"/>
      <c r="E96" s="820"/>
      <c r="F96" s="820"/>
      <c r="G96" s="1138">
        <v>0.5</v>
      </c>
      <c r="H96" s="1138">
        <v>0.3157894736842105</v>
      </c>
      <c r="I96" s="1138">
        <v>0.15384615384615385</v>
      </c>
      <c r="J96" s="1138">
        <v>0.2222222222222222</v>
      </c>
      <c r="K96" s="1138">
        <v>0.2222222222222222</v>
      </c>
      <c r="L96" s="1138">
        <v>0.24390243902439024</v>
      </c>
      <c r="M96" s="1138">
        <v>0.21875</v>
      </c>
      <c r="N96" s="1138">
        <v>0.12</v>
      </c>
      <c r="O96" s="1138">
        <v>0.23809523809523808</v>
      </c>
      <c r="P96" s="1138">
        <v>0.1</v>
      </c>
      <c r="Q96" s="1138">
        <v>0.3333333333333333</v>
      </c>
      <c r="R96" s="1138">
        <v>0.5</v>
      </c>
      <c r="S96" s="1138">
        <v>0.2631578947368421</v>
      </c>
      <c r="T96" s="1138" t="str">
        <f>'PP - Data'!T131</f>
        <v/>
      </c>
      <c r="U96" s="1249" t="str">
        <f>'PP - Data'!U131</f>
        <v/>
      </c>
      <c r="V96" s="1249" t="str">
        <f>'PP - Data'!V131</f>
        <v/>
      </c>
      <c r="W96" s="1249" t="str">
        <f>'PP - Data'!W131</f>
        <v/>
      </c>
      <c r="X96" s="1249" t="str">
        <f>'PP - Data'!X131</f>
        <v/>
      </c>
      <c r="Y96" s="1249" t="str">
        <f>'PP - Data'!Y131</f>
        <v/>
      </c>
      <c r="Z96" s="1249" t="str">
        <f>'PP - Data'!Z131</f>
        <v/>
      </c>
      <c r="AA96" s="1249" t="str">
        <f>'PP - Data'!AA131</f>
        <v/>
      </c>
      <c r="AB96" s="1249" t="str">
        <f>'PP - Data'!AB131</f>
        <v/>
      </c>
      <c r="AC96" s="1249" t="str">
        <f>'PP - Data'!AC131</f>
        <v/>
      </c>
      <c r="AD96" s="1249" t="str">
        <f>'PP - Data'!AD131</f>
        <v/>
      </c>
      <c r="AE96" s="1249" t="str">
        <f>'PP - Data'!AE131</f>
        <v/>
      </c>
    </row>
    <row r="97" hidden="1" outlineLevel="1">
      <c r="A97" s="1039" t="s">
        <v>1291</v>
      </c>
      <c r="B97" s="820"/>
      <c r="C97" s="820"/>
      <c r="D97" s="820"/>
      <c r="E97" s="820"/>
      <c r="F97" s="820"/>
      <c r="G97" s="1138">
        <v>0.25</v>
      </c>
      <c r="H97" s="1138">
        <v>0.5789473684210527</v>
      </c>
      <c r="I97" s="1138">
        <v>0.5769230769230769</v>
      </c>
      <c r="J97" s="1138">
        <v>0.7222222222222222</v>
      </c>
      <c r="K97" s="1138">
        <v>0.6666666666666666</v>
      </c>
      <c r="L97" s="1138">
        <v>0.7317073170731707</v>
      </c>
      <c r="M97" s="1138">
        <v>0.59375</v>
      </c>
      <c r="N97" s="1138">
        <v>0.68</v>
      </c>
      <c r="O97" s="1138">
        <v>0.47619047619047616</v>
      </c>
      <c r="P97" s="1138">
        <v>0.9</v>
      </c>
      <c r="Q97" s="1138">
        <v>0.5</v>
      </c>
      <c r="R97" s="1138">
        <v>0.25</v>
      </c>
      <c r="S97" s="1138">
        <v>0.5789473684210527</v>
      </c>
      <c r="T97" s="1138" t="str">
        <f>'PP - Data'!T132</f>
        <v/>
      </c>
      <c r="U97" s="1249" t="str">
        <f>'PP - Data'!U132</f>
        <v/>
      </c>
      <c r="V97" s="1249" t="str">
        <f>'PP - Data'!V132</f>
        <v/>
      </c>
      <c r="W97" s="1249" t="str">
        <f>'PP - Data'!W132</f>
        <v/>
      </c>
      <c r="X97" s="1249" t="str">
        <f>'PP - Data'!X132</f>
        <v/>
      </c>
      <c r="Y97" s="1249" t="str">
        <f>'PP - Data'!Y132</f>
        <v/>
      </c>
      <c r="Z97" s="1249" t="str">
        <f>'PP - Data'!Z132</f>
        <v/>
      </c>
      <c r="AA97" s="1249" t="str">
        <f>'PP - Data'!AA132</f>
        <v/>
      </c>
      <c r="AB97" s="1249" t="str">
        <f>'PP - Data'!AB132</f>
        <v/>
      </c>
      <c r="AC97" s="1249" t="str">
        <f>'PP - Data'!AC132</f>
        <v/>
      </c>
      <c r="AD97" s="1249" t="str">
        <f>'PP - Data'!AD132</f>
        <v/>
      </c>
      <c r="AE97" s="1249" t="str">
        <f>'PP - Data'!AE132</f>
        <v/>
      </c>
    </row>
    <row r="98" hidden="1" outlineLevel="1">
      <c r="A98" s="1275"/>
      <c r="B98" s="1314"/>
      <c r="C98" s="1314"/>
      <c r="D98" s="1314"/>
      <c r="E98" s="1314"/>
      <c r="F98" s="1314"/>
      <c r="G98" s="1258"/>
      <c r="H98" s="1258" t="s">
        <v>1335</v>
      </c>
      <c r="I98" s="1258" t="s">
        <v>1335</v>
      </c>
      <c r="J98" s="1258" t="s">
        <v>1335</v>
      </c>
      <c r="K98" s="1258" t="s">
        <v>1335</v>
      </c>
      <c r="L98" s="1258" t="s">
        <v>1335</v>
      </c>
      <c r="M98" s="1258" t="s">
        <v>1335</v>
      </c>
      <c r="N98" s="1258" t="s">
        <v>1335</v>
      </c>
      <c r="O98" s="1258" t="s">
        <v>1335</v>
      </c>
      <c r="P98" s="1258" t="s">
        <v>1335</v>
      </c>
      <c r="Q98" s="1258" t="s">
        <v>1335</v>
      </c>
      <c r="R98" s="1258" t="s">
        <v>1335</v>
      </c>
      <c r="S98" s="1258" t="s">
        <v>1335</v>
      </c>
      <c r="T98" s="1258" t="str">
        <f>'PP - Data'!T133</f>
        <v/>
      </c>
      <c r="U98" s="1315" t="str">
        <f>'PP - Data'!U133</f>
        <v/>
      </c>
      <c r="V98" s="1315" t="str">
        <f>'PP - Data'!V133</f>
        <v/>
      </c>
      <c r="W98" s="1315" t="str">
        <f>'PP - Data'!W133</f>
        <v/>
      </c>
      <c r="X98" s="1315" t="str">
        <f>'PP - Data'!X133</f>
        <v/>
      </c>
      <c r="Y98" s="1315" t="str">
        <f>'PP - Data'!Y133</f>
        <v/>
      </c>
      <c r="Z98" s="1315" t="str">
        <f>'PP - Data'!Z133</f>
        <v/>
      </c>
      <c r="AA98" s="1315" t="str">
        <f>'PP - Data'!AA133</f>
        <v/>
      </c>
      <c r="AB98" s="1315" t="str">
        <f>'PP - Data'!AB133</f>
        <v/>
      </c>
      <c r="AC98" s="1315" t="str">
        <f>'PP - Data'!AC133</f>
        <v/>
      </c>
      <c r="AD98" s="1315" t="str">
        <f>'PP - Data'!AD133</f>
        <v/>
      </c>
      <c r="AE98" s="1315" t="str">
        <f>'PP - Data'!AE133</f>
        <v/>
      </c>
    </row>
    <row r="99" collapsed="1">
      <c r="A99" s="1039" t="s">
        <v>1292</v>
      </c>
      <c r="B99" s="820"/>
      <c r="C99" s="820"/>
      <c r="D99" s="820"/>
      <c r="E99" s="820"/>
      <c r="F99" s="820"/>
      <c r="G99" s="1138">
        <v>0.15915915915915915</v>
      </c>
      <c r="H99" s="1138">
        <v>0.14793741109530584</v>
      </c>
      <c r="I99" s="1138">
        <v>0.14522292993630573</v>
      </c>
      <c r="J99" s="1138">
        <v>0.1625</v>
      </c>
      <c r="K99" s="1138">
        <v>0.2032838154808444</v>
      </c>
      <c r="L99" s="1138">
        <v>0.20399666944213155</v>
      </c>
      <c r="M99" s="1138">
        <v>0.1829145728643216</v>
      </c>
      <c r="N99" s="1138">
        <v>0.1771356783919598</v>
      </c>
      <c r="O99" s="1138">
        <v>0.1894934333958724</v>
      </c>
      <c r="P99" s="1138">
        <v>0.19036144578313252</v>
      </c>
      <c r="Q99" s="1138">
        <v>0.17302052785923755</v>
      </c>
      <c r="R99" s="1138">
        <v>0.20967741935483872</v>
      </c>
      <c r="S99" s="1138">
        <v>0.19708029197080293</v>
      </c>
      <c r="T99" s="1138" t="str">
        <f>'PP - Data'!T134</f>
        <v/>
      </c>
      <c r="U99" s="1249" t="str">
        <f>'PP - Data'!U134</f>
        <v/>
      </c>
      <c r="V99" s="1249" t="str">
        <f>'PP - Data'!V134</f>
        <v/>
      </c>
      <c r="W99" s="1249" t="str">
        <f>'PP - Data'!W134</f>
        <v/>
      </c>
      <c r="X99" s="1249" t="str">
        <f>'PP - Data'!X134</f>
        <v/>
      </c>
      <c r="Y99" s="1249" t="str">
        <f>'PP - Data'!Y134</f>
        <v/>
      </c>
      <c r="Z99" s="1249" t="str">
        <f>'PP - Data'!Z134</f>
        <v/>
      </c>
      <c r="AA99" s="1249" t="str">
        <f>'PP - Data'!AA134</f>
        <v/>
      </c>
      <c r="AB99" s="1249" t="str">
        <f>'PP - Data'!AB134</f>
        <v/>
      </c>
      <c r="AC99" s="1249" t="str">
        <f>'PP - Data'!AC134</f>
        <v/>
      </c>
      <c r="AD99" s="1249" t="str">
        <f>'PP - Data'!AD134</f>
        <v/>
      </c>
      <c r="AE99" s="1249" t="str">
        <f>'PP - Data'!AE134</f>
        <v/>
      </c>
    </row>
    <row r="100" hidden="1" outlineLevel="1">
      <c r="A100" s="1270" t="s">
        <v>1283</v>
      </c>
      <c r="B100" s="1293"/>
      <c r="C100" s="1293"/>
      <c r="D100" s="1293"/>
      <c r="E100" s="1293"/>
      <c r="F100" s="1293"/>
      <c r="G100" s="1273"/>
      <c r="H100" s="1273"/>
      <c r="I100" s="1273"/>
      <c r="J100" s="1273"/>
      <c r="K100" s="1273"/>
      <c r="L100" s="1273"/>
      <c r="M100" s="1273"/>
      <c r="N100" s="1273"/>
      <c r="O100" s="1273"/>
      <c r="P100" s="1273"/>
      <c r="Q100" s="1273"/>
      <c r="R100" s="1273"/>
      <c r="S100" s="1273"/>
      <c r="T100" s="1273" t="str">
        <f>'PP - Data'!T135</f>
        <v/>
      </c>
      <c r="U100" s="1308" t="str">
        <f>'PP - Data'!U135</f>
        <v/>
      </c>
      <c r="V100" s="1308" t="str">
        <f>'PP - Data'!V135</f>
        <v/>
      </c>
      <c r="W100" s="1308" t="str">
        <f>'PP - Data'!W135</f>
        <v/>
      </c>
      <c r="X100" s="1308" t="str">
        <f>'PP - Data'!X135</f>
        <v/>
      </c>
      <c r="Y100" s="1308" t="str">
        <f>'PP - Data'!Y135</f>
        <v/>
      </c>
      <c r="Z100" s="1308" t="str">
        <f>'PP - Data'!Z135</f>
        <v/>
      </c>
      <c r="AA100" s="1308" t="str">
        <f>'PP - Data'!AA135</f>
        <v/>
      </c>
      <c r="AB100" s="1308" t="str">
        <f>'PP - Data'!AB135</f>
        <v/>
      </c>
      <c r="AC100" s="1308" t="str">
        <f>'PP - Data'!AC135</f>
        <v/>
      </c>
      <c r="AD100" s="1308" t="str">
        <f>'PP - Data'!AD135</f>
        <v/>
      </c>
      <c r="AE100" s="1308" t="str">
        <f>'PP - Data'!AE135</f>
        <v/>
      </c>
    </row>
    <row r="101" hidden="1" outlineLevel="1">
      <c r="A101" s="1039" t="s">
        <v>1286</v>
      </c>
      <c r="B101" s="820"/>
      <c r="C101" s="820"/>
      <c r="D101" s="820"/>
      <c r="E101" s="820"/>
      <c r="F101" s="820"/>
      <c r="G101" s="1138">
        <v>0.07547169811320754</v>
      </c>
      <c r="H101" s="1138">
        <v>0.08653846153846154</v>
      </c>
      <c r="I101" s="1138">
        <v>0.09649122807017543</v>
      </c>
      <c r="J101" s="1138">
        <v>0.19230769230769232</v>
      </c>
      <c r="K101" s="1138">
        <v>0.09615384615384616</v>
      </c>
      <c r="L101" s="1138">
        <v>0.08979591836734693</v>
      </c>
      <c r="M101" s="1138">
        <v>0.07692307692307693</v>
      </c>
      <c r="N101" s="1138">
        <v>0.10638297872340426</v>
      </c>
      <c r="O101" s="1138">
        <v>0.13861386138613863</v>
      </c>
      <c r="P101" s="1138">
        <v>0.0759493670886076</v>
      </c>
      <c r="Q101" s="1138">
        <v>0.1694915254237288</v>
      </c>
      <c r="R101" s="1138">
        <v>0.1346153846153846</v>
      </c>
      <c r="S101" s="1138">
        <v>0.07407407407407407</v>
      </c>
      <c r="T101" s="1138" t="str">
        <f>'PP - Data'!T136</f>
        <v/>
      </c>
      <c r="U101" s="1249" t="str">
        <f>'PP - Data'!U136</f>
        <v/>
      </c>
      <c r="V101" s="1249" t="str">
        <f>'PP - Data'!V136</f>
        <v/>
      </c>
      <c r="W101" s="1249" t="str">
        <f>'PP - Data'!W136</f>
        <v/>
      </c>
      <c r="X101" s="1249" t="str">
        <f>'PP - Data'!X136</f>
        <v/>
      </c>
      <c r="Y101" s="1249" t="str">
        <f>'PP - Data'!Y136</f>
        <v/>
      </c>
      <c r="Z101" s="1249" t="str">
        <f>'PP - Data'!Z136</f>
        <v/>
      </c>
      <c r="AA101" s="1249" t="str">
        <f>'PP - Data'!AA136</f>
        <v/>
      </c>
      <c r="AB101" s="1249" t="str">
        <f>'PP - Data'!AB136</f>
        <v/>
      </c>
      <c r="AC101" s="1249" t="str">
        <f>'PP - Data'!AC136</f>
        <v/>
      </c>
      <c r="AD101" s="1249" t="str">
        <f>'PP - Data'!AD136</f>
        <v/>
      </c>
      <c r="AE101" s="1249" t="str">
        <f>'PP - Data'!AE136</f>
        <v/>
      </c>
    </row>
    <row r="102" hidden="1" outlineLevel="1">
      <c r="A102" s="1039" t="s">
        <v>1289</v>
      </c>
      <c r="B102" s="820"/>
      <c r="C102" s="820"/>
      <c r="D102" s="820"/>
      <c r="E102" s="820"/>
      <c r="F102" s="820"/>
      <c r="G102" s="1138">
        <v>0.2830188679245283</v>
      </c>
      <c r="H102" s="1138">
        <v>0.4230769230769231</v>
      </c>
      <c r="I102" s="1138">
        <v>0.32456140350877194</v>
      </c>
      <c r="J102" s="1138">
        <v>0.4</v>
      </c>
      <c r="K102" s="1138">
        <v>0.4153846153846154</v>
      </c>
      <c r="L102" s="1138">
        <v>0.37551020408163266</v>
      </c>
      <c r="M102" s="1138">
        <v>0.41208791208791207</v>
      </c>
      <c r="N102" s="1138">
        <v>0.45390070921985815</v>
      </c>
      <c r="O102" s="1138">
        <v>0.40594059405940597</v>
      </c>
      <c r="P102" s="1138">
        <v>0.34177215189873417</v>
      </c>
      <c r="Q102" s="1138">
        <v>0.288135593220339</v>
      </c>
      <c r="R102" s="1138">
        <v>0.28846153846153844</v>
      </c>
      <c r="S102" s="1138">
        <v>0.4074074074074074</v>
      </c>
      <c r="T102" s="1138" t="str">
        <f>'PP - Data'!T137</f>
        <v/>
      </c>
      <c r="U102" s="1249" t="str">
        <f>'PP - Data'!U137</f>
        <v/>
      </c>
      <c r="V102" s="1249" t="str">
        <f>'PP - Data'!V137</f>
        <v/>
      </c>
      <c r="W102" s="1249" t="str">
        <f>'PP - Data'!W137</f>
        <v/>
      </c>
      <c r="X102" s="1249" t="str">
        <f>'PP - Data'!X137</f>
        <v/>
      </c>
      <c r="Y102" s="1249" t="str">
        <f>'PP - Data'!Y137</f>
        <v/>
      </c>
      <c r="Z102" s="1249" t="str">
        <f>'PP - Data'!Z137</f>
        <v/>
      </c>
      <c r="AA102" s="1249" t="str">
        <f>'PP - Data'!AA137</f>
        <v/>
      </c>
      <c r="AB102" s="1249" t="str">
        <f>'PP - Data'!AB137</f>
        <v/>
      </c>
      <c r="AC102" s="1249" t="str">
        <f>'PP - Data'!AC137</f>
        <v/>
      </c>
      <c r="AD102" s="1249" t="str">
        <f>'PP - Data'!AD137</f>
        <v/>
      </c>
      <c r="AE102" s="1249" t="str">
        <f>'PP - Data'!AE137</f>
        <v/>
      </c>
    </row>
    <row r="103" hidden="1" outlineLevel="1">
      <c r="A103" s="1039" t="s">
        <v>1291</v>
      </c>
      <c r="B103" s="820"/>
      <c r="C103" s="820"/>
      <c r="D103" s="820"/>
      <c r="E103" s="820"/>
      <c r="F103" s="820"/>
      <c r="G103" s="1138">
        <v>0.6415094339622641</v>
      </c>
      <c r="H103" s="1138">
        <v>0.49038461538461536</v>
      </c>
      <c r="I103" s="1138">
        <v>0.5789473684210527</v>
      </c>
      <c r="J103" s="1138">
        <v>0.4076923076923077</v>
      </c>
      <c r="K103" s="1138">
        <v>0.48846153846153845</v>
      </c>
      <c r="L103" s="1138">
        <v>0.5346938775510204</v>
      </c>
      <c r="M103" s="1138">
        <v>0.510989010989011</v>
      </c>
      <c r="N103" s="1138">
        <v>0.4397163120567376</v>
      </c>
      <c r="O103" s="1138">
        <v>0.45544554455445546</v>
      </c>
      <c r="P103" s="1138">
        <v>0.5822784810126582</v>
      </c>
      <c r="Q103" s="1138">
        <v>0.5423728813559322</v>
      </c>
      <c r="R103" s="1138">
        <v>0.5769230769230769</v>
      </c>
      <c r="S103" s="1138">
        <v>0.5185185185185185</v>
      </c>
      <c r="T103" s="1138" t="str">
        <f>'PP - Data'!T138</f>
        <v/>
      </c>
      <c r="U103" s="1249" t="str">
        <f>'PP - Data'!U138</f>
        <v/>
      </c>
      <c r="V103" s="1249" t="str">
        <f>'PP - Data'!V138</f>
        <v/>
      </c>
      <c r="W103" s="1249" t="str">
        <f>'PP - Data'!W138</f>
        <v/>
      </c>
      <c r="X103" s="1249" t="str">
        <f>'PP - Data'!X138</f>
        <v/>
      </c>
      <c r="Y103" s="1249" t="str">
        <f>'PP - Data'!Y138</f>
        <v/>
      </c>
      <c r="Z103" s="1249" t="str">
        <f>'PP - Data'!Z138</f>
        <v/>
      </c>
      <c r="AA103" s="1249" t="str">
        <f>'PP - Data'!AA138</f>
        <v/>
      </c>
      <c r="AB103" s="1249" t="str">
        <f>'PP - Data'!AB138</f>
        <v/>
      </c>
      <c r="AC103" s="1249" t="str">
        <f>'PP - Data'!AC138</f>
        <v/>
      </c>
      <c r="AD103" s="1249" t="str">
        <f>'PP - Data'!AD138</f>
        <v/>
      </c>
      <c r="AE103" s="1249" t="str">
        <f>'PP - Data'!AE138</f>
        <v/>
      </c>
    </row>
    <row r="104" hidden="1" outlineLevel="1">
      <c r="A104" s="1275"/>
      <c r="B104" s="1314"/>
      <c r="C104" s="1314"/>
      <c r="D104" s="1314"/>
      <c r="E104" s="1314"/>
      <c r="F104" s="1314"/>
      <c r="G104" s="1258"/>
      <c r="H104" s="1258"/>
      <c r="I104" s="1258"/>
      <c r="J104" s="1258"/>
      <c r="K104" s="1258"/>
      <c r="L104" s="1258"/>
      <c r="M104" s="1258"/>
      <c r="N104" s="1258"/>
      <c r="O104" s="1258"/>
      <c r="P104" s="1258"/>
      <c r="Q104" s="1258"/>
      <c r="R104" s="1258"/>
      <c r="S104" s="1258"/>
      <c r="T104" s="1258" t="str">
        <f>'PP - Data'!T139</f>
        <v/>
      </c>
      <c r="U104" s="1315" t="str">
        <f>'PP - Data'!U139</f>
        <v/>
      </c>
      <c r="V104" s="1315" t="str">
        <f>'PP - Data'!V139</f>
        <v/>
      </c>
      <c r="W104" s="1315" t="str">
        <f>'PP - Data'!W139</f>
        <v/>
      </c>
      <c r="X104" s="1315" t="str">
        <f>'PP - Data'!X139</f>
        <v/>
      </c>
      <c r="Y104" s="1315" t="str">
        <f>'PP - Data'!Y139</f>
        <v/>
      </c>
      <c r="Z104" s="1315" t="str">
        <f>'PP - Data'!Z139</f>
        <v/>
      </c>
      <c r="AA104" s="1315" t="str">
        <f>'PP - Data'!AA139</f>
        <v/>
      </c>
      <c r="AB104" s="1315" t="str">
        <f>'PP - Data'!AB139</f>
        <v/>
      </c>
      <c r="AC104" s="1315" t="str">
        <f>'PP - Data'!AC139</f>
        <v/>
      </c>
      <c r="AD104" s="1315" t="str">
        <f>'PP - Data'!AD139</f>
        <v/>
      </c>
      <c r="AE104" s="1315" t="str">
        <f>'PP - Data'!AE139</f>
        <v/>
      </c>
    </row>
    <row r="105" collapsed="1">
      <c r="A105" s="1039" t="s">
        <v>1296</v>
      </c>
      <c r="B105" s="820"/>
      <c r="C105" s="820"/>
      <c r="D105" s="820"/>
      <c r="E105" s="820"/>
      <c r="F105" s="820"/>
      <c r="G105" s="1138">
        <v>0.4744744744744745</v>
      </c>
      <c r="H105" s="1138">
        <v>0.5135135135135135</v>
      </c>
      <c r="I105" s="1138">
        <v>0.5210191082802548</v>
      </c>
      <c r="J105" s="1138">
        <v>0.53875</v>
      </c>
      <c r="K105" s="1138">
        <v>0.4222048475371384</v>
      </c>
      <c r="L105" s="1138">
        <v>0.4446294754371357</v>
      </c>
      <c r="M105" s="1138">
        <v>0.45326633165829144</v>
      </c>
      <c r="N105" s="1138">
        <v>0.4886934673366834</v>
      </c>
      <c r="O105" s="1138">
        <v>0.4634146341463415</v>
      </c>
      <c r="P105" s="1138">
        <v>0.4891566265060241</v>
      </c>
      <c r="Q105" s="1138">
        <v>0.5043988269794721</v>
      </c>
      <c r="R105" s="1138">
        <v>0.4879032258064516</v>
      </c>
      <c r="S105" s="1138">
        <v>0.4489051094890511</v>
      </c>
      <c r="T105" s="1138" t="str">
        <f>'PP - Data'!T140</f>
        <v/>
      </c>
      <c r="U105" s="1249" t="str">
        <f>'PP - Data'!U140</f>
        <v/>
      </c>
      <c r="V105" s="1249" t="str">
        <f>'PP - Data'!V140</f>
        <v/>
      </c>
      <c r="W105" s="1249" t="str">
        <f>'PP - Data'!W140</f>
        <v/>
      </c>
      <c r="X105" s="1249" t="str">
        <f>'PP - Data'!X140</f>
        <v/>
      </c>
      <c r="Y105" s="1249" t="str">
        <f>'PP - Data'!Y140</f>
        <v/>
      </c>
      <c r="Z105" s="1249" t="str">
        <f>'PP - Data'!Z140</f>
        <v/>
      </c>
      <c r="AA105" s="1249" t="str">
        <f>'PP - Data'!AA140</f>
        <v/>
      </c>
      <c r="AB105" s="1249" t="str">
        <f>'PP - Data'!AB140</f>
        <v/>
      </c>
      <c r="AC105" s="1249" t="str">
        <f>'PP - Data'!AC140</f>
        <v/>
      </c>
      <c r="AD105" s="1249" t="str">
        <f>'PP - Data'!AD140</f>
        <v/>
      </c>
      <c r="AE105" s="1249" t="str">
        <f>'PP - Data'!AE140</f>
        <v/>
      </c>
    </row>
    <row r="106" hidden="1" outlineLevel="1">
      <c r="A106" s="1270" t="s">
        <v>1283</v>
      </c>
      <c r="B106" s="1293"/>
      <c r="C106" s="1293"/>
      <c r="D106" s="1293"/>
      <c r="E106" s="1293"/>
      <c r="F106" s="1293"/>
      <c r="G106" s="1273"/>
      <c r="H106" s="1273"/>
      <c r="I106" s="1273"/>
      <c r="J106" s="1273"/>
      <c r="K106" s="1273"/>
      <c r="L106" s="1273"/>
      <c r="M106" s="1273"/>
      <c r="N106" s="1273"/>
      <c r="O106" s="1273"/>
      <c r="P106" s="1273"/>
      <c r="Q106" s="1273"/>
      <c r="R106" s="1273"/>
      <c r="S106" s="1273"/>
      <c r="T106" s="1273" t="str">
        <f>'PP - Data'!T141</f>
        <v/>
      </c>
      <c r="U106" s="1308" t="str">
        <f>'PP - Data'!U141</f>
        <v/>
      </c>
      <c r="V106" s="1308" t="str">
        <f>'PP - Data'!V141</f>
        <v/>
      </c>
      <c r="W106" s="1308" t="str">
        <f>'PP - Data'!W141</f>
        <v/>
      </c>
      <c r="X106" s="1308" t="str">
        <f>'PP - Data'!X141</f>
        <v/>
      </c>
      <c r="Y106" s="1308" t="str">
        <f>'PP - Data'!Y141</f>
        <v/>
      </c>
      <c r="Z106" s="1308" t="str">
        <f>'PP - Data'!Z141</f>
        <v/>
      </c>
      <c r="AA106" s="1308" t="str">
        <f>'PP - Data'!AA141</f>
        <v/>
      </c>
      <c r="AB106" s="1308" t="str">
        <f>'PP - Data'!AB141</f>
        <v/>
      </c>
      <c r="AC106" s="1308" t="str">
        <f>'PP - Data'!AC141</f>
        <v/>
      </c>
      <c r="AD106" s="1308" t="str">
        <f>'PP - Data'!AD141</f>
        <v/>
      </c>
      <c r="AE106" s="1308" t="str">
        <f>'PP - Data'!AE141</f>
        <v/>
      </c>
    </row>
    <row r="107" hidden="1" outlineLevel="1">
      <c r="A107" s="1039" t="s">
        <v>1286</v>
      </c>
      <c r="B107" s="820"/>
      <c r="C107" s="820"/>
      <c r="D107" s="820"/>
      <c r="E107" s="820"/>
      <c r="F107" s="820"/>
      <c r="G107" s="1138">
        <v>0.10759493670886076</v>
      </c>
      <c r="H107" s="1138">
        <v>0.09418282548476455</v>
      </c>
      <c r="I107" s="1138">
        <v>0.13202933985330073</v>
      </c>
      <c r="J107" s="1138">
        <v>0.10440835266821345</v>
      </c>
      <c r="K107" s="1138">
        <v>0.08333333333333333</v>
      </c>
      <c r="L107" s="1138">
        <v>0.09176029962546817</v>
      </c>
      <c r="M107" s="1138">
        <v>0.1197339246119734</v>
      </c>
      <c r="N107" s="1138">
        <v>0.10539845758354756</v>
      </c>
      <c r="O107" s="1138">
        <v>0.07692307692307693</v>
      </c>
      <c r="P107" s="1138">
        <v>0.11822660098522167</v>
      </c>
      <c r="Q107" s="1138">
        <v>0.12790697674418605</v>
      </c>
      <c r="R107" s="1138">
        <v>0.1487603305785124</v>
      </c>
      <c r="S107" s="1138">
        <v>0.13008130081300814</v>
      </c>
      <c r="T107" s="1138" t="str">
        <f>'PP - Data'!T142</f>
        <v/>
      </c>
      <c r="U107" s="1249" t="str">
        <f>'PP - Data'!U142</f>
        <v/>
      </c>
      <c r="V107" s="1249" t="str">
        <f>'PP - Data'!V142</f>
        <v/>
      </c>
      <c r="W107" s="1249" t="str">
        <f>'PP - Data'!W142</f>
        <v/>
      </c>
      <c r="X107" s="1249" t="str">
        <f>'PP - Data'!X142</f>
        <v/>
      </c>
      <c r="Y107" s="1249" t="str">
        <f>'PP - Data'!Y142</f>
        <v/>
      </c>
      <c r="Z107" s="1249" t="str">
        <f>'PP - Data'!Z142</f>
        <v/>
      </c>
      <c r="AA107" s="1249" t="str">
        <f>'PP - Data'!AA142</f>
        <v/>
      </c>
      <c r="AB107" s="1249" t="str">
        <f>'PP - Data'!AB142</f>
        <v/>
      </c>
      <c r="AC107" s="1249" t="str">
        <f>'PP - Data'!AC142</f>
        <v/>
      </c>
      <c r="AD107" s="1249" t="str">
        <f>'PP - Data'!AD142</f>
        <v/>
      </c>
      <c r="AE107" s="1249" t="str">
        <f>'PP - Data'!AE142</f>
        <v/>
      </c>
    </row>
    <row r="108" hidden="1" outlineLevel="1">
      <c r="A108" s="1039" t="s">
        <v>1289</v>
      </c>
      <c r="B108" s="820"/>
      <c r="C108" s="820"/>
      <c r="D108" s="820"/>
      <c r="E108" s="820"/>
      <c r="F108" s="820"/>
      <c r="G108" s="1138">
        <v>0.4430379746835443</v>
      </c>
      <c r="H108" s="1138">
        <v>0.4376731301939058</v>
      </c>
      <c r="I108" s="1138">
        <v>0.4400977995110024</v>
      </c>
      <c r="J108" s="1138">
        <v>0.44779582366589327</v>
      </c>
      <c r="K108" s="1138">
        <v>0.4537037037037037</v>
      </c>
      <c r="L108" s="1138">
        <v>0.46441947565543074</v>
      </c>
      <c r="M108" s="1138">
        <v>0.4656319290465632</v>
      </c>
      <c r="N108" s="1138">
        <v>0.4755784061696658</v>
      </c>
      <c r="O108" s="1138">
        <v>0.48582995951417</v>
      </c>
      <c r="P108" s="1138">
        <v>0.45320197044334976</v>
      </c>
      <c r="Q108" s="1138">
        <v>0.4186046511627907</v>
      </c>
      <c r="R108" s="1138">
        <v>0.4462809917355372</v>
      </c>
      <c r="S108" s="1138">
        <v>0.3252032520325203</v>
      </c>
      <c r="T108" s="1138" t="str">
        <f>'PP - Data'!T143</f>
        <v/>
      </c>
      <c r="U108" s="1249" t="str">
        <f>'PP - Data'!U143</f>
        <v/>
      </c>
      <c r="V108" s="1249" t="str">
        <f>'PP - Data'!V143</f>
        <v/>
      </c>
      <c r="W108" s="1249" t="str">
        <f>'PP - Data'!W143</f>
        <v/>
      </c>
      <c r="X108" s="1249" t="str">
        <f>'PP - Data'!X143</f>
        <v/>
      </c>
      <c r="Y108" s="1249" t="str">
        <f>'PP - Data'!Y143</f>
        <v/>
      </c>
      <c r="Z108" s="1249" t="str">
        <f>'PP - Data'!Z143</f>
        <v/>
      </c>
      <c r="AA108" s="1249" t="str">
        <f>'PP - Data'!AA143</f>
        <v/>
      </c>
      <c r="AB108" s="1249" t="str">
        <f>'PP - Data'!AB143</f>
        <v/>
      </c>
      <c r="AC108" s="1249" t="str">
        <f>'PP - Data'!AC143</f>
        <v/>
      </c>
      <c r="AD108" s="1249" t="str">
        <f>'PP - Data'!AD143</f>
        <v/>
      </c>
      <c r="AE108" s="1249" t="str">
        <f>'PP - Data'!AE143</f>
        <v/>
      </c>
    </row>
    <row r="109" hidden="1" outlineLevel="1">
      <c r="A109" s="1039" t="s">
        <v>1291</v>
      </c>
      <c r="B109" s="1316"/>
      <c r="C109" s="1316"/>
      <c r="D109" s="1316"/>
      <c r="E109" s="1316"/>
      <c r="F109" s="1316"/>
      <c r="G109" s="1138">
        <v>0.44936708860759494</v>
      </c>
      <c r="H109" s="1138">
        <v>0.46814404432132967</v>
      </c>
      <c r="I109" s="1138">
        <v>0.4278728606356968</v>
      </c>
      <c r="J109" s="1138">
        <v>0.44779582366589327</v>
      </c>
      <c r="K109" s="1138">
        <v>0.46296296296296297</v>
      </c>
      <c r="L109" s="1138">
        <v>0.4438202247191011</v>
      </c>
      <c r="M109" s="1138">
        <v>0.4146341463414634</v>
      </c>
      <c r="N109" s="1138">
        <v>0.4190231362467866</v>
      </c>
      <c r="O109" s="1138">
        <v>0.43724696356275305</v>
      </c>
      <c r="P109" s="1138">
        <v>0.42857142857142855</v>
      </c>
      <c r="Q109" s="1138">
        <v>0.45348837209302323</v>
      </c>
      <c r="R109" s="1138">
        <v>0.4049586776859504</v>
      </c>
      <c r="S109" s="1138">
        <v>0.5447154471544715</v>
      </c>
      <c r="T109" s="1138" t="str">
        <f>'PP - Data'!T144</f>
        <v/>
      </c>
      <c r="U109" s="1249" t="str">
        <f>'PP - Data'!U144</f>
        <v/>
      </c>
      <c r="V109" s="1249" t="str">
        <f>'PP - Data'!V144</f>
        <v/>
      </c>
      <c r="W109" s="1249" t="str">
        <f>'PP - Data'!W144</f>
        <v/>
      </c>
      <c r="X109" s="1249" t="str">
        <f>'PP - Data'!X144</f>
        <v/>
      </c>
      <c r="Y109" s="1249" t="str">
        <f>'PP - Data'!Y144</f>
        <v/>
      </c>
      <c r="Z109" s="1249" t="str">
        <f>'PP - Data'!Z144</f>
        <v/>
      </c>
      <c r="AA109" s="1249" t="str">
        <f>'PP - Data'!AA144</f>
        <v/>
      </c>
      <c r="AB109" s="1249" t="str">
        <f>'PP - Data'!AB144</f>
        <v/>
      </c>
      <c r="AC109" s="1249" t="str">
        <f>'PP - Data'!AC144</f>
        <v/>
      </c>
      <c r="AD109" s="1249" t="str">
        <f>'PP - Data'!AD144</f>
        <v/>
      </c>
      <c r="AE109" s="1249" t="str">
        <f>'PP - Data'!AE144</f>
        <v/>
      </c>
    </row>
    <row r="110" hidden="1" outlineLevel="1">
      <c r="A110" s="1275"/>
      <c r="B110" s="1314"/>
      <c r="C110" s="1314"/>
      <c r="D110" s="1314"/>
      <c r="E110" s="1314"/>
      <c r="F110" s="1314"/>
      <c r="G110" s="1258"/>
      <c r="H110" s="1258"/>
      <c r="I110" s="1258"/>
      <c r="J110" s="1258"/>
      <c r="K110" s="1258"/>
      <c r="L110" s="1258"/>
      <c r="M110" s="1258"/>
      <c r="N110" s="1258"/>
      <c r="O110" s="1258"/>
      <c r="P110" s="1258"/>
      <c r="Q110" s="1258"/>
      <c r="R110" s="1258"/>
      <c r="S110" s="1258"/>
      <c r="T110" s="1258" t="str">
        <f>'PP - Data'!T145</f>
        <v/>
      </c>
      <c r="U110" s="1315" t="str">
        <f>'PP - Data'!U145</f>
        <v/>
      </c>
      <c r="V110" s="1315" t="str">
        <f>'PP - Data'!V145</f>
        <v/>
      </c>
      <c r="W110" s="1315" t="str">
        <f>'PP - Data'!W145</f>
        <v/>
      </c>
      <c r="X110" s="1315" t="str">
        <f>'PP - Data'!X145</f>
        <v/>
      </c>
      <c r="Y110" s="1315" t="str">
        <f>'PP - Data'!Y145</f>
        <v/>
      </c>
      <c r="Z110" s="1315" t="str">
        <f>'PP - Data'!Z145</f>
        <v/>
      </c>
      <c r="AA110" s="1315" t="str">
        <f>'PP - Data'!AA145</f>
        <v/>
      </c>
      <c r="AB110" s="1315" t="str">
        <f>'PP - Data'!AB145</f>
        <v/>
      </c>
      <c r="AC110" s="1315" t="str">
        <f>'PP - Data'!AC145</f>
        <v/>
      </c>
      <c r="AD110" s="1315" t="str">
        <f>'PP - Data'!AD145</f>
        <v/>
      </c>
      <c r="AE110" s="1315" t="str">
        <f>'PP - Data'!AE145</f>
        <v/>
      </c>
    </row>
    <row r="111">
      <c r="A111" s="1257" t="s">
        <v>1305</v>
      </c>
      <c r="B111" s="1317"/>
      <c r="C111" s="1317"/>
      <c r="D111" s="1317"/>
      <c r="E111" s="1317"/>
      <c r="F111" s="1317"/>
      <c r="G111" s="1258">
        <v>0.34234234234234234</v>
      </c>
      <c r="H111" s="1258">
        <v>0.31152204836415365</v>
      </c>
      <c r="I111" s="1258">
        <v>0.3006369426751592</v>
      </c>
      <c r="J111" s="1258">
        <v>0.27625</v>
      </c>
      <c r="K111" s="1258">
        <v>0.3393275996872557</v>
      </c>
      <c r="L111" s="1258">
        <v>0.3172356369691923</v>
      </c>
      <c r="M111" s="1258">
        <v>0.3316582914572864</v>
      </c>
      <c r="N111" s="1258">
        <v>0.3027638190954774</v>
      </c>
      <c r="O111" s="1258">
        <v>0.3076923076923077</v>
      </c>
      <c r="P111" s="1258">
        <v>0.2963855421686747</v>
      </c>
      <c r="Q111" s="1258">
        <v>0.2697947214076246</v>
      </c>
      <c r="R111" s="1258">
        <v>0.2701612903225806</v>
      </c>
      <c r="S111" s="1258">
        <v>0.2846715328467153</v>
      </c>
      <c r="T111" s="1258" t="str">
        <f>'PP - Data'!T146</f>
        <v/>
      </c>
      <c r="U111" s="1315" t="str">
        <f>'PP - Data'!U146</f>
        <v/>
      </c>
      <c r="V111" s="1315" t="str">
        <f>'PP - Data'!V146</f>
        <v/>
      </c>
      <c r="W111" s="1315" t="str">
        <f>'PP - Data'!W146</f>
        <v/>
      </c>
      <c r="X111" s="1315" t="str">
        <f>'PP - Data'!X146</f>
        <v/>
      </c>
      <c r="Y111" s="1315" t="str">
        <f>'PP - Data'!Y146</f>
        <v/>
      </c>
      <c r="Z111" s="1315" t="str">
        <f>'PP - Data'!Z146</f>
        <v/>
      </c>
      <c r="AA111" s="1315" t="str">
        <f>'PP - Data'!AA146</f>
        <v/>
      </c>
      <c r="AB111" s="1315" t="str">
        <f>'PP - Data'!AB146</f>
        <v/>
      </c>
      <c r="AC111" s="1315" t="str">
        <f>'PP - Data'!AC146</f>
        <v/>
      </c>
      <c r="AD111" s="1315" t="str">
        <f>'PP - Data'!AD146</f>
        <v/>
      </c>
      <c r="AE111" s="1315" t="str">
        <f>'PP - Data'!AE146</f>
        <v/>
      </c>
    </row>
    <row r="112">
      <c r="G112" s="1166"/>
    </row>
    <row r="113">
      <c r="G113" s="1166"/>
    </row>
    <row r="114">
      <c r="G114" s="1166"/>
    </row>
    <row r="115">
      <c r="A115" s="1246" t="s">
        <v>1254</v>
      </c>
      <c r="B115" s="1308" t="str">
        <f>'PP - Data'!B183</f>
        <v/>
      </c>
      <c r="C115" s="1308" t="str">
        <f>'PP - Data'!C183</f>
        <v/>
      </c>
      <c r="D115" s="1308" t="str">
        <f>'PP - Data'!D183</f>
        <v/>
      </c>
      <c r="E115" s="1308" t="str">
        <f>'PP - Data'!E183</f>
        <v/>
      </c>
      <c r="F115" s="1308" t="str">
        <f>'PP - Data'!F183</f>
        <v/>
      </c>
      <c r="G115" s="1308" t="str">
        <f>'PP - Data'!G183</f>
        <v/>
      </c>
      <c r="H115" s="1308" t="str">
        <f>'PP - Data'!H183</f>
        <v/>
      </c>
      <c r="I115" s="1308" t="str">
        <f>'PP - Data'!I183</f>
        <v/>
      </c>
      <c r="J115" s="1308" t="str">
        <f>'PP - Data'!J183</f>
        <v/>
      </c>
      <c r="K115" s="1308" t="str">
        <f>'PP - Data'!K183</f>
        <v/>
      </c>
      <c r="L115" s="1308" t="str">
        <f>'PP - Data'!L183</f>
        <v/>
      </c>
      <c r="M115" s="1308" t="str">
        <f>'PP - Data'!M183</f>
        <v/>
      </c>
      <c r="N115" s="1308" t="str">
        <f>'PP - Data'!N183</f>
        <v/>
      </c>
      <c r="O115" s="1308" t="str">
        <f>'PP - Data'!O183</f>
        <v/>
      </c>
      <c r="P115" s="1308" t="str">
        <f>'PP - Data'!P183</f>
        <v/>
      </c>
      <c r="Q115" s="1308" t="str">
        <f>'PP - Data'!Q183</f>
        <v/>
      </c>
      <c r="R115" s="1308" t="str">
        <f>'PP - Data'!R183</f>
        <v/>
      </c>
      <c r="S115" s="1308" t="str">
        <f>'PP - Data'!S183</f>
        <v/>
      </c>
      <c r="T115" s="1293"/>
      <c r="U115" s="1293"/>
      <c r="V115" s="1293"/>
      <c r="W115" s="1293"/>
      <c r="X115" s="1293"/>
      <c r="Y115" s="1293"/>
      <c r="Z115" s="1293"/>
      <c r="AA115" s="1293"/>
      <c r="AB115" s="1293"/>
      <c r="AC115" s="1293"/>
      <c r="AD115" s="1293"/>
      <c r="AE115" s="1293"/>
    </row>
    <row r="116">
      <c r="A116" s="1248" t="s">
        <v>1259</v>
      </c>
      <c r="B116" s="1249">
        <f>B115/'OLD Summary'!B39</f>
        <v>0</v>
      </c>
      <c r="C116" s="1249">
        <f>C115/'OLD Summary'!C39</f>
        <v>0</v>
      </c>
      <c r="D116" s="1249">
        <f>D115/'OLD Summary'!D39</f>
        <v>0</v>
      </c>
      <c r="E116" s="1249">
        <f>E115/'OLD Summary'!E39</f>
        <v>0</v>
      </c>
      <c r="F116" s="1249">
        <f>F115/'OLD Summary'!F39</f>
        <v>0</v>
      </c>
      <c r="G116" s="1249">
        <f>G115/'OLD Summary'!G39</f>
        <v>0</v>
      </c>
      <c r="H116" s="1249">
        <f>H115/'OLD Summary'!H39</f>
        <v>0</v>
      </c>
      <c r="I116" s="1249">
        <f>I115/'OLD Summary'!I39</f>
        <v>0</v>
      </c>
      <c r="J116" s="1249">
        <f>J115/'OLD Summary'!J39</f>
        <v>0</v>
      </c>
      <c r="K116" s="1249">
        <f>K115/'OLD Summary'!K39</f>
        <v>0</v>
      </c>
      <c r="L116" s="1249">
        <f>L115/'OLD Summary'!L39</f>
        <v>0</v>
      </c>
      <c r="M116" s="1249">
        <f>M115/'OLD Summary'!M39</f>
        <v>0</v>
      </c>
      <c r="N116" s="1249">
        <f>N115/'OLD Summary'!N39</f>
        <v>0</v>
      </c>
      <c r="O116" s="1249">
        <f>O115/'OLD Summary'!O39</f>
        <v>0</v>
      </c>
      <c r="P116" s="1249">
        <f>P115/'OLD Summary'!P39</f>
        <v>0</v>
      </c>
      <c r="Q116" s="1249">
        <f>Q115/'OLD Summary'!Q39</f>
        <v>0</v>
      </c>
      <c r="R116" s="1249">
        <f>R115/'OLD Summary'!R39</f>
        <v>0</v>
      </c>
      <c r="S116" s="1249">
        <f>S115/'OLD Summary'!S39</f>
        <v>0</v>
      </c>
      <c r="T116" s="1249"/>
      <c r="U116" s="1249"/>
      <c r="V116" s="1249"/>
      <c r="W116" s="1249"/>
      <c r="X116" s="1249"/>
      <c r="Y116" s="1249"/>
      <c r="Z116" s="1249"/>
      <c r="AA116" s="1249"/>
      <c r="AB116" s="1249"/>
      <c r="AC116" s="1249"/>
      <c r="AD116" s="1249"/>
      <c r="AE116" s="1249"/>
    </row>
    <row r="117">
      <c r="G117" s="1166"/>
    </row>
    <row r="118" ht="27.0" customHeight="1">
      <c r="A118" s="1295" t="s">
        <v>1345</v>
      </c>
      <c r="B118" s="1103"/>
      <c r="C118" s="1103"/>
      <c r="D118" s="1103"/>
      <c r="E118" s="1103"/>
      <c r="F118" s="1103"/>
      <c r="G118" s="1268"/>
      <c r="H118" s="1103"/>
      <c r="I118" s="1103"/>
      <c r="J118" s="1103"/>
      <c r="K118" s="1103"/>
      <c r="L118" s="1103"/>
      <c r="M118" s="1103"/>
      <c r="N118" s="1103"/>
      <c r="O118" s="1103"/>
      <c r="P118" s="1103"/>
      <c r="Q118" s="1103"/>
      <c r="R118" s="1103"/>
      <c r="S118" s="1103"/>
      <c r="T118" s="1103"/>
      <c r="U118" s="1103"/>
      <c r="V118" s="1103"/>
      <c r="W118" s="1103"/>
      <c r="X118" s="1103"/>
      <c r="Y118" s="1103"/>
      <c r="Z118" s="1103"/>
      <c r="AA118" s="1103"/>
      <c r="AB118" s="1103"/>
      <c r="AC118" s="1103"/>
      <c r="AD118" s="1103"/>
      <c r="AE118" s="1103"/>
    </row>
    <row r="119">
      <c r="A119" s="1039" t="s">
        <v>1346</v>
      </c>
      <c r="B119" s="1296" t="str">
        <f>'PP - Data'!B185</f>
        <v/>
      </c>
      <c r="C119" s="1296" t="str">
        <f>'PP - Data'!C185</f>
        <v/>
      </c>
      <c r="D119" s="1296" t="str">
        <f>'PP - Data'!D185</f>
        <v/>
      </c>
      <c r="E119" s="1296" t="str">
        <f>'PP - Data'!E185</f>
        <v/>
      </c>
      <c r="F119" s="1296" t="str">
        <f>'PP - Data'!F185</f>
        <v/>
      </c>
      <c r="G119" s="1296" t="str">
        <f>'PP - Data'!G185</f>
        <v/>
      </c>
      <c r="H119" s="1296" t="str">
        <f>'PP - Data'!H185</f>
        <v/>
      </c>
      <c r="I119" s="1296" t="str">
        <f>'PP - Data'!I185</f>
        <v/>
      </c>
      <c r="J119" s="1296" t="str">
        <f>'PP - Data'!J185</f>
        <v/>
      </c>
      <c r="K119" s="1296" t="str">
        <f>'PP - Data'!K185</f>
        <v/>
      </c>
      <c r="L119" s="1296" t="str">
        <f>'PP - Data'!L185</f>
        <v/>
      </c>
      <c r="M119" s="1296" t="str">
        <f>'PP - Data'!M185</f>
        <v/>
      </c>
      <c r="N119" s="1296" t="str">
        <f>'PP - Data'!N185</f>
        <v/>
      </c>
      <c r="O119" s="1296" t="str">
        <f>'PP - Data'!O185</f>
        <v/>
      </c>
      <c r="P119" s="1296" t="str">
        <f>'PP - Data'!P185</f>
        <v/>
      </c>
      <c r="Q119" s="1296" t="str">
        <f>'PP - Data'!Q185</f>
        <v/>
      </c>
      <c r="R119" s="1296" t="str">
        <f>'PP - Data'!R185</f>
        <v/>
      </c>
      <c r="S119" s="1296" t="str">
        <f>'PP - Data'!S185</f>
        <v/>
      </c>
      <c r="T119" s="1296" t="str">
        <f>'PP - Data'!T185</f>
        <v/>
      </c>
      <c r="U119" s="1296" t="str">
        <f>'PP - Data'!U185</f>
        <v/>
      </c>
      <c r="V119" s="1296" t="str">
        <f>'PP - Data'!V185</f>
        <v/>
      </c>
      <c r="W119" s="1296" t="str">
        <f>'PP - Data'!W185</f>
        <v/>
      </c>
      <c r="X119" s="1296" t="str">
        <f>'PP - Data'!X185</f>
        <v/>
      </c>
      <c r="Y119" s="1296" t="str">
        <f>'PP - Data'!Y185</f>
        <v/>
      </c>
      <c r="Z119" s="1296" t="str">
        <f>'PP - Data'!Z185</f>
        <v/>
      </c>
      <c r="AA119" s="1296" t="str">
        <f>'PP - Data'!AA185</f>
        <v/>
      </c>
      <c r="AB119" s="1296" t="str">
        <f>'PP - Data'!AB185</f>
        <v/>
      </c>
      <c r="AC119" s="1296" t="str">
        <f>'PP - Data'!AC185</f>
        <v/>
      </c>
      <c r="AD119" s="1296" t="str">
        <f>'PP - Data'!AD185</f>
        <v/>
      </c>
      <c r="AE119" s="1296" t="str">
        <f>'PP - Data'!AE185</f>
        <v/>
      </c>
    </row>
    <row r="120">
      <c r="A120" s="1257" t="s">
        <v>1347</v>
      </c>
      <c r="B120" s="1303">
        <f>'PP - Data'!B186</f>
        <v>0</v>
      </c>
      <c r="C120" s="1303">
        <f>'PP - Data'!C186</f>
        <v>0</v>
      </c>
      <c r="D120" s="1303">
        <f>'PP - Data'!D186</f>
        <v>0</v>
      </c>
      <c r="E120" s="1303">
        <f>'PP - Data'!E186</f>
        <v>0</v>
      </c>
      <c r="F120" s="1303" t="str">
        <f>'PP - Data'!F186</f>
        <v/>
      </c>
      <c r="G120" s="1303">
        <f>'PP - Data'!G186</f>
        <v>0.07547169811</v>
      </c>
      <c r="H120" s="1303">
        <f>'PP - Data'!H186</f>
        <v>0.08653846154</v>
      </c>
      <c r="I120" s="1303">
        <f>'PP - Data'!I186</f>
        <v>0.09649122807</v>
      </c>
      <c r="J120" s="1303">
        <f>'PP - Data'!J186</f>
        <v>0.1923076923</v>
      </c>
      <c r="K120" s="1303">
        <f>'PP - Data'!K186</f>
        <v>0.09615384615</v>
      </c>
      <c r="L120" s="1303">
        <f>'PP - Data'!L186</f>
        <v>0.08979591837</v>
      </c>
      <c r="M120" s="1303">
        <f>'PP - Data'!M186</f>
        <v>0.07692307692</v>
      </c>
      <c r="N120" s="1303">
        <f>'PP - Data'!N186</f>
        <v>0.1063829787</v>
      </c>
      <c r="O120" s="1303">
        <f>'PP - Data'!O186</f>
        <v>0.1386138614</v>
      </c>
      <c r="P120" s="1303">
        <f>'PP - Data'!P186</f>
        <v>0.07594936709</v>
      </c>
      <c r="Q120" s="1303">
        <f>'PP - Data'!Q186</f>
        <v>0.1694915254</v>
      </c>
      <c r="R120" s="1303">
        <f>'PP - Data'!R186</f>
        <v>0.1346153846</v>
      </c>
      <c r="S120" s="1303">
        <f>'PP - Data'!S186</f>
        <v>0.07407407407</v>
      </c>
      <c r="T120" s="1303">
        <f>'PP - Data'!T186</f>
        <v>0</v>
      </c>
      <c r="U120" s="1303">
        <f>'PP - Data'!U186</f>
        <v>0</v>
      </c>
      <c r="V120" s="1303">
        <f>'PP - Data'!V186</f>
        <v>0</v>
      </c>
      <c r="W120" s="1303">
        <f>'PP - Data'!W186</f>
        <v>0</v>
      </c>
      <c r="X120" s="1303">
        <f>'PP - Data'!X186</f>
        <v>0</v>
      </c>
      <c r="Y120" s="1303">
        <f>'PP - Data'!Y186</f>
        <v>0</v>
      </c>
      <c r="Z120" s="1303">
        <f>'PP - Data'!Z186</f>
        <v>0</v>
      </c>
      <c r="AA120" s="1303">
        <f>'PP - Data'!AA186</f>
        <v>0</v>
      </c>
      <c r="AB120" s="1303">
        <f>'PP - Data'!AB186</f>
        <v>0</v>
      </c>
      <c r="AC120" s="1303">
        <f>'PP - Data'!AC186</f>
        <v>0</v>
      </c>
      <c r="AD120" s="1303">
        <f>'PP - Data'!AD186</f>
        <v>0</v>
      </c>
      <c r="AE120" s="1303">
        <f>'PP - Data'!AE186</f>
        <v>0</v>
      </c>
    </row>
    <row r="121">
      <c r="G121" s="1166"/>
    </row>
    <row r="122">
      <c r="G122" s="1166"/>
    </row>
  </sheetData>
  <conditionalFormatting sqref="Z7">
    <cfRule type="colorScale" priority="1">
      <colorScale>
        <cfvo type="min"/>
        <cfvo type="max"/>
        <color rgb="FFFFFFFF"/>
        <color rgb="FF57BB8A"/>
      </colorScale>
    </cfRule>
  </conditionalFormatting>
  <conditionalFormatting sqref="B8:AE19">
    <cfRule type="colorScale" priority="2">
      <colorScale>
        <cfvo type="min"/>
        <cfvo type="max"/>
        <color rgb="FFFFFFFF"/>
        <color rgb="FF57BB8A"/>
      </colorScale>
    </cfRule>
  </conditionalFormatting>
  <conditionalFormatting sqref="B119:AE120">
    <cfRule type="colorScale" priority="3">
      <colorScale>
        <cfvo type="min"/>
        <cfvo type="max"/>
        <color rgb="FFFFFFFF"/>
        <color rgb="FF57BB8A"/>
      </colorScale>
    </cfRule>
  </conditionalFormatting>
  <conditionalFormatting sqref="B28:F28 G28:AE46 B63:AE63 B93:F93 G93:AE111">
    <cfRule type="colorScale" priority="4">
      <colorScale>
        <cfvo type="min"/>
        <cfvo type="max"/>
        <color rgb="FFFFFFFF"/>
        <color rgb="FF57BB8A"/>
      </colorScale>
    </cfRule>
  </conditionalFormatting>
  <conditionalFormatting sqref="B30:AE32 B65:AE67 B95:AE97">
    <cfRule type="colorScale" priority="5">
      <colorScale>
        <cfvo type="min"/>
        <cfvo type="max"/>
        <color rgb="FFFCFCFF"/>
        <color rgb="FF57BB8A"/>
      </colorScale>
    </cfRule>
  </conditionalFormatting>
  <conditionalFormatting sqref="B34:AE34 B69:AE69 B99:AE99">
    <cfRule type="colorScale" priority="6">
      <colorScale>
        <cfvo type="min"/>
        <cfvo type="max"/>
        <color rgb="FFFCFCFF"/>
        <color rgb="FF57BB8A"/>
      </colorScale>
    </cfRule>
  </conditionalFormatting>
  <conditionalFormatting sqref="G36:AE38 G71:AE73 G101:AE103">
    <cfRule type="colorScale" priority="7">
      <colorScale>
        <cfvo type="min"/>
        <cfvo type="max"/>
        <color rgb="FFFCFCFF"/>
        <color rgb="FF57BB8A"/>
      </colorScale>
    </cfRule>
  </conditionalFormatting>
  <conditionalFormatting sqref="B40:AE40 B75:AE75 B105:AE105">
    <cfRule type="colorScale" priority="8">
      <colorScale>
        <cfvo type="min"/>
        <cfvo type="max"/>
        <color rgb="FFFCFCFF"/>
        <color rgb="FF57BB8A"/>
      </colorScale>
    </cfRule>
  </conditionalFormatting>
  <conditionalFormatting sqref="B42:AE44 B77:AE79 B107:AE109">
    <cfRule type="colorScale" priority="9">
      <colorScale>
        <cfvo type="min"/>
        <cfvo type="max"/>
        <color rgb="FFFCFCFF"/>
        <color rgb="FF57BB8A"/>
      </colorScale>
    </cfRule>
  </conditionalFormatting>
  <conditionalFormatting sqref="B46:AE46 B81:AE81 B111:AE111">
    <cfRule type="colorScale" priority="10">
      <colorScale>
        <cfvo type="min"/>
        <cfvo type="max"/>
        <color rgb="FFFCFCFF"/>
        <color rgb="FF57BB8A"/>
      </colorScale>
    </cfRule>
  </conditionalFormatting>
  <conditionalFormatting sqref="B48:AE50 B83:AE85">
    <cfRule type="colorScale" priority="11">
      <colorScale>
        <cfvo type="min"/>
        <cfvo type="max"/>
        <color rgb="FFFCFCFF"/>
        <color rgb="FF57BB8A"/>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59.75"/>
  </cols>
  <sheetData>
    <row r="1">
      <c r="A1" s="1320" t="s">
        <v>1262</v>
      </c>
      <c r="B1" s="1321">
        <v>45261.0</v>
      </c>
      <c r="C1" s="1321">
        <v>45262.0</v>
      </c>
      <c r="D1" s="1321">
        <v>45263.0</v>
      </c>
      <c r="E1" s="1321">
        <v>45264.0</v>
      </c>
      <c r="F1" s="1321">
        <v>45265.0</v>
      </c>
      <c r="G1" s="1321">
        <v>45266.0</v>
      </c>
      <c r="H1" s="1321">
        <v>45267.0</v>
      </c>
      <c r="I1" s="1321">
        <v>45268.0</v>
      </c>
      <c r="J1" s="1321">
        <v>45269.0</v>
      </c>
      <c r="K1" s="1321">
        <v>45270.0</v>
      </c>
      <c r="L1" s="1321">
        <v>45271.0</v>
      </c>
      <c r="M1" s="1321">
        <v>45272.0</v>
      </c>
      <c r="N1" s="1321">
        <v>45273.0</v>
      </c>
      <c r="O1" s="1321">
        <v>45274.0</v>
      </c>
      <c r="P1" s="1321">
        <v>45275.0</v>
      </c>
      <c r="Q1" s="1321">
        <v>45276.0</v>
      </c>
      <c r="R1" s="1321">
        <v>45277.0</v>
      </c>
      <c r="S1" s="1321">
        <v>45278.0</v>
      </c>
      <c r="T1" s="1321">
        <v>45279.0</v>
      </c>
      <c r="U1" s="1321">
        <v>45280.0</v>
      </c>
      <c r="V1" s="1321">
        <v>45281.0</v>
      </c>
      <c r="W1" s="1321">
        <v>45282.0</v>
      </c>
      <c r="X1" s="1321">
        <v>45283.0</v>
      </c>
      <c r="Y1" s="1321">
        <v>45284.0</v>
      </c>
      <c r="Z1" s="1321">
        <v>45285.0</v>
      </c>
      <c r="AA1" s="1321">
        <v>45286.0</v>
      </c>
      <c r="AB1" s="1321">
        <v>45287.0</v>
      </c>
      <c r="AC1" s="1321">
        <v>45288.0</v>
      </c>
      <c r="AD1" s="1321">
        <v>45289.0</v>
      </c>
      <c r="AE1" s="1321">
        <v>45290.0</v>
      </c>
      <c r="AF1" s="1321">
        <v>45291.0</v>
      </c>
    </row>
    <row r="2">
      <c r="A2" s="1322" t="s">
        <v>1264</v>
      </c>
      <c r="B2" s="1323">
        <v>186.0</v>
      </c>
      <c r="C2" s="1323">
        <v>275.0</v>
      </c>
      <c r="D2" s="1323">
        <v>365.0</v>
      </c>
      <c r="E2" s="1323">
        <v>328.0</v>
      </c>
      <c r="F2" s="1323">
        <v>321.0</v>
      </c>
      <c r="G2" s="1323">
        <v>387.0</v>
      </c>
      <c r="H2" s="1323">
        <v>343.0</v>
      </c>
      <c r="I2" s="1323">
        <v>379.0</v>
      </c>
      <c r="J2" s="1323">
        <v>381.0</v>
      </c>
      <c r="K2" s="1323">
        <v>442.0</v>
      </c>
      <c r="L2" s="1323">
        <v>475.0</v>
      </c>
      <c r="M2" s="1323">
        <v>381.0</v>
      </c>
      <c r="N2" s="1064">
        <v>300.0</v>
      </c>
      <c r="O2" s="1324">
        <v>192.0</v>
      </c>
      <c r="P2" s="1324">
        <v>151.0</v>
      </c>
      <c r="Q2" s="1324">
        <v>130.0</v>
      </c>
      <c r="R2" s="1324">
        <v>90.0</v>
      </c>
      <c r="S2" s="1324">
        <v>91.0</v>
      </c>
      <c r="T2" s="1324">
        <v>93.0</v>
      </c>
      <c r="U2" s="1325">
        <v>76.0</v>
      </c>
      <c r="V2" s="1325">
        <v>41.0</v>
      </c>
      <c r="W2" s="1325">
        <v>30.0</v>
      </c>
      <c r="X2" s="1325">
        <v>21.0</v>
      </c>
      <c r="Y2" s="1324">
        <v>30.0</v>
      </c>
      <c r="Z2" s="1324">
        <v>38.0</v>
      </c>
      <c r="AA2" s="1324">
        <v>41.0</v>
      </c>
      <c r="AB2" s="1324">
        <v>32.0</v>
      </c>
      <c r="AC2" s="1324">
        <v>23.0</v>
      </c>
      <c r="AD2" s="1324">
        <v>32.0</v>
      </c>
      <c r="AE2" s="1324">
        <v>44.0</v>
      </c>
      <c r="AF2" s="1324">
        <v>41.0</v>
      </c>
    </row>
    <row r="3">
      <c r="A3" s="1326" t="s">
        <v>1273</v>
      </c>
      <c r="B3" s="1324">
        <v>144.0</v>
      </c>
      <c r="C3" s="1324">
        <v>192.0</v>
      </c>
      <c r="D3" s="1324">
        <v>213.0</v>
      </c>
      <c r="E3" s="1324">
        <v>236.0</v>
      </c>
      <c r="F3" s="1324">
        <v>222.0</v>
      </c>
      <c r="G3" s="1324">
        <v>223.0</v>
      </c>
      <c r="H3" s="1324">
        <v>229.0</v>
      </c>
      <c r="I3" s="1324">
        <v>247.0</v>
      </c>
      <c r="J3" s="1324">
        <v>256.0</v>
      </c>
      <c r="K3" s="1324">
        <v>276.0</v>
      </c>
      <c r="L3" s="1324">
        <v>359.0</v>
      </c>
      <c r="M3" s="1324">
        <v>304.0</v>
      </c>
      <c r="N3" s="1064">
        <v>253.0</v>
      </c>
      <c r="O3" s="1064">
        <v>206.0</v>
      </c>
      <c r="P3" s="1064">
        <v>159.0</v>
      </c>
      <c r="Q3" s="1324">
        <v>126.0</v>
      </c>
      <c r="R3" s="1324">
        <v>91.0</v>
      </c>
      <c r="S3" s="1324">
        <v>106.0</v>
      </c>
      <c r="T3" s="1324">
        <v>98.0</v>
      </c>
      <c r="U3" s="1324">
        <v>87.0</v>
      </c>
      <c r="V3" s="1324">
        <v>38.0</v>
      </c>
      <c r="W3" s="1324">
        <v>34.0</v>
      </c>
      <c r="X3" s="1324">
        <v>26.0</v>
      </c>
      <c r="Y3" s="1324">
        <v>29.0</v>
      </c>
      <c r="Z3" s="1324">
        <v>73.0</v>
      </c>
      <c r="AA3" s="1324">
        <v>63.0</v>
      </c>
      <c r="AB3" s="1324">
        <v>63.0</v>
      </c>
      <c r="AC3" s="1324">
        <v>74.0</v>
      </c>
      <c r="AD3" s="1324">
        <v>76.0</v>
      </c>
      <c r="AE3" s="1324">
        <v>82.0</v>
      </c>
      <c r="AF3" s="1324">
        <v>62.0</v>
      </c>
    </row>
    <row r="4">
      <c r="A4" s="1326" t="s">
        <v>46</v>
      </c>
      <c r="B4" s="1324">
        <v>9.0</v>
      </c>
      <c r="C4" s="1324">
        <v>12.0</v>
      </c>
      <c r="D4" s="1324">
        <v>6.0</v>
      </c>
      <c r="E4" s="1324">
        <v>14.0</v>
      </c>
      <c r="F4" s="1324">
        <v>16.0</v>
      </c>
      <c r="G4" s="1324">
        <v>21.0</v>
      </c>
      <c r="H4" s="1324">
        <v>23.0</v>
      </c>
      <c r="I4" s="1324">
        <v>18.0</v>
      </c>
      <c r="J4" s="1324">
        <v>21.0</v>
      </c>
      <c r="K4" s="1324">
        <v>13.0</v>
      </c>
      <c r="L4" s="1324">
        <v>29.0</v>
      </c>
      <c r="M4" s="1324">
        <v>24.0</v>
      </c>
      <c r="N4" s="1064">
        <v>23.0</v>
      </c>
      <c r="O4" s="1064">
        <v>12.0</v>
      </c>
      <c r="P4" s="1064">
        <v>22.0</v>
      </c>
      <c r="Q4" s="1324">
        <v>4.0</v>
      </c>
      <c r="R4" s="1324">
        <v>6.0</v>
      </c>
      <c r="S4" s="1324">
        <v>8.0</v>
      </c>
      <c r="T4" s="1324">
        <v>4.0</v>
      </c>
      <c r="U4" s="1324">
        <v>5.0</v>
      </c>
      <c r="V4" s="1324">
        <v>5.0</v>
      </c>
      <c r="W4" s="1324">
        <v>0.0</v>
      </c>
      <c r="X4" s="1324">
        <v>0.0</v>
      </c>
      <c r="Y4" s="1324">
        <v>1.0</v>
      </c>
      <c r="Z4" s="1324">
        <v>1.0</v>
      </c>
      <c r="AA4" s="1324">
        <v>3.0</v>
      </c>
      <c r="AB4" s="1324">
        <v>0.0</v>
      </c>
      <c r="AC4" s="1324">
        <v>0.0</v>
      </c>
      <c r="AD4" s="1324">
        <v>0.0</v>
      </c>
      <c r="AE4" s="1324">
        <v>3.0</v>
      </c>
      <c r="AF4" s="1324">
        <v>4.0</v>
      </c>
    </row>
    <row r="5">
      <c r="A5" s="1326" t="s">
        <v>1274</v>
      </c>
      <c r="B5" s="1324">
        <v>5.0</v>
      </c>
      <c r="C5" s="1324">
        <v>6.0</v>
      </c>
      <c r="D5" s="1324">
        <v>4.0</v>
      </c>
      <c r="E5" s="1324">
        <v>17.0</v>
      </c>
      <c r="F5" s="1324">
        <v>7.0</v>
      </c>
      <c r="G5" s="1324">
        <v>9.0</v>
      </c>
      <c r="H5" s="1324">
        <v>11.0</v>
      </c>
      <c r="I5" s="1324">
        <v>4.0</v>
      </c>
      <c r="J5" s="1324">
        <v>7.0</v>
      </c>
      <c r="K5" s="1324">
        <v>389.0</v>
      </c>
      <c r="L5" s="1324">
        <v>161.0</v>
      </c>
      <c r="M5" s="1324">
        <v>94.0</v>
      </c>
      <c r="N5" s="1064">
        <v>69.0</v>
      </c>
      <c r="O5" s="1064">
        <v>37.0</v>
      </c>
      <c r="P5" s="1064">
        <v>28.0</v>
      </c>
      <c r="Q5" s="1324">
        <v>20.0</v>
      </c>
      <c r="R5" s="1324">
        <v>12.0</v>
      </c>
      <c r="S5" s="1324">
        <v>12.0</v>
      </c>
      <c r="T5" s="1324">
        <v>10.0</v>
      </c>
      <c r="U5" s="1324">
        <v>7.0</v>
      </c>
      <c r="V5" s="1324">
        <v>4.0</v>
      </c>
      <c r="W5" s="1324">
        <v>5.0</v>
      </c>
      <c r="X5" s="1324">
        <v>2.0</v>
      </c>
      <c r="Y5" s="1324">
        <v>1.0</v>
      </c>
      <c r="Z5" s="1324">
        <v>5.0</v>
      </c>
      <c r="AA5" s="1324">
        <v>7.0</v>
      </c>
      <c r="AB5" s="1324">
        <v>2.0</v>
      </c>
      <c r="AC5" s="1324">
        <v>4.0</v>
      </c>
      <c r="AD5" s="1324">
        <v>1.0</v>
      </c>
      <c r="AE5" s="1324">
        <v>0.0</v>
      </c>
      <c r="AF5" s="1324">
        <v>1.0</v>
      </c>
    </row>
    <row r="6">
      <c r="A6" s="1326" t="s">
        <v>1276</v>
      </c>
      <c r="B6" s="1324">
        <v>37.0</v>
      </c>
      <c r="C6" s="1324">
        <v>32.0</v>
      </c>
      <c r="D6" s="1324">
        <v>41.0</v>
      </c>
      <c r="E6" s="1324">
        <v>46.0</v>
      </c>
      <c r="F6" s="1324">
        <v>55.0</v>
      </c>
      <c r="G6" s="1324">
        <v>32.0</v>
      </c>
      <c r="H6" s="1324">
        <v>43.0</v>
      </c>
      <c r="I6" s="1324">
        <v>57.0</v>
      </c>
      <c r="J6" s="1324">
        <v>59.0</v>
      </c>
      <c r="K6" s="1324">
        <v>62.0</v>
      </c>
      <c r="L6" s="1324">
        <v>67.0</v>
      </c>
      <c r="M6" s="1324">
        <v>76.0</v>
      </c>
      <c r="N6" s="1064">
        <v>52.0</v>
      </c>
      <c r="O6" s="1064">
        <v>32.0</v>
      </c>
      <c r="P6" s="1064">
        <v>17.0</v>
      </c>
      <c r="Q6" s="1324">
        <v>17.0</v>
      </c>
      <c r="R6" s="1324">
        <v>18.0</v>
      </c>
      <c r="S6" s="1324">
        <v>18.0</v>
      </c>
      <c r="T6" s="1324">
        <v>11.0</v>
      </c>
      <c r="U6" s="1324">
        <v>15.0</v>
      </c>
      <c r="V6" s="1324">
        <v>10.0</v>
      </c>
      <c r="W6" s="1324">
        <v>6.0</v>
      </c>
      <c r="X6" s="1324">
        <v>10.0</v>
      </c>
      <c r="Y6" s="1324">
        <v>4.0</v>
      </c>
      <c r="Z6" s="1324">
        <v>7.0</v>
      </c>
      <c r="AA6" s="1324">
        <v>8.0</v>
      </c>
      <c r="AB6" s="1324">
        <v>5.0</v>
      </c>
      <c r="AC6" s="1324">
        <v>9.0</v>
      </c>
      <c r="AD6" s="1324">
        <v>6.0</v>
      </c>
      <c r="AE6" s="1324">
        <v>9.0</v>
      </c>
      <c r="AF6" s="1324">
        <v>7.0</v>
      </c>
    </row>
    <row r="7">
      <c r="A7" s="1327" t="s">
        <v>1277</v>
      </c>
      <c r="B7" s="1324">
        <v>3.0</v>
      </c>
      <c r="C7" s="1064">
        <v>3.0</v>
      </c>
      <c r="D7" s="1064">
        <v>10.0</v>
      </c>
      <c r="E7" s="1064">
        <v>10.0</v>
      </c>
      <c r="F7" s="1064">
        <v>11.0</v>
      </c>
      <c r="G7" s="1064">
        <v>14.0</v>
      </c>
      <c r="H7" s="1064">
        <v>8.0</v>
      </c>
      <c r="I7" s="1064">
        <v>6.0</v>
      </c>
      <c r="J7" s="1064">
        <v>7.0</v>
      </c>
      <c r="K7" s="1064">
        <v>10.0</v>
      </c>
      <c r="L7" s="1064">
        <v>9.0</v>
      </c>
      <c r="M7" s="1064">
        <v>13.0</v>
      </c>
      <c r="N7" s="1064">
        <v>10.0</v>
      </c>
      <c r="O7" s="1064">
        <v>4.0</v>
      </c>
      <c r="P7" s="1064">
        <v>1.0</v>
      </c>
      <c r="Q7" s="1324">
        <v>6.0</v>
      </c>
      <c r="R7" s="1324">
        <v>1.0</v>
      </c>
      <c r="S7" s="1324">
        <v>4.0</v>
      </c>
      <c r="T7" s="1324">
        <v>5.0</v>
      </c>
      <c r="U7" s="1324">
        <v>1.0</v>
      </c>
      <c r="V7" s="1324">
        <v>1.0</v>
      </c>
      <c r="W7" s="1324">
        <v>2.0</v>
      </c>
      <c r="X7" s="1324">
        <v>2.0</v>
      </c>
      <c r="Y7" s="1324">
        <v>2.0</v>
      </c>
      <c r="Z7" s="1324">
        <v>0.0</v>
      </c>
      <c r="AA7" s="1324">
        <v>3.0</v>
      </c>
      <c r="AB7" s="1324">
        <v>0.0</v>
      </c>
      <c r="AC7" s="1324">
        <v>1.0</v>
      </c>
      <c r="AD7" s="1324">
        <v>3.0</v>
      </c>
      <c r="AE7" s="1324">
        <v>3.0</v>
      </c>
      <c r="AF7" s="1324">
        <v>2.0</v>
      </c>
    </row>
    <row r="8">
      <c r="A8" s="1327" t="s">
        <v>1278</v>
      </c>
      <c r="B8" s="1064">
        <v>31.0</v>
      </c>
      <c r="C8" s="1064">
        <v>32.0</v>
      </c>
      <c r="D8" s="1064">
        <v>41.0</v>
      </c>
      <c r="E8" s="1064">
        <v>36.0</v>
      </c>
      <c r="F8" s="1064">
        <v>62.0</v>
      </c>
      <c r="G8" s="1064">
        <v>60.0</v>
      </c>
      <c r="H8" s="1064">
        <v>52.0</v>
      </c>
      <c r="I8" s="1064">
        <v>67.0</v>
      </c>
      <c r="J8" s="1064">
        <v>63.0</v>
      </c>
      <c r="K8" s="1064">
        <v>78.0</v>
      </c>
      <c r="L8" s="1064">
        <v>92.0</v>
      </c>
      <c r="M8" s="1064">
        <v>92.0</v>
      </c>
      <c r="N8" s="1064">
        <v>79.0</v>
      </c>
      <c r="O8" s="1064">
        <v>42.0</v>
      </c>
      <c r="P8" s="1064">
        <v>32.0</v>
      </c>
      <c r="Q8" s="1324">
        <v>32.0</v>
      </c>
      <c r="R8" s="1324">
        <v>24.0</v>
      </c>
      <c r="S8" s="1324">
        <v>29.0</v>
      </c>
      <c r="T8" s="1324">
        <v>18.0</v>
      </c>
      <c r="U8" s="1324">
        <v>18.0</v>
      </c>
      <c r="V8" s="1324">
        <v>10.0</v>
      </c>
      <c r="W8" s="1324">
        <v>0.0</v>
      </c>
      <c r="X8" s="1324">
        <v>0.0</v>
      </c>
      <c r="Y8" s="1324">
        <v>0.0</v>
      </c>
      <c r="Z8" s="1324">
        <v>0.0</v>
      </c>
      <c r="AA8" s="1324">
        <v>0.0</v>
      </c>
      <c r="AB8" s="1324">
        <v>0.0</v>
      </c>
      <c r="AC8" s="1324">
        <v>0.0</v>
      </c>
      <c r="AD8" s="1324">
        <v>0.0</v>
      </c>
      <c r="AE8" s="1324">
        <v>0.0</v>
      </c>
      <c r="AF8" s="1324">
        <v>0.0</v>
      </c>
    </row>
    <row r="9">
      <c r="A9" s="1327" t="s">
        <v>1279</v>
      </c>
      <c r="B9" s="1064">
        <v>1.0</v>
      </c>
      <c r="C9" s="1064">
        <v>1.0</v>
      </c>
      <c r="D9" s="1064">
        <v>1.0</v>
      </c>
      <c r="E9" s="1064">
        <v>2.0</v>
      </c>
      <c r="F9" s="1064">
        <v>2.0</v>
      </c>
      <c r="G9" s="1064">
        <v>3.0</v>
      </c>
      <c r="H9" s="1064">
        <v>1.0</v>
      </c>
      <c r="I9" s="1064">
        <v>0.0</v>
      </c>
      <c r="J9" s="1064">
        <v>5.0</v>
      </c>
      <c r="K9" s="1064">
        <v>5.0</v>
      </c>
      <c r="L9" s="1064">
        <v>7.0</v>
      </c>
      <c r="M9" s="1064">
        <v>7.0</v>
      </c>
      <c r="N9" s="1064">
        <v>6.0</v>
      </c>
      <c r="O9" s="1064">
        <v>4.0</v>
      </c>
      <c r="P9" s="1064">
        <v>1.0</v>
      </c>
      <c r="Q9" s="1324">
        <v>1.0</v>
      </c>
      <c r="R9" s="1324">
        <v>0.0</v>
      </c>
      <c r="S9" s="1324">
        <v>1.0</v>
      </c>
      <c r="T9" s="1324">
        <v>3.0</v>
      </c>
      <c r="U9" s="1324">
        <v>0.0</v>
      </c>
      <c r="V9" s="1324">
        <v>1.0</v>
      </c>
      <c r="W9" s="1324">
        <v>0.0</v>
      </c>
      <c r="X9" s="1324">
        <v>0.0</v>
      </c>
      <c r="Y9" s="1324">
        <v>0.0</v>
      </c>
      <c r="Z9" s="1324">
        <v>0.0</v>
      </c>
      <c r="AA9" s="1324">
        <v>0.0</v>
      </c>
      <c r="AB9" s="1324">
        <v>0.0</v>
      </c>
      <c r="AC9" s="1324">
        <v>0.0</v>
      </c>
      <c r="AD9" s="1324">
        <v>0.0</v>
      </c>
      <c r="AE9" s="1324">
        <v>0.0</v>
      </c>
      <c r="AF9" s="1324">
        <v>0.0</v>
      </c>
    </row>
    <row r="10">
      <c r="A10" s="1328" t="s">
        <v>1350</v>
      </c>
      <c r="B10" s="1329">
        <f t="shared" ref="B10:AF10" si="1">SUM(B2:B9)</f>
        <v>416</v>
      </c>
      <c r="C10" s="1329">
        <f t="shared" si="1"/>
        <v>553</v>
      </c>
      <c r="D10" s="1329">
        <f t="shared" si="1"/>
        <v>681</v>
      </c>
      <c r="E10" s="1329">
        <f t="shared" si="1"/>
        <v>689</v>
      </c>
      <c r="F10" s="1329">
        <f t="shared" si="1"/>
        <v>696</v>
      </c>
      <c r="G10" s="1329">
        <f t="shared" si="1"/>
        <v>749</v>
      </c>
      <c r="H10" s="1329">
        <f t="shared" si="1"/>
        <v>710</v>
      </c>
      <c r="I10" s="1329">
        <f t="shared" si="1"/>
        <v>778</v>
      </c>
      <c r="J10" s="1329">
        <f t="shared" si="1"/>
        <v>799</v>
      </c>
      <c r="K10" s="1329">
        <f t="shared" si="1"/>
        <v>1275</v>
      </c>
      <c r="L10" s="1329">
        <f t="shared" si="1"/>
        <v>1199</v>
      </c>
      <c r="M10" s="1329">
        <f t="shared" si="1"/>
        <v>991</v>
      </c>
      <c r="N10" s="1329">
        <f t="shared" si="1"/>
        <v>792</v>
      </c>
      <c r="O10" s="1329">
        <f t="shared" si="1"/>
        <v>529</v>
      </c>
      <c r="P10" s="1329">
        <f t="shared" si="1"/>
        <v>411</v>
      </c>
      <c r="Q10" s="1329">
        <f t="shared" si="1"/>
        <v>336</v>
      </c>
      <c r="R10" s="1329">
        <f t="shared" si="1"/>
        <v>242</v>
      </c>
      <c r="S10" s="1329">
        <f t="shared" si="1"/>
        <v>269</v>
      </c>
      <c r="T10" s="1329">
        <f t="shared" si="1"/>
        <v>242</v>
      </c>
      <c r="U10" s="1329">
        <f t="shared" si="1"/>
        <v>209</v>
      </c>
      <c r="V10" s="1329">
        <f t="shared" si="1"/>
        <v>110</v>
      </c>
      <c r="W10" s="1329">
        <f t="shared" si="1"/>
        <v>77</v>
      </c>
      <c r="X10" s="1329">
        <f t="shared" si="1"/>
        <v>61</v>
      </c>
      <c r="Y10" s="1329">
        <f t="shared" si="1"/>
        <v>67</v>
      </c>
      <c r="Z10" s="1329">
        <f t="shared" si="1"/>
        <v>124</v>
      </c>
      <c r="AA10" s="1329">
        <f t="shared" si="1"/>
        <v>125</v>
      </c>
      <c r="AB10" s="1329">
        <f t="shared" si="1"/>
        <v>102</v>
      </c>
      <c r="AC10" s="1329">
        <f t="shared" si="1"/>
        <v>111</v>
      </c>
      <c r="AD10" s="1329">
        <f t="shared" si="1"/>
        <v>118</v>
      </c>
      <c r="AE10" s="1329">
        <f t="shared" si="1"/>
        <v>141</v>
      </c>
      <c r="AF10" s="1329">
        <f t="shared" si="1"/>
        <v>117</v>
      </c>
    </row>
    <row r="11">
      <c r="A11" s="1330" t="s">
        <v>1352</v>
      </c>
      <c r="B11" s="1331">
        <v>45261.0</v>
      </c>
      <c r="C11" s="1331">
        <v>45262.0</v>
      </c>
      <c r="D11" s="1331">
        <v>45263.0</v>
      </c>
      <c r="E11" s="1331">
        <v>45264.0</v>
      </c>
      <c r="F11" s="1331">
        <v>45265.0</v>
      </c>
      <c r="G11" s="1331">
        <v>45266.0</v>
      </c>
      <c r="H11" s="1331">
        <v>45267.0</v>
      </c>
      <c r="I11" s="1331">
        <v>45268.0</v>
      </c>
      <c r="J11" s="1331">
        <v>45269.0</v>
      </c>
      <c r="K11" s="1331">
        <v>45270.0</v>
      </c>
      <c r="L11" s="1331">
        <v>45271.0</v>
      </c>
      <c r="M11" s="1331">
        <v>45272.0</v>
      </c>
      <c r="N11" s="1331">
        <v>45273.0</v>
      </c>
      <c r="O11" s="1331">
        <v>45274.0</v>
      </c>
      <c r="P11" s="1331">
        <v>45275.0</v>
      </c>
      <c r="Q11" s="1331">
        <v>45276.0</v>
      </c>
      <c r="R11" s="1331">
        <v>45277.0</v>
      </c>
      <c r="S11" s="1331">
        <v>45278.0</v>
      </c>
      <c r="T11" s="1331">
        <v>45279.0</v>
      </c>
      <c r="U11" s="1331">
        <v>45280.0</v>
      </c>
      <c r="V11" s="1331">
        <v>45281.0</v>
      </c>
      <c r="W11" s="1331">
        <v>45282.0</v>
      </c>
      <c r="X11" s="1331">
        <v>45283.0</v>
      </c>
      <c r="Y11" s="1331">
        <v>45284.0</v>
      </c>
      <c r="Z11" s="1331">
        <v>45285.0</v>
      </c>
      <c r="AA11" s="1331">
        <v>45286.0</v>
      </c>
      <c r="AB11" s="1331">
        <v>45287.0</v>
      </c>
      <c r="AC11" s="1331">
        <v>45288.0</v>
      </c>
      <c r="AD11" s="1331">
        <v>45289.0</v>
      </c>
      <c r="AE11" s="1331">
        <v>45290.0</v>
      </c>
      <c r="AF11" s="1331">
        <v>45291.0</v>
      </c>
    </row>
    <row r="12">
      <c r="A12" s="1332" t="s">
        <v>1264</v>
      </c>
      <c r="B12" s="1333">
        <f t="shared" ref="B12:AF12" si="2">iferror(B2/B$10,"")</f>
        <v>0.4471153846</v>
      </c>
      <c r="C12" s="1333">
        <f t="shared" si="2"/>
        <v>0.4972875226</v>
      </c>
      <c r="D12" s="1333">
        <f t="shared" si="2"/>
        <v>0.5359765051</v>
      </c>
      <c r="E12" s="1333">
        <f t="shared" si="2"/>
        <v>0.4760522496</v>
      </c>
      <c r="F12" s="1333">
        <f t="shared" si="2"/>
        <v>0.4612068966</v>
      </c>
      <c r="G12" s="1333">
        <f t="shared" si="2"/>
        <v>0.5166889186</v>
      </c>
      <c r="H12" s="1333">
        <f t="shared" si="2"/>
        <v>0.4830985915</v>
      </c>
      <c r="I12" s="1333">
        <f t="shared" si="2"/>
        <v>0.4871465296</v>
      </c>
      <c r="J12" s="1333">
        <f t="shared" si="2"/>
        <v>0.4768460576</v>
      </c>
      <c r="K12" s="1333">
        <f t="shared" si="2"/>
        <v>0.3466666667</v>
      </c>
      <c r="L12" s="1333">
        <f t="shared" si="2"/>
        <v>0.3961634696</v>
      </c>
      <c r="M12" s="1333">
        <f t="shared" si="2"/>
        <v>0.3844601413</v>
      </c>
      <c r="N12" s="1333">
        <f t="shared" si="2"/>
        <v>0.3787878788</v>
      </c>
      <c r="O12" s="1333">
        <f t="shared" si="2"/>
        <v>0.3629489603</v>
      </c>
      <c r="P12" s="1333">
        <f t="shared" si="2"/>
        <v>0.3673965937</v>
      </c>
      <c r="Q12" s="1333">
        <f t="shared" si="2"/>
        <v>0.3869047619</v>
      </c>
      <c r="R12" s="1333">
        <f t="shared" si="2"/>
        <v>0.3719008264</v>
      </c>
      <c r="S12" s="1333">
        <f t="shared" si="2"/>
        <v>0.3382899628</v>
      </c>
      <c r="T12" s="1333">
        <f t="shared" si="2"/>
        <v>0.3842975207</v>
      </c>
      <c r="U12" s="1333">
        <f t="shared" si="2"/>
        <v>0.3636363636</v>
      </c>
      <c r="V12" s="1333">
        <f t="shared" si="2"/>
        <v>0.3727272727</v>
      </c>
      <c r="W12" s="1333">
        <f t="shared" si="2"/>
        <v>0.3896103896</v>
      </c>
      <c r="X12" s="1333">
        <f t="shared" si="2"/>
        <v>0.3442622951</v>
      </c>
      <c r="Y12" s="1333">
        <f t="shared" si="2"/>
        <v>0.447761194</v>
      </c>
      <c r="Z12" s="1333">
        <f t="shared" si="2"/>
        <v>0.3064516129</v>
      </c>
      <c r="AA12" s="1333">
        <f t="shared" si="2"/>
        <v>0.328</v>
      </c>
      <c r="AB12" s="1333">
        <f t="shared" si="2"/>
        <v>0.3137254902</v>
      </c>
      <c r="AC12" s="1333">
        <f t="shared" si="2"/>
        <v>0.2072072072</v>
      </c>
      <c r="AD12" s="1333">
        <f t="shared" si="2"/>
        <v>0.2711864407</v>
      </c>
      <c r="AE12" s="1333">
        <f t="shared" si="2"/>
        <v>0.3120567376</v>
      </c>
      <c r="AF12" s="1333">
        <f t="shared" si="2"/>
        <v>0.3504273504</v>
      </c>
    </row>
    <row r="13">
      <c r="A13" s="1332" t="s">
        <v>1273</v>
      </c>
      <c r="B13" s="1333">
        <f t="shared" ref="B13:AF13" si="3">iferror(B3/B$10,"")</f>
        <v>0.3461538462</v>
      </c>
      <c r="C13" s="1333">
        <f t="shared" si="3"/>
        <v>0.3471971067</v>
      </c>
      <c r="D13" s="1333">
        <f t="shared" si="3"/>
        <v>0.3127753304</v>
      </c>
      <c r="E13" s="1333">
        <f t="shared" si="3"/>
        <v>0.3425253991</v>
      </c>
      <c r="F13" s="1333">
        <f t="shared" si="3"/>
        <v>0.3189655172</v>
      </c>
      <c r="G13" s="1333">
        <f t="shared" si="3"/>
        <v>0.2977303071</v>
      </c>
      <c r="H13" s="1333">
        <f t="shared" si="3"/>
        <v>0.3225352113</v>
      </c>
      <c r="I13" s="1333">
        <f t="shared" si="3"/>
        <v>0.3174807198</v>
      </c>
      <c r="J13" s="1333">
        <f t="shared" si="3"/>
        <v>0.3204005006</v>
      </c>
      <c r="K13" s="1333">
        <f t="shared" si="3"/>
        <v>0.2164705882</v>
      </c>
      <c r="L13" s="1333">
        <f t="shared" si="3"/>
        <v>0.2994161802</v>
      </c>
      <c r="M13" s="1333">
        <f t="shared" si="3"/>
        <v>0.3067608476</v>
      </c>
      <c r="N13" s="1333">
        <f t="shared" si="3"/>
        <v>0.3194444444</v>
      </c>
      <c r="O13" s="1333">
        <f t="shared" si="3"/>
        <v>0.3894139887</v>
      </c>
      <c r="P13" s="1333">
        <f t="shared" si="3"/>
        <v>0.3868613139</v>
      </c>
      <c r="Q13" s="1333">
        <f t="shared" si="3"/>
        <v>0.375</v>
      </c>
      <c r="R13" s="1333">
        <f t="shared" si="3"/>
        <v>0.3760330579</v>
      </c>
      <c r="S13" s="1333">
        <f t="shared" si="3"/>
        <v>0.3940520446</v>
      </c>
      <c r="T13" s="1333">
        <f t="shared" si="3"/>
        <v>0.4049586777</v>
      </c>
      <c r="U13" s="1333">
        <f t="shared" si="3"/>
        <v>0.4162679426</v>
      </c>
      <c r="V13" s="1333">
        <f t="shared" si="3"/>
        <v>0.3454545455</v>
      </c>
      <c r="W13" s="1333">
        <f t="shared" si="3"/>
        <v>0.4415584416</v>
      </c>
      <c r="X13" s="1333">
        <f t="shared" si="3"/>
        <v>0.4262295082</v>
      </c>
      <c r="Y13" s="1333">
        <f t="shared" si="3"/>
        <v>0.4328358209</v>
      </c>
      <c r="Z13" s="1333">
        <f t="shared" si="3"/>
        <v>0.5887096774</v>
      </c>
      <c r="AA13" s="1333">
        <f t="shared" si="3"/>
        <v>0.504</v>
      </c>
      <c r="AB13" s="1333">
        <f t="shared" si="3"/>
        <v>0.6176470588</v>
      </c>
      <c r="AC13" s="1333">
        <f t="shared" si="3"/>
        <v>0.6666666667</v>
      </c>
      <c r="AD13" s="1333">
        <f t="shared" si="3"/>
        <v>0.6440677966</v>
      </c>
      <c r="AE13" s="1333">
        <f t="shared" si="3"/>
        <v>0.5815602837</v>
      </c>
      <c r="AF13" s="1333">
        <f t="shared" si="3"/>
        <v>0.5299145299</v>
      </c>
    </row>
    <row r="14">
      <c r="A14" s="1332" t="s">
        <v>46</v>
      </c>
      <c r="B14" s="1333">
        <f t="shared" ref="B14:AF14" si="4">iferror(B4/B$10,"")</f>
        <v>0.02163461538</v>
      </c>
      <c r="C14" s="1333">
        <f t="shared" si="4"/>
        <v>0.02169981917</v>
      </c>
      <c r="D14" s="1333">
        <f t="shared" si="4"/>
        <v>0.008810572687</v>
      </c>
      <c r="E14" s="1333">
        <f t="shared" si="4"/>
        <v>0.02031930334</v>
      </c>
      <c r="F14" s="1333">
        <f t="shared" si="4"/>
        <v>0.02298850575</v>
      </c>
      <c r="G14" s="1333">
        <f t="shared" si="4"/>
        <v>0.02803738318</v>
      </c>
      <c r="H14" s="1333">
        <f t="shared" si="4"/>
        <v>0.0323943662</v>
      </c>
      <c r="I14" s="1333">
        <f t="shared" si="4"/>
        <v>0.02313624679</v>
      </c>
      <c r="J14" s="1333">
        <f t="shared" si="4"/>
        <v>0.02628285357</v>
      </c>
      <c r="K14" s="1333">
        <f t="shared" si="4"/>
        <v>0.01019607843</v>
      </c>
      <c r="L14" s="1333">
        <f t="shared" si="4"/>
        <v>0.02418682235</v>
      </c>
      <c r="M14" s="1333">
        <f t="shared" si="4"/>
        <v>0.02421796165</v>
      </c>
      <c r="N14" s="1333">
        <f t="shared" si="4"/>
        <v>0.02904040404</v>
      </c>
      <c r="O14" s="1333">
        <f t="shared" si="4"/>
        <v>0.02268431002</v>
      </c>
      <c r="P14" s="1333">
        <f t="shared" si="4"/>
        <v>0.05352798054</v>
      </c>
      <c r="Q14" s="1333">
        <f t="shared" si="4"/>
        <v>0.0119047619</v>
      </c>
      <c r="R14" s="1333">
        <f t="shared" si="4"/>
        <v>0.02479338843</v>
      </c>
      <c r="S14" s="1333">
        <f t="shared" si="4"/>
        <v>0.02973977695</v>
      </c>
      <c r="T14" s="1333">
        <f t="shared" si="4"/>
        <v>0.01652892562</v>
      </c>
      <c r="U14" s="1333">
        <f t="shared" si="4"/>
        <v>0.02392344498</v>
      </c>
      <c r="V14" s="1333">
        <f t="shared" si="4"/>
        <v>0.04545454545</v>
      </c>
      <c r="W14" s="1333">
        <f t="shared" si="4"/>
        <v>0</v>
      </c>
      <c r="X14" s="1333">
        <f t="shared" si="4"/>
        <v>0</v>
      </c>
      <c r="Y14" s="1333">
        <f t="shared" si="4"/>
        <v>0.01492537313</v>
      </c>
      <c r="Z14" s="1333">
        <f t="shared" si="4"/>
        <v>0.008064516129</v>
      </c>
      <c r="AA14" s="1333">
        <f t="shared" si="4"/>
        <v>0.024</v>
      </c>
      <c r="AB14" s="1333">
        <f t="shared" si="4"/>
        <v>0</v>
      </c>
      <c r="AC14" s="1333">
        <f t="shared" si="4"/>
        <v>0</v>
      </c>
      <c r="AD14" s="1333">
        <f t="shared" si="4"/>
        <v>0</v>
      </c>
      <c r="AE14" s="1333">
        <f t="shared" si="4"/>
        <v>0.02127659574</v>
      </c>
      <c r="AF14" s="1333">
        <f t="shared" si="4"/>
        <v>0.03418803419</v>
      </c>
    </row>
    <row r="15">
      <c r="A15" s="1332" t="s">
        <v>1274</v>
      </c>
      <c r="B15" s="1333">
        <f t="shared" ref="B15:AF15" si="5">iferror(B5/B$10,"")</f>
        <v>0.01201923077</v>
      </c>
      <c r="C15" s="1333">
        <f t="shared" si="5"/>
        <v>0.01084990958</v>
      </c>
      <c r="D15" s="1333">
        <f t="shared" si="5"/>
        <v>0.005873715125</v>
      </c>
      <c r="E15" s="1333">
        <f t="shared" si="5"/>
        <v>0.02467343977</v>
      </c>
      <c r="F15" s="1333">
        <f t="shared" si="5"/>
        <v>0.01005747126</v>
      </c>
      <c r="G15" s="1333">
        <f t="shared" si="5"/>
        <v>0.01201602136</v>
      </c>
      <c r="H15" s="1333">
        <f t="shared" si="5"/>
        <v>0.01549295775</v>
      </c>
      <c r="I15" s="1333">
        <f t="shared" si="5"/>
        <v>0.005141388175</v>
      </c>
      <c r="J15" s="1333">
        <f t="shared" si="5"/>
        <v>0.008760951189</v>
      </c>
      <c r="K15" s="1333">
        <f t="shared" si="5"/>
        <v>0.3050980392</v>
      </c>
      <c r="L15" s="1333">
        <f t="shared" si="5"/>
        <v>0.1342785655</v>
      </c>
      <c r="M15" s="1333">
        <f t="shared" si="5"/>
        <v>0.09485368315</v>
      </c>
      <c r="N15" s="1333">
        <f t="shared" si="5"/>
        <v>0.08712121212</v>
      </c>
      <c r="O15" s="1333">
        <f t="shared" si="5"/>
        <v>0.06994328922</v>
      </c>
      <c r="P15" s="1333">
        <f t="shared" si="5"/>
        <v>0.06812652068</v>
      </c>
      <c r="Q15" s="1333">
        <f t="shared" si="5"/>
        <v>0.05952380952</v>
      </c>
      <c r="R15" s="1333">
        <f t="shared" si="5"/>
        <v>0.04958677686</v>
      </c>
      <c r="S15" s="1333">
        <f t="shared" si="5"/>
        <v>0.04460966543</v>
      </c>
      <c r="T15" s="1333">
        <f t="shared" si="5"/>
        <v>0.04132231405</v>
      </c>
      <c r="U15" s="1333">
        <f t="shared" si="5"/>
        <v>0.03349282297</v>
      </c>
      <c r="V15" s="1333">
        <f t="shared" si="5"/>
        <v>0.03636363636</v>
      </c>
      <c r="W15" s="1333">
        <f t="shared" si="5"/>
        <v>0.06493506494</v>
      </c>
      <c r="X15" s="1333">
        <f t="shared" si="5"/>
        <v>0.03278688525</v>
      </c>
      <c r="Y15" s="1333">
        <f t="shared" si="5"/>
        <v>0.01492537313</v>
      </c>
      <c r="Z15" s="1333">
        <f t="shared" si="5"/>
        <v>0.04032258065</v>
      </c>
      <c r="AA15" s="1333">
        <f t="shared" si="5"/>
        <v>0.056</v>
      </c>
      <c r="AB15" s="1333">
        <f t="shared" si="5"/>
        <v>0.01960784314</v>
      </c>
      <c r="AC15" s="1333">
        <f t="shared" si="5"/>
        <v>0.03603603604</v>
      </c>
      <c r="AD15" s="1333">
        <f t="shared" si="5"/>
        <v>0.008474576271</v>
      </c>
      <c r="AE15" s="1333">
        <f t="shared" si="5"/>
        <v>0</v>
      </c>
      <c r="AF15" s="1333">
        <f t="shared" si="5"/>
        <v>0.008547008547</v>
      </c>
    </row>
    <row r="16">
      <c r="A16" s="1332" t="s">
        <v>1276</v>
      </c>
      <c r="B16" s="1333">
        <f t="shared" ref="B16:AF16" si="6">iferror(B6/B$10,"")</f>
        <v>0.08894230769</v>
      </c>
      <c r="C16" s="1333">
        <f t="shared" si="6"/>
        <v>0.05786618445</v>
      </c>
      <c r="D16" s="1333">
        <f t="shared" si="6"/>
        <v>0.06020558003</v>
      </c>
      <c r="E16" s="1333">
        <f t="shared" si="6"/>
        <v>0.06676342525</v>
      </c>
      <c r="F16" s="1333">
        <f t="shared" si="6"/>
        <v>0.07902298851</v>
      </c>
      <c r="G16" s="1333">
        <f t="shared" si="6"/>
        <v>0.04272363151</v>
      </c>
      <c r="H16" s="1333">
        <f t="shared" si="6"/>
        <v>0.06056338028</v>
      </c>
      <c r="I16" s="1333">
        <f t="shared" si="6"/>
        <v>0.07326478149</v>
      </c>
      <c r="J16" s="1333">
        <f t="shared" si="6"/>
        <v>0.07384230288</v>
      </c>
      <c r="K16" s="1333">
        <f t="shared" si="6"/>
        <v>0.04862745098</v>
      </c>
      <c r="L16" s="1333">
        <f t="shared" si="6"/>
        <v>0.05587989992</v>
      </c>
      <c r="M16" s="1333">
        <f t="shared" si="6"/>
        <v>0.07669021191</v>
      </c>
      <c r="N16" s="1333">
        <f t="shared" si="6"/>
        <v>0.06565656566</v>
      </c>
      <c r="O16" s="1333">
        <f t="shared" si="6"/>
        <v>0.06049149338</v>
      </c>
      <c r="P16" s="1333">
        <f t="shared" si="6"/>
        <v>0.04136253041</v>
      </c>
      <c r="Q16" s="1333">
        <f t="shared" si="6"/>
        <v>0.0505952381</v>
      </c>
      <c r="R16" s="1333">
        <f t="shared" si="6"/>
        <v>0.07438016529</v>
      </c>
      <c r="S16" s="1333">
        <f t="shared" si="6"/>
        <v>0.06691449814</v>
      </c>
      <c r="T16" s="1333">
        <f t="shared" si="6"/>
        <v>0.04545454545</v>
      </c>
      <c r="U16" s="1333">
        <f t="shared" si="6"/>
        <v>0.07177033493</v>
      </c>
      <c r="V16" s="1333">
        <f t="shared" si="6"/>
        <v>0.09090909091</v>
      </c>
      <c r="W16" s="1333">
        <f t="shared" si="6"/>
        <v>0.07792207792</v>
      </c>
      <c r="X16" s="1333">
        <f t="shared" si="6"/>
        <v>0.1639344262</v>
      </c>
      <c r="Y16" s="1333">
        <f t="shared" si="6"/>
        <v>0.05970149254</v>
      </c>
      <c r="Z16" s="1333">
        <f t="shared" si="6"/>
        <v>0.0564516129</v>
      </c>
      <c r="AA16" s="1333">
        <f t="shared" si="6"/>
        <v>0.064</v>
      </c>
      <c r="AB16" s="1333">
        <f t="shared" si="6"/>
        <v>0.04901960784</v>
      </c>
      <c r="AC16" s="1333">
        <f t="shared" si="6"/>
        <v>0.08108108108</v>
      </c>
      <c r="AD16" s="1333">
        <f t="shared" si="6"/>
        <v>0.05084745763</v>
      </c>
      <c r="AE16" s="1333">
        <f t="shared" si="6"/>
        <v>0.06382978723</v>
      </c>
      <c r="AF16" s="1333">
        <f t="shared" si="6"/>
        <v>0.05982905983</v>
      </c>
    </row>
    <row r="17">
      <c r="A17" s="1334" t="s">
        <v>1277</v>
      </c>
      <c r="B17" s="1333">
        <f t="shared" ref="B17:AF17" si="7">iferror(B7/B$10,"")</f>
        <v>0.007211538462</v>
      </c>
      <c r="C17" s="1333">
        <f t="shared" si="7"/>
        <v>0.005424954792</v>
      </c>
      <c r="D17" s="1333">
        <f t="shared" si="7"/>
        <v>0.01468428781</v>
      </c>
      <c r="E17" s="1333">
        <f t="shared" si="7"/>
        <v>0.0145137881</v>
      </c>
      <c r="F17" s="1333">
        <f t="shared" si="7"/>
        <v>0.0158045977</v>
      </c>
      <c r="G17" s="1333">
        <f t="shared" si="7"/>
        <v>0.01869158879</v>
      </c>
      <c r="H17" s="1333">
        <f t="shared" si="7"/>
        <v>0.01126760563</v>
      </c>
      <c r="I17" s="1333">
        <f t="shared" si="7"/>
        <v>0.007712082262</v>
      </c>
      <c r="J17" s="1333">
        <f t="shared" si="7"/>
        <v>0.008760951189</v>
      </c>
      <c r="K17" s="1333">
        <f t="shared" si="7"/>
        <v>0.007843137255</v>
      </c>
      <c r="L17" s="1333">
        <f t="shared" si="7"/>
        <v>0.007506255213</v>
      </c>
      <c r="M17" s="1333">
        <f t="shared" si="7"/>
        <v>0.01311806256</v>
      </c>
      <c r="N17" s="1333">
        <f t="shared" si="7"/>
        <v>0.01262626263</v>
      </c>
      <c r="O17" s="1333">
        <f t="shared" si="7"/>
        <v>0.007561436673</v>
      </c>
      <c r="P17" s="1333">
        <f t="shared" si="7"/>
        <v>0.002433090024</v>
      </c>
      <c r="Q17" s="1333">
        <f t="shared" si="7"/>
        <v>0.01785714286</v>
      </c>
      <c r="R17" s="1333">
        <f t="shared" si="7"/>
        <v>0.004132231405</v>
      </c>
      <c r="S17" s="1333">
        <f t="shared" si="7"/>
        <v>0.01486988848</v>
      </c>
      <c r="T17" s="1333">
        <f t="shared" si="7"/>
        <v>0.02066115702</v>
      </c>
      <c r="U17" s="1333">
        <f t="shared" si="7"/>
        <v>0.004784688995</v>
      </c>
      <c r="V17" s="1333">
        <f t="shared" si="7"/>
        <v>0.009090909091</v>
      </c>
      <c r="W17" s="1333">
        <f t="shared" si="7"/>
        <v>0.02597402597</v>
      </c>
      <c r="X17" s="1333">
        <f t="shared" si="7"/>
        <v>0.03278688525</v>
      </c>
      <c r="Y17" s="1333">
        <f t="shared" si="7"/>
        <v>0.02985074627</v>
      </c>
      <c r="Z17" s="1333">
        <f t="shared" si="7"/>
        <v>0</v>
      </c>
      <c r="AA17" s="1333">
        <f t="shared" si="7"/>
        <v>0.024</v>
      </c>
      <c r="AB17" s="1333">
        <f t="shared" si="7"/>
        <v>0</v>
      </c>
      <c r="AC17" s="1333">
        <f t="shared" si="7"/>
        <v>0.009009009009</v>
      </c>
      <c r="AD17" s="1333">
        <f t="shared" si="7"/>
        <v>0.02542372881</v>
      </c>
      <c r="AE17" s="1333">
        <f t="shared" si="7"/>
        <v>0.02127659574</v>
      </c>
      <c r="AF17" s="1333">
        <f t="shared" si="7"/>
        <v>0.01709401709</v>
      </c>
    </row>
    <row r="18">
      <c r="A18" s="1334" t="s">
        <v>1278</v>
      </c>
      <c r="B18" s="1333">
        <f t="shared" ref="B18:AF18" si="8">iferror(B8/B$10,"")</f>
        <v>0.07451923077</v>
      </c>
      <c r="C18" s="1333">
        <f t="shared" si="8"/>
        <v>0.05786618445</v>
      </c>
      <c r="D18" s="1333">
        <f t="shared" si="8"/>
        <v>0.06020558003</v>
      </c>
      <c r="E18" s="1333">
        <f t="shared" si="8"/>
        <v>0.05224963716</v>
      </c>
      <c r="F18" s="1333">
        <f t="shared" si="8"/>
        <v>0.08908045977</v>
      </c>
      <c r="G18" s="1333">
        <f t="shared" si="8"/>
        <v>0.08010680908</v>
      </c>
      <c r="H18" s="1333">
        <f t="shared" si="8"/>
        <v>0.07323943662</v>
      </c>
      <c r="I18" s="1333">
        <f t="shared" si="8"/>
        <v>0.08611825193</v>
      </c>
      <c r="J18" s="1333">
        <f t="shared" si="8"/>
        <v>0.0788485607</v>
      </c>
      <c r="K18" s="1333">
        <f t="shared" si="8"/>
        <v>0.06117647059</v>
      </c>
      <c r="L18" s="1333">
        <f t="shared" si="8"/>
        <v>0.07673060884</v>
      </c>
      <c r="M18" s="1333">
        <f t="shared" si="8"/>
        <v>0.09283551968</v>
      </c>
      <c r="N18" s="1333">
        <f t="shared" si="8"/>
        <v>0.09974747475</v>
      </c>
      <c r="O18" s="1333">
        <f t="shared" si="8"/>
        <v>0.07939508507</v>
      </c>
      <c r="P18" s="1333">
        <f t="shared" si="8"/>
        <v>0.07785888078</v>
      </c>
      <c r="Q18" s="1333">
        <f t="shared" si="8"/>
        <v>0.09523809524</v>
      </c>
      <c r="R18" s="1333">
        <f t="shared" si="8"/>
        <v>0.09917355372</v>
      </c>
      <c r="S18" s="1333">
        <f t="shared" si="8"/>
        <v>0.1078066914</v>
      </c>
      <c r="T18" s="1333">
        <f t="shared" si="8"/>
        <v>0.07438016529</v>
      </c>
      <c r="U18" s="1333">
        <f t="shared" si="8"/>
        <v>0.08612440191</v>
      </c>
      <c r="V18" s="1333">
        <f t="shared" si="8"/>
        <v>0.09090909091</v>
      </c>
      <c r="W18" s="1333">
        <f t="shared" si="8"/>
        <v>0</v>
      </c>
      <c r="X18" s="1333">
        <f t="shared" si="8"/>
        <v>0</v>
      </c>
      <c r="Y18" s="1333">
        <f t="shared" si="8"/>
        <v>0</v>
      </c>
      <c r="Z18" s="1333">
        <f t="shared" si="8"/>
        <v>0</v>
      </c>
      <c r="AA18" s="1333">
        <f t="shared" si="8"/>
        <v>0</v>
      </c>
      <c r="AB18" s="1333">
        <f t="shared" si="8"/>
        <v>0</v>
      </c>
      <c r="AC18" s="1333">
        <f t="shared" si="8"/>
        <v>0</v>
      </c>
      <c r="AD18" s="1333">
        <f t="shared" si="8"/>
        <v>0</v>
      </c>
      <c r="AE18" s="1333">
        <f t="shared" si="8"/>
        <v>0</v>
      </c>
      <c r="AF18" s="1333">
        <f t="shared" si="8"/>
        <v>0</v>
      </c>
    </row>
    <row r="19">
      <c r="A19" s="1335" t="s">
        <v>1279</v>
      </c>
      <c r="B19" s="1333">
        <f t="shared" ref="B19:AF19" si="9">iferror(B9/B$10,"")</f>
        <v>0.002403846154</v>
      </c>
      <c r="C19" s="1333">
        <f t="shared" si="9"/>
        <v>0.001808318264</v>
      </c>
      <c r="D19" s="1333">
        <f t="shared" si="9"/>
        <v>0.001468428781</v>
      </c>
      <c r="E19" s="1333">
        <f t="shared" si="9"/>
        <v>0.00290275762</v>
      </c>
      <c r="F19" s="1333">
        <f t="shared" si="9"/>
        <v>0.002873563218</v>
      </c>
      <c r="G19" s="1333">
        <f t="shared" si="9"/>
        <v>0.004005340454</v>
      </c>
      <c r="H19" s="1333">
        <f t="shared" si="9"/>
        <v>0.001408450704</v>
      </c>
      <c r="I19" s="1333">
        <f t="shared" si="9"/>
        <v>0</v>
      </c>
      <c r="J19" s="1333">
        <f t="shared" si="9"/>
        <v>0.006257822278</v>
      </c>
      <c r="K19" s="1333">
        <f t="shared" si="9"/>
        <v>0.003921568627</v>
      </c>
      <c r="L19" s="1333">
        <f t="shared" si="9"/>
        <v>0.005838198499</v>
      </c>
      <c r="M19" s="1333">
        <f t="shared" si="9"/>
        <v>0.007063572149</v>
      </c>
      <c r="N19" s="1333">
        <f t="shared" si="9"/>
        <v>0.007575757576</v>
      </c>
      <c r="O19" s="1333">
        <f t="shared" si="9"/>
        <v>0.007561436673</v>
      </c>
      <c r="P19" s="1333">
        <f t="shared" si="9"/>
        <v>0.002433090024</v>
      </c>
      <c r="Q19" s="1333">
        <f t="shared" si="9"/>
        <v>0.002976190476</v>
      </c>
      <c r="R19" s="1333">
        <f t="shared" si="9"/>
        <v>0</v>
      </c>
      <c r="S19" s="1333">
        <f t="shared" si="9"/>
        <v>0.003717472119</v>
      </c>
      <c r="T19" s="1333">
        <f t="shared" si="9"/>
        <v>0.01239669421</v>
      </c>
      <c r="U19" s="1333">
        <f t="shared" si="9"/>
        <v>0</v>
      </c>
      <c r="V19" s="1333">
        <f t="shared" si="9"/>
        <v>0.009090909091</v>
      </c>
      <c r="W19" s="1333">
        <f t="shared" si="9"/>
        <v>0</v>
      </c>
      <c r="X19" s="1333">
        <f t="shared" si="9"/>
        <v>0</v>
      </c>
      <c r="Y19" s="1333">
        <f t="shared" si="9"/>
        <v>0</v>
      </c>
      <c r="Z19" s="1333">
        <f t="shared" si="9"/>
        <v>0</v>
      </c>
      <c r="AA19" s="1333">
        <f t="shared" si="9"/>
        <v>0</v>
      </c>
      <c r="AB19" s="1333">
        <f t="shared" si="9"/>
        <v>0</v>
      </c>
      <c r="AC19" s="1333">
        <f t="shared" si="9"/>
        <v>0</v>
      </c>
      <c r="AD19" s="1333">
        <f t="shared" si="9"/>
        <v>0</v>
      </c>
      <c r="AE19" s="1333">
        <f t="shared" si="9"/>
        <v>0</v>
      </c>
      <c r="AF19" s="1336">
        <f t="shared" si="9"/>
        <v>0</v>
      </c>
    </row>
    <row r="20">
      <c r="A20" s="1327"/>
      <c r="B20" s="1337"/>
      <c r="C20" s="1337"/>
      <c r="D20" s="1337"/>
      <c r="E20" s="1337"/>
      <c r="F20" s="1337"/>
      <c r="G20" s="1337"/>
      <c r="H20" s="1337"/>
      <c r="I20" s="1337"/>
      <c r="J20" s="1337"/>
      <c r="K20" s="1337"/>
      <c r="L20" s="1337"/>
      <c r="M20" s="1337"/>
      <c r="N20" s="1337"/>
      <c r="O20" s="1337"/>
      <c r="P20" s="1337"/>
      <c r="Q20" s="1337"/>
      <c r="R20" s="1337"/>
      <c r="S20" s="1337"/>
      <c r="T20" s="1337"/>
      <c r="U20" s="1337"/>
      <c r="V20" s="1337"/>
      <c r="W20" s="1337"/>
      <c r="X20" s="1337"/>
      <c r="Y20" s="1337"/>
      <c r="Z20" s="1337"/>
      <c r="AA20" s="1337"/>
      <c r="AB20" s="1337"/>
      <c r="AC20" s="1337"/>
      <c r="AD20" s="1337"/>
      <c r="AE20" s="1337"/>
      <c r="AF20" s="1338"/>
    </row>
    <row r="21">
      <c r="A21" s="1327"/>
      <c r="B21" s="1338"/>
      <c r="C21" s="1338"/>
      <c r="D21" s="1338"/>
      <c r="E21" s="1338"/>
      <c r="F21" s="1338"/>
      <c r="G21" s="1338"/>
      <c r="H21" s="1338"/>
      <c r="I21" s="1338"/>
      <c r="J21" s="1338"/>
      <c r="K21" s="1338"/>
      <c r="L21" s="1338"/>
      <c r="M21" s="1338"/>
      <c r="N21" s="1338"/>
      <c r="O21" s="1338"/>
      <c r="P21" s="1338"/>
      <c r="Q21" s="1338"/>
      <c r="R21" s="1338"/>
      <c r="S21" s="1338"/>
      <c r="T21" s="1338"/>
      <c r="U21" s="1338"/>
      <c r="V21" s="1338"/>
      <c r="W21" s="1338"/>
      <c r="X21" s="1338"/>
      <c r="Y21" s="1338"/>
      <c r="Z21" s="1338"/>
      <c r="AA21" s="1338"/>
      <c r="AB21" s="1338"/>
      <c r="AC21" s="1338"/>
      <c r="AD21" s="1338"/>
      <c r="AE21" s="1338"/>
      <c r="AF21" s="1338"/>
    </row>
    <row r="22">
      <c r="A22" s="1339" t="s">
        <v>1353</v>
      </c>
      <c r="B22" s="1340">
        <v>45261.0</v>
      </c>
      <c r="C22" s="1340">
        <v>45262.0</v>
      </c>
      <c r="D22" s="1340">
        <v>45263.0</v>
      </c>
      <c r="E22" s="1340">
        <v>45264.0</v>
      </c>
      <c r="F22" s="1340">
        <v>45265.0</v>
      </c>
      <c r="G22" s="1340">
        <v>45266.0</v>
      </c>
      <c r="H22" s="1340">
        <v>45267.0</v>
      </c>
      <c r="I22" s="1340">
        <v>45268.0</v>
      </c>
      <c r="J22" s="1340">
        <v>45269.0</v>
      </c>
      <c r="K22" s="1340">
        <v>45270.0</v>
      </c>
      <c r="L22" s="1340">
        <v>45271.0</v>
      </c>
      <c r="M22" s="1340">
        <v>45272.0</v>
      </c>
      <c r="N22" s="1340">
        <v>45273.0</v>
      </c>
      <c r="O22" s="1340">
        <v>45274.0</v>
      </c>
      <c r="P22" s="1340">
        <v>45275.0</v>
      </c>
      <c r="Q22" s="1340">
        <v>45276.0</v>
      </c>
      <c r="R22" s="1340">
        <v>45277.0</v>
      </c>
      <c r="S22" s="1340">
        <v>45278.0</v>
      </c>
      <c r="T22" s="1340">
        <v>45279.0</v>
      </c>
      <c r="U22" s="1340">
        <v>45280.0</v>
      </c>
      <c r="V22" s="1340">
        <v>45281.0</v>
      </c>
      <c r="W22" s="1340">
        <v>45282.0</v>
      </c>
      <c r="X22" s="1340">
        <v>45283.0</v>
      </c>
      <c r="Y22" s="1340">
        <v>45284.0</v>
      </c>
      <c r="Z22" s="1340">
        <v>45285.0</v>
      </c>
      <c r="AA22" s="1340">
        <v>45286.0</v>
      </c>
      <c r="AB22" s="1340">
        <v>45287.0</v>
      </c>
      <c r="AC22" s="1340">
        <v>45288.0</v>
      </c>
      <c r="AD22" s="1340">
        <v>45289.0</v>
      </c>
      <c r="AE22" s="1340">
        <v>45290.0</v>
      </c>
      <c r="AF22" s="1340">
        <v>45291.0</v>
      </c>
    </row>
    <row r="23">
      <c r="A23" s="1322" t="s">
        <v>1267</v>
      </c>
      <c r="B23" s="1323">
        <v>160.0</v>
      </c>
      <c r="C23" s="1323">
        <v>223.0</v>
      </c>
      <c r="D23" s="1323">
        <v>324.0</v>
      </c>
      <c r="E23" s="1323">
        <v>287.0</v>
      </c>
      <c r="F23" s="1323">
        <v>275.0</v>
      </c>
      <c r="G23" s="1323">
        <v>333.0</v>
      </c>
      <c r="H23" s="1323">
        <v>300.0</v>
      </c>
      <c r="I23" s="1323">
        <v>317.0</v>
      </c>
      <c r="J23" s="1323">
        <v>312.0</v>
      </c>
      <c r="K23" s="1323">
        <v>395.0</v>
      </c>
      <c r="L23" s="1323">
        <v>409.0</v>
      </c>
      <c r="M23" s="1323">
        <v>328.0</v>
      </c>
      <c r="N23" s="1324">
        <v>256.0</v>
      </c>
      <c r="O23" s="1324">
        <v>160.0</v>
      </c>
      <c r="P23" s="1324">
        <v>122.0</v>
      </c>
      <c r="Q23" s="1324">
        <v>111.0</v>
      </c>
      <c r="R23" s="1324">
        <v>73.0</v>
      </c>
      <c r="S23" s="1324">
        <v>69.0</v>
      </c>
      <c r="T23" s="1324">
        <v>72.0</v>
      </c>
      <c r="U23" s="1323">
        <v>65.0</v>
      </c>
      <c r="V23" s="1323">
        <v>38.0</v>
      </c>
      <c r="W23" s="1323">
        <v>26.0</v>
      </c>
      <c r="X23" s="1323">
        <v>18.0</v>
      </c>
      <c r="Y23" s="1324">
        <v>26.0</v>
      </c>
      <c r="Z23" s="1324">
        <v>29.0</v>
      </c>
      <c r="AA23" s="1324">
        <v>34.0</v>
      </c>
      <c r="AB23" s="1324">
        <v>24.0</v>
      </c>
      <c r="AC23" s="1324">
        <v>20.0</v>
      </c>
      <c r="AD23" s="1324">
        <v>26.0</v>
      </c>
      <c r="AE23" s="1324">
        <v>25.0</v>
      </c>
      <c r="AF23" s="1324">
        <v>34.0</v>
      </c>
    </row>
    <row r="24">
      <c r="A24" s="1341" t="s">
        <v>1270</v>
      </c>
      <c r="B24" s="1324">
        <v>14.0</v>
      </c>
      <c r="C24" s="1324">
        <v>17.0</v>
      </c>
      <c r="D24" s="1324">
        <v>15.0</v>
      </c>
      <c r="E24" s="1324">
        <v>13.0</v>
      </c>
      <c r="F24" s="1324">
        <v>16.0</v>
      </c>
      <c r="G24" s="1324">
        <v>14.0</v>
      </c>
      <c r="H24" s="1324">
        <v>17.0</v>
      </c>
      <c r="I24" s="1324">
        <v>32.0</v>
      </c>
      <c r="J24" s="1324">
        <v>39.0</v>
      </c>
      <c r="K24" s="1324">
        <v>24.0</v>
      </c>
      <c r="L24" s="1324">
        <v>35.0</v>
      </c>
      <c r="M24" s="1342">
        <v>24.0</v>
      </c>
      <c r="N24" s="1324">
        <v>17.0</v>
      </c>
      <c r="O24" s="1324">
        <v>17.0</v>
      </c>
      <c r="P24" s="1324">
        <v>10.0</v>
      </c>
      <c r="Q24" s="1324">
        <v>11.0</v>
      </c>
      <c r="R24" s="1324">
        <v>7.0</v>
      </c>
      <c r="S24" s="1324">
        <v>7.0</v>
      </c>
      <c r="T24" s="1324">
        <v>10.0</v>
      </c>
      <c r="U24" s="1324">
        <v>6.0</v>
      </c>
      <c r="V24" s="1324">
        <v>1.0</v>
      </c>
      <c r="W24" s="1324">
        <v>3.0</v>
      </c>
      <c r="X24" s="1324">
        <v>1.0</v>
      </c>
      <c r="Y24" s="1324">
        <v>2.0</v>
      </c>
      <c r="Z24" s="1324">
        <v>5.0</v>
      </c>
      <c r="AA24" s="1324">
        <v>5.0</v>
      </c>
      <c r="AB24" s="1324">
        <v>2.0</v>
      </c>
      <c r="AC24" s="1324">
        <v>2.0</v>
      </c>
      <c r="AD24" s="1324">
        <v>3.0</v>
      </c>
      <c r="AE24" s="1324">
        <v>15.0</v>
      </c>
      <c r="AF24" s="1324">
        <v>2.0</v>
      </c>
    </row>
    <row r="25">
      <c r="A25" s="1343" t="s">
        <v>1272</v>
      </c>
      <c r="B25" s="1344">
        <v>12.0</v>
      </c>
      <c r="C25" s="1344">
        <v>35.0</v>
      </c>
      <c r="D25" s="1344">
        <v>26.0</v>
      </c>
      <c r="E25" s="1344">
        <v>28.0</v>
      </c>
      <c r="F25" s="1344">
        <v>30.0</v>
      </c>
      <c r="G25" s="1344">
        <v>40.0</v>
      </c>
      <c r="H25" s="1344">
        <v>28.0</v>
      </c>
      <c r="I25" s="1344">
        <v>32.0</v>
      </c>
      <c r="J25" s="1344">
        <v>32.0</v>
      </c>
      <c r="K25" s="1344">
        <v>25.0</v>
      </c>
      <c r="L25" s="1344">
        <v>33.0</v>
      </c>
      <c r="M25" s="1345">
        <v>31.0</v>
      </c>
      <c r="N25" s="1344">
        <v>29.0</v>
      </c>
      <c r="O25" s="1344">
        <v>17.0</v>
      </c>
      <c r="P25" s="1344">
        <v>21.0</v>
      </c>
      <c r="Q25" s="1344">
        <v>10.0</v>
      </c>
      <c r="R25" s="1344">
        <v>12.0</v>
      </c>
      <c r="S25" s="1344">
        <v>17.0</v>
      </c>
      <c r="T25" s="1344">
        <v>13.0</v>
      </c>
      <c r="U25" s="1344">
        <v>7.0</v>
      </c>
      <c r="V25" s="1344">
        <v>2.0</v>
      </c>
      <c r="W25" s="1344">
        <v>1.0</v>
      </c>
      <c r="X25" s="1344">
        <v>2.0</v>
      </c>
      <c r="Y25" s="1344">
        <v>2.0</v>
      </c>
      <c r="Z25" s="1344">
        <v>4.0</v>
      </c>
      <c r="AA25" s="1344">
        <v>2.0</v>
      </c>
      <c r="AB25" s="1344">
        <v>6.0</v>
      </c>
      <c r="AC25" s="1344">
        <v>1.0</v>
      </c>
      <c r="AD25" s="1344">
        <v>3.0</v>
      </c>
      <c r="AE25" s="1344">
        <v>4.0</v>
      </c>
      <c r="AF25" s="1324">
        <v>5.0</v>
      </c>
    </row>
    <row r="26">
      <c r="A26" s="1346" t="s">
        <v>1350</v>
      </c>
      <c r="B26" s="1329">
        <f t="shared" ref="B26:AF26" si="10">SUM(B23:B25)</f>
        <v>186</v>
      </c>
      <c r="C26" s="1329">
        <f t="shared" si="10"/>
        <v>275</v>
      </c>
      <c r="D26" s="1329">
        <f t="shared" si="10"/>
        <v>365</v>
      </c>
      <c r="E26" s="1329">
        <f t="shared" si="10"/>
        <v>328</v>
      </c>
      <c r="F26" s="1329">
        <f t="shared" si="10"/>
        <v>321</v>
      </c>
      <c r="G26" s="1329">
        <f t="shared" si="10"/>
        <v>387</v>
      </c>
      <c r="H26" s="1329">
        <f t="shared" si="10"/>
        <v>345</v>
      </c>
      <c r="I26" s="1329">
        <f t="shared" si="10"/>
        <v>381</v>
      </c>
      <c r="J26" s="1329">
        <f t="shared" si="10"/>
        <v>383</v>
      </c>
      <c r="K26" s="1329">
        <f t="shared" si="10"/>
        <v>444</v>
      </c>
      <c r="L26" s="1329">
        <f t="shared" si="10"/>
        <v>477</v>
      </c>
      <c r="M26" s="1329">
        <f t="shared" si="10"/>
        <v>383</v>
      </c>
      <c r="N26" s="1329">
        <f t="shared" si="10"/>
        <v>302</v>
      </c>
      <c r="O26" s="1329">
        <f t="shared" si="10"/>
        <v>194</v>
      </c>
      <c r="P26" s="1329">
        <f t="shared" si="10"/>
        <v>153</v>
      </c>
      <c r="Q26" s="1329">
        <f t="shared" si="10"/>
        <v>132</v>
      </c>
      <c r="R26" s="1329">
        <f t="shared" si="10"/>
        <v>92</v>
      </c>
      <c r="S26" s="1329">
        <f t="shared" si="10"/>
        <v>93</v>
      </c>
      <c r="T26" s="1329">
        <f t="shared" si="10"/>
        <v>95</v>
      </c>
      <c r="U26" s="1329">
        <f t="shared" si="10"/>
        <v>78</v>
      </c>
      <c r="V26" s="1329">
        <f t="shared" si="10"/>
        <v>41</v>
      </c>
      <c r="W26" s="1329">
        <f t="shared" si="10"/>
        <v>30</v>
      </c>
      <c r="X26" s="1329">
        <f t="shared" si="10"/>
        <v>21</v>
      </c>
      <c r="Y26" s="1329">
        <f t="shared" si="10"/>
        <v>30</v>
      </c>
      <c r="Z26" s="1329">
        <f t="shared" si="10"/>
        <v>38</v>
      </c>
      <c r="AA26" s="1329">
        <f t="shared" si="10"/>
        <v>41</v>
      </c>
      <c r="AB26" s="1329">
        <f t="shared" si="10"/>
        <v>32</v>
      </c>
      <c r="AC26" s="1329">
        <f t="shared" si="10"/>
        <v>23</v>
      </c>
      <c r="AD26" s="1329">
        <f t="shared" si="10"/>
        <v>32</v>
      </c>
      <c r="AE26" s="1329">
        <f t="shared" si="10"/>
        <v>44</v>
      </c>
      <c r="AF26" s="1329">
        <f t="shared" si="10"/>
        <v>41</v>
      </c>
    </row>
    <row r="27">
      <c r="A27" s="1330" t="s">
        <v>1354</v>
      </c>
      <c r="B27" s="1331">
        <v>45261.0</v>
      </c>
      <c r="C27" s="1331">
        <v>45262.0</v>
      </c>
      <c r="D27" s="1331">
        <v>45263.0</v>
      </c>
      <c r="E27" s="1331">
        <v>45264.0</v>
      </c>
      <c r="F27" s="1331">
        <v>45265.0</v>
      </c>
      <c r="G27" s="1331">
        <v>45266.0</v>
      </c>
      <c r="H27" s="1331">
        <v>45267.0</v>
      </c>
      <c r="I27" s="1331">
        <v>45268.0</v>
      </c>
      <c r="J27" s="1331">
        <v>45269.0</v>
      </c>
      <c r="K27" s="1331">
        <v>45270.0</v>
      </c>
      <c r="L27" s="1331">
        <v>45271.0</v>
      </c>
      <c r="M27" s="1331">
        <v>45272.0</v>
      </c>
      <c r="N27" s="1331">
        <v>45273.0</v>
      </c>
      <c r="O27" s="1331">
        <v>45274.0</v>
      </c>
      <c r="P27" s="1331">
        <v>45275.0</v>
      </c>
      <c r="Q27" s="1331">
        <v>45276.0</v>
      </c>
      <c r="R27" s="1331">
        <v>45277.0</v>
      </c>
      <c r="S27" s="1331">
        <v>45278.0</v>
      </c>
      <c r="T27" s="1331">
        <v>45279.0</v>
      </c>
      <c r="U27" s="1331">
        <v>45280.0</v>
      </c>
      <c r="V27" s="1331">
        <v>45281.0</v>
      </c>
      <c r="W27" s="1331">
        <v>45282.0</v>
      </c>
      <c r="X27" s="1331">
        <v>45283.0</v>
      </c>
      <c r="Y27" s="1331">
        <v>45284.0</v>
      </c>
      <c r="Z27" s="1331">
        <v>45285.0</v>
      </c>
      <c r="AA27" s="1331">
        <v>45286.0</v>
      </c>
      <c r="AB27" s="1331">
        <v>45287.0</v>
      </c>
      <c r="AC27" s="1331">
        <v>45288.0</v>
      </c>
      <c r="AD27" s="1331">
        <v>45289.0</v>
      </c>
      <c r="AE27" s="1331">
        <v>45290.0</v>
      </c>
      <c r="AF27" s="1331">
        <v>45291.0</v>
      </c>
    </row>
    <row r="28">
      <c r="A28" s="1347" t="s">
        <v>1267</v>
      </c>
      <c r="B28" s="1333">
        <f t="shared" ref="B28:AF28" si="11">iferror(B23/B$26,"")</f>
        <v>0.8602150538</v>
      </c>
      <c r="C28" s="1333">
        <f t="shared" si="11"/>
        <v>0.8109090909</v>
      </c>
      <c r="D28" s="1333">
        <f t="shared" si="11"/>
        <v>0.8876712329</v>
      </c>
      <c r="E28" s="1333">
        <f t="shared" si="11"/>
        <v>0.875</v>
      </c>
      <c r="F28" s="1333">
        <f t="shared" si="11"/>
        <v>0.8566978193</v>
      </c>
      <c r="G28" s="1333">
        <f t="shared" si="11"/>
        <v>0.8604651163</v>
      </c>
      <c r="H28" s="1333">
        <f t="shared" si="11"/>
        <v>0.8695652174</v>
      </c>
      <c r="I28" s="1333">
        <f t="shared" si="11"/>
        <v>0.8320209974</v>
      </c>
      <c r="J28" s="1333">
        <f t="shared" si="11"/>
        <v>0.8146214099</v>
      </c>
      <c r="K28" s="1333">
        <f t="shared" si="11"/>
        <v>0.8896396396</v>
      </c>
      <c r="L28" s="1333">
        <f t="shared" si="11"/>
        <v>0.857442348</v>
      </c>
      <c r="M28" s="1333">
        <f t="shared" si="11"/>
        <v>0.8563968668</v>
      </c>
      <c r="N28" s="1333">
        <f t="shared" si="11"/>
        <v>0.8476821192</v>
      </c>
      <c r="O28" s="1333">
        <f t="shared" si="11"/>
        <v>0.824742268</v>
      </c>
      <c r="P28" s="1333">
        <f t="shared" si="11"/>
        <v>0.7973856209</v>
      </c>
      <c r="Q28" s="1333">
        <f t="shared" si="11"/>
        <v>0.8409090909</v>
      </c>
      <c r="R28" s="1333">
        <f t="shared" si="11"/>
        <v>0.7934782609</v>
      </c>
      <c r="S28" s="1333">
        <f t="shared" si="11"/>
        <v>0.7419354839</v>
      </c>
      <c r="T28" s="1333">
        <f t="shared" si="11"/>
        <v>0.7578947368</v>
      </c>
      <c r="U28" s="1333">
        <f t="shared" si="11"/>
        <v>0.8333333333</v>
      </c>
      <c r="V28" s="1333">
        <f t="shared" si="11"/>
        <v>0.9268292683</v>
      </c>
      <c r="W28" s="1333">
        <f t="shared" si="11"/>
        <v>0.8666666667</v>
      </c>
      <c r="X28" s="1333">
        <f t="shared" si="11"/>
        <v>0.8571428571</v>
      </c>
      <c r="Y28" s="1333">
        <f t="shared" si="11"/>
        <v>0.8666666667</v>
      </c>
      <c r="Z28" s="1333">
        <f t="shared" si="11"/>
        <v>0.7631578947</v>
      </c>
      <c r="AA28" s="1333">
        <f t="shared" si="11"/>
        <v>0.8292682927</v>
      </c>
      <c r="AB28" s="1333">
        <f t="shared" si="11"/>
        <v>0.75</v>
      </c>
      <c r="AC28" s="1333">
        <f t="shared" si="11"/>
        <v>0.8695652174</v>
      </c>
      <c r="AD28" s="1333">
        <f t="shared" si="11"/>
        <v>0.8125</v>
      </c>
      <c r="AE28" s="1333">
        <f t="shared" si="11"/>
        <v>0.5681818182</v>
      </c>
      <c r="AF28" s="1333">
        <f t="shared" si="11"/>
        <v>0.8292682927</v>
      </c>
    </row>
    <row r="29">
      <c r="A29" s="1332" t="s">
        <v>1270</v>
      </c>
      <c r="B29" s="1333">
        <f t="shared" ref="B29:AF29" si="12">iferror(B24/B$26,"")</f>
        <v>0.0752688172</v>
      </c>
      <c r="C29" s="1333">
        <f t="shared" si="12"/>
        <v>0.06181818182</v>
      </c>
      <c r="D29" s="1333">
        <f t="shared" si="12"/>
        <v>0.04109589041</v>
      </c>
      <c r="E29" s="1333">
        <f t="shared" si="12"/>
        <v>0.03963414634</v>
      </c>
      <c r="F29" s="1333">
        <f t="shared" si="12"/>
        <v>0.04984423676</v>
      </c>
      <c r="G29" s="1333">
        <f t="shared" si="12"/>
        <v>0.03617571059</v>
      </c>
      <c r="H29" s="1333">
        <f t="shared" si="12"/>
        <v>0.04927536232</v>
      </c>
      <c r="I29" s="1333">
        <f t="shared" si="12"/>
        <v>0.08398950131</v>
      </c>
      <c r="J29" s="1333">
        <f t="shared" si="12"/>
        <v>0.1018276762</v>
      </c>
      <c r="K29" s="1333">
        <f t="shared" si="12"/>
        <v>0.05405405405</v>
      </c>
      <c r="L29" s="1333">
        <f t="shared" si="12"/>
        <v>0.07337526205</v>
      </c>
      <c r="M29" s="1333">
        <f t="shared" si="12"/>
        <v>0.06266318538</v>
      </c>
      <c r="N29" s="1333">
        <f t="shared" si="12"/>
        <v>0.05629139073</v>
      </c>
      <c r="O29" s="1333">
        <f t="shared" si="12"/>
        <v>0.08762886598</v>
      </c>
      <c r="P29" s="1333">
        <f t="shared" si="12"/>
        <v>0.06535947712</v>
      </c>
      <c r="Q29" s="1333">
        <f t="shared" si="12"/>
        <v>0.08333333333</v>
      </c>
      <c r="R29" s="1333">
        <f t="shared" si="12"/>
        <v>0.07608695652</v>
      </c>
      <c r="S29" s="1333">
        <f t="shared" si="12"/>
        <v>0.0752688172</v>
      </c>
      <c r="T29" s="1333">
        <f t="shared" si="12"/>
        <v>0.1052631579</v>
      </c>
      <c r="U29" s="1333">
        <f t="shared" si="12"/>
        <v>0.07692307692</v>
      </c>
      <c r="V29" s="1333">
        <f t="shared" si="12"/>
        <v>0.0243902439</v>
      </c>
      <c r="W29" s="1333">
        <f t="shared" si="12"/>
        <v>0.1</v>
      </c>
      <c r="X29" s="1333">
        <f t="shared" si="12"/>
        <v>0.04761904762</v>
      </c>
      <c r="Y29" s="1333">
        <f t="shared" si="12"/>
        <v>0.06666666667</v>
      </c>
      <c r="Z29" s="1333">
        <f t="shared" si="12"/>
        <v>0.1315789474</v>
      </c>
      <c r="AA29" s="1333">
        <f t="shared" si="12"/>
        <v>0.1219512195</v>
      </c>
      <c r="AB29" s="1333">
        <f t="shared" si="12"/>
        <v>0.0625</v>
      </c>
      <c r="AC29" s="1333">
        <f t="shared" si="12"/>
        <v>0.08695652174</v>
      </c>
      <c r="AD29" s="1333">
        <f t="shared" si="12"/>
        <v>0.09375</v>
      </c>
      <c r="AE29" s="1333">
        <f t="shared" si="12"/>
        <v>0.3409090909</v>
      </c>
      <c r="AF29" s="1333">
        <f t="shared" si="12"/>
        <v>0.0487804878</v>
      </c>
    </row>
    <row r="30">
      <c r="A30" s="1348" t="s">
        <v>1272</v>
      </c>
      <c r="B30" s="1336">
        <f t="shared" ref="B30:AF30" si="13">iferror(B25/B$26,"")</f>
        <v>0.06451612903</v>
      </c>
      <c r="C30" s="1336">
        <f t="shared" si="13"/>
        <v>0.1272727273</v>
      </c>
      <c r="D30" s="1336">
        <f t="shared" si="13"/>
        <v>0.07123287671</v>
      </c>
      <c r="E30" s="1336">
        <f t="shared" si="13"/>
        <v>0.08536585366</v>
      </c>
      <c r="F30" s="1336">
        <f t="shared" si="13"/>
        <v>0.09345794393</v>
      </c>
      <c r="G30" s="1336">
        <f t="shared" si="13"/>
        <v>0.1033591731</v>
      </c>
      <c r="H30" s="1336">
        <f t="shared" si="13"/>
        <v>0.08115942029</v>
      </c>
      <c r="I30" s="1336">
        <f t="shared" si="13"/>
        <v>0.08398950131</v>
      </c>
      <c r="J30" s="1336">
        <f t="shared" si="13"/>
        <v>0.08355091384</v>
      </c>
      <c r="K30" s="1336">
        <f t="shared" si="13"/>
        <v>0.05630630631</v>
      </c>
      <c r="L30" s="1336">
        <f t="shared" si="13"/>
        <v>0.06918238994</v>
      </c>
      <c r="M30" s="1336">
        <f t="shared" si="13"/>
        <v>0.08093994778</v>
      </c>
      <c r="N30" s="1336">
        <f t="shared" si="13"/>
        <v>0.09602649007</v>
      </c>
      <c r="O30" s="1336">
        <f t="shared" si="13"/>
        <v>0.08762886598</v>
      </c>
      <c r="P30" s="1336">
        <f t="shared" si="13"/>
        <v>0.137254902</v>
      </c>
      <c r="Q30" s="1336">
        <f t="shared" si="13"/>
        <v>0.07575757576</v>
      </c>
      <c r="R30" s="1336">
        <f t="shared" si="13"/>
        <v>0.1304347826</v>
      </c>
      <c r="S30" s="1336">
        <f t="shared" si="13"/>
        <v>0.1827956989</v>
      </c>
      <c r="T30" s="1336">
        <f t="shared" si="13"/>
        <v>0.1368421053</v>
      </c>
      <c r="U30" s="1336">
        <f t="shared" si="13"/>
        <v>0.08974358974</v>
      </c>
      <c r="V30" s="1336">
        <f t="shared" si="13"/>
        <v>0.0487804878</v>
      </c>
      <c r="W30" s="1336">
        <f t="shared" si="13"/>
        <v>0.03333333333</v>
      </c>
      <c r="X30" s="1336">
        <f t="shared" si="13"/>
        <v>0.09523809524</v>
      </c>
      <c r="Y30" s="1336">
        <f t="shared" si="13"/>
        <v>0.06666666667</v>
      </c>
      <c r="Z30" s="1336">
        <f t="shared" si="13"/>
        <v>0.1052631579</v>
      </c>
      <c r="AA30" s="1336">
        <f t="shared" si="13"/>
        <v>0.0487804878</v>
      </c>
      <c r="AB30" s="1336">
        <f t="shared" si="13"/>
        <v>0.1875</v>
      </c>
      <c r="AC30" s="1336">
        <f t="shared" si="13"/>
        <v>0.04347826087</v>
      </c>
      <c r="AD30" s="1336">
        <f t="shared" si="13"/>
        <v>0.09375</v>
      </c>
      <c r="AE30" s="1336">
        <f t="shared" si="13"/>
        <v>0.09090909091</v>
      </c>
      <c r="AF30" s="1336">
        <f t="shared" si="13"/>
        <v>0.1219512195</v>
      </c>
    </row>
    <row r="31">
      <c r="B31" s="1349"/>
      <c r="C31" s="1349"/>
      <c r="D31" s="1349"/>
      <c r="E31" s="1349"/>
      <c r="F31" s="1349"/>
      <c r="G31" s="1349"/>
      <c r="H31" s="1349"/>
      <c r="I31" s="1349"/>
      <c r="J31" s="1349"/>
      <c r="K31" s="1349"/>
      <c r="L31" s="1349"/>
      <c r="M31" s="1349"/>
      <c r="N31" s="1349"/>
      <c r="O31" s="1349"/>
      <c r="P31" s="1349"/>
      <c r="Q31" s="1349"/>
      <c r="R31" s="1349"/>
      <c r="S31" s="1349"/>
      <c r="T31" s="1349"/>
      <c r="U31" s="1349"/>
      <c r="V31" s="1349"/>
      <c r="W31" s="1349"/>
      <c r="X31" s="1349"/>
      <c r="Y31" s="1349"/>
      <c r="Z31" s="1349"/>
      <c r="AA31" s="1349"/>
      <c r="AB31" s="1349"/>
      <c r="AC31" s="1349"/>
      <c r="AD31" s="1349"/>
      <c r="AE31" s="1349"/>
      <c r="AF31" s="1349"/>
    </row>
    <row r="32">
      <c r="A32" s="1260"/>
      <c r="B32" s="1350"/>
      <c r="C32" s="1350"/>
      <c r="D32" s="1350"/>
      <c r="E32" s="1350"/>
      <c r="F32" s="1350"/>
      <c r="G32" s="1350"/>
      <c r="H32" s="1350"/>
      <c r="I32" s="1350"/>
      <c r="J32" s="1350"/>
      <c r="K32" s="1350"/>
      <c r="L32" s="1350"/>
      <c r="M32" s="1350"/>
      <c r="N32" s="1350"/>
      <c r="O32" s="1350"/>
      <c r="P32" s="1350"/>
      <c r="Q32" s="1350"/>
      <c r="R32" s="1350"/>
      <c r="S32" s="1350"/>
      <c r="T32" s="1350"/>
      <c r="U32" s="1350"/>
      <c r="V32" s="1350"/>
      <c r="W32" s="1350"/>
      <c r="X32" s="1350"/>
      <c r="Y32" s="1350"/>
      <c r="Z32" s="1350"/>
      <c r="AA32" s="1350"/>
      <c r="AB32" s="1350"/>
      <c r="AC32" s="1350"/>
      <c r="AD32" s="1350"/>
      <c r="AE32" s="1350"/>
      <c r="AF32" s="1350"/>
    </row>
    <row r="33">
      <c r="A33" s="1260"/>
      <c r="B33" s="1350"/>
      <c r="C33" s="1350"/>
      <c r="D33" s="1350"/>
      <c r="E33" s="1350"/>
      <c r="F33" s="1350"/>
      <c r="G33" s="1350"/>
      <c r="H33" s="1350"/>
      <c r="I33" s="1350"/>
      <c r="J33" s="1350"/>
      <c r="K33" s="1350"/>
      <c r="L33" s="1350"/>
      <c r="M33" s="1350"/>
      <c r="N33" s="1350"/>
      <c r="O33" s="1350"/>
      <c r="P33" s="1350"/>
      <c r="Q33" s="1350"/>
      <c r="R33" s="1350"/>
      <c r="S33" s="1350"/>
      <c r="T33" s="1350"/>
      <c r="U33" s="1350"/>
      <c r="V33" s="1350"/>
      <c r="W33" s="1350"/>
      <c r="X33" s="1350"/>
      <c r="Y33" s="1350"/>
      <c r="Z33" s="1350"/>
      <c r="AA33" s="1350"/>
      <c r="AB33" s="1350"/>
      <c r="AC33" s="1350"/>
      <c r="AD33" s="1350"/>
      <c r="AE33" s="1350"/>
      <c r="AF33" s="1350"/>
    </row>
    <row r="34">
      <c r="B34" s="1349"/>
      <c r="C34" s="1349"/>
      <c r="D34" s="1349"/>
      <c r="E34" s="1349"/>
      <c r="F34" s="1349"/>
      <c r="G34" s="1349"/>
      <c r="H34" s="1349"/>
      <c r="I34" s="1349"/>
      <c r="J34" s="1349"/>
      <c r="K34" s="1349"/>
      <c r="L34" s="1349"/>
      <c r="M34" s="1349"/>
      <c r="N34" s="1349"/>
      <c r="O34" s="1349"/>
      <c r="P34" s="1349"/>
      <c r="Q34" s="1349"/>
      <c r="R34" s="1349"/>
      <c r="S34" s="1349"/>
      <c r="T34" s="1349"/>
      <c r="U34" s="1349"/>
      <c r="V34" s="1349"/>
      <c r="W34" s="1349"/>
      <c r="X34" s="1349"/>
      <c r="Y34" s="1349"/>
      <c r="Z34" s="1349"/>
      <c r="AA34" s="1349"/>
      <c r="AB34" s="1349"/>
      <c r="AC34" s="1349"/>
      <c r="AD34" s="1349"/>
      <c r="AE34" s="1349"/>
      <c r="AF34" s="1349"/>
    </row>
    <row r="35">
      <c r="A35" s="1351" t="s">
        <v>1281</v>
      </c>
      <c r="B35" s="1352">
        <v>45261.0</v>
      </c>
      <c r="C35" s="1352">
        <v>45262.0</v>
      </c>
      <c r="D35" s="1352">
        <v>45263.0</v>
      </c>
      <c r="E35" s="1352">
        <v>45264.0</v>
      </c>
      <c r="F35" s="1352">
        <v>45265.0</v>
      </c>
      <c r="G35" s="1352">
        <v>45266.0</v>
      </c>
      <c r="H35" s="1352">
        <v>45267.0</v>
      </c>
      <c r="I35" s="1352">
        <v>45268.0</v>
      </c>
      <c r="J35" s="1352">
        <v>45269.0</v>
      </c>
      <c r="K35" s="1352">
        <v>45270.0</v>
      </c>
      <c r="L35" s="1352">
        <v>45271.0</v>
      </c>
      <c r="M35" s="1352">
        <v>45272.0</v>
      </c>
      <c r="N35" s="1352">
        <v>45273.0</v>
      </c>
      <c r="O35" s="1352">
        <v>45274.0</v>
      </c>
      <c r="P35" s="1352">
        <v>45275.0</v>
      </c>
      <c r="Q35" s="1352">
        <v>45276.0</v>
      </c>
      <c r="R35" s="1352">
        <v>45277.0</v>
      </c>
      <c r="S35" s="1352">
        <v>45278.0</v>
      </c>
      <c r="T35" s="1352">
        <v>45279.0</v>
      </c>
      <c r="U35" s="1352">
        <v>45280.0</v>
      </c>
      <c r="V35" s="1352">
        <v>45281.0</v>
      </c>
      <c r="W35" s="1352">
        <v>45282.0</v>
      </c>
      <c r="X35" s="1352">
        <v>45283.0</v>
      </c>
      <c r="Y35" s="1352">
        <v>45284.0</v>
      </c>
      <c r="Z35" s="1352">
        <v>45285.0</v>
      </c>
      <c r="AA35" s="1352">
        <v>45286.0</v>
      </c>
      <c r="AB35" s="1352">
        <v>45287.0</v>
      </c>
      <c r="AC35" s="1352">
        <v>45288.0</v>
      </c>
      <c r="AD35" s="1352">
        <v>45289.0</v>
      </c>
      <c r="AE35" s="1352">
        <v>45290.0</v>
      </c>
      <c r="AF35" s="1352">
        <v>45291.0</v>
      </c>
    </row>
    <row r="36" collapsed="1">
      <c r="A36" s="1322" t="s">
        <v>1282</v>
      </c>
      <c r="B36" s="1353"/>
      <c r="C36" s="1353"/>
      <c r="D36" s="1353"/>
      <c r="E36" s="1353"/>
      <c r="F36" s="1353"/>
      <c r="G36" s="1353">
        <f t="shared" ref="G36:AF36" si="14">G41</f>
        <v>8</v>
      </c>
      <c r="H36" s="1353">
        <f t="shared" si="14"/>
        <v>19</v>
      </c>
      <c r="I36" s="1353">
        <f t="shared" si="14"/>
        <v>26</v>
      </c>
      <c r="J36" s="1353">
        <f t="shared" si="14"/>
        <v>18</v>
      </c>
      <c r="K36" s="1353">
        <f t="shared" si="14"/>
        <v>45</v>
      </c>
      <c r="L36" s="1353">
        <f t="shared" si="14"/>
        <v>41</v>
      </c>
      <c r="M36" s="1353">
        <f t="shared" si="14"/>
        <v>32</v>
      </c>
      <c r="N36" s="1353">
        <f t="shared" si="14"/>
        <v>25</v>
      </c>
      <c r="O36" s="1353">
        <f t="shared" si="14"/>
        <v>21</v>
      </c>
      <c r="P36" s="1353">
        <f t="shared" si="14"/>
        <v>10</v>
      </c>
      <c r="Q36" s="1353">
        <f t="shared" si="14"/>
        <v>18</v>
      </c>
      <c r="R36" s="1353">
        <f t="shared" si="14"/>
        <v>8</v>
      </c>
      <c r="S36" s="1353">
        <f t="shared" si="14"/>
        <v>19</v>
      </c>
      <c r="T36" s="1324">
        <f t="shared" si="14"/>
        <v>13</v>
      </c>
      <c r="U36" s="1324">
        <f t="shared" si="14"/>
        <v>14</v>
      </c>
      <c r="V36" s="1324">
        <f t="shared" si="14"/>
        <v>10</v>
      </c>
      <c r="W36" s="1324">
        <f t="shared" si="14"/>
        <v>7</v>
      </c>
      <c r="X36" s="1324">
        <f t="shared" si="14"/>
        <v>11</v>
      </c>
      <c r="Y36" s="1324">
        <f t="shared" si="14"/>
        <v>12</v>
      </c>
      <c r="Z36" s="1324">
        <f t="shared" si="14"/>
        <v>46</v>
      </c>
      <c r="AA36" s="1324">
        <f t="shared" si="14"/>
        <v>31</v>
      </c>
      <c r="AB36" s="1324">
        <f t="shared" si="14"/>
        <v>45</v>
      </c>
      <c r="AC36" s="1324">
        <f t="shared" si="14"/>
        <v>47</v>
      </c>
      <c r="AD36" s="1324">
        <f t="shared" si="14"/>
        <v>46</v>
      </c>
      <c r="AE36" s="1324">
        <f t="shared" si="14"/>
        <v>41</v>
      </c>
      <c r="AF36" s="1324">
        <f t="shared" si="14"/>
        <v>42</v>
      </c>
    </row>
    <row r="37" hidden="1" outlineLevel="1">
      <c r="A37" s="1354" t="s">
        <v>1355</v>
      </c>
      <c r="B37" s="1355"/>
      <c r="C37" s="1355"/>
      <c r="D37" s="1355"/>
      <c r="E37" s="1355"/>
      <c r="F37" s="1355"/>
      <c r="G37" s="1355"/>
      <c r="H37" s="1355"/>
      <c r="I37" s="1355"/>
      <c r="J37" s="1355"/>
      <c r="K37" s="1355"/>
      <c r="L37" s="1355"/>
      <c r="M37" s="1355"/>
      <c r="N37" s="1353"/>
      <c r="O37" s="1353"/>
      <c r="P37" s="1353"/>
      <c r="Q37" s="1353"/>
      <c r="R37" s="1353"/>
      <c r="S37" s="1353"/>
      <c r="T37" s="1356"/>
      <c r="U37" s="1357"/>
      <c r="V37" s="1357"/>
      <c r="W37" s="1357"/>
      <c r="X37" s="1357"/>
      <c r="Y37" s="1356"/>
      <c r="Z37" s="1356"/>
      <c r="AA37" s="1356"/>
      <c r="AB37" s="1356"/>
      <c r="AC37" s="1356"/>
      <c r="AD37" s="1356"/>
      <c r="AE37" s="1356"/>
      <c r="AF37" s="1356"/>
    </row>
    <row r="38" hidden="1" outlineLevel="1">
      <c r="A38" s="1326" t="s">
        <v>1356</v>
      </c>
      <c r="B38" s="1355"/>
      <c r="C38" s="1355"/>
      <c r="D38" s="1355"/>
      <c r="E38" s="1355"/>
      <c r="F38" s="1355"/>
      <c r="G38" s="1355">
        <v>2.0</v>
      </c>
      <c r="H38" s="1355">
        <v>2.0</v>
      </c>
      <c r="I38" s="1355">
        <v>7.0</v>
      </c>
      <c r="J38" s="1355">
        <v>1.0</v>
      </c>
      <c r="K38" s="1355">
        <v>5.0</v>
      </c>
      <c r="L38" s="1355">
        <v>1.0</v>
      </c>
      <c r="M38" s="1355">
        <v>6.0</v>
      </c>
      <c r="N38" s="1353">
        <v>5.0</v>
      </c>
      <c r="O38" s="1353">
        <v>6.0</v>
      </c>
      <c r="P38" s="1355">
        <v>0.0</v>
      </c>
      <c r="Q38" s="1353">
        <v>3.0</v>
      </c>
      <c r="R38" s="1353">
        <v>2.0</v>
      </c>
      <c r="S38" s="1353">
        <v>3.0</v>
      </c>
      <c r="T38" s="1324">
        <v>5.0</v>
      </c>
      <c r="U38" s="1323">
        <v>6.0</v>
      </c>
      <c r="V38" s="1323">
        <v>4.0</v>
      </c>
      <c r="W38" s="1323">
        <v>4.0</v>
      </c>
      <c r="X38" s="1323">
        <v>8.0</v>
      </c>
      <c r="Y38" s="1324">
        <v>8.0</v>
      </c>
      <c r="Z38" s="1324">
        <v>26.0</v>
      </c>
      <c r="AA38" s="1324">
        <v>20.0</v>
      </c>
      <c r="AB38" s="1324">
        <v>32.0</v>
      </c>
      <c r="AC38" s="1324">
        <v>30.0</v>
      </c>
      <c r="AD38" s="1324">
        <v>34.0</v>
      </c>
      <c r="AE38" s="1324">
        <v>27.0</v>
      </c>
      <c r="AF38" s="1324">
        <v>26.0</v>
      </c>
    </row>
    <row r="39" hidden="1" outlineLevel="1">
      <c r="A39" s="1326" t="s">
        <v>1357</v>
      </c>
      <c r="B39" s="1355"/>
      <c r="C39" s="1355"/>
      <c r="D39" s="1355"/>
      <c r="E39" s="1355"/>
      <c r="F39" s="1355"/>
      <c r="G39" s="1355">
        <v>4.0</v>
      </c>
      <c r="H39" s="1355">
        <v>6.0</v>
      </c>
      <c r="I39" s="1355">
        <v>4.0</v>
      </c>
      <c r="J39" s="1355">
        <v>4.0</v>
      </c>
      <c r="K39" s="1355">
        <v>10.0</v>
      </c>
      <c r="L39" s="1355">
        <v>10.0</v>
      </c>
      <c r="M39" s="1355">
        <v>7.0</v>
      </c>
      <c r="N39" s="1353">
        <v>3.0</v>
      </c>
      <c r="O39" s="1353">
        <v>5.0</v>
      </c>
      <c r="P39" s="1355">
        <v>1.0</v>
      </c>
      <c r="Q39" s="1353">
        <v>6.0</v>
      </c>
      <c r="R39" s="1353">
        <v>4.0</v>
      </c>
      <c r="S39" s="1353">
        <v>5.0</v>
      </c>
      <c r="T39" s="1324">
        <v>4.0</v>
      </c>
      <c r="U39" s="1323">
        <v>4.0</v>
      </c>
      <c r="V39" s="1323">
        <v>3.0</v>
      </c>
      <c r="W39" s="1323">
        <v>2.0</v>
      </c>
      <c r="X39" s="1323">
        <v>3.0</v>
      </c>
      <c r="Y39" s="1324">
        <v>4.0</v>
      </c>
      <c r="Z39" s="1324">
        <v>16.0</v>
      </c>
      <c r="AA39" s="1324">
        <v>10.0</v>
      </c>
      <c r="AB39" s="1324">
        <v>13.0</v>
      </c>
      <c r="AC39" s="1324">
        <v>15.0</v>
      </c>
      <c r="AD39" s="1324">
        <v>7.0</v>
      </c>
      <c r="AE39" s="1324">
        <v>13.0</v>
      </c>
      <c r="AF39" s="1324">
        <v>15.0</v>
      </c>
    </row>
    <row r="40" hidden="1" outlineLevel="1">
      <c r="A40" s="1326" t="s">
        <v>1358</v>
      </c>
      <c r="B40" s="1355"/>
      <c r="C40" s="1355"/>
      <c r="D40" s="1355"/>
      <c r="E40" s="1355"/>
      <c r="F40" s="1355"/>
      <c r="G40" s="1355">
        <v>2.0</v>
      </c>
      <c r="H40" s="1355">
        <v>11.0</v>
      </c>
      <c r="I40" s="1355">
        <v>15.0</v>
      </c>
      <c r="J40" s="1355">
        <v>13.0</v>
      </c>
      <c r="K40" s="1355">
        <v>30.0</v>
      </c>
      <c r="L40" s="1355">
        <v>30.0</v>
      </c>
      <c r="M40" s="1355">
        <v>19.0</v>
      </c>
      <c r="N40" s="1353">
        <v>17.0</v>
      </c>
      <c r="O40" s="1353">
        <v>10.0</v>
      </c>
      <c r="P40" s="1355">
        <v>9.0</v>
      </c>
      <c r="Q40" s="1353">
        <v>9.0</v>
      </c>
      <c r="R40" s="1353">
        <v>2.0</v>
      </c>
      <c r="S40" s="1353">
        <v>11.0</v>
      </c>
      <c r="T40" s="1324">
        <v>4.0</v>
      </c>
      <c r="U40" s="1323">
        <v>4.0</v>
      </c>
      <c r="V40" s="1323">
        <v>3.0</v>
      </c>
      <c r="W40" s="1323">
        <v>1.0</v>
      </c>
      <c r="X40" s="1323">
        <v>0.0</v>
      </c>
      <c r="Y40" s="1324">
        <v>0.0</v>
      </c>
      <c r="Z40" s="1324">
        <v>4.0</v>
      </c>
      <c r="AA40" s="1324">
        <v>1.0</v>
      </c>
      <c r="AB40" s="1324">
        <v>0.0</v>
      </c>
      <c r="AC40" s="1324">
        <v>2.0</v>
      </c>
      <c r="AD40" s="1324">
        <v>5.0</v>
      </c>
      <c r="AE40" s="1324">
        <v>1.0</v>
      </c>
      <c r="AF40" s="1324">
        <v>1.0</v>
      </c>
    </row>
    <row r="41" hidden="1" outlineLevel="1">
      <c r="A41" s="1358" t="s">
        <v>1350</v>
      </c>
      <c r="B41" s="1359"/>
      <c r="C41" s="1359"/>
      <c r="D41" s="1359"/>
      <c r="E41" s="1359"/>
      <c r="F41" s="1359"/>
      <c r="G41" s="1359">
        <f t="shared" ref="G41:AF41" si="15">SUM(G38:G40)</f>
        <v>8</v>
      </c>
      <c r="H41" s="1359">
        <f t="shared" si="15"/>
        <v>19</v>
      </c>
      <c r="I41" s="1359">
        <f t="shared" si="15"/>
        <v>26</v>
      </c>
      <c r="J41" s="1359">
        <f t="shared" si="15"/>
        <v>18</v>
      </c>
      <c r="K41" s="1359">
        <f t="shared" si="15"/>
        <v>45</v>
      </c>
      <c r="L41" s="1359">
        <f t="shared" si="15"/>
        <v>41</v>
      </c>
      <c r="M41" s="1359">
        <f t="shared" si="15"/>
        <v>32</v>
      </c>
      <c r="N41" s="1359">
        <f t="shared" si="15"/>
        <v>25</v>
      </c>
      <c r="O41" s="1359">
        <f t="shared" si="15"/>
        <v>21</v>
      </c>
      <c r="P41" s="1359">
        <f t="shared" si="15"/>
        <v>10</v>
      </c>
      <c r="Q41" s="1359">
        <f t="shared" si="15"/>
        <v>18</v>
      </c>
      <c r="R41" s="1359">
        <f t="shared" si="15"/>
        <v>8</v>
      </c>
      <c r="S41" s="1359">
        <f t="shared" si="15"/>
        <v>19</v>
      </c>
      <c r="T41" s="1359">
        <f t="shared" si="15"/>
        <v>13</v>
      </c>
      <c r="U41" s="1359">
        <f t="shared" si="15"/>
        <v>14</v>
      </c>
      <c r="V41" s="1359">
        <f t="shared" si="15"/>
        <v>10</v>
      </c>
      <c r="W41" s="1359">
        <f t="shared" si="15"/>
        <v>7</v>
      </c>
      <c r="X41" s="1359">
        <f t="shared" si="15"/>
        <v>11</v>
      </c>
      <c r="Y41" s="1359">
        <f t="shared" si="15"/>
        <v>12</v>
      </c>
      <c r="Z41" s="1359">
        <f t="shared" si="15"/>
        <v>46</v>
      </c>
      <c r="AA41" s="1359">
        <f t="shared" si="15"/>
        <v>31</v>
      </c>
      <c r="AB41" s="1359">
        <f t="shared" si="15"/>
        <v>45</v>
      </c>
      <c r="AC41" s="1359">
        <f t="shared" si="15"/>
        <v>47</v>
      </c>
      <c r="AD41" s="1359">
        <f t="shared" si="15"/>
        <v>46</v>
      </c>
      <c r="AE41" s="1359">
        <f t="shared" si="15"/>
        <v>41</v>
      </c>
      <c r="AF41" s="1359">
        <f t="shared" si="15"/>
        <v>42</v>
      </c>
    </row>
    <row r="42" collapsed="1">
      <c r="A42" s="1341" t="s">
        <v>1292</v>
      </c>
      <c r="B42" s="1353"/>
      <c r="C42" s="1353"/>
      <c r="D42" s="1353"/>
      <c r="E42" s="1353"/>
      <c r="F42" s="1353"/>
      <c r="G42" s="1353">
        <f t="shared" ref="G42:AF42" si="16">G47</f>
        <v>53</v>
      </c>
      <c r="H42" s="1353">
        <f t="shared" si="16"/>
        <v>104</v>
      </c>
      <c r="I42" s="1353">
        <f t="shared" si="16"/>
        <v>114</v>
      </c>
      <c r="J42" s="1353">
        <f t="shared" si="16"/>
        <v>130</v>
      </c>
      <c r="K42" s="1353">
        <f t="shared" si="16"/>
        <v>260</v>
      </c>
      <c r="L42" s="1353">
        <f t="shared" si="16"/>
        <v>245</v>
      </c>
      <c r="M42" s="1353">
        <f t="shared" si="16"/>
        <v>182</v>
      </c>
      <c r="N42" s="1353">
        <f t="shared" si="16"/>
        <v>141</v>
      </c>
      <c r="O42" s="1353">
        <f t="shared" si="16"/>
        <v>101</v>
      </c>
      <c r="P42" s="1353">
        <f t="shared" si="16"/>
        <v>79</v>
      </c>
      <c r="Q42" s="1353">
        <f t="shared" si="16"/>
        <v>59</v>
      </c>
      <c r="R42" s="1353">
        <f t="shared" si="16"/>
        <v>52</v>
      </c>
      <c r="S42" s="1353">
        <f t="shared" si="16"/>
        <v>54</v>
      </c>
      <c r="T42" s="1324">
        <f t="shared" si="16"/>
        <v>32</v>
      </c>
      <c r="U42" s="1324">
        <f t="shared" si="16"/>
        <v>54</v>
      </c>
      <c r="V42" s="1324">
        <f t="shared" si="16"/>
        <v>20</v>
      </c>
      <c r="W42" s="1324">
        <f t="shared" si="16"/>
        <v>14</v>
      </c>
      <c r="X42" s="1324">
        <f t="shared" si="16"/>
        <v>22</v>
      </c>
      <c r="Y42" s="1324">
        <f t="shared" si="16"/>
        <v>22</v>
      </c>
      <c r="Z42" s="1324">
        <f t="shared" si="16"/>
        <v>44</v>
      </c>
      <c r="AA42" s="1324">
        <f t="shared" si="16"/>
        <v>43</v>
      </c>
      <c r="AB42" s="1324">
        <f t="shared" si="16"/>
        <v>32</v>
      </c>
      <c r="AC42" s="1324">
        <f t="shared" si="16"/>
        <v>42</v>
      </c>
      <c r="AD42" s="1324">
        <f t="shared" si="16"/>
        <v>39</v>
      </c>
      <c r="AE42" s="1324">
        <f t="shared" si="16"/>
        <v>49</v>
      </c>
      <c r="AF42" s="1324">
        <f t="shared" si="16"/>
        <v>37</v>
      </c>
    </row>
    <row r="43" hidden="1" outlineLevel="1">
      <c r="A43" s="1354" t="s">
        <v>1355</v>
      </c>
      <c r="B43" s="1353"/>
      <c r="C43" s="1353"/>
      <c r="D43" s="1353"/>
      <c r="E43" s="1353"/>
      <c r="F43" s="1353"/>
      <c r="G43" s="1353"/>
      <c r="H43" s="1353"/>
      <c r="I43" s="1353"/>
      <c r="J43" s="1353"/>
      <c r="K43" s="1353"/>
      <c r="L43" s="1353"/>
      <c r="M43" s="1353"/>
      <c r="N43" s="1353"/>
      <c r="O43" s="1353"/>
      <c r="P43" s="1353"/>
      <c r="Q43" s="1353"/>
      <c r="R43" s="1353"/>
      <c r="S43" s="1353"/>
      <c r="T43" s="1356"/>
      <c r="U43" s="1356"/>
      <c r="V43" s="1356"/>
      <c r="W43" s="1356"/>
      <c r="X43" s="1356"/>
      <c r="Y43" s="1356"/>
      <c r="Z43" s="1356"/>
      <c r="AA43" s="1360"/>
      <c r="AB43" s="1360"/>
      <c r="AC43" s="1360"/>
      <c r="AD43" s="1360"/>
      <c r="AE43" s="1360"/>
      <c r="AF43" s="1360"/>
    </row>
    <row r="44" hidden="1" outlineLevel="1">
      <c r="A44" s="1326" t="s">
        <v>1356</v>
      </c>
      <c r="B44" s="1353"/>
      <c r="C44" s="1353"/>
      <c r="D44" s="1353"/>
      <c r="E44" s="1353"/>
      <c r="F44" s="1353"/>
      <c r="G44" s="1353">
        <v>4.0</v>
      </c>
      <c r="H44" s="1353">
        <v>9.0</v>
      </c>
      <c r="I44" s="1353">
        <v>11.0</v>
      </c>
      <c r="J44" s="1353">
        <v>25.0</v>
      </c>
      <c r="K44" s="1353">
        <v>25.0</v>
      </c>
      <c r="L44" s="1353">
        <v>22.0</v>
      </c>
      <c r="M44" s="1353">
        <v>14.0</v>
      </c>
      <c r="N44" s="1353">
        <v>15.0</v>
      </c>
      <c r="O44" s="1353">
        <v>14.0</v>
      </c>
      <c r="P44" s="1353">
        <v>6.0</v>
      </c>
      <c r="Q44" s="1353">
        <v>10.0</v>
      </c>
      <c r="R44" s="1353">
        <v>7.0</v>
      </c>
      <c r="S44" s="1353">
        <v>4.0</v>
      </c>
      <c r="T44" s="1324">
        <v>20.0</v>
      </c>
      <c r="U44" s="1324">
        <v>32.0</v>
      </c>
      <c r="V44" s="1324">
        <v>9.0</v>
      </c>
      <c r="W44" s="1324">
        <v>8.0</v>
      </c>
      <c r="X44" s="1324">
        <v>12.0</v>
      </c>
      <c r="Y44" s="1324">
        <v>12.0</v>
      </c>
      <c r="Z44" s="1324">
        <v>28.0</v>
      </c>
      <c r="AA44" s="1324">
        <v>18.0</v>
      </c>
      <c r="AB44" s="1324">
        <v>19.0</v>
      </c>
      <c r="AC44" s="1324">
        <v>26.0</v>
      </c>
      <c r="AD44" s="1324">
        <v>27.0</v>
      </c>
      <c r="AE44" s="1324">
        <v>31.0</v>
      </c>
      <c r="AF44" s="1324">
        <v>20.0</v>
      </c>
    </row>
    <row r="45" hidden="1" outlineLevel="1">
      <c r="A45" s="1326" t="s">
        <v>1357</v>
      </c>
      <c r="B45" s="1353"/>
      <c r="C45" s="1353"/>
      <c r="D45" s="1353"/>
      <c r="E45" s="1353"/>
      <c r="F45" s="1353"/>
      <c r="G45" s="1353">
        <v>15.0</v>
      </c>
      <c r="H45" s="1353">
        <v>44.0</v>
      </c>
      <c r="I45" s="1353">
        <v>37.0</v>
      </c>
      <c r="J45" s="1353">
        <v>52.0</v>
      </c>
      <c r="K45" s="1353">
        <v>108.0</v>
      </c>
      <c r="L45" s="1353">
        <v>92.0</v>
      </c>
      <c r="M45" s="1353">
        <v>75.0</v>
      </c>
      <c r="N45" s="1353">
        <v>64.0</v>
      </c>
      <c r="O45" s="1353">
        <v>41.0</v>
      </c>
      <c r="P45" s="1353">
        <v>27.0</v>
      </c>
      <c r="Q45" s="1353">
        <v>17.0</v>
      </c>
      <c r="R45" s="1353">
        <v>15.0</v>
      </c>
      <c r="S45" s="1353">
        <v>22.0</v>
      </c>
      <c r="T45" s="1324">
        <v>9.0</v>
      </c>
      <c r="U45" s="1324">
        <v>15.0</v>
      </c>
      <c r="V45" s="1324">
        <v>8.0</v>
      </c>
      <c r="W45" s="1324">
        <v>6.0</v>
      </c>
      <c r="X45" s="1324">
        <v>9.0</v>
      </c>
      <c r="Y45" s="1324">
        <v>7.0</v>
      </c>
      <c r="Z45" s="1324">
        <v>13.0</v>
      </c>
      <c r="AA45" s="1324">
        <v>24.0</v>
      </c>
      <c r="AB45" s="1324">
        <v>9.0</v>
      </c>
      <c r="AC45" s="1324">
        <v>14.0</v>
      </c>
      <c r="AD45" s="1324">
        <v>9.0</v>
      </c>
      <c r="AE45" s="1324">
        <v>16.0</v>
      </c>
      <c r="AF45" s="1324">
        <v>16.0</v>
      </c>
    </row>
    <row r="46" hidden="1" outlineLevel="1">
      <c r="A46" s="1326" t="s">
        <v>1358</v>
      </c>
      <c r="B46" s="1353"/>
      <c r="C46" s="1353"/>
      <c r="D46" s="1353"/>
      <c r="E46" s="1353"/>
      <c r="F46" s="1353"/>
      <c r="G46" s="1353">
        <v>34.0</v>
      </c>
      <c r="H46" s="1353">
        <v>51.0</v>
      </c>
      <c r="I46" s="1353">
        <v>66.0</v>
      </c>
      <c r="J46" s="1353">
        <v>53.0</v>
      </c>
      <c r="K46" s="1353">
        <v>127.0</v>
      </c>
      <c r="L46" s="1353">
        <v>131.0</v>
      </c>
      <c r="M46" s="1353">
        <v>93.0</v>
      </c>
      <c r="N46" s="1353">
        <v>62.0</v>
      </c>
      <c r="O46" s="1353">
        <v>46.0</v>
      </c>
      <c r="P46" s="1353">
        <v>46.0</v>
      </c>
      <c r="Q46" s="1353">
        <v>32.0</v>
      </c>
      <c r="R46" s="1353">
        <v>30.0</v>
      </c>
      <c r="S46" s="1353">
        <v>28.0</v>
      </c>
      <c r="T46" s="1324">
        <v>3.0</v>
      </c>
      <c r="U46" s="1324">
        <v>7.0</v>
      </c>
      <c r="V46" s="1324">
        <v>3.0</v>
      </c>
      <c r="W46" s="1324">
        <v>0.0</v>
      </c>
      <c r="X46" s="1324">
        <v>1.0</v>
      </c>
      <c r="Y46" s="1324">
        <v>3.0</v>
      </c>
      <c r="Z46" s="1324">
        <v>3.0</v>
      </c>
      <c r="AA46" s="1324">
        <v>1.0</v>
      </c>
      <c r="AB46" s="1324">
        <v>4.0</v>
      </c>
      <c r="AC46" s="1324">
        <v>2.0</v>
      </c>
      <c r="AD46" s="1324">
        <v>3.0</v>
      </c>
      <c r="AE46" s="1324">
        <v>2.0</v>
      </c>
      <c r="AF46" s="1324">
        <v>1.0</v>
      </c>
    </row>
    <row r="47" hidden="1" outlineLevel="1">
      <c r="A47" s="1358" t="s">
        <v>1350</v>
      </c>
      <c r="B47" s="1361"/>
      <c r="C47" s="1361"/>
      <c r="D47" s="1361"/>
      <c r="E47" s="1361"/>
      <c r="F47" s="1361"/>
      <c r="G47" s="1361">
        <f t="shared" ref="G47:AF47" si="17">SUM(G44:G46)</f>
        <v>53</v>
      </c>
      <c r="H47" s="1361">
        <f t="shared" si="17"/>
        <v>104</v>
      </c>
      <c r="I47" s="1361">
        <f t="shared" si="17"/>
        <v>114</v>
      </c>
      <c r="J47" s="1361">
        <f t="shared" si="17"/>
        <v>130</v>
      </c>
      <c r="K47" s="1361">
        <f t="shared" si="17"/>
        <v>260</v>
      </c>
      <c r="L47" s="1361">
        <f t="shared" si="17"/>
        <v>245</v>
      </c>
      <c r="M47" s="1361">
        <f t="shared" si="17"/>
        <v>182</v>
      </c>
      <c r="N47" s="1361">
        <f t="shared" si="17"/>
        <v>141</v>
      </c>
      <c r="O47" s="1361">
        <f t="shared" si="17"/>
        <v>101</v>
      </c>
      <c r="P47" s="1361">
        <f t="shared" si="17"/>
        <v>79</v>
      </c>
      <c r="Q47" s="1361">
        <f t="shared" si="17"/>
        <v>59</v>
      </c>
      <c r="R47" s="1361">
        <f t="shared" si="17"/>
        <v>52</v>
      </c>
      <c r="S47" s="1361">
        <f t="shared" si="17"/>
        <v>54</v>
      </c>
      <c r="T47" s="1361">
        <f t="shared" si="17"/>
        <v>32</v>
      </c>
      <c r="U47" s="1361">
        <f t="shared" si="17"/>
        <v>54</v>
      </c>
      <c r="V47" s="1361">
        <f t="shared" si="17"/>
        <v>20</v>
      </c>
      <c r="W47" s="1361">
        <f t="shared" si="17"/>
        <v>14</v>
      </c>
      <c r="X47" s="1361">
        <f t="shared" si="17"/>
        <v>22</v>
      </c>
      <c r="Y47" s="1361">
        <f t="shared" si="17"/>
        <v>22</v>
      </c>
      <c r="Z47" s="1361">
        <f t="shared" si="17"/>
        <v>44</v>
      </c>
      <c r="AA47" s="1361">
        <f t="shared" si="17"/>
        <v>43</v>
      </c>
      <c r="AB47" s="1361">
        <f t="shared" si="17"/>
        <v>32</v>
      </c>
      <c r="AC47" s="1361">
        <f t="shared" si="17"/>
        <v>42</v>
      </c>
      <c r="AD47" s="1361">
        <f t="shared" si="17"/>
        <v>39</v>
      </c>
      <c r="AE47" s="1361">
        <f t="shared" si="17"/>
        <v>49</v>
      </c>
      <c r="AF47" s="1361">
        <f t="shared" si="17"/>
        <v>37</v>
      </c>
    </row>
    <row r="48" collapsed="1">
      <c r="A48" s="1341" t="s">
        <v>1296</v>
      </c>
      <c r="B48" s="1362"/>
      <c r="C48" s="1362"/>
      <c r="D48" s="1362"/>
      <c r="E48" s="1362"/>
      <c r="F48" s="1362"/>
      <c r="G48" s="1362">
        <f t="shared" ref="G48:AF48" si="18">G53</f>
        <v>158</v>
      </c>
      <c r="H48" s="1362">
        <f t="shared" si="18"/>
        <v>361</v>
      </c>
      <c r="I48" s="1362">
        <f t="shared" si="18"/>
        <v>409</v>
      </c>
      <c r="J48" s="1362">
        <f t="shared" si="18"/>
        <v>431</v>
      </c>
      <c r="K48" s="1362">
        <f t="shared" si="18"/>
        <v>540</v>
      </c>
      <c r="L48" s="1362">
        <f t="shared" si="18"/>
        <v>534</v>
      </c>
      <c r="M48" s="1362">
        <f t="shared" si="18"/>
        <v>451</v>
      </c>
      <c r="N48" s="1362">
        <f t="shared" si="18"/>
        <v>389</v>
      </c>
      <c r="O48" s="1362">
        <f t="shared" si="18"/>
        <v>247</v>
      </c>
      <c r="P48" s="1362">
        <f t="shared" si="18"/>
        <v>203</v>
      </c>
      <c r="Q48" s="1362">
        <f t="shared" si="18"/>
        <v>172</v>
      </c>
      <c r="R48" s="1362">
        <f t="shared" si="18"/>
        <v>121</v>
      </c>
      <c r="S48" s="1362">
        <f t="shared" si="18"/>
        <v>123</v>
      </c>
      <c r="T48" s="1363">
        <f t="shared" si="18"/>
        <v>72</v>
      </c>
      <c r="U48" s="1363">
        <f t="shared" si="18"/>
        <v>103</v>
      </c>
      <c r="V48" s="1363">
        <f t="shared" si="18"/>
        <v>55</v>
      </c>
      <c r="W48" s="1363">
        <f t="shared" si="18"/>
        <v>48</v>
      </c>
      <c r="X48" s="1363">
        <f t="shared" si="18"/>
        <v>26</v>
      </c>
      <c r="Y48" s="1363">
        <f t="shared" si="18"/>
        <v>23</v>
      </c>
      <c r="Z48" s="1363">
        <f t="shared" si="18"/>
        <v>24</v>
      </c>
      <c r="AA48" s="1363">
        <f t="shared" si="18"/>
        <v>37</v>
      </c>
      <c r="AB48" s="1363">
        <f t="shared" si="18"/>
        <v>18</v>
      </c>
      <c r="AC48" s="1363">
        <f t="shared" si="18"/>
        <v>13</v>
      </c>
      <c r="AD48" s="1363">
        <f t="shared" si="18"/>
        <v>28</v>
      </c>
      <c r="AE48" s="1363">
        <f t="shared" si="18"/>
        <v>39</v>
      </c>
      <c r="AF48" s="1363">
        <f t="shared" si="18"/>
        <v>21</v>
      </c>
    </row>
    <row r="49" hidden="1" outlineLevel="1">
      <c r="A49" s="1354" t="s">
        <v>1355</v>
      </c>
      <c r="B49" s="1353"/>
      <c r="C49" s="1353"/>
      <c r="D49" s="1353"/>
      <c r="E49" s="1353"/>
      <c r="F49" s="1353"/>
      <c r="G49" s="1353"/>
      <c r="H49" s="1353"/>
      <c r="I49" s="1353"/>
      <c r="J49" s="1353"/>
      <c r="K49" s="1353"/>
      <c r="L49" s="1353"/>
      <c r="M49" s="1353"/>
      <c r="N49" s="1353"/>
      <c r="O49" s="1353"/>
      <c r="P49" s="1353"/>
      <c r="Q49" s="1353"/>
      <c r="R49" s="1353"/>
      <c r="S49" s="1353"/>
      <c r="T49" s="1324"/>
      <c r="U49" s="1324"/>
      <c r="V49" s="1324"/>
      <c r="W49" s="1324"/>
      <c r="X49" s="1324"/>
      <c r="Y49" s="1324"/>
      <c r="Z49" s="1324"/>
      <c r="AA49" s="1363"/>
      <c r="AB49" s="1363"/>
      <c r="AC49" s="1363"/>
      <c r="AD49" s="1363"/>
      <c r="AE49" s="1363"/>
      <c r="AF49" s="1363"/>
    </row>
    <row r="50" hidden="1" outlineLevel="1">
      <c r="A50" s="1326" t="s">
        <v>1356</v>
      </c>
      <c r="B50" s="1353"/>
      <c r="C50" s="1353"/>
      <c r="D50" s="1353"/>
      <c r="E50" s="1353"/>
      <c r="F50" s="1353"/>
      <c r="G50" s="1353">
        <v>17.0</v>
      </c>
      <c r="H50" s="1353">
        <v>34.0</v>
      </c>
      <c r="I50" s="1353">
        <v>54.0</v>
      </c>
      <c r="J50" s="1353">
        <v>45.0</v>
      </c>
      <c r="K50" s="1353">
        <v>45.0</v>
      </c>
      <c r="L50" s="1353">
        <v>49.0</v>
      </c>
      <c r="M50" s="1353">
        <v>54.0</v>
      </c>
      <c r="N50" s="1353">
        <v>41.0</v>
      </c>
      <c r="O50" s="1353">
        <v>19.0</v>
      </c>
      <c r="P50" s="1353">
        <v>24.0</v>
      </c>
      <c r="Q50" s="1353">
        <v>22.0</v>
      </c>
      <c r="R50" s="1353">
        <v>18.0</v>
      </c>
      <c r="S50" s="1353">
        <v>16.0</v>
      </c>
      <c r="T50" s="1324">
        <v>22.0</v>
      </c>
      <c r="U50" s="1324">
        <v>39.0</v>
      </c>
      <c r="V50" s="1324">
        <v>22.0</v>
      </c>
      <c r="W50" s="1324">
        <v>14.0</v>
      </c>
      <c r="X50" s="1324">
        <v>10.0</v>
      </c>
      <c r="Y50" s="1324">
        <v>11.0</v>
      </c>
      <c r="Z50" s="1324">
        <v>6.0</v>
      </c>
      <c r="AA50" s="1324">
        <v>14.0</v>
      </c>
      <c r="AB50" s="1324">
        <v>11.0</v>
      </c>
      <c r="AC50" s="1324">
        <v>7.0</v>
      </c>
      <c r="AD50" s="1324">
        <v>10.0</v>
      </c>
      <c r="AE50" s="1324">
        <v>13.0</v>
      </c>
      <c r="AF50" s="1324">
        <v>8.0</v>
      </c>
    </row>
    <row r="51" hidden="1" outlineLevel="1">
      <c r="A51" s="1326" t="s">
        <v>1357</v>
      </c>
      <c r="B51" s="1353"/>
      <c r="C51" s="1353"/>
      <c r="D51" s="1353"/>
      <c r="E51" s="1353"/>
      <c r="F51" s="1353"/>
      <c r="G51" s="1353">
        <v>70.0</v>
      </c>
      <c r="H51" s="1353">
        <v>158.0</v>
      </c>
      <c r="I51" s="1353">
        <v>180.0</v>
      </c>
      <c r="J51" s="1353">
        <v>193.0</v>
      </c>
      <c r="K51" s="1353">
        <v>245.0</v>
      </c>
      <c r="L51" s="1353">
        <v>248.0</v>
      </c>
      <c r="M51" s="1353">
        <v>210.0</v>
      </c>
      <c r="N51" s="1353">
        <v>185.0</v>
      </c>
      <c r="O51" s="1353">
        <v>120.0</v>
      </c>
      <c r="P51" s="1353">
        <v>92.0</v>
      </c>
      <c r="Q51" s="1353">
        <v>72.0</v>
      </c>
      <c r="R51" s="1353">
        <v>54.0</v>
      </c>
      <c r="S51" s="1353">
        <v>40.0</v>
      </c>
      <c r="T51" s="1324">
        <v>33.0</v>
      </c>
      <c r="U51" s="1324">
        <v>54.0</v>
      </c>
      <c r="V51" s="1324">
        <v>27.0</v>
      </c>
      <c r="W51" s="1324">
        <v>22.0</v>
      </c>
      <c r="X51" s="1324">
        <v>14.0</v>
      </c>
      <c r="Y51" s="1324">
        <v>7.0</v>
      </c>
      <c r="Z51" s="1324">
        <v>11.0</v>
      </c>
      <c r="AA51" s="1324">
        <v>17.0</v>
      </c>
      <c r="AB51" s="1324">
        <v>6.0</v>
      </c>
      <c r="AC51" s="1324">
        <v>5.0</v>
      </c>
      <c r="AD51" s="1324">
        <v>17.0</v>
      </c>
      <c r="AE51" s="1324">
        <v>17.0</v>
      </c>
      <c r="AF51" s="1324">
        <v>11.0</v>
      </c>
    </row>
    <row r="52" hidden="1" outlineLevel="1">
      <c r="A52" s="1326" t="s">
        <v>1358</v>
      </c>
      <c r="B52" s="1353"/>
      <c r="C52" s="1353"/>
      <c r="D52" s="1353"/>
      <c r="E52" s="1353"/>
      <c r="F52" s="1353"/>
      <c r="G52" s="1353">
        <v>71.0</v>
      </c>
      <c r="H52" s="1353">
        <v>169.0</v>
      </c>
      <c r="I52" s="1353">
        <v>175.0</v>
      </c>
      <c r="J52" s="1353">
        <v>193.0</v>
      </c>
      <c r="K52" s="1353">
        <v>250.0</v>
      </c>
      <c r="L52" s="1353">
        <v>237.0</v>
      </c>
      <c r="M52" s="1353">
        <v>187.0</v>
      </c>
      <c r="N52" s="1353">
        <v>163.0</v>
      </c>
      <c r="O52" s="1353">
        <v>108.0</v>
      </c>
      <c r="P52" s="1353">
        <v>87.0</v>
      </c>
      <c r="Q52" s="1353">
        <v>78.0</v>
      </c>
      <c r="R52" s="1353">
        <v>49.0</v>
      </c>
      <c r="S52" s="1353">
        <v>67.0</v>
      </c>
      <c r="T52" s="1324">
        <v>17.0</v>
      </c>
      <c r="U52" s="1324">
        <v>10.0</v>
      </c>
      <c r="V52" s="1324">
        <v>6.0</v>
      </c>
      <c r="W52" s="1324">
        <v>12.0</v>
      </c>
      <c r="X52" s="1324">
        <v>2.0</v>
      </c>
      <c r="Y52" s="1324">
        <v>5.0</v>
      </c>
      <c r="Z52" s="1324">
        <v>7.0</v>
      </c>
      <c r="AA52" s="1324">
        <v>6.0</v>
      </c>
      <c r="AB52" s="1324">
        <v>1.0</v>
      </c>
      <c r="AC52" s="1324">
        <v>1.0</v>
      </c>
      <c r="AD52" s="1324">
        <v>1.0</v>
      </c>
      <c r="AE52" s="1324">
        <v>9.0</v>
      </c>
      <c r="AF52" s="1324">
        <v>2.0</v>
      </c>
    </row>
    <row r="53" hidden="1" outlineLevel="1">
      <c r="A53" s="1358" t="s">
        <v>1350</v>
      </c>
      <c r="B53" s="1361"/>
      <c r="C53" s="1361"/>
      <c r="D53" s="1361"/>
      <c r="E53" s="1361"/>
      <c r="F53" s="1361"/>
      <c r="G53" s="1361">
        <f t="shared" ref="G53:AF53" si="19">SUM(G50:G52)</f>
        <v>158</v>
      </c>
      <c r="H53" s="1361">
        <f t="shared" si="19"/>
        <v>361</v>
      </c>
      <c r="I53" s="1361">
        <f t="shared" si="19"/>
        <v>409</v>
      </c>
      <c r="J53" s="1361">
        <f t="shared" si="19"/>
        <v>431</v>
      </c>
      <c r="K53" s="1361">
        <f t="shared" si="19"/>
        <v>540</v>
      </c>
      <c r="L53" s="1361">
        <f t="shared" si="19"/>
        <v>534</v>
      </c>
      <c r="M53" s="1361">
        <f t="shared" si="19"/>
        <v>451</v>
      </c>
      <c r="N53" s="1361">
        <f t="shared" si="19"/>
        <v>389</v>
      </c>
      <c r="O53" s="1361">
        <f t="shared" si="19"/>
        <v>247</v>
      </c>
      <c r="P53" s="1361">
        <f t="shared" si="19"/>
        <v>203</v>
      </c>
      <c r="Q53" s="1361">
        <f t="shared" si="19"/>
        <v>172</v>
      </c>
      <c r="R53" s="1361">
        <f t="shared" si="19"/>
        <v>121</v>
      </c>
      <c r="S53" s="1361">
        <f t="shared" si="19"/>
        <v>123</v>
      </c>
      <c r="T53" s="1361">
        <f t="shared" si="19"/>
        <v>72</v>
      </c>
      <c r="U53" s="1361">
        <f t="shared" si="19"/>
        <v>103</v>
      </c>
      <c r="V53" s="1361">
        <f t="shared" si="19"/>
        <v>55</v>
      </c>
      <c r="W53" s="1361">
        <f t="shared" si="19"/>
        <v>48</v>
      </c>
      <c r="X53" s="1361">
        <f t="shared" si="19"/>
        <v>26</v>
      </c>
      <c r="Y53" s="1361">
        <f t="shared" si="19"/>
        <v>23</v>
      </c>
      <c r="Z53" s="1361">
        <f t="shared" si="19"/>
        <v>24</v>
      </c>
      <c r="AA53" s="1361">
        <f t="shared" si="19"/>
        <v>37</v>
      </c>
      <c r="AB53" s="1361">
        <f t="shared" si="19"/>
        <v>18</v>
      </c>
      <c r="AC53" s="1361">
        <f t="shared" si="19"/>
        <v>13</v>
      </c>
      <c r="AD53" s="1361">
        <f t="shared" si="19"/>
        <v>28</v>
      </c>
      <c r="AE53" s="1361">
        <f t="shared" si="19"/>
        <v>39</v>
      </c>
      <c r="AF53" s="1361">
        <f t="shared" si="19"/>
        <v>21</v>
      </c>
    </row>
    <row r="54" collapsed="1">
      <c r="A54" s="1364" t="s">
        <v>1305</v>
      </c>
      <c r="B54" s="1362"/>
      <c r="C54" s="1362"/>
      <c r="D54" s="1362"/>
      <c r="E54" s="1362"/>
      <c r="F54" s="1362"/>
      <c r="G54" s="1362">
        <f t="shared" ref="G54:AF54" si="20">G59</f>
        <v>114</v>
      </c>
      <c r="H54" s="1362">
        <f t="shared" si="20"/>
        <v>219</v>
      </c>
      <c r="I54" s="1362">
        <f t="shared" si="20"/>
        <v>236</v>
      </c>
      <c r="J54" s="1362">
        <f t="shared" si="20"/>
        <v>221</v>
      </c>
      <c r="K54" s="1362">
        <f t="shared" si="20"/>
        <v>434</v>
      </c>
      <c r="L54" s="1362">
        <f t="shared" si="20"/>
        <v>381</v>
      </c>
      <c r="M54" s="1362">
        <f t="shared" si="20"/>
        <v>330</v>
      </c>
      <c r="N54" s="1362">
        <f t="shared" si="20"/>
        <v>241</v>
      </c>
      <c r="O54" s="1362">
        <f t="shared" si="20"/>
        <v>164</v>
      </c>
      <c r="P54" s="1362">
        <f t="shared" si="20"/>
        <v>123</v>
      </c>
      <c r="Q54" s="1362">
        <f t="shared" si="20"/>
        <v>92</v>
      </c>
      <c r="R54" s="1362">
        <f t="shared" si="20"/>
        <v>67</v>
      </c>
      <c r="S54" s="1362">
        <f t="shared" si="20"/>
        <v>78</v>
      </c>
      <c r="T54" s="1363">
        <f t="shared" si="20"/>
        <v>53</v>
      </c>
      <c r="U54" s="1363">
        <f t="shared" si="20"/>
        <v>44</v>
      </c>
      <c r="V54" s="1363">
        <f t="shared" si="20"/>
        <v>30</v>
      </c>
      <c r="W54" s="1363">
        <f t="shared" si="20"/>
        <v>13</v>
      </c>
      <c r="X54" s="1363">
        <f t="shared" si="20"/>
        <v>10</v>
      </c>
      <c r="Y54" s="1363">
        <f t="shared" si="20"/>
        <v>15</v>
      </c>
      <c r="Z54" s="1363">
        <f t="shared" si="20"/>
        <v>24</v>
      </c>
      <c r="AA54" s="1363">
        <f t="shared" si="20"/>
        <v>26</v>
      </c>
      <c r="AB54" s="1363">
        <f t="shared" si="20"/>
        <v>16</v>
      </c>
      <c r="AC54" s="1363">
        <f t="shared" si="20"/>
        <v>17</v>
      </c>
      <c r="AD54" s="1363">
        <f t="shared" si="20"/>
        <v>17</v>
      </c>
      <c r="AE54" s="1363">
        <f t="shared" si="20"/>
        <v>17</v>
      </c>
      <c r="AF54" s="1363">
        <f t="shared" si="20"/>
        <v>22</v>
      </c>
    </row>
    <row r="55" hidden="1" outlineLevel="1">
      <c r="A55" s="1354" t="s">
        <v>1355</v>
      </c>
      <c r="B55" s="1353"/>
      <c r="C55" s="1353"/>
      <c r="D55" s="1353"/>
      <c r="E55" s="1353"/>
      <c r="F55" s="1353"/>
      <c r="G55" s="1353"/>
      <c r="H55" s="1353"/>
      <c r="I55" s="1353"/>
      <c r="J55" s="1353"/>
      <c r="K55" s="1353"/>
      <c r="L55" s="1353"/>
      <c r="M55" s="1353"/>
      <c r="N55" s="1353"/>
      <c r="O55" s="1353"/>
      <c r="P55" s="1353"/>
      <c r="Q55" s="1353"/>
      <c r="R55" s="1353"/>
      <c r="S55" s="1353"/>
      <c r="T55" s="1324"/>
      <c r="U55" s="1324"/>
      <c r="V55" s="1324"/>
      <c r="W55" s="1324"/>
      <c r="X55" s="1324"/>
      <c r="Y55" s="1324"/>
      <c r="Z55" s="1324"/>
      <c r="AA55" s="1363"/>
      <c r="AB55" s="1363"/>
      <c r="AC55" s="1363"/>
      <c r="AD55" s="1363"/>
      <c r="AE55" s="1363"/>
      <c r="AF55" s="1363"/>
    </row>
    <row r="56" hidden="1" outlineLevel="1">
      <c r="A56" s="1326" t="s">
        <v>1356</v>
      </c>
      <c r="B56" s="1353"/>
      <c r="C56" s="1353"/>
      <c r="D56" s="1353"/>
      <c r="E56" s="1353"/>
      <c r="F56" s="1353"/>
      <c r="G56" s="1353">
        <v>9.0</v>
      </c>
      <c r="H56" s="1353">
        <v>21.0</v>
      </c>
      <c r="I56" s="1353">
        <v>28.0</v>
      </c>
      <c r="J56" s="1353">
        <v>15.0</v>
      </c>
      <c r="K56" s="1353">
        <v>29.0</v>
      </c>
      <c r="L56" s="1353">
        <v>24.0</v>
      </c>
      <c r="M56" s="1353">
        <v>33.0</v>
      </c>
      <c r="N56" s="1353">
        <v>29.0</v>
      </c>
      <c r="O56" s="1353">
        <v>18.0</v>
      </c>
      <c r="P56" s="1353">
        <v>16.0</v>
      </c>
      <c r="Q56" s="1353">
        <v>7.0</v>
      </c>
      <c r="R56" s="1353">
        <v>9.0</v>
      </c>
      <c r="S56" s="1353">
        <v>9.0</v>
      </c>
      <c r="T56" s="1324">
        <v>26.0</v>
      </c>
      <c r="U56" s="1324">
        <v>26.0</v>
      </c>
      <c r="V56" s="1324">
        <v>13.0</v>
      </c>
      <c r="W56" s="1324">
        <v>11.0</v>
      </c>
      <c r="X56" s="1324">
        <v>3.0</v>
      </c>
      <c r="Y56" s="1324">
        <v>8.0</v>
      </c>
      <c r="Z56" s="1324">
        <v>12.0</v>
      </c>
      <c r="AA56" s="1324">
        <v>15.0</v>
      </c>
      <c r="AB56" s="1324">
        <v>9.0</v>
      </c>
      <c r="AC56" s="1324">
        <v>6.0</v>
      </c>
      <c r="AD56" s="1324">
        <v>8.0</v>
      </c>
      <c r="AE56" s="1324">
        <v>13.0</v>
      </c>
      <c r="AF56" s="1324">
        <v>12.0</v>
      </c>
    </row>
    <row r="57" hidden="1" outlineLevel="1">
      <c r="A57" s="1326" t="s">
        <v>1357</v>
      </c>
      <c r="B57" s="1353"/>
      <c r="C57" s="1353"/>
      <c r="D57" s="1353"/>
      <c r="E57" s="1353"/>
      <c r="F57" s="1353"/>
      <c r="G57" s="1353">
        <v>49.0</v>
      </c>
      <c r="H57" s="1353">
        <v>98.0</v>
      </c>
      <c r="I57" s="1353">
        <v>105.0</v>
      </c>
      <c r="J57" s="1353">
        <v>103.0</v>
      </c>
      <c r="K57" s="1353">
        <v>178.0</v>
      </c>
      <c r="L57" s="1353">
        <v>168.0</v>
      </c>
      <c r="M57" s="1353">
        <v>143.0</v>
      </c>
      <c r="N57" s="1353">
        <v>98.0</v>
      </c>
      <c r="O57" s="1353">
        <v>73.0</v>
      </c>
      <c r="P57" s="1353">
        <v>54.0</v>
      </c>
      <c r="Q57" s="1353">
        <v>37.0</v>
      </c>
      <c r="R57" s="1353">
        <v>28.0</v>
      </c>
      <c r="S57" s="1353">
        <v>37.0</v>
      </c>
      <c r="T57" s="1324">
        <v>19.0</v>
      </c>
      <c r="U57" s="1324">
        <v>16.0</v>
      </c>
      <c r="V57" s="1324">
        <v>17.0</v>
      </c>
      <c r="W57" s="1324">
        <v>2.0</v>
      </c>
      <c r="X57" s="1324">
        <v>6.0</v>
      </c>
      <c r="Y57" s="1324">
        <v>6.0</v>
      </c>
      <c r="Z57" s="1324">
        <v>9.0</v>
      </c>
      <c r="AA57" s="1324">
        <v>8.0</v>
      </c>
      <c r="AB57" s="1324">
        <v>7.0</v>
      </c>
      <c r="AC57" s="1324">
        <v>10.0</v>
      </c>
      <c r="AD57" s="1324">
        <v>9.0</v>
      </c>
      <c r="AE57" s="1324">
        <v>3.0</v>
      </c>
      <c r="AF57" s="1324">
        <v>9.0</v>
      </c>
    </row>
    <row r="58" hidden="1" outlineLevel="1">
      <c r="A58" s="1326" t="s">
        <v>1358</v>
      </c>
      <c r="B58" s="1353"/>
      <c r="C58" s="1353"/>
      <c r="D58" s="1353"/>
      <c r="E58" s="1353"/>
      <c r="F58" s="1353"/>
      <c r="G58" s="1353">
        <v>56.0</v>
      </c>
      <c r="H58" s="1353">
        <v>100.0</v>
      </c>
      <c r="I58" s="1353">
        <v>103.0</v>
      </c>
      <c r="J58" s="1353">
        <v>103.0</v>
      </c>
      <c r="K58" s="1353">
        <v>227.0</v>
      </c>
      <c r="L58" s="1353">
        <v>189.0</v>
      </c>
      <c r="M58" s="1353">
        <v>154.0</v>
      </c>
      <c r="N58" s="1353">
        <v>114.0</v>
      </c>
      <c r="O58" s="1353">
        <v>73.0</v>
      </c>
      <c r="P58" s="1353">
        <v>53.0</v>
      </c>
      <c r="Q58" s="1353">
        <v>48.0</v>
      </c>
      <c r="R58" s="1353">
        <v>30.0</v>
      </c>
      <c r="S58" s="1353">
        <v>32.0</v>
      </c>
      <c r="T58" s="1324">
        <v>8.0</v>
      </c>
      <c r="U58" s="1324">
        <v>2.0</v>
      </c>
      <c r="V58" s="1324">
        <v>0.0</v>
      </c>
      <c r="W58" s="1324">
        <v>0.0</v>
      </c>
      <c r="X58" s="1324">
        <v>1.0</v>
      </c>
      <c r="Y58" s="1324">
        <v>1.0</v>
      </c>
      <c r="Z58" s="1324">
        <v>3.0</v>
      </c>
      <c r="AA58" s="1324">
        <v>3.0</v>
      </c>
      <c r="AB58" s="1324">
        <v>0.0</v>
      </c>
      <c r="AC58" s="1324">
        <v>1.0</v>
      </c>
      <c r="AD58" s="1324">
        <v>0.0</v>
      </c>
      <c r="AE58" s="1324">
        <v>1.0</v>
      </c>
      <c r="AF58" s="1324">
        <v>1.0</v>
      </c>
    </row>
    <row r="59" hidden="1" outlineLevel="1">
      <c r="A59" s="1358" t="s">
        <v>1350</v>
      </c>
      <c r="B59" s="1361"/>
      <c r="C59" s="1361"/>
      <c r="D59" s="1361"/>
      <c r="E59" s="1361"/>
      <c r="F59" s="1361"/>
      <c r="G59" s="1361">
        <f t="shared" ref="G59:AF59" si="21">SUM(G56:G58)</f>
        <v>114</v>
      </c>
      <c r="H59" s="1361">
        <f t="shared" si="21"/>
        <v>219</v>
      </c>
      <c r="I59" s="1361">
        <f t="shared" si="21"/>
        <v>236</v>
      </c>
      <c r="J59" s="1361">
        <f t="shared" si="21"/>
        <v>221</v>
      </c>
      <c r="K59" s="1361">
        <f t="shared" si="21"/>
        <v>434</v>
      </c>
      <c r="L59" s="1361">
        <f t="shared" si="21"/>
        <v>381</v>
      </c>
      <c r="M59" s="1361">
        <f t="shared" si="21"/>
        <v>330</v>
      </c>
      <c r="N59" s="1361">
        <f t="shared" si="21"/>
        <v>241</v>
      </c>
      <c r="O59" s="1361">
        <f t="shared" si="21"/>
        <v>164</v>
      </c>
      <c r="P59" s="1361">
        <f t="shared" si="21"/>
        <v>123</v>
      </c>
      <c r="Q59" s="1361">
        <f t="shared" si="21"/>
        <v>92</v>
      </c>
      <c r="R59" s="1361">
        <f t="shared" si="21"/>
        <v>67</v>
      </c>
      <c r="S59" s="1361">
        <f t="shared" si="21"/>
        <v>78</v>
      </c>
      <c r="T59" s="1361">
        <f t="shared" si="21"/>
        <v>53</v>
      </c>
      <c r="U59" s="1361">
        <f t="shared" si="21"/>
        <v>44</v>
      </c>
      <c r="V59" s="1361">
        <f t="shared" si="21"/>
        <v>30</v>
      </c>
      <c r="W59" s="1361">
        <f t="shared" si="21"/>
        <v>13</v>
      </c>
      <c r="X59" s="1361">
        <f t="shared" si="21"/>
        <v>10</v>
      </c>
      <c r="Y59" s="1361">
        <f t="shared" si="21"/>
        <v>15</v>
      </c>
      <c r="Z59" s="1361">
        <f t="shared" si="21"/>
        <v>24</v>
      </c>
      <c r="AA59" s="1361">
        <f t="shared" si="21"/>
        <v>26</v>
      </c>
      <c r="AB59" s="1361">
        <f t="shared" si="21"/>
        <v>16</v>
      </c>
      <c r="AC59" s="1361">
        <f t="shared" si="21"/>
        <v>17</v>
      </c>
      <c r="AD59" s="1361">
        <f t="shared" si="21"/>
        <v>17</v>
      </c>
      <c r="AE59" s="1361">
        <f t="shared" si="21"/>
        <v>17</v>
      </c>
      <c r="AF59" s="1361">
        <f t="shared" si="21"/>
        <v>22</v>
      </c>
    </row>
    <row r="60">
      <c r="A60" s="1365" t="s">
        <v>1350</v>
      </c>
      <c r="B60" s="1366"/>
      <c r="C60" s="1366"/>
      <c r="D60" s="1366"/>
      <c r="E60" s="1366"/>
      <c r="F60" s="1366"/>
      <c r="G60" s="1366">
        <f t="shared" ref="G60:AF60" si="22">SUM(G36,G42,G48,G54)</f>
        <v>333</v>
      </c>
      <c r="H60" s="1366">
        <f t="shared" si="22"/>
        <v>703</v>
      </c>
      <c r="I60" s="1366">
        <f t="shared" si="22"/>
        <v>785</v>
      </c>
      <c r="J60" s="1366">
        <f t="shared" si="22"/>
        <v>800</v>
      </c>
      <c r="K60" s="1366">
        <f t="shared" si="22"/>
        <v>1279</v>
      </c>
      <c r="L60" s="1366">
        <f t="shared" si="22"/>
        <v>1201</v>
      </c>
      <c r="M60" s="1366">
        <f t="shared" si="22"/>
        <v>995</v>
      </c>
      <c r="N60" s="1366">
        <f t="shared" si="22"/>
        <v>796</v>
      </c>
      <c r="O60" s="1366">
        <f t="shared" si="22"/>
        <v>533</v>
      </c>
      <c r="P60" s="1366">
        <f t="shared" si="22"/>
        <v>415</v>
      </c>
      <c r="Q60" s="1366">
        <f t="shared" si="22"/>
        <v>341</v>
      </c>
      <c r="R60" s="1366">
        <f t="shared" si="22"/>
        <v>248</v>
      </c>
      <c r="S60" s="1366">
        <f t="shared" si="22"/>
        <v>274</v>
      </c>
      <c r="T60" s="1367">
        <f t="shared" si="22"/>
        <v>170</v>
      </c>
      <c r="U60" s="1367">
        <f t="shared" si="22"/>
        <v>215</v>
      </c>
      <c r="V60" s="1367">
        <f t="shared" si="22"/>
        <v>115</v>
      </c>
      <c r="W60" s="1367">
        <f t="shared" si="22"/>
        <v>82</v>
      </c>
      <c r="X60" s="1367">
        <f t="shared" si="22"/>
        <v>69</v>
      </c>
      <c r="Y60" s="1367">
        <f t="shared" si="22"/>
        <v>72</v>
      </c>
      <c r="Z60" s="1367">
        <f t="shared" si="22"/>
        <v>138</v>
      </c>
      <c r="AA60" s="1367">
        <f t="shared" si="22"/>
        <v>137</v>
      </c>
      <c r="AB60" s="1367">
        <f t="shared" si="22"/>
        <v>111</v>
      </c>
      <c r="AC60" s="1367">
        <f t="shared" si="22"/>
        <v>119</v>
      </c>
      <c r="AD60" s="1367">
        <f t="shared" si="22"/>
        <v>130</v>
      </c>
      <c r="AE60" s="1367">
        <f t="shared" si="22"/>
        <v>146</v>
      </c>
      <c r="AF60" s="1367">
        <f t="shared" si="22"/>
        <v>122</v>
      </c>
    </row>
    <row r="61">
      <c r="A61" s="1368" t="s">
        <v>1359</v>
      </c>
      <c r="B61" s="1369">
        <v>45261.0</v>
      </c>
      <c r="C61" s="1369">
        <v>45262.0</v>
      </c>
      <c r="D61" s="1369">
        <v>45263.0</v>
      </c>
      <c r="E61" s="1369">
        <v>45264.0</v>
      </c>
      <c r="F61" s="1369">
        <v>45265.0</v>
      </c>
      <c r="G61" s="1369">
        <v>45266.0</v>
      </c>
      <c r="H61" s="1369">
        <v>45267.0</v>
      </c>
      <c r="I61" s="1369">
        <v>45268.0</v>
      </c>
      <c r="J61" s="1369">
        <v>45269.0</v>
      </c>
      <c r="K61" s="1369">
        <v>45270.0</v>
      </c>
      <c r="L61" s="1369">
        <v>45271.0</v>
      </c>
      <c r="M61" s="1369">
        <v>45272.0</v>
      </c>
      <c r="N61" s="1369">
        <v>45273.0</v>
      </c>
      <c r="O61" s="1369">
        <v>45274.0</v>
      </c>
      <c r="P61" s="1369">
        <v>45275.0</v>
      </c>
      <c r="Q61" s="1369">
        <v>45276.0</v>
      </c>
      <c r="R61" s="1369">
        <v>45277.0</v>
      </c>
      <c r="S61" s="1369">
        <v>45278.0</v>
      </c>
      <c r="T61" s="1369">
        <v>45279.0</v>
      </c>
      <c r="U61" s="1369">
        <v>45280.0</v>
      </c>
      <c r="V61" s="1369">
        <v>45281.0</v>
      </c>
      <c r="W61" s="1369">
        <v>45282.0</v>
      </c>
      <c r="X61" s="1369">
        <v>45283.0</v>
      </c>
      <c r="Y61" s="1369">
        <v>45284.0</v>
      </c>
      <c r="Z61" s="1369">
        <v>45285.0</v>
      </c>
      <c r="AA61" s="1369">
        <v>45286.0</v>
      </c>
      <c r="AB61" s="1369">
        <v>45287.0</v>
      </c>
      <c r="AC61" s="1369">
        <v>45288.0</v>
      </c>
      <c r="AD61" s="1369">
        <v>45289.0</v>
      </c>
      <c r="AE61" s="1369">
        <v>45290.0</v>
      </c>
      <c r="AF61" s="1369">
        <v>45291.0</v>
      </c>
    </row>
    <row r="62" collapsed="1">
      <c r="A62" s="1347" t="s">
        <v>1282</v>
      </c>
      <c r="B62" s="1370"/>
      <c r="C62" s="1370"/>
      <c r="D62" s="1370"/>
      <c r="E62" s="1370"/>
      <c r="F62" s="1370" t="str">
        <f t="shared" ref="F62:AF62" si="23">iferror(F36/F$60,"")</f>
        <v/>
      </c>
      <c r="G62" s="1370">
        <f t="shared" si="23"/>
        <v>0.02402402402</v>
      </c>
      <c r="H62" s="1370">
        <f t="shared" si="23"/>
        <v>0.02702702703</v>
      </c>
      <c r="I62" s="1370">
        <f t="shared" si="23"/>
        <v>0.03312101911</v>
      </c>
      <c r="J62" s="1370">
        <f t="shared" si="23"/>
        <v>0.0225</v>
      </c>
      <c r="K62" s="1370">
        <f t="shared" si="23"/>
        <v>0.03518373729</v>
      </c>
      <c r="L62" s="1370">
        <f t="shared" si="23"/>
        <v>0.03413821815</v>
      </c>
      <c r="M62" s="1370">
        <f t="shared" si="23"/>
        <v>0.03216080402</v>
      </c>
      <c r="N62" s="1370">
        <f t="shared" si="23"/>
        <v>0.03140703518</v>
      </c>
      <c r="O62" s="1370">
        <f t="shared" si="23"/>
        <v>0.03939962477</v>
      </c>
      <c r="P62" s="1370">
        <f t="shared" si="23"/>
        <v>0.02409638554</v>
      </c>
      <c r="Q62" s="1370">
        <f t="shared" si="23"/>
        <v>0.05278592375</v>
      </c>
      <c r="R62" s="1370">
        <f t="shared" si="23"/>
        <v>0.03225806452</v>
      </c>
      <c r="S62" s="1370">
        <f t="shared" si="23"/>
        <v>0.06934306569</v>
      </c>
      <c r="T62" s="1333">
        <f t="shared" si="23"/>
        <v>0.07647058824</v>
      </c>
      <c r="U62" s="1333">
        <f t="shared" si="23"/>
        <v>0.06511627907</v>
      </c>
      <c r="V62" s="1333">
        <f t="shared" si="23"/>
        <v>0.08695652174</v>
      </c>
      <c r="W62" s="1333">
        <f t="shared" si="23"/>
        <v>0.08536585366</v>
      </c>
      <c r="X62" s="1333">
        <f t="shared" si="23"/>
        <v>0.1594202899</v>
      </c>
      <c r="Y62" s="1333">
        <f t="shared" si="23"/>
        <v>0.1666666667</v>
      </c>
      <c r="Z62" s="1333">
        <f t="shared" si="23"/>
        <v>0.3333333333</v>
      </c>
      <c r="AA62" s="1333">
        <f t="shared" si="23"/>
        <v>0.2262773723</v>
      </c>
      <c r="AB62" s="1333">
        <f t="shared" si="23"/>
        <v>0.4054054054</v>
      </c>
      <c r="AC62" s="1333">
        <f t="shared" si="23"/>
        <v>0.3949579832</v>
      </c>
      <c r="AD62" s="1333">
        <f t="shared" si="23"/>
        <v>0.3538461538</v>
      </c>
      <c r="AE62" s="1333">
        <f t="shared" si="23"/>
        <v>0.2808219178</v>
      </c>
      <c r="AF62" s="1333">
        <f t="shared" si="23"/>
        <v>0.3442622951</v>
      </c>
    </row>
    <row r="63" hidden="1" outlineLevel="1">
      <c r="A63" s="1371" t="s">
        <v>1355</v>
      </c>
      <c r="B63" s="1370"/>
      <c r="C63" s="1370"/>
      <c r="D63" s="1370"/>
      <c r="E63" s="1370"/>
      <c r="F63" s="1370"/>
      <c r="G63" s="1370"/>
      <c r="H63" s="1370"/>
      <c r="I63" s="1370"/>
      <c r="J63" s="1370"/>
      <c r="K63" s="1370"/>
      <c r="L63" s="1370"/>
      <c r="M63" s="1370"/>
      <c r="N63" s="1370"/>
      <c r="O63" s="1370"/>
      <c r="P63" s="1370"/>
      <c r="Q63" s="1370"/>
      <c r="R63" s="1370"/>
      <c r="S63" s="1370"/>
      <c r="T63" s="1333"/>
      <c r="U63" s="1333"/>
      <c r="V63" s="1333"/>
      <c r="W63" s="1333"/>
      <c r="X63" s="1333"/>
      <c r="Y63" s="1333"/>
      <c r="Z63" s="1333"/>
      <c r="AA63" s="1333"/>
      <c r="AB63" s="1333"/>
      <c r="AC63" s="1333"/>
      <c r="AD63" s="1333"/>
      <c r="AE63" s="1333"/>
      <c r="AF63" s="1333"/>
    </row>
    <row r="64" hidden="1" outlineLevel="1">
      <c r="A64" s="1332" t="s">
        <v>1356</v>
      </c>
      <c r="B64" s="1370"/>
      <c r="C64" s="1370"/>
      <c r="D64" s="1370"/>
      <c r="E64" s="1370"/>
      <c r="F64" s="1370">
        <f t="shared" ref="F64:F66" si="25">iferror(F38/F$103,"")</f>
        <v>0</v>
      </c>
      <c r="G64" s="1370">
        <f t="shared" ref="G64:AF64" si="24">iferror(G38/G$41,"")</f>
        <v>0.25</v>
      </c>
      <c r="H64" s="1370">
        <f t="shared" si="24"/>
        <v>0.1052631579</v>
      </c>
      <c r="I64" s="1370">
        <f t="shared" si="24"/>
        <v>0.2692307692</v>
      </c>
      <c r="J64" s="1370">
        <f t="shared" si="24"/>
        <v>0.05555555556</v>
      </c>
      <c r="K64" s="1370">
        <f t="shared" si="24"/>
        <v>0.1111111111</v>
      </c>
      <c r="L64" s="1370">
        <f t="shared" si="24"/>
        <v>0.0243902439</v>
      </c>
      <c r="M64" s="1370">
        <f t="shared" si="24"/>
        <v>0.1875</v>
      </c>
      <c r="N64" s="1370">
        <f t="shared" si="24"/>
        <v>0.2</v>
      </c>
      <c r="O64" s="1370">
        <f t="shared" si="24"/>
        <v>0.2857142857</v>
      </c>
      <c r="P64" s="1370">
        <f t="shared" si="24"/>
        <v>0</v>
      </c>
      <c r="Q64" s="1370">
        <f t="shared" si="24"/>
        <v>0.1666666667</v>
      </c>
      <c r="R64" s="1370">
        <f t="shared" si="24"/>
        <v>0.25</v>
      </c>
      <c r="S64" s="1370">
        <f t="shared" si="24"/>
        <v>0.1578947368</v>
      </c>
      <c r="T64" s="1333">
        <f t="shared" si="24"/>
        <v>0.3846153846</v>
      </c>
      <c r="U64" s="1333">
        <f t="shared" si="24"/>
        <v>0.4285714286</v>
      </c>
      <c r="V64" s="1333">
        <f t="shared" si="24"/>
        <v>0.4</v>
      </c>
      <c r="W64" s="1333">
        <f t="shared" si="24"/>
        <v>0.5714285714</v>
      </c>
      <c r="X64" s="1333">
        <f t="shared" si="24"/>
        <v>0.7272727273</v>
      </c>
      <c r="Y64" s="1333">
        <f t="shared" si="24"/>
        <v>0.6666666667</v>
      </c>
      <c r="Z64" s="1333">
        <f t="shared" si="24"/>
        <v>0.5652173913</v>
      </c>
      <c r="AA64" s="1333">
        <f t="shared" si="24"/>
        <v>0.6451612903</v>
      </c>
      <c r="AB64" s="1333">
        <f t="shared" si="24"/>
        <v>0.7111111111</v>
      </c>
      <c r="AC64" s="1333">
        <f t="shared" si="24"/>
        <v>0.6382978723</v>
      </c>
      <c r="AD64" s="1333">
        <f t="shared" si="24"/>
        <v>0.7391304348</v>
      </c>
      <c r="AE64" s="1333">
        <f t="shared" si="24"/>
        <v>0.6585365854</v>
      </c>
      <c r="AF64" s="1333">
        <f t="shared" si="24"/>
        <v>0.619047619</v>
      </c>
    </row>
    <row r="65" hidden="1" outlineLevel="1">
      <c r="A65" s="1332" t="s">
        <v>1357</v>
      </c>
      <c r="B65" s="1370"/>
      <c r="C65" s="1370"/>
      <c r="D65" s="1370"/>
      <c r="E65" s="1370"/>
      <c r="F65" s="1370">
        <f t="shared" si="25"/>
        <v>0</v>
      </c>
      <c r="G65" s="1370">
        <f t="shared" ref="G65:AF65" si="26">iferror(G39/G$41,"")</f>
        <v>0.5</v>
      </c>
      <c r="H65" s="1370">
        <f t="shared" si="26"/>
        <v>0.3157894737</v>
      </c>
      <c r="I65" s="1370">
        <f t="shared" si="26"/>
        <v>0.1538461538</v>
      </c>
      <c r="J65" s="1370">
        <f t="shared" si="26"/>
        <v>0.2222222222</v>
      </c>
      <c r="K65" s="1370">
        <f t="shared" si="26"/>
        <v>0.2222222222</v>
      </c>
      <c r="L65" s="1370">
        <f t="shared" si="26"/>
        <v>0.243902439</v>
      </c>
      <c r="M65" s="1370">
        <f t="shared" si="26"/>
        <v>0.21875</v>
      </c>
      <c r="N65" s="1370">
        <f t="shared" si="26"/>
        <v>0.12</v>
      </c>
      <c r="O65" s="1370">
        <f t="shared" si="26"/>
        <v>0.2380952381</v>
      </c>
      <c r="P65" s="1370">
        <f t="shared" si="26"/>
        <v>0.1</v>
      </c>
      <c r="Q65" s="1370">
        <f t="shared" si="26"/>
        <v>0.3333333333</v>
      </c>
      <c r="R65" s="1370">
        <f t="shared" si="26"/>
        <v>0.5</v>
      </c>
      <c r="S65" s="1370">
        <f t="shared" si="26"/>
        <v>0.2631578947</v>
      </c>
      <c r="T65" s="1333">
        <f t="shared" si="26"/>
        <v>0.3076923077</v>
      </c>
      <c r="U65" s="1333">
        <f t="shared" si="26"/>
        <v>0.2857142857</v>
      </c>
      <c r="V65" s="1333">
        <f t="shared" si="26"/>
        <v>0.3</v>
      </c>
      <c r="W65" s="1333">
        <f t="shared" si="26"/>
        <v>0.2857142857</v>
      </c>
      <c r="X65" s="1333">
        <f t="shared" si="26"/>
        <v>0.2727272727</v>
      </c>
      <c r="Y65" s="1333">
        <f t="shared" si="26"/>
        <v>0.3333333333</v>
      </c>
      <c r="Z65" s="1333">
        <f t="shared" si="26"/>
        <v>0.347826087</v>
      </c>
      <c r="AA65" s="1333">
        <f t="shared" si="26"/>
        <v>0.3225806452</v>
      </c>
      <c r="AB65" s="1333">
        <f t="shared" si="26"/>
        <v>0.2888888889</v>
      </c>
      <c r="AC65" s="1333">
        <f t="shared" si="26"/>
        <v>0.3191489362</v>
      </c>
      <c r="AD65" s="1333">
        <f t="shared" si="26"/>
        <v>0.152173913</v>
      </c>
      <c r="AE65" s="1333">
        <f t="shared" si="26"/>
        <v>0.3170731707</v>
      </c>
      <c r="AF65" s="1333">
        <f t="shared" si="26"/>
        <v>0.3571428571</v>
      </c>
    </row>
    <row r="66" hidden="1" outlineLevel="1">
      <c r="A66" s="1332" t="s">
        <v>1358</v>
      </c>
      <c r="B66" s="1370"/>
      <c r="C66" s="1370"/>
      <c r="D66" s="1370"/>
      <c r="E66" s="1370"/>
      <c r="F66" s="1370">
        <f t="shared" si="25"/>
        <v>0</v>
      </c>
      <c r="G66" s="1370">
        <f t="shared" ref="G66:AF66" si="27">iferror(G40/G$41,"")</f>
        <v>0.25</v>
      </c>
      <c r="H66" s="1370">
        <f t="shared" si="27"/>
        <v>0.5789473684</v>
      </c>
      <c r="I66" s="1370">
        <f t="shared" si="27"/>
        <v>0.5769230769</v>
      </c>
      <c r="J66" s="1370">
        <f t="shared" si="27"/>
        <v>0.7222222222</v>
      </c>
      <c r="K66" s="1370">
        <f t="shared" si="27"/>
        <v>0.6666666667</v>
      </c>
      <c r="L66" s="1370">
        <f t="shared" si="27"/>
        <v>0.7317073171</v>
      </c>
      <c r="M66" s="1370">
        <f t="shared" si="27"/>
        <v>0.59375</v>
      </c>
      <c r="N66" s="1370">
        <f t="shared" si="27"/>
        <v>0.68</v>
      </c>
      <c r="O66" s="1370">
        <f t="shared" si="27"/>
        <v>0.4761904762</v>
      </c>
      <c r="P66" s="1370">
        <f t="shared" si="27"/>
        <v>0.9</v>
      </c>
      <c r="Q66" s="1370">
        <f t="shared" si="27"/>
        <v>0.5</v>
      </c>
      <c r="R66" s="1370">
        <f t="shared" si="27"/>
        <v>0.25</v>
      </c>
      <c r="S66" s="1370">
        <f t="shared" si="27"/>
        <v>0.5789473684</v>
      </c>
      <c r="T66" s="1333">
        <f t="shared" si="27"/>
        <v>0.3076923077</v>
      </c>
      <c r="U66" s="1333">
        <f t="shared" si="27"/>
        <v>0.2857142857</v>
      </c>
      <c r="V66" s="1333">
        <f t="shared" si="27"/>
        <v>0.3</v>
      </c>
      <c r="W66" s="1333">
        <f t="shared" si="27"/>
        <v>0.1428571429</v>
      </c>
      <c r="X66" s="1333">
        <f t="shared" si="27"/>
        <v>0</v>
      </c>
      <c r="Y66" s="1333">
        <f t="shared" si="27"/>
        <v>0</v>
      </c>
      <c r="Z66" s="1333">
        <f t="shared" si="27"/>
        <v>0.08695652174</v>
      </c>
      <c r="AA66" s="1333">
        <f t="shared" si="27"/>
        <v>0.03225806452</v>
      </c>
      <c r="AB66" s="1333">
        <f t="shared" si="27"/>
        <v>0</v>
      </c>
      <c r="AC66" s="1333">
        <f t="shared" si="27"/>
        <v>0.04255319149</v>
      </c>
      <c r="AD66" s="1333">
        <f t="shared" si="27"/>
        <v>0.1086956522</v>
      </c>
      <c r="AE66" s="1333">
        <f t="shared" si="27"/>
        <v>0.0243902439</v>
      </c>
      <c r="AF66" s="1333">
        <f t="shared" si="27"/>
        <v>0.02380952381</v>
      </c>
    </row>
    <row r="67" hidden="1" outlineLevel="1">
      <c r="A67" s="1372"/>
      <c r="B67" s="1373"/>
      <c r="C67" s="1373"/>
      <c r="D67" s="1373"/>
      <c r="E67" s="1373"/>
      <c r="F67" s="1373"/>
      <c r="G67" s="1373"/>
      <c r="H67" s="1373" t="str">
        <f t="shared" ref="H67:AF67" si="28">iferror(H41/H$122,"")</f>
        <v/>
      </c>
      <c r="I67" s="1373" t="str">
        <f t="shared" si="28"/>
        <v/>
      </c>
      <c r="J67" s="1373" t="str">
        <f t="shared" si="28"/>
        <v/>
      </c>
      <c r="K67" s="1373" t="str">
        <f t="shared" si="28"/>
        <v/>
      </c>
      <c r="L67" s="1373" t="str">
        <f t="shared" si="28"/>
        <v/>
      </c>
      <c r="M67" s="1373" t="str">
        <f t="shared" si="28"/>
        <v/>
      </c>
      <c r="N67" s="1373" t="str">
        <f t="shared" si="28"/>
        <v/>
      </c>
      <c r="O67" s="1373" t="str">
        <f t="shared" si="28"/>
        <v/>
      </c>
      <c r="P67" s="1373" t="str">
        <f t="shared" si="28"/>
        <v/>
      </c>
      <c r="Q67" s="1373" t="str">
        <f t="shared" si="28"/>
        <v/>
      </c>
      <c r="R67" s="1373" t="str">
        <f t="shared" si="28"/>
        <v/>
      </c>
      <c r="S67" s="1373" t="str">
        <f t="shared" si="28"/>
        <v/>
      </c>
      <c r="T67" s="1336" t="str">
        <f t="shared" si="28"/>
        <v/>
      </c>
      <c r="U67" s="1336" t="str">
        <f t="shared" si="28"/>
        <v/>
      </c>
      <c r="V67" s="1336" t="str">
        <f t="shared" si="28"/>
        <v/>
      </c>
      <c r="W67" s="1336" t="str">
        <f t="shared" si="28"/>
        <v/>
      </c>
      <c r="X67" s="1336" t="str">
        <f t="shared" si="28"/>
        <v/>
      </c>
      <c r="Y67" s="1336" t="str">
        <f t="shared" si="28"/>
        <v/>
      </c>
      <c r="Z67" s="1336" t="str">
        <f t="shared" si="28"/>
        <v/>
      </c>
      <c r="AA67" s="1336" t="str">
        <f t="shared" si="28"/>
        <v/>
      </c>
      <c r="AB67" s="1336" t="str">
        <f t="shared" si="28"/>
        <v/>
      </c>
      <c r="AC67" s="1336" t="str">
        <f t="shared" si="28"/>
        <v/>
      </c>
      <c r="AD67" s="1336" t="str">
        <f t="shared" si="28"/>
        <v/>
      </c>
      <c r="AE67" s="1336" t="str">
        <f t="shared" si="28"/>
        <v/>
      </c>
      <c r="AF67" s="1336" t="str">
        <f t="shared" si="28"/>
        <v/>
      </c>
    </row>
    <row r="68" collapsed="1">
      <c r="A68" s="1332" t="s">
        <v>1292</v>
      </c>
      <c r="B68" s="1370"/>
      <c r="C68" s="1370"/>
      <c r="D68" s="1370"/>
      <c r="E68" s="1370"/>
      <c r="F68" s="1370"/>
      <c r="G68" s="1370">
        <f t="shared" ref="G68:AF68" si="29">iferror(G42/G$60,"")</f>
        <v>0.1591591592</v>
      </c>
      <c r="H68" s="1370">
        <f t="shared" si="29"/>
        <v>0.1479374111</v>
      </c>
      <c r="I68" s="1370">
        <f t="shared" si="29"/>
        <v>0.1452229299</v>
      </c>
      <c r="J68" s="1370">
        <f t="shared" si="29"/>
        <v>0.1625</v>
      </c>
      <c r="K68" s="1370">
        <f t="shared" si="29"/>
        <v>0.2032838155</v>
      </c>
      <c r="L68" s="1370">
        <f t="shared" si="29"/>
        <v>0.2039966694</v>
      </c>
      <c r="M68" s="1370">
        <f t="shared" si="29"/>
        <v>0.1829145729</v>
      </c>
      <c r="N68" s="1370">
        <f t="shared" si="29"/>
        <v>0.1771356784</v>
      </c>
      <c r="O68" s="1370">
        <f t="shared" si="29"/>
        <v>0.1894934334</v>
      </c>
      <c r="P68" s="1370">
        <f t="shared" si="29"/>
        <v>0.1903614458</v>
      </c>
      <c r="Q68" s="1370">
        <f t="shared" si="29"/>
        <v>0.1730205279</v>
      </c>
      <c r="R68" s="1370">
        <f t="shared" si="29"/>
        <v>0.2096774194</v>
      </c>
      <c r="S68" s="1370">
        <f t="shared" si="29"/>
        <v>0.197080292</v>
      </c>
      <c r="T68" s="1333">
        <f t="shared" si="29"/>
        <v>0.1882352941</v>
      </c>
      <c r="U68" s="1333">
        <f t="shared" si="29"/>
        <v>0.2511627907</v>
      </c>
      <c r="V68" s="1333">
        <f t="shared" si="29"/>
        <v>0.1739130435</v>
      </c>
      <c r="W68" s="1333">
        <f t="shared" si="29"/>
        <v>0.1707317073</v>
      </c>
      <c r="X68" s="1333">
        <f t="shared" si="29"/>
        <v>0.3188405797</v>
      </c>
      <c r="Y68" s="1333">
        <f t="shared" si="29"/>
        <v>0.3055555556</v>
      </c>
      <c r="Z68" s="1333">
        <f t="shared" si="29"/>
        <v>0.3188405797</v>
      </c>
      <c r="AA68" s="1333">
        <f t="shared" si="29"/>
        <v>0.3138686131</v>
      </c>
      <c r="AB68" s="1333">
        <f t="shared" si="29"/>
        <v>0.2882882883</v>
      </c>
      <c r="AC68" s="1333">
        <f t="shared" si="29"/>
        <v>0.3529411765</v>
      </c>
      <c r="AD68" s="1333">
        <f t="shared" si="29"/>
        <v>0.3</v>
      </c>
      <c r="AE68" s="1333">
        <f t="shared" si="29"/>
        <v>0.3356164384</v>
      </c>
      <c r="AF68" s="1333">
        <f t="shared" si="29"/>
        <v>0.3032786885</v>
      </c>
    </row>
    <row r="69" hidden="1" outlineLevel="1">
      <c r="A69" s="1371" t="s">
        <v>1355</v>
      </c>
      <c r="B69" s="1370"/>
      <c r="C69" s="1370"/>
      <c r="D69" s="1370"/>
      <c r="E69" s="1370"/>
      <c r="F69" s="1370"/>
      <c r="G69" s="1370"/>
      <c r="H69" s="1370"/>
      <c r="I69" s="1370"/>
      <c r="J69" s="1370"/>
      <c r="K69" s="1370"/>
      <c r="L69" s="1370"/>
      <c r="M69" s="1370"/>
      <c r="N69" s="1370"/>
      <c r="O69" s="1370"/>
      <c r="P69" s="1370"/>
      <c r="Q69" s="1370"/>
      <c r="R69" s="1370"/>
      <c r="S69" s="1370"/>
      <c r="T69" s="1333"/>
      <c r="U69" s="1333"/>
      <c r="V69" s="1333"/>
      <c r="W69" s="1333"/>
      <c r="X69" s="1333"/>
      <c r="Y69" s="1333"/>
      <c r="Z69" s="1333"/>
      <c r="AA69" s="1333"/>
      <c r="AB69" s="1333"/>
      <c r="AC69" s="1333"/>
      <c r="AD69" s="1333"/>
      <c r="AE69" s="1333"/>
      <c r="AF69" s="1333"/>
    </row>
    <row r="70" hidden="1" outlineLevel="1">
      <c r="A70" s="1332" t="s">
        <v>1356</v>
      </c>
      <c r="B70" s="1370"/>
      <c r="C70" s="1370"/>
      <c r="D70" s="1370"/>
      <c r="E70" s="1370"/>
      <c r="F70" s="1370"/>
      <c r="G70" s="1370">
        <f t="shared" ref="G70:AF70" si="30">iferror(G44/G$47,"")</f>
        <v>0.07547169811</v>
      </c>
      <c r="H70" s="1370">
        <f t="shared" si="30"/>
        <v>0.08653846154</v>
      </c>
      <c r="I70" s="1370">
        <f t="shared" si="30"/>
        <v>0.09649122807</v>
      </c>
      <c r="J70" s="1370">
        <f t="shared" si="30"/>
        <v>0.1923076923</v>
      </c>
      <c r="K70" s="1370">
        <f t="shared" si="30"/>
        <v>0.09615384615</v>
      </c>
      <c r="L70" s="1370">
        <f t="shared" si="30"/>
        <v>0.08979591837</v>
      </c>
      <c r="M70" s="1370">
        <f t="shared" si="30"/>
        <v>0.07692307692</v>
      </c>
      <c r="N70" s="1370">
        <f t="shared" si="30"/>
        <v>0.1063829787</v>
      </c>
      <c r="O70" s="1370">
        <f t="shared" si="30"/>
        <v>0.1386138614</v>
      </c>
      <c r="P70" s="1370">
        <f t="shared" si="30"/>
        <v>0.07594936709</v>
      </c>
      <c r="Q70" s="1370">
        <f t="shared" si="30"/>
        <v>0.1694915254</v>
      </c>
      <c r="R70" s="1370">
        <f t="shared" si="30"/>
        <v>0.1346153846</v>
      </c>
      <c r="S70" s="1370">
        <f t="shared" si="30"/>
        <v>0.07407407407</v>
      </c>
      <c r="T70" s="1333">
        <f t="shared" si="30"/>
        <v>0.625</v>
      </c>
      <c r="U70" s="1333">
        <f t="shared" si="30"/>
        <v>0.5925925926</v>
      </c>
      <c r="V70" s="1333">
        <f t="shared" si="30"/>
        <v>0.45</v>
      </c>
      <c r="W70" s="1333">
        <f t="shared" si="30"/>
        <v>0.5714285714</v>
      </c>
      <c r="X70" s="1333">
        <f t="shared" si="30"/>
        <v>0.5454545455</v>
      </c>
      <c r="Y70" s="1333">
        <f t="shared" si="30"/>
        <v>0.5454545455</v>
      </c>
      <c r="Z70" s="1333">
        <f t="shared" si="30"/>
        <v>0.6363636364</v>
      </c>
      <c r="AA70" s="1333">
        <f t="shared" si="30"/>
        <v>0.4186046512</v>
      </c>
      <c r="AB70" s="1333">
        <f t="shared" si="30"/>
        <v>0.59375</v>
      </c>
      <c r="AC70" s="1333">
        <f t="shared" si="30"/>
        <v>0.619047619</v>
      </c>
      <c r="AD70" s="1333">
        <f t="shared" si="30"/>
        <v>0.6923076923</v>
      </c>
      <c r="AE70" s="1333">
        <f t="shared" si="30"/>
        <v>0.6326530612</v>
      </c>
      <c r="AF70" s="1333">
        <f t="shared" si="30"/>
        <v>0.5405405405</v>
      </c>
    </row>
    <row r="71" hidden="1" outlineLevel="1">
      <c r="A71" s="1332" t="s">
        <v>1357</v>
      </c>
      <c r="B71" s="1370"/>
      <c r="C71" s="1370"/>
      <c r="D71" s="1370"/>
      <c r="E71" s="1370"/>
      <c r="F71" s="1370"/>
      <c r="G71" s="1370">
        <f t="shared" ref="G71:AF71" si="31">iferror(G45/G$47,"")</f>
        <v>0.2830188679</v>
      </c>
      <c r="H71" s="1370">
        <f t="shared" si="31"/>
        <v>0.4230769231</v>
      </c>
      <c r="I71" s="1370">
        <f t="shared" si="31"/>
        <v>0.3245614035</v>
      </c>
      <c r="J71" s="1370">
        <f t="shared" si="31"/>
        <v>0.4</v>
      </c>
      <c r="K71" s="1370">
        <f t="shared" si="31"/>
        <v>0.4153846154</v>
      </c>
      <c r="L71" s="1370">
        <f t="shared" si="31"/>
        <v>0.3755102041</v>
      </c>
      <c r="M71" s="1370">
        <f t="shared" si="31"/>
        <v>0.4120879121</v>
      </c>
      <c r="N71" s="1370">
        <f t="shared" si="31"/>
        <v>0.4539007092</v>
      </c>
      <c r="O71" s="1370">
        <f t="shared" si="31"/>
        <v>0.4059405941</v>
      </c>
      <c r="P71" s="1370">
        <f t="shared" si="31"/>
        <v>0.3417721519</v>
      </c>
      <c r="Q71" s="1370">
        <f t="shared" si="31"/>
        <v>0.2881355932</v>
      </c>
      <c r="R71" s="1370">
        <f t="shared" si="31"/>
        <v>0.2884615385</v>
      </c>
      <c r="S71" s="1370">
        <f t="shared" si="31"/>
        <v>0.4074074074</v>
      </c>
      <c r="T71" s="1333">
        <f t="shared" si="31"/>
        <v>0.28125</v>
      </c>
      <c r="U71" s="1333">
        <f t="shared" si="31"/>
        <v>0.2777777778</v>
      </c>
      <c r="V71" s="1333">
        <f t="shared" si="31"/>
        <v>0.4</v>
      </c>
      <c r="W71" s="1333">
        <f t="shared" si="31"/>
        <v>0.4285714286</v>
      </c>
      <c r="X71" s="1333">
        <f t="shared" si="31"/>
        <v>0.4090909091</v>
      </c>
      <c r="Y71" s="1333">
        <f t="shared" si="31"/>
        <v>0.3181818182</v>
      </c>
      <c r="Z71" s="1333">
        <f t="shared" si="31"/>
        <v>0.2954545455</v>
      </c>
      <c r="AA71" s="1333">
        <f t="shared" si="31"/>
        <v>0.5581395349</v>
      </c>
      <c r="AB71" s="1333">
        <f t="shared" si="31"/>
        <v>0.28125</v>
      </c>
      <c r="AC71" s="1333">
        <f t="shared" si="31"/>
        <v>0.3333333333</v>
      </c>
      <c r="AD71" s="1333">
        <f t="shared" si="31"/>
        <v>0.2307692308</v>
      </c>
      <c r="AE71" s="1333">
        <f t="shared" si="31"/>
        <v>0.3265306122</v>
      </c>
      <c r="AF71" s="1333">
        <f t="shared" si="31"/>
        <v>0.4324324324</v>
      </c>
    </row>
    <row r="72" hidden="1" outlineLevel="1">
      <c r="A72" s="1332" t="s">
        <v>1358</v>
      </c>
      <c r="B72" s="1370"/>
      <c r="C72" s="1370"/>
      <c r="D72" s="1370"/>
      <c r="E72" s="1370"/>
      <c r="F72" s="1370"/>
      <c r="G72" s="1370">
        <f t="shared" ref="G72:AF72" si="32">iferror(G46/G$47,"")</f>
        <v>0.641509434</v>
      </c>
      <c r="H72" s="1370">
        <f t="shared" si="32"/>
        <v>0.4903846154</v>
      </c>
      <c r="I72" s="1370">
        <f t="shared" si="32"/>
        <v>0.5789473684</v>
      </c>
      <c r="J72" s="1370">
        <f t="shared" si="32"/>
        <v>0.4076923077</v>
      </c>
      <c r="K72" s="1370">
        <f t="shared" si="32"/>
        <v>0.4884615385</v>
      </c>
      <c r="L72" s="1370">
        <f t="shared" si="32"/>
        <v>0.5346938776</v>
      </c>
      <c r="M72" s="1370">
        <f t="shared" si="32"/>
        <v>0.510989011</v>
      </c>
      <c r="N72" s="1370">
        <f t="shared" si="32"/>
        <v>0.4397163121</v>
      </c>
      <c r="O72" s="1370">
        <f t="shared" si="32"/>
        <v>0.4554455446</v>
      </c>
      <c r="P72" s="1370">
        <f t="shared" si="32"/>
        <v>0.582278481</v>
      </c>
      <c r="Q72" s="1370">
        <f t="shared" si="32"/>
        <v>0.5423728814</v>
      </c>
      <c r="R72" s="1370">
        <f t="shared" si="32"/>
        <v>0.5769230769</v>
      </c>
      <c r="S72" s="1370">
        <f t="shared" si="32"/>
        <v>0.5185185185</v>
      </c>
      <c r="T72" s="1333">
        <f t="shared" si="32"/>
        <v>0.09375</v>
      </c>
      <c r="U72" s="1333">
        <f t="shared" si="32"/>
        <v>0.1296296296</v>
      </c>
      <c r="V72" s="1333">
        <f t="shared" si="32"/>
        <v>0.15</v>
      </c>
      <c r="W72" s="1333">
        <f t="shared" si="32"/>
        <v>0</v>
      </c>
      <c r="X72" s="1333">
        <f t="shared" si="32"/>
        <v>0.04545454545</v>
      </c>
      <c r="Y72" s="1333">
        <f t="shared" si="32"/>
        <v>0.1363636364</v>
      </c>
      <c r="Z72" s="1333">
        <f t="shared" si="32"/>
        <v>0.06818181818</v>
      </c>
      <c r="AA72" s="1333">
        <f t="shared" si="32"/>
        <v>0.02325581395</v>
      </c>
      <c r="AB72" s="1333">
        <f t="shared" si="32"/>
        <v>0.125</v>
      </c>
      <c r="AC72" s="1333">
        <f t="shared" si="32"/>
        <v>0.04761904762</v>
      </c>
      <c r="AD72" s="1333">
        <f t="shared" si="32"/>
        <v>0.07692307692</v>
      </c>
      <c r="AE72" s="1333">
        <f t="shared" si="32"/>
        <v>0.04081632653</v>
      </c>
      <c r="AF72" s="1333">
        <f t="shared" si="32"/>
        <v>0.02702702703</v>
      </c>
    </row>
    <row r="73" hidden="1" outlineLevel="1">
      <c r="A73" s="1372"/>
      <c r="B73" s="1373"/>
      <c r="C73" s="1373"/>
      <c r="D73" s="1373"/>
      <c r="E73" s="1373"/>
      <c r="F73" s="1373"/>
      <c r="G73" s="1373"/>
      <c r="H73" s="1373"/>
      <c r="I73" s="1373"/>
      <c r="J73" s="1373"/>
      <c r="K73" s="1373"/>
      <c r="L73" s="1373"/>
      <c r="M73" s="1373"/>
      <c r="N73" s="1373"/>
      <c r="O73" s="1373"/>
      <c r="P73" s="1373"/>
      <c r="Q73" s="1373"/>
      <c r="R73" s="1373"/>
      <c r="S73" s="1373"/>
      <c r="T73" s="1336"/>
      <c r="U73" s="1336"/>
      <c r="V73" s="1336"/>
      <c r="W73" s="1336"/>
      <c r="X73" s="1336"/>
      <c r="Y73" s="1336"/>
      <c r="Z73" s="1336"/>
      <c r="AA73" s="1336"/>
      <c r="AB73" s="1336"/>
      <c r="AC73" s="1336"/>
      <c r="AD73" s="1336"/>
      <c r="AE73" s="1336"/>
      <c r="AF73" s="1336"/>
    </row>
    <row r="74" collapsed="1">
      <c r="A74" s="1332" t="s">
        <v>1296</v>
      </c>
      <c r="B74" s="1370"/>
      <c r="C74" s="1370"/>
      <c r="D74" s="1370"/>
      <c r="E74" s="1370"/>
      <c r="F74" s="1370"/>
      <c r="G74" s="1370">
        <f t="shared" ref="G74:AF74" si="33">iferror(G48/G$60,"")</f>
        <v>0.4744744745</v>
      </c>
      <c r="H74" s="1370">
        <f t="shared" si="33"/>
        <v>0.5135135135</v>
      </c>
      <c r="I74" s="1370">
        <f t="shared" si="33"/>
        <v>0.5210191083</v>
      </c>
      <c r="J74" s="1370">
        <f t="shared" si="33"/>
        <v>0.53875</v>
      </c>
      <c r="K74" s="1370">
        <f t="shared" si="33"/>
        <v>0.4222048475</v>
      </c>
      <c r="L74" s="1370">
        <f t="shared" si="33"/>
        <v>0.4446294754</v>
      </c>
      <c r="M74" s="1370">
        <f t="shared" si="33"/>
        <v>0.4532663317</v>
      </c>
      <c r="N74" s="1370">
        <f t="shared" si="33"/>
        <v>0.4886934673</v>
      </c>
      <c r="O74" s="1370">
        <f t="shared" si="33"/>
        <v>0.4634146341</v>
      </c>
      <c r="P74" s="1370">
        <f t="shared" si="33"/>
        <v>0.4891566265</v>
      </c>
      <c r="Q74" s="1370">
        <f t="shared" si="33"/>
        <v>0.504398827</v>
      </c>
      <c r="R74" s="1370">
        <f t="shared" si="33"/>
        <v>0.4879032258</v>
      </c>
      <c r="S74" s="1370">
        <f t="shared" si="33"/>
        <v>0.4489051095</v>
      </c>
      <c r="T74" s="1333">
        <f t="shared" si="33"/>
        <v>0.4235294118</v>
      </c>
      <c r="U74" s="1333">
        <f t="shared" si="33"/>
        <v>0.4790697674</v>
      </c>
      <c r="V74" s="1333">
        <f t="shared" si="33"/>
        <v>0.4782608696</v>
      </c>
      <c r="W74" s="1333">
        <f t="shared" si="33"/>
        <v>0.5853658537</v>
      </c>
      <c r="X74" s="1333">
        <f t="shared" si="33"/>
        <v>0.3768115942</v>
      </c>
      <c r="Y74" s="1333">
        <f t="shared" si="33"/>
        <v>0.3194444444</v>
      </c>
      <c r="Z74" s="1333">
        <f t="shared" si="33"/>
        <v>0.1739130435</v>
      </c>
      <c r="AA74" s="1333">
        <f t="shared" si="33"/>
        <v>0.2700729927</v>
      </c>
      <c r="AB74" s="1333">
        <f t="shared" si="33"/>
        <v>0.1621621622</v>
      </c>
      <c r="AC74" s="1333">
        <f t="shared" si="33"/>
        <v>0.1092436975</v>
      </c>
      <c r="AD74" s="1333">
        <f t="shared" si="33"/>
        <v>0.2153846154</v>
      </c>
      <c r="AE74" s="1333">
        <f t="shared" si="33"/>
        <v>0.2671232877</v>
      </c>
      <c r="AF74" s="1333">
        <f t="shared" si="33"/>
        <v>0.1721311475</v>
      </c>
    </row>
    <row r="75" hidden="1" outlineLevel="1">
      <c r="A75" s="1371" t="s">
        <v>1355</v>
      </c>
      <c r="B75" s="1370"/>
      <c r="C75" s="1370"/>
      <c r="D75" s="1370"/>
      <c r="E75" s="1370"/>
      <c r="F75" s="1370"/>
      <c r="G75" s="1370"/>
      <c r="H75" s="1370"/>
      <c r="I75" s="1370"/>
      <c r="J75" s="1370"/>
      <c r="K75" s="1370"/>
      <c r="L75" s="1370"/>
      <c r="M75" s="1370"/>
      <c r="N75" s="1370"/>
      <c r="O75" s="1370"/>
      <c r="P75" s="1370"/>
      <c r="Q75" s="1370"/>
      <c r="R75" s="1370"/>
      <c r="S75" s="1370"/>
      <c r="T75" s="1333"/>
      <c r="U75" s="1333"/>
      <c r="V75" s="1333"/>
      <c r="W75" s="1333"/>
      <c r="X75" s="1333"/>
      <c r="Y75" s="1333"/>
      <c r="Z75" s="1333"/>
      <c r="AA75" s="1333"/>
      <c r="AB75" s="1333"/>
      <c r="AC75" s="1333"/>
      <c r="AD75" s="1333"/>
      <c r="AE75" s="1333"/>
      <c r="AF75" s="1333"/>
    </row>
    <row r="76" hidden="1" outlineLevel="1">
      <c r="A76" s="1332" t="s">
        <v>1356</v>
      </c>
      <c r="B76" s="1370"/>
      <c r="C76" s="1370"/>
      <c r="D76" s="1370"/>
      <c r="E76" s="1370"/>
      <c r="F76" s="1370"/>
      <c r="G76" s="1370">
        <f t="shared" ref="G76:AF76" si="34">iferror(G50/G$53,"")</f>
        <v>0.1075949367</v>
      </c>
      <c r="H76" s="1370">
        <f t="shared" si="34"/>
        <v>0.09418282548</v>
      </c>
      <c r="I76" s="1370">
        <f t="shared" si="34"/>
        <v>0.1320293399</v>
      </c>
      <c r="J76" s="1370">
        <f t="shared" si="34"/>
        <v>0.1044083527</v>
      </c>
      <c r="K76" s="1370">
        <f t="shared" si="34"/>
        <v>0.08333333333</v>
      </c>
      <c r="L76" s="1370">
        <f t="shared" si="34"/>
        <v>0.09176029963</v>
      </c>
      <c r="M76" s="1370">
        <f t="shared" si="34"/>
        <v>0.1197339246</v>
      </c>
      <c r="N76" s="1370">
        <f t="shared" si="34"/>
        <v>0.1053984576</v>
      </c>
      <c r="O76" s="1370">
        <f t="shared" si="34"/>
        <v>0.07692307692</v>
      </c>
      <c r="P76" s="1370">
        <f t="shared" si="34"/>
        <v>0.118226601</v>
      </c>
      <c r="Q76" s="1370">
        <f t="shared" si="34"/>
        <v>0.1279069767</v>
      </c>
      <c r="R76" s="1370">
        <f t="shared" si="34"/>
        <v>0.1487603306</v>
      </c>
      <c r="S76" s="1370">
        <f t="shared" si="34"/>
        <v>0.1300813008</v>
      </c>
      <c r="T76" s="1333">
        <f t="shared" si="34"/>
        <v>0.3055555556</v>
      </c>
      <c r="U76" s="1333">
        <f t="shared" si="34"/>
        <v>0.3786407767</v>
      </c>
      <c r="V76" s="1333">
        <f t="shared" si="34"/>
        <v>0.4</v>
      </c>
      <c r="W76" s="1333">
        <f t="shared" si="34"/>
        <v>0.2916666667</v>
      </c>
      <c r="X76" s="1333">
        <f t="shared" si="34"/>
        <v>0.3846153846</v>
      </c>
      <c r="Y76" s="1333">
        <f t="shared" si="34"/>
        <v>0.4782608696</v>
      </c>
      <c r="Z76" s="1333">
        <f t="shared" si="34"/>
        <v>0.25</v>
      </c>
      <c r="AA76" s="1333">
        <f t="shared" si="34"/>
        <v>0.3783783784</v>
      </c>
      <c r="AB76" s="1333">
        <f t="shared" si="34"/>
        <v>0.6111111111</v>
      </c>
      <c r="AC76" s="1333">
        <f t="shared" si="34"/>
        <v>0.5384615385</v>
      </c>
      <c r="AD76" s="1333">
        <f t="shared" si="34"/>
        <v>0.3571428571</v>
      </c>
      <c r="AE76" s="1333">
        <f t="shared" si="34"/>
        <v>0.3333333333</v>
      </c>
      <c r="AF76" s="1333">
        <f t="shared" si="34"/>
        <v>0.380952381</v>
      </c>
    </row>
    <row r="77" hidden="1" outlineLevel="1">
      <c r="A77" s="1332" t="s">
        <v>1357</v>
      </c>
      <c r="B77" s="1370"/>
      <c r="C77" s="1370"/>
      <c r="D77" s="1370"/>
      <c r="E77" s="1370"/>
      <c r="F77" s="1370"/>
      <c r="G77" s="1370">
        <f t="shared" ref="G77:AF77" si="35">iferror(G51/G$53,"")</f>
        <v>0.4430379747</v>
      </c>
      <c r="H77" s="1370">
        <f t="shared" si="35"/>
        <v>0.4376731302</v>
      </c>
      <c r="I77" s="1370">
        <f t="shared" si="35"/>
        <v>0.4400977995</v>
      </c>
      <c r="J77" s="1370">
        <f t="shared" si="35"/>
        <v>0.4477958237</v>
      </c>
      <c r="K77" s="1370">
        <f t="shared" si="35"/>
        <v>0.4537037037</v>
      </c>
      <c r="L77" s="1370">
        <f t="shared" si="35"/>
        <v>0.4644194757</v>
      </c>
      <c r="M77" s="1370">
        <f t="shared" si="35"/>
        <v>0.465631929</v>
      </c>
      <c r="N77" s="1370">
        <f t="shared" si="35"/>
        <v>0.4755784062</v>
      </c>
      <c r="O77" s="1370">
        <f t="shared" si="35"/>
        <v>0.4858299595</v>
      </c>
      <c r="P77" s="1370">
        <f t="shared" si="35"/>
        <v>0.4532019704</v>
      </c>
      <c r="Q77" s="1370">
        <f t="shared" si="35"/>
        <v>0.4186046512</v>
      </c>
      <c r="R77" s="1370">
        <f t="shared" si="35"/>
        <v>0.4462809917</v>
      </c>
      <c r="S77" s="1370">
        <f t="shared" si="35"/>
        <v>0.325203252</v>
      </c>
      <c r="T77" s="1333">
        <f t="shared" si="35"/>
        <v>0.4583333333</v>
      </c>
      <c r="U77" s="1333">
        <f t="shared" si="35"/>
        <v>0.5242718447</v>
      </c>
      <c r="V77" s="1333">
        <f t="shared" si="35"/>
        <v>0.4909090909</v>
      </c>
      <c r="W77" s="1333">
        <f t="shared" si="35"/>
        <v>0.4583333333</v>
      </c>
      <c r="X77" s="1333">
        <f t="shared" si="35"/>
        <v>0.5384615385</v>
      </c>
      <c r="Y77" s="1333">
        <f t="shared" si="35"/>
        <v>0.3043478261</v>
      </c>
      <c r="Z77" s="1333">
        <f t="shared" si="35"/>
        <v>0.4583333333</v>
      </c>
      <c r="AA77" s="1333">
        <f t="shared" si="35"/>
        <v>0.4594594595</v>
      </c>
      <c r="AB77" s="1333">
        <f t="shared" si="35"/>
        <v>0.3333333333</v>
      </c>
      <c r="AC77" s="1333">
        <f t="shared" si="35"/>
        <v>0.3846153846</v>
      </c>
      <c r="AD77" s="1333">
        <f t="shared" si="35"/>
        <v>0.6071428571</v>
      </c>
      <c r="AE77" s="1333">
        <f t="shared" si="35"/>
        <v>0.4358974359</v>
      </c>
      <c r="AF77" s="1333">
        <f t="shared" si="35"/>
        <v>0.5238095238</v>
      </c>
    </row>
    <row r="78" hidden="1" outlineLevel="1">
      <c r="A78" s="1332" t="s">
        <v>1358</v>
      </c>
      <c r="B78" s="1370"/>
      <c r="C78" s="1370"/>
      <c r="D78" s="1370"/>
      <c r="E78" s="1370"/>
      <c r="F78" s="1370"/>
      <c r="G78" s="1370">
        <f t="shared" ref="G78:AF78" si="36">iferror(G52/G$53,"")</f>
        <v>0.4493670886</v>
      </c>
      <c r="H78" s="1370">
        <f t="shared" si="36"/>
        <v>0.4681440443</v>
      </c>
      <c r="I78" s="1370">
        <f t="shared" si="36"/>
        <v>0.4278728606</v>
      </c>
      <c r="J78" s="1370">
        <f t="shared" si="36"/>
        <v>0.4477958237</v>
      </c>
      <c r="K78" s="1370">
        <f t="shared" si="36"/>
        <v>0.462962963</v>
      </c>
      <c r="L78" s="1370">
        <f t="shared" si="36"/>
        <v>0.4438202247</v>
      </c>
      <c r="M78" s="1370">
        <f t="shared" si="36"/>
        <v>0.4146341463</v>
      </c>
      <c r="N78" s="1370">
        <f t="shared" si="36"/>
        <v>0.4190231362</v>
      </c>
      <c r="O78" s="1370">
        <f t="shared" si="36"/>
        <v>0.4372469636</v>
      </c>
      <c r="P78" s="1370">
        <f t="shared" si="36"/>
        <v>0.4285714286</v>
      </c>
      <c r="Q78" s="1370">
        <f t="shared" si="36"/>
        <v>0.4534883721</v>
      </c>
      <c r="R78" s="1370">
        <f t="shared" si="36"/>
        <v>0.4049586777</v>
      </c>
      <c r="S78" s="1370">
        <f t="shared" si="36"/>
        <v>0.5447154472</v>
      </c>
      <c r="T78" s="1333">
        <f t="shared" si="36"/>
        <v>0.2361111111</v>
      </c>
      <c r="U78" s="1333">
        <f t="shared" si="36"/>
        <v>0.09708737864</v>
      </c>
      <c r="V78" s="1333">
        <f t="shared" si="36"/>
        <v>0.1090909091</v>
      </c>
      <c r="W78" s="1333">
        <f t="shared" si="36"/>
        <v>0.25</v>
      </c>
      <c r="X78" s="1333">
        <f t="shared" si="36"/>
        <v>0.07692307692</v>
      </c>
      <c r="Y78" s="1333">
        <f t="shared" si="36"/>
        <v>0.2173913043</v>
      </c>
      <c r="Z78" s="1333">
        <f t="shared" si="36"/>
        <v>0.2916666667</v>
      </c>
      <c r="AA78" s="1333">
        <f t="shared" si="36"/>
        <v>0.1621621622</v>
      </c>
      <c r="AB78" s="1333">
        <f t="shared" si="36"/>
        <v>0.05555555556</v>
      </c>
      <c r="AC78" s="1333">
        <f t="shared" si="36"/>
        <v>0.07692307692</v>
      </c>
      <c r="AD78" s="1333">
        <f t="shared" si="36"/>
        <v>0.03571428571</v>
      </c>
      <c r="AE78" s="1333">
        <f t="shared" si="36"/>
        <v>0.2307692308</v>
      </c>
      <c r="AF78" s="1333">
        <f t="shared" si="36"/>
        <v>0.09523809524</v>
      </c>
    </row>
    <row r="79" hidden="1" outlineLevel="1">
      <c r="A79" s="1372"/>
      <c r="B79" s="1370"/>
      <c r="C79" s="1370"/>
      <c r="D79" s="1370"/>
      <c r="E79" s="1370"/>
      <c r="F79" s="1370"/>
      <c r="G79" s="1370"/>
      <c r="H79" s="1370"/>
      <c r="I79" s="1370"/>
      <c r="J79" s="1370"/>
      <c r="K79" s="1370"/>
      <c r="L79" s="1370"/>
      <c r="M79" s="1370"/>
      <c r="N79" s="1370"/>
      <c r="O79" s="1370"/>
      <c r="P79" s="1370"/>
      <c r="Q79" s="1370"/>
      <c r="R79" s="1370"/>
      <c r="S79" s="1370"/>
      <c r="T79" s="1333"/>
      <c r="U79" s="1333"/>
      <c r="V79" s="1333"/>
      <c r="W79" s="1333"/>
      <c r="X79" s="1333"/>
      <c r="Y79" s="1333"/>
      <c r="Z79" s="1333"/>
      <c r="AA79" s="1333"/>
      <c r="AB79" s="1333"/>
      <c r="AC79" s="1333"/>
      <c r="AD79" s="1333"/>
      <c r="AE79" s="1333"/>
      <c r="AF79" s="1333"/>
    </row>
    <row r="80" collapsed="1">
      <c r="A80" s="1374" t="s">
        <v>1305</v>
      </c>
      <c r="B80" s="1373"/>
      <c r="C80" s="1373"/>
      <c r="D80" s="1373"/>
      <c r="E80" s="1373"/>
      <c r="F80" s="1373"/>
      <c r="G80" s="1373">
        <f t="shared" ref="G80:AF80" si="37">iferror(G54/G$60,"")</f>
        <v>0.3423423423</v>
      </c>
      <c r="H80" s="1373">
        <f t="shared" si="37"/>
        <v>0.3115220484</v>
      </c>
      <c r="I80" s="1373">
        <f t="shared" si="37"/>
        <v>0.3006369427</v>
      </c>
      <c r="J80" s="1373">
        <f t="shared" si="37"/>
        <v>0.27625</v>
      </c>
      <c r="K80" s="1373">
        <f t="shared" si="37"/>
        <v>0.3393275997</v>
      </c>
      <c r="L80" s="1373">
        <f t="shared" si="37"/>
        <v>0.317235637</v>
      </c>
      <c r="M80" s="1373">
        <f t="shared" si="37"/>
        <v>0.3316582915</v>
      </c>
      <c r="N80" s="1373">
        <f t="shared" si="37"/>
        <v>0.3027638191</v>
      </c>
      <c r="O80" s="1373">
        <f t="shared" si="37"/>
        <v>0.3076923077</v>
      </c>
      <c r="P80" s="1373">
        <f t="shared" si="37"/>
        <v>0.2963855422</v>
      </c>
      <c r="Q80" s="1373">
        <f t="shared" si="37"/>
        <v>0.2697947214</v>
      </c>
      <c r="R80" s="1373">
        <f t="shared" si="37"/>
        <v>0.2701612903</v>
      </c>
      <c r="S80" s="1373">
        <f t="shared" si="37"/>
        <v>0.2846715328</v>
      </c>
      <c r="T80" s="1336">
        <f t="shared" si="37"/>
        <v>0.3117647059</v>
      </c>
      <c r="U80" s="1336">
        <f t="shared" si="37"/>
        <v>0.2046511628</v>
      </c>
      <c r="V80" s="1336">
        <f t="shared" si="37"/>
        <v>0.2608695652</v>
      </c>
      <c r="W80" s="1336">
        <f t="shared" si="37"/>
        <v>0.1585365854</v>
      </c>
      <c r="X80" s="1336">
        <f t="shared" si="37"/>
        <v>0.1449275362</v>
      </c>
      <c r="Y80" s="1336">
        <f t="shared" si="37"/>
        <v>0.2083333333</v>
      </c>
      <c r="Z80" s="1336">
        <f t="shared" si="37"/>
        <v>0.1739130435</v>
      </c>
      <c r="AA80" s="1336">
        <f t="shared" si="37"/>
        <v>0.1897810219</v>
      </c>
      <c r="AB80" s="1336">
        <f t="shared" si="37"/>
        <v>0.1441441441</v>
      </c>
      <c r="AC80" s="1336">
        <f t="shared" si="37"/>
        <v>0.1428571429</v>
      </c>
      <c r="AD80" s="1336">
        <f t="shared" si="37"/>
        <v>0.1307692308</v>
      </c>
      <c r="AE80" s="1336">
        <f t="shared" si="37"/>
        <v>0.1164383562</v>
      </c>
      <c r="AF80" s="1336">
        <f t="shared" si="37"/>
        <v>0.1803278689</v>
      </c>
    </row>
    <row r="81" hidden="1" outlineLevel="1">
      <c r="A81" s="1371" t="s">
        <v>1355</v>
      </c>
      <c r="B81" s="1375"/>
      <c r="C81" s="1375"/>
      <c r="D81" s="1375"/>
      <c r="E81" s="1375"/>
      <c r="F81" s="1375"/>
      <c r="G81" s="1376"/>
      <c r="H81" s="1376"/>
      <c r="I81" s="1376"/>
      <c r="J81" s="1376"/>
      <c r="K81" s="1376"/>
      <c r="L81" s="1376"/>
      <c r="M81" s="1376"/>
      <c r="N81" s="1376"/>
      <c r="O81" s="1376"/>
      <c r="P81" s="1333"/>
      <c r="Q81" s="1333"/>
      <c r="R81" s="1333"/>
      <c r="S81" s="1333"/>
      <c r="T81" s="1333"/>
      <c r="U81" s="1333"/>
      <c r="V81" s="1333"/>
      <c r="W81" s="1333"/>
      <c r="X81" s="1333"/>
      <c r="Y81" s="1333"/>
      <c r="Z81" s="1333"/>
      <c r="AA81" s="1333"/>
      <c r="AB81" s="1333"/>
      <c r="AC81" s="1333"/>
      <c r="AD81" s="1333"/>
      <c r="AE81" s="1333"/>
      <c r="AF81" s="1333"/>
    </row>
    <row r="82" hidden="1" outlineLevel="1">
      <c r="A82" s="1332" t="s">
        <v>1356</v>
      </c>
      <c r="B82" s="1375">
        <f t="shared" ref="B82:F82" si="38">iferror(B56/B$121,"")</f>
        <v>0</v>
      </c>
      <c r="C82" s="1375">
        <f t="shared" si="38"/>
        <v>0</v>
      </c>
      <c r="D82" s="1375">
        <f t="shared" si="38"/>
        <v>0</v>
      </c>
      <c r="E82" s="1375">
        <f t="shared" si="38"/>
        <v>0</v>
      </c>
      <c r="F82" s="1375">
        <f t="shared" si="38"/>
        <v>0</v>
      </c>
      <c r="G82" s="1333">
        <f t="shared" ref="G82:AF82" si="39">iferror(G56/G$59,"")</f>
        <v>0.07894736842</v>
      </c>
      <c r="H82" s="1333">
        <f t="shared" si="39"/>
        <v>0.09589041096</v>
      </c>
      <c r="I82" s="1333">
        <f t="shared" si="39"/>
        <v>0.1186440678</v>
      </c>
      <c r="J82" s="1333">
        <f t="shared" si="39"/>
        <v>0.06787330317</v>
      </c>
      <c r="K82" s="1333">
        <f t="shared" si="39"/>
        <v>0.0668202765</v>
      </c>
      <c r="L82" s="1333">
        <f t="shared" si="39"/>
        <v>0.06299212598</v>
      </c>
      <c r="M82" s="1333">
        <f t="shared" si="39"/>
        <v>0.1</v>
      </c>
      <c r="N82" s="1333">
        <f t="shared" si="39"/>
        <v>0.1203319502</v>
      </c>
      <c r="O82" s="1333">
        <f t="shared" si="39"/>
        <v>0.1097560976</v>
      </c>
      <c r="P82" s="1333">
        <f t="shared" si="39"/>
        <v>0.1300813008</v>
      </c>
      <c r="Q82" s="1333">
        <f t="shared" si="39"/>
        <v>0.07608695652</v>
      </c>
      <c r="R82" s="1333">
        <f t="shared" si="39"/>
        <v>0.1343283582</v>
      </c>
      <c r="S82" s="1333">
        <f t="shared" si="39"/>
        <v>0.1153846154</v>
      </c>
      <c r="T82" s="1333">
        <f t="shared" si="39"/>
        <v>0.4905660377</v>
      </c>
      <c r="U82" s="1333">
        <f t="shared" si="39"/>
        <v>0.5909090909</v>
      </c>
      <c r="V82" s="1333">
        <f t="shared" si="39"/>
        <v>0.4333333333</v>
      </c>
      <c r="W82" s="1333">
        <f t="shared" si="39"/>
        <v>0.8461538462</v>
      </c>
      <c r="X82" s="1333">
        <f t="shared" si="39"/>
        <v>0.3</v>
      </c>
      <c r="Y82" s="1333">
        <f t="shared" si="39"/>
        <v>0.5333333333</v>
      </c>
      <c r="Z82" s="1333">
        <f t="shared" si="39"/>
        <v>0.5</v>
      </c>
      <c r="AA82" s="1333">
        <f t="shared" si="39"/>
        <v>0.5769230769</v>
      </c>
      <c r="AB82" s="1333">
        <f t="shared" si="39"/>
        <v>0.5625</v>
      </c>
      <c r="AC82" s="1333">
        <f t="shared" si="39"/>
        <v>0.3529411765</v>
      </c>
      <c r="AD82" s="1333">
        <f t="shared" si="39"/>
        <v>0.4705882353</v>
      </c>
      <c r="AE82" s="1333">
        <f t="shared" si="39"/>
        <v>0.7647058824</v>
      </c>
      <c r="AF82" s="1333">
        <f t="shared" si="39"/>
        <v>0.5454545455</v>
      </c>
    </row>
    <row r="83" hidden="1" outlineLevel="1">
      <c r="A83" s="1332" t="s">
        <v>1357</v>
      </c>
      <c r="B83" s="1375">
        <f t="shared" ref="B83:F83" si="40">iferror(B57/B$121,"")</f>
        <v>0</v>
      </c>
      <c r="C83" s="1375">
        <f t="shared" si="40"/>
        <v>0</v>
      </c>
      <c r="D83" s="1375">
        <f t="shared" si="40"/>
        <v>0</v>
      </c>
      <c r="E83" s="1375">
        <f t="shared" si="40"/>
        <v>0</v>
      </c>
      <c r="F83" s="1375">
        <f t="shared" si="40"/>
        <v>0</v>
      </c>
      <c r="G83" s="1333">
        <f t="shared" ref="G83:AF83" si="41">iferror(G57/G$59,"")</f>
        <v>0.4298245614</v>
      </c>
      <c r="H83" s="1333">
        <f t="shared" si="41"/>
        <v>0.4474885845</v>
      </c>
      <c r="I83" s="1333">
        <f t="shared" si="41"/>
        <v>0.4449152542</v>
      </c>
      <c r="J83" s="1333">
        <f t="shared" si="41"/>
        <v>0.4660633484</v>
      </c>
      <c r="K83" s="1333">
        <f t="shared" si="41"/>
        <v>0.4101382488</v>
      </c>
      <c r="L83" s="1333">
        <f t="shared" si="41"/>
        <v>0.4409448819</v>
      </c>
      <c r="M83" s="1333">
        <f t="shared" si="41"/>
        <v>0.4333333333</v>
      </c>
      <c r="N83" s="1333">
        <f t="shared" si="41"/>
        <v>0.4066390041</v>
      </c>
      <c r="O83" s="1333">
        <f t="shared" si="41"/>
        <v>0.4451219512</v>
      </c>
      <c r="P83" s="1333">
        <f t="shared" si="41"/>
        <v>0.4390243902</v>
      </c>
      <c r="Q83" s="1333">
        <f t="shared" si="41"/>
        <v>0.402173913</v>
      </c>
      <c r="R83" s="1333">
        <f t="shared" si="41"/>
        <v>0.4179104478</v>
      </c>
      <c r="S83" s="1333">
        <f t="shared" si="41"/>
        <v>0.4743589744</v>
      </c>
      <c r="T83" s="1333">
        <f t="shared" si="41"/>
        <v>0.358490566</v>
      </c>
      <c r="U83" s="1333">
        <f t="shared" si="41"/>
        <v>0.3636363636</v>
      </c>
      <c r="V83" s="1333">
        <f t="shared" si="41"/>
        <v>0.5666666667</v>
      </c>
      <c r="W83" s="1333">
        <f t="shared" si="41"/>
        <v>0.1538461538</v>
      </c>
      <c r="X83" s="1333">
        <f t="shared" si="41"/>
        <v>0.6</v>
      </c>
      <c r="Y83" s="1333">
        <f t="shared" si="41"/>
        <v>0.4</v>
      </c>
      <c r="Z83" s="1333">
        <f t="shared" si="41"/>
        <v>0.375</v>
      </c>
      <c r="AA83" s="1333">
        <f t="shared" si="41"/>
        <v>0.3076923077</v>
      </c>
      <c r="AB83" s="1333">
        <f t="shared" si="41"/>
        <v>0.4375</v>
      </c>
      <c r="AC83" s="1333">
        <f t="shared" si="41"/>
        <v>0.5882352941</v>
      </c>
      <c r="AD83" s="1333">
        <f t="shared" si="41"/>
        <v>0.5294117647</v>
      </c>
      <c r="AE83" s="1333">
        <f t="shared" si="41"/>
        <v>0.1764705882</v>
      </c>
      <c r="AF83" s="1333">
        <f t="shared" si="41"/>
        <v>0.4090909091</v>
      </c>
    </row>
    <row r="84" hidden="1" outlineLevel="1">
      <c r="A84" s="1332" t="s">
        <v>1358</v>
      </c>
      <c r="B84" s="1375">
        <f t="shared" ref="B84:F84" si="42">iferror(B58/B$121,"")</f>
        <v>0</v>
      </c>
      <c r="C84" s="1375">
        <f t="shared" si="42"/>
        <v>0</v>
      </c>
      <c r="D84" s="1375">
        <f t="shared" si="42"/>
        <v>0</v>
      </c>
      <c r="E84" s="1375">
        <f t="shared" si="42"/>
        <v>0</v>
      </c>
      <c r="F84" s="1375">
        <f t="shared" si="42"/>
        <v>0</v>
      </c>
      <c r="G84" s="1333">
        <f t="shared" ref="G84:AF84" si="43">iferror(G58/G$59,"")</f>
        <v>0.4912280702</v>
      </c>
      <c r="H84" s="1333">
        <f t="shared" si="43"/>
        <v>0.4566210046</v>
      </c>
      <c r="I84" s="1333">
        <f t="shared" si="43"/>
        <v>0.436440678</v>
      </c>
      <c r="J84" s="1333">
        <f t="shared" si="43"/>
        <v>0.4660633484</v>
      </c>
      <c r="K84" s="1333">
        <f t="shared" si="43"/>
        <v>0.5230414747</v>
      </c>
      <c r="L84" s="1333">
        <f t="shared" si="43"/>
        <v>0.4960629921</v>
      </c>
      <c r="M84" s="1333">
        <f t="shared" si="43"/>
        <v>0.4666666667</v>
      </c>
      <c r="N84" s="1333">
        <f t="shared" si="43"/>
        <v>0.4730290456</v>
      </c>
      <c r="O84" s="1333">
        <f t="shared" si="43"/>
        <v>0.4451219512</v>
      </c>
      <c r="P84" s="1333">
        <f t="shared" si="43"/>
        <v>0.4308943089</v>
      </c>
      <c r="Q84" s="1333">
        <f t="shared" si="43"/>
        <v>0.5217391304</v>
      </c>
      <c r="R84" s="1333">
        <f t="shared" si="43"/>
        <v>0.447761194</v>
      </c>
      <c r="S84" s="1333">
        <f t="shared" si="43"/>
        <v>0.4102564103</v>
      </c>
      <c r="T84" s="1333">
        <f t="shared" si="43"/>
        <v>0.1509433962</v>
      </c>
      <c r="U84" s="1333">
        <f t="shared" si="43"/>
        <v>0.04545454545</v>
      </c>
      <c r="V84" s="1333">
        <f t="shared" si="43"/>
        <v>0</v>
      </c>
      <c r="W84" s="1333">
        <f t="shared" si="43"/>
        <v>0</v>
      </c>
      <c r="X84" s="1333">
        <f t="shared" si="43"/>
        <v>0.1</v>
      </c>
      <c r="Y84" s="1333">
        <f t="shared" si="43"/>
        <v>0.06666666667</v>
      </c>
      <c r="Z84" s="1333">
        <f t="shared" si="43"/>
        <v>0.125</v>
      </c>
      <c r="AA84" s="1333">
        <f t="shared" si="43"/>
        <v>0.1153846154</v>
      </c>
      <c r="AB84" s="1333">
        <f t="shared" si="43"/>
        <v>0</v>
      </c>
      <c r="AC84" s="1333">
        <f t="shared" si="43"/>
        <v>0.05882352941</v>
      </c>
      <c r="AD84" s="1333">
        <f t="shared" si="43"/>
        <v>0</v>
      </c>
      <c r="AE84" s="1333">
        <f t="shared" si="43"/>
        <v>0.05882352941</v>
      </c>
      <c r="AF84" s="1333">
        <f t="shared" si="43"/>
        <v>0.04545454545</v>
      </c>
    </row>
    <row r="85" hidden="1" outlineLevel="1">
      <c r="A85" s="1372"/>
      <c r="B85" s="1377"/>
      <c r="C85" s="1377"/>
      <c r="D85" s="1377"/>
      <c r="E85" s="1377"/>
      <c r="F85" s="1377"/>
      <c r="G85" s="1377"/>
      <c r="H85" s="1377"/>
      <c r="I85" s="1377"/>
      <c r="J85" s="1377"/>
      <c r="K85" s="1377"/>
      <c r="L85" s="1377"/>
      <c r="M85" s="1377"/>
      <c r="N85" s="1377"/>
      <c r="O85" s="1377"/>
      <c r="P85" s="1336"/>
      <c r="Q85" s="1336"/>
      <c r="R85" s="1336"/>
      <c r="S85" s="1336"/>
      <c r="T85" s="1336"/>
      <c r="U85" s="1336"/>
      <c r="V85" s="1336"/>
      <c r="W85" s="1336"/>
      <c r="X85" s="1336"/>
      <c r="Y85" s="1336"/>
      <c r="Z85" s="1336"/>
      <c r="AA85" s="1336"/>
      <c r="AB85" s="1336"/>
      <c r="AC85" s="1336"/>
      <c r="AD85" s="1336"/>
      <c r="AE85" s="1336"/>
      <c r="AF85" s="1333"/>
    </row>
    <row r="86">
      <c r="B86" s="1349"/>
      <c r="C86" s="1349"/>
      <c r="D86" s="1349"/>
      <c r="E86" s="1349"/>
      <c r="F86" s="1349"/>
      <c r="G86" s="1349"/>
      <c r="H86" s="1349"/>
      <c r="I86" s="1349"/>
      <c r="J86" s="1349"/>
      <c r="K86" s="1349"/>
      <c r="L86" s="1349"/>
      <c r="M86" s="1349"/>
      <c r="N86" s="1349"/>
      <c r="O86" s="1349"/>
      <c r="P86" s="1349"/>
      <c r="Q86" s="1349"/>
      <c r="R86" s="1349"/>
      <c r="S86" s="1349"/>
      <c r="T86" s="1349"/>
      <c r="U86" s="1349"/>
      <c r="V86" s="1349"/>
      <c r="W86" s="1349"/>
      <c r="X86" s="1349"/>
      <c r="Y86" s="1349"/>
      <c r="Z86" s="1349"/>
      <c r="AA86" s="1349"/>
      <c r="AB86" s="1349"/>
      <c r="AC86" s="1349"/>
      <c r="AD86" s="1349"/>
      <c r="AE86" s="1349"/>
      <c r="AF86" s="1349"/>
    </row>
    <row r="87">
      <c r="A87" s="1292"/>
      <c r="B87" s="1378"/>
      <c r="C87" s="1378"/>
      <c r="D87" s="1378"/>
      <c r="E87" s="1378"/>
      <c r="F87" s="1378"/>
      <c r="G87" s="1378"/>
      <c r="H87" s="1378"/>
      <c r="I87" s="1378"/>
      <c r="J87" s="1378"/>
      <c r="K87" s="1378"/>
      <c r="L87" s="1378"/>
      <c r="M87" s="1378"/>
      <c r="N87" s="1378"/>
      <c r="O87" s="1378"/>
      <c r="P87" s="1378"/>
      <c r="Q87" s="1378"/>
      <c r="R87" s="1378"/>
      <c r="S87" s="1378"/>
      <c r="T87" s="1378"/>
      <c r="U87" s="1378"/>
      <c r="V87" s="1378"/>
      <c r="W87" s="1378"/>
      <c r="X87" s="1378"/>
      <c r="Y87" s="1378"/>
      <c r="Z87" s="1378"/>
      <c r="AA87" s="1378"/>
      <c r="AB87" s="1378"/>
      <c r="AC87" s="1378"/>
      <c r="AD87" s="1378"/>
      <c r="AE87" s="1378"/>
      <c r="AF87" s="1378"/>
    </row>
    <row r="88">
      <c r="A88" s="1292"/>
      <c r="B88" s="1378"/>
      <c r="C88" s="1378"/>
      <c r="D88" s="1378"/>
      <c r="E88" s="1378"/>
      <c r="F88" s="1378"/>
      <c r="G88" s="1378"/>
      <c r="H88" s="1378"/>
      <c r="I88" s="1378"/>
      <c r="J88" s="1378"/>
      <c r="K88" s="1378"/>
      <c r="L88" s="1378"/>
      <c r="M88" s="1378"/>
      <c r="N88" s="1378"/>
      <c r="O88" s="1378"/>
      <c r="P88" s="1378"/>
      <c r="Q88" s="1378"/>
      <c r="R88" s="1378"/>
      <c r="S88" s="1378"/>
      <c r="T88" s="1378"/>
      <c r="U88" s="1378"/>
      <c r="V88" s="1378"/>
      <c r="W88" s="1378"/>
      <c r="X88" s="1378"/>
      <c r="Y88" s="1378"/>
      <c r="Z88" s="1378"/>
      <c r="AA88" s="1378"/>
      <c r="AB88" s="1378"/>
      <c r="AC88" s="1378"/>
      <c r="AD88" s="1378"/>
      <c r="AE88" s="1378"/>
      <c r="AF88" s="1378"/>
    </row>
    <row r="89">
      <c r="A89" s="1292"/>
      <c r="B89" s="1378"/>
      <c r="C89" s="1378"/>
      <c r="D89" s="1378"/>
      <c r="E89" s="1378"/>
      <c r="F89" s="1378"/>
      <c r="G89" s="1378"/>
      <c r="H89" s="1378"/>
      <c r="I89" s="1378"/>
      <c r="J89" s="1378"/>
      <c r="K89" s="1378"/>
      <c r="L89" s="1378"/>
      <c r="M89" s="1378"/>
      <c r="N89" s="1378"/>
      <c r="O89" s="1378"/>
      <c r="P89" s="1378"/>
      <c r="Q89" s="1378"/>
      <c r="R89" s="1378"/>
      <c r="S89" s="1378"/>
      <c r="T89" s="1378"/>
      <c r="U89" s="1378"/>
      <c r="V89" s="1378"/>
      <c r="W89" s="1378"/>
      <c r="X89" s="1378"/>
      <c r="Y89" s="1378"/>
      <c r="Z89" s="1378"/>
      <c r="AA89" s="1378"/>
      <c r="AB89" s="1378"/>
      <c r="AC89" s="1378"/>
      <c r="AD89" s="1378"/>
      <c r="AE89" s="1378"/>
      <c r="AF89" s="1378"/>
    </row>
    <row r="90">
      <c r="A90" s="1292"/>
      <c r="B90" s="1378"/>
      <c r="C90" s="1378"/>
      <c r="D90" s="1378"/>
      <c r="E90" s="1378"/>
      <c r="F90" s="1378"/>
      <c r="G90" s="1378"/>
      <c r="H90" s="1378"/>
      <c r="I90" s="1378"/>
      <c r="J90" s="1378"/>
      <c r="K90" s="1378"/>
      <c r="L90" s="1378"/>
      <c r="M90" s="1378"/>
      <c r="N90" s="1378"/>
      <c r="O90" s="1378"/>
      <c r="P90" s="1378"/>
      <c r="Q90" s="1378"/>
      <c r="R90" s="1378"/>
      <c r="S90" s="1378"/>
      <c r="T90" s="1378"/>
      <c r="U90" s="1378"/>
      <c r="V90" s="1378"/>
      <c r="W90" s="1378"/>
      <c r="X90" s="1378"/>
      <c r="Y90" s="1378"/>
      <c r="Z90" s="1378"/>
      <c r="AA90" s="1378"/>
      <c r="AB90" s="1378"/>
      <c r="AC90" s="1378"/>
      <c r="AD90" s="1378"/>
      <c r="AE90" s="1378"/>
      <c r="AF90" s="1378"/>
    </row>
    <row r="91">
      <c r="A91" s="1292"/>
      <c r="B91" s="1378"/>
      <c r="C91" s="1378"/>
      <c r="D91" s="1378"/>
      <c r="E91" s="1378"/>
      <c r="F91" s="1378"/>
      <c r="G91" s="1378"/>
      <c r="H91" s="1378"/>
      <c r="I91" s="1378"/>
      <c r="J91" s="1378"/>
      <c r="K91" s="1378"/>
      <c r="L91" s="1378"/>
      <c r="M91" s="1378"/>
      <c r="N91" s="1378"/>
      <c r="O91" s="1378"/>
      <c r="P91" s="1378"/>
      <c r="Q91" s="1378"/>
      <c r="R91" s="1378"/>
      <c r="S91" s="1378"/>
      <c r="T91" s="1378"/>
      <c r="U91" s="1378"/>
      <c r="V91" s="1378"/>
      <c r="W91" s="1378"/>
      <c r="X91" s="1378"/>
      <c r="Y91" s="1378"/>
      <c r="Z91" s="1378"/>
      <c r="AA91" s="1378"/>
      <c r="AB91" s="1378"/>
      <c r="AC91" s="1378"/>
      <c r="AD91" s="1378"/>
      <c r="AE91" s="1378"/>
      <c r="AF91" s="1378"/>
    </row>
    <row r="92">
      <c r="A92" s="1292"/>
      <c r="B92" s="1378"/>
      <c r="C92" s="1378"/>
      <c r="D92" s="1378"/>
      <c r="E92" s="1378"/>
      <c r="F92" s="1378"/>
      <c r="G92" s="1378"/>
      <c r="H92" s="1378"/>
      <c r="I92" s="1378"/>
      <c r="J92" s="1378"/>
      <c r="K92" s="1378"/>
      <c r="L92" s="1378"/>
      <c r="M92" s="1378"/>
      <c r="N92" s="1378"/>
      <c r="O92" s="1378"/>
      <c r="P92" s="1378"/>
      <c r="Q92" s="1378"/>
      <c r="R92" s="1378"/>
      <c r="S92" s="1378"/>
      <c r="T92" s="1378"/>
      <c r="U92" s="1378"/>
      <c r="V92" s="1378"/>
      <c r="W92" s="1378"/>
      <c r="X92" s="1378"/>
      <c r="Y92" s="1378"/>
      <c r="Z92" s="1378"/>
      <c r="AA92" s="1378"/>
      <c r="AB92" s="1378"/>
      <c r="AC92" s="1378"/>
      <c r="AD92" s="1378"/>
      <c r="AE92" s="1378"/>
      <c r="AF92" s="1378"/>
    </row>
    <row r="93">
      <c r="A93" s="1292"/>
      <c r="B93" s="1378"/>
      <c r="C93" s="1378"/>
      <c r="D93" s="1378"/>
      <c r="E93" s="1378"/>
      <c r="F93" s="1378"/>
      <c r="G93" s="1378"/>
      <c r="H93" s="1378"/>
      <c r="I93" s="1378"/>
      <c r="J93" s="1378"/>
      <c r="K93" s="1378"/>
      <c r="L93" s="1378"/>
      <c r="M93" s="1378"/>
      <c r="N93" s="1378"/>
      <c r="O93" s="1378"/>
      <c r="P93" s="1378"/>
      <c r="Q93" s="1378"/>
      <c r="R93" s="1378"/>
      <c r="S93" s="1378"/>
      <c r="T93" s="1378"/>
      <c r="U93" s="1378"/>
      <c r="V93" s="1378"/>
      <c r="W93" s="1378"/>
      <c r="X93" s="1378"/>
      <c r="Y93" s="1378"/>
      <c r="Z93" s="1378"/>
      <c r="AA93" s="1378"/>
      <c r="AB93" s="1378"/>
      <c r="AC93" s="1378"/>
      <c r="AD93" s="1378"/>
      <c r="AE93" s="1378"/>
      <c r="AF93" s="1378"/>
    </row>
    <row r="94">
      <c r="A94" s="1292"/>
      <c r="B94" s="1378"/>
      <c r="C94" s="1378"/>
      <c r="D94" s="1378"/>
      <c r="E94" s="1378"/>
      <c r="F94" s="1378"/>
      <c r="G94" s="1378"/>
      <c r="H94" s="1378"/>
      <c r="I94" s="1378"/>
      <c r="J94" s="1378"/>
      <c r="K94" s="1378"/>
      <c r="L94" s="1378"/>
      <c r="M94" s="1378"/>
      <c r="N94" s="1378"/>
      <c r="O94" s="1378"/>
      <c r="P94" s="1378"/>
      <c r="Q94" s="1378"/>
      <c r="R94" s="1378"/>
      <c r="S94" s="1378"/>
      <c r="T94" s="1378"/>
      <c r="U94" s="1378"/>
      <c r="V94" s="1378"/>
      <c r="W94" s="1378"/>
      <c r="X94" s="1378"/>
      <c r="Y94" s="1378"/>
      <c r="Z94" s="1378"/>
      <c r="AA94" s="1378"/>
      <c r="AB94" s="1378"/>
      <c r="AC94" s="1378"/>
      <c r="AD94" s="1378"/>
      <c r="AE94" s="1378"/>
      <c r="AF94" s="1378"/>
    </row>
    <row r="95">
      <c r="A95" s="1292"/>
      <c r="B95" s="1378"/>
      <c r="C95" s="1378"/>
      <c r="D95" s="1378"/>
      <c r="E95" s="1378"/>
      <c r="F95" s="1378"/>
      <c r="G95" s="1378"/>
      <c r="H95" s="1378"/>
      <c r="I95" s="1378"/>
      <c r="J95" s="1378"/>
      <c r="K95" s="1378"/>
      <c r="L95" s="1378"/>
      <c r="M95" s="1378"/>
      <c r="N95" s="1378"/>
      <c r="O95" s="1378"/>
      <c r="P95" s="1378"/>
      <c r="Q95" s="1378"/>
      <c r="R95" s="1378"/>
      <c r="S95" s="1378"/>
      <c r="T95" s="1378"/>
      <c r="U95" s="1378"/>
      <c r="V95" s="1378"/>
      <c r="W95" s="1378"/>
      <c r="X95" s="1378"/>
      <c r="Y95" s="1378"/>
      <c r="Z95" s="1378"/>
      <c r="AA95" s="1378"/>
      <c r="AB95" s="1378"/>
      <c r="AC95" s="1378"/>
      <c r="AD95" s="1378"/>
      <c r="AE95" s="1378"/>
      <c r="AF95" s="1378"/>
    </row>
    <row r="96">
      <c r="B96" s="1349"/>
      <c r="C96" s="1349"/>
      <c r="D96" s="1349"/>
      <c r="E96" s="1349"/>
      <c r="F96" s="1349"/>
      <c r="G96" s="1349"/>
      <c r="H96" s="1349"/>
      <c r="I96" s="1349"/>
      <c r="J96" s="1349"/>
      <c r="K96" s="1349"/>
      <c r="L96" s="1349"/>
      <c r="M96" s="1349"/>
      <c r="N96" s="1349"/>
      <c r="O96" s="1349"/>
      <c r="P96" s="1349"/>
      <c r="Q96" s="1349"/>
      <c r="R96" s="1349"/>
      <c r="S96" s="1349"/>
      <c r="T96" s="1349"/>
      <c r="U96" s="1349"/>
      <c r="V96" s="1349"/>
      <c r="W96" s="1349"/>
      <c r="X96" s="1349"/>
      <c r="Y96" s="1349"/>
      <c r="Z96" s="1349"/>
      <c r="AA96" s="1349"/>
      <c r="AB96" s="1349"/>
      <c r="AC96" s="1349"/>
      <c r="AD96" s="1349"/>
      <c r="AE96" s="1349"/>
      <c r="AF96" s="1349"/>
    </row>
    <row r="97">
      <c r="A97" s="1351" t="s">
        <v>1306</v>
      </c>
      <c r="B97" s="1352">
        <v>45261.0</v>
      </c>
      <c r="C97" s="1352">
        <v>45262.0</v>
      </c>
      <c r="D97" s="1352">
        <v>45263.0</v>
      </c>
      <c r="E97" s="1352">
        <v>45264.0</v>
      </c>
      <c r="F97" s="1352">
        <v>45265.0</v>
      </c>
      <c r="G97" s="1352">
        <v>45266.0</v>
      </c>
      <c r="H97" s="1352">
        <v>45267.0</v>
      </c>
      <c r="I97" s="1352">
        <v>45268.0</v>
      </c>
      <c r="J97" s="1352">
        <v>45269.0</v>
      </c>
      <c r="K97" s="1352">
        <v>45270.0</v>
      </c>
      <c r="L97" s="1352">
        <v>45271.0</v>
      </c>
      <c r="M97" s="1352">
        <v>45272.0</v>
      </c>
      <c r="N97" s="1352">
        <v>45273.0</v>
      </c>
      <c r="O97" s="1352">
        <v>45274.0</v>
      </c>
      <c r="P97" s="1352">
        <v>45275.0</v>
      </c>
      <c r="Q97" s="1352">
        <v>45276.0</v>
      </c>
      <c r="R97" s="1352">
        <v>45277.0</v>
      </c>
      <c r="S97" s="1352">
        <v>45278.0</v>
      </c>
      <c r="T97" s="1352">
        <v>45279.0</v>
      </c>
      <c r="U97" s="1352">
        <v>45280.0</v>
      </c>
      <c r="V97" s="1352">
        <v>45281.0</v>
      </c>
      <c r="W97" s="1352">
        <v>45282.0</v>
      </c>
      <c r="X97" s="1352">
        <v>45283.0</v>
      </c>
      <c r="Y97" s="1352">
        <v>45284.0</v>
      </c>
      <c r="Z97" s="1352">
        <v>45285.0</v>
      </c>
      <c r="AA97" s="1352">
        <v>45286.0</v>
      </c>
      <c r="AB97" s="1352">
        <v>45287.0</v>
      </c>
      <c r="AC97" s="1352">
        <v>45288.0</v>
      </c>
      <c r="AD97" s="1352">
        <v>45289.0</v>
      </c>
      <c r="AE97" s="1352">
        <v>45290.0</v>
      </c>
      <c r="AF97" s="1352">
        <v>45291.0</v>
      </c>
    </row>
    <row r="98" collapsed="1">
      <c r="A98" s="1322" t="s">
        <v>1282</v>
      </c>
      <c r="B98" s="1324">
        <f t="shared" ref="B98:AF98" si="44">B103</f>
        <v>17</v>
      </c>
      <c r="C98" s="1324">
        <f t="shared" si="44"/>
        <v>13</v>
      </c>
      <c r="D98" s="1324">
        <f t="shared" si="44"/>
        <v>21</v>
      </c>
      <c r="E98" s="1324">
        <f t="shared" si="44"/>
        <v>12</v>
      </c>
      <c r="F98" s="1324">
        <f t="shared" si="44"/>
        <v>14</v>
      </c>
      <c r="G98" s="1324">
        <f t="shared" si="44"/>
        <v>12</v>
      </c>
      <c r="H98" s="1380">
        <f t="shared" si="44"/>
        <v>0</v>
      </c>
      <c r="I98" s="1380">
        <f t="shared" si="44"/>
        <v>0</v>
      </c>
      <c r="J98" s="1380">
        <f t="shared" si="44"/>
        <v>0</v>
      </c>
      <c r="K98" s="1380">
        <f t="shared" si="44"/>
        <v>0</v>
      </c>
      <c r="L98" s="1380">
        <f t="shared" si="44"/>
        <v>0</v>
      </c>
      <c r="M98" s="1380">
        <f t="shared" si="44"/>
        <v>0</v>
      </c>
      <c r="N98" s="1380">
        <f t="shared" si="44"/>
        <v>0</v>
      </c>
      <c r="O98" s="1380">
        <f t="shared" si="44"/>
        <v>0</v>
      </c>
      <c r="P98" s="1380">
        <f t="shared" si="44"/>
        <v>0</v>
      </c>
      <c r="Q98" s="1380">
        <f t="shared" si="44"/>
        <v>0</v>
      </c>
      <c r="R98" s="1380">
        <f t="shared" si="44"/>
        <v>0</v>
      </c>
      <c r="S98" s="1380">
        <f t="shared" si="44"/>
        <v>0</v>
      </c>
      <c r="T98" s="1380">
        <f t="shared" si="44"/>
        <v>0</v>
      </c>
      <c r="U98" s="1380">
        <f t="shared" si="44"/>
        <v>0</v>
      </c>
      <c r="V98" s="1380">
        <f t="shared" si="44"/>
        <v>0</v>
      </c>
      <c r="W98" s="1380">
        <f t="shared" si="44"/>
        <v>0</v>
      </c>
      <c r="X98" s="1380">
        <f t="shared" si="44"/>
        <v>0</v>
      </c>
      <c r="Y98" s="1380">
        <f t="shared" si="44"/>
        <v>0</v>
      </c>
      <c r="Z98" s="1380">
        <f t="shared" si="44"/>
        <v>0</v>
      </c>
      <c r="AA98" s="1380">
        <f t="shared" si="44"/>
        <v>0</v>
      </c>
      <c r="AB98" s="1380">
        <f t="shared" si="44"/>
        <v>0</v>
      </c>
      <c r="AC98" s="1380">
        <f t="shared" si="44"/>
        <v>0</v>
      </c>
      <c r="AD98" s="1380">
        <f t="shared" si="44"/>
        <v>0</v>
      </c>
      <c r="AE98" s="1380">
        <f t="shared" si="44"/>
        <v>0</v>
      </c>
      <c r="AF98" s="1380">
        <f t="shared" si="44"/>
        <v>0</v>
      </c>
    </row>
    <row r="99" hidden="1" outlineLevel="1">
      <c r="A99" s="1354" t="s">
        <v>1310</v>
      </c>
      <c r="B99" s="1357"/>
      <c r="C99" s="1357"/>
      <c r="D99" s="1357"/>
      <c r="E99" s="1357"/>
      <c r="F99" s="1357"/>
      <c r="G99" s="1357"/>
      <c r="H99" s="1382"/>
      <c r="I99" s="1382"/>
      <c r="J99" s="1382"/>
      <c r="K99" s="1382"/>
      <c r="L99" s="1382"/>
      <c r="M99" s="1382"/>
      <c r="N99" s="1380"/>
      <c r="O99" s="1380"/>
      <c r="P99" s="1380"/>
      <c r="Q99" s="1380"/>
      <c r="R99" s="1380"/>
      <c r="S99" s="1380"/>
      <c r="T99" s="1380"/>
      <c r="U99" s="1382"/>
      <c r="V99" s="1382"/>
      <c r="W99" s="1382"/>
      <c r="X99" s="1382"/>
      <c r="Y99" s="1380"/>
      <c r="Z99" s="1380"/>
      <c r="AA99" s="1380"/>
      <c r="AB99" s="1380"/>
      <c r="AC99" s="1380"/>
      <c r="AD99" s="1380"/>
      <c r="AE99" s="1380"/>
      <c r="AF99" s="1380"/>
    </row>
    <row r="100" hidden="1" outlineLevel="1">
      <c r="A100" s="1326" t="s">
        <v>1312</v>
      </c>
      <c r="B100" s="1323">
        <v>6.0</v>
      </c>
      <c r="C100" s="1323">
        <v>4.0</v>
      </c>
      <c r="D100" s="1323">
        <v>10.0</v>
      </c>
      <c r="E100" s="1323">
        <v>1.0</v>
      </c>
      <c r="F100" s="1323">
        <v>4.0</v>
      </c>
      <c r="G100" s="1323">
        <v>3.0</v>
      </c>
      <c r="H100" s="1382"/>
      <c r="I100" s="1382"/>
      <c r="J100" s="1382"/>
      <c r="K100" s="1382"/>
      <c r="L100" s="1382"/>
      <c r="M100" s="1382"/>
      <c r="N100" s="1380"/>
      <c r="O100" s="1380"/>
      <c r="P100" s="1382"/>
      <c r="Q100" s="1380"/>
      <c r="R100" s="1380"/>
      <c r="S100" s="1380"/>
      <c r="T100" s="1380"/>
      <c r="U100" s="1382"/>
      <c r="V100" s="1382"/>
      <c r="W100" s="1382"/>
      <c r="X100" s="1382"/>
      <c r="Y100" s="1380"/>
      <c r="Z100" s="1380"/>
      <c r="AA100" s="1380"/>
      <c r="AB100" s="1380"/>
      <c r="AC100" s="1380"/>
      <c r="AD100" s="1380"/>
      <c r="AE100" s="1380"/>
      <c r="AF100" s="1380"/>
    </row>
    <row r="101" hidden="1" outlineLevel="1">
      <c r="A101" s="1326" t="s">
        <v>1313</v>
      </c>
      <c r="B101" s="1323">
        <v>5.0</v>
      </c>
      <c r="C101" s="1323">
        <v>5.0</v>
      </c>
      <c r="D101" s="1323">
        <v>6.0</v>
      </c>
      <c r="E101" s="1323">
        <v>5.0</v>
      </c>
      <c r="F101" s="1323">
        <v>7.0</v>
      </c>
      <c r="G101" s="1323">
        <v>2.0</v>
      </c>
      <c r="H101" s="1382"/>
      <c r="I101" s="1382"/>
      <c r="J101" s="1382"/>
      <c r="K101" s="1382"/>
      <c r="L101" s="1382"/>
      <c r="M101" s="1382"/>
      <c r="N101" s="1380"/>
      <c r="O101" s="1380"/>
      <c r="P101" s="1382"/>
      <c r="Q101" s="1380"/>
      <c r="R101" s="1380"/>
      <c r="S101" s="1380"/>
      <c r="T101" s="1380"/>
      <c r="U101" s="1382"/>
      <c r="V101" s="1382"/>
      <c r="W101" s="1382"/>
      <c r="X101" s="1382"/>
      <c r="Y101" s="1380"/>
      <c r="Z101" s="1380"/>
      <c r="AA101" s="1380"/>
      <c r="AB101" s="1380"/>
      <c r="AC101" s="1380"/>
      <c r="AD101" s="1380"/>
      <c r="AE101" s="1380"/>
      <c r="AF101" s="1380"/>
    </row>
    <row r="102" hidden="1" outlineLevel="1">
      <c r="A102" s="1326" t="s">
        <v>1314</v>
      </c>
      <c r="B102" s="1323">
        <v>6.0</v>
      </c>
      <c r="C102" s="1323">
        <v>4.0</v>
      </c>
      <c r="D102" s="1323">
        <v>5.0</v>
      </c>
      <c r="E102" s="1323">
        <v>6.0</v>
      </c>
      <c r="F102" s="1323">
        <v>3.0</v>
      </c>
      <c r="G102" s="1323">
        <v>7.0</v>
      </c>
      <c r="H102" s="1382"/>
      <c r="I102" s="1382"/>
      <c r="J102" s="1382"/>
      <c r="K102" s="1382"/>
      <c r="L102" s="1382"/>
      <c r="M102" s="1382"/>
      <c r="N102" s="1380"/>
      <c r="O102" s="1380"/>
      <c r="P102" s="1382"/>
      <c r="Q102" s="1380"/>
      <c r="R102" s="1380"/>
      <c r="S102" s="1380"/>
      <c r="T102" s="1380"/>
      <c r="U102" s="1382"/>
      <c r="V102" s="1382"/>
      <c r="W102" s="1382"/>
      <c r="X102" s="1382"/>
      <c r="Y102" s="1380"/>
      <c r="Z102" s="1380"/>
      <c r="AA102" s="1380"/>
      <c r="AB102" s="1380"/>
      <c r="AC102" s="1380"/>
      <c r="AD102" s="1380"/>
      <c r="AE102" s="1380"/>
      <c r="AF102" s="1380"/>
    </row>
    <row r="103" hidden="1" outlineLevel="1">
      <c r="A103" s="1358" t="s">
        <v>1350</v>
      </c>
      <c r="B103" s="1359">
        <f t="shared" ref="B103:AF103" si="45">SUM(B100:B102)</f>
        <v>17</v>
      </c>
      <c r="C103" s="1359">
        <f t="shared" si="45"/>
        <v>13</v>
      </c>
      <c r="D103" s="1359">
        <f t="shared" si="45"/>
        <v>21</v>
      </c>
      <c r="E103" s="1359">
        <f t="shared" si="45"/>
        <v>12</v>
      </c>
      <c r="F103" s="1359">
        <f t="shared" si="45"/>
        <v>14</v>
      </c>
      <c r="G103" s="1359">
        <f t="shared" si="45"/>
        <v>12</v>
      </c>
      <c r="H103" s="1383">
        <f t="shared" si="45"/>
        <v>0</v>
      </c>
      <c r="I103" s="1383">
        <f t="shared" si="45"/>
        <v>0</v>
      </c>
      <c r="J103" s="1383">
        <f t="shared" si="45"/>
        <v>0</v>
      </c>
      <c r="K103" s="1383">
        <f t="shared" si="45"/>
        <v>0</v>
      </c>
      <c r="L103" s="1383">
        <f t="shared" si="45"/>
        <v>0</v>
      </c>
      <c r="M103" s="1383">
        <f t="shared" si="45"/>
        <v>0</v>
      </c>
      <c r="N103" s="1383">
        <f t="shared" si="45"/>
        <v>0</v>
      </c>
      <c r="O103" s="1383">
        <f t="shared" si="45"/>
        <v>0</v>
      </c>
      <c r="P103" s="1383">
        <f t="shared" si="45"/>
        <v>0</v>
      </c>
      <c r="Q103" s="1383">
        <f t="shared" si="45"/>
        <v>0</v>
      </c>
      <c r="R103" s="1383">
        <f t="shared" si="45"/>
        <v>0</v>
      </c>
      <c r="S103" s="1383">
        <f t="shared" si="45"/>
        <v>0</v>
      </c>
      <c r="T103" s="1383">
        <f t="shared" si="45"/>
        <v>0</v>
      </c>
      <c r="U103" s="1383">
        <f t="shared" si="45"/>
        <v>0</v>
      </c>
      <c r="V103" s="1383">
        <f t="shared" si="45"/>
        <v>0</v>
      </c>
      <c r="W103" s="1383">
        <f t="shared" si="45"/>
        <v>0</v>
      </c>
      <c r="X103" s="1383">
        <f t="shared" si="45"/>
        <v>0</v>
      </c>
      <c r="Y103" s="1383">
        <f t="shared" si="45"/>
        <v>0</v>
      </c>
      <c r="Z103" s="1383">
        <f t="shared" si="45"/>
        <v>0</v>
      </c>
      <c r="AA103" s="1383">
        <f t="shared" si="45"/>
        <v>0</v>
      </c>
      <c r="AB103" s="1383">
        <f t="shared" si="45"/>
        <v>0</v>
      </c>
      <c r="AC103" s="1383">
        <f t="shared" si="45"/>
        <v>0</v>
      </c>
      <c r="AD103" s="1383">
        <f t="shared" si="45"/>
        <v>0</v>
      </c>
      <c r="AE103" s="1383">
        <f t="shared" si="45"/>
        <v>0</v>
      </c>
      <c r="AF103" s="1383">
        <f t="shared" si="45"/>
        <v>0</v>
      </c>
    </row>
    <row r="104" collapsed="1">
      <c r="A104" s="1341" t="s">
        <v>1292</v>
      </c>
      <c r="B104" s="1324">
        <f t="shared" ref="B104:AF104" si="46">B109</f>
        <v>89</v>
      </c>
      <c r="C104" s="1324">
        <f t="shared" si="46"/>
        <v>108</v>
      </c>
      <c r="D104" s="1324">
        <f t="shared" si="46"/>
        <v>119</v>
      </c>
      <c r="E104" s="1324">
        <f t="shared" si="46"/>
        <v>107</v>
      </c>
      <c r="F104" s="1324">
        <f t="shared" si="46"/>
        <v>116</v>
      </c>
      <c r="G104" s="1324">
        <f t="shared" si="46"/>
        <v>66</v>
      </c>
      <c r="H104" s="1380">
        <f t="shared" si="46"/>
        <v>0</v>
      </c>
      <c r="I104" s="1380">
        <f t="shared" si="46"/>
        <v>0</v>
      </c>
      <c r="J104" s="1380">
        <f t="shared" si="46"/>
        <v>0</v>
      </c>
      <c r="K104" s="1380">
        <f t="shared" si="46"/>
        <v>0</v>
      </c>
      <c r="L104" s="1380">
        <f t="shared" si="46"/>
        <v>0</v>
      </c>
      <c r="M104" s="1380">
        <f t="shared" si="46"/>
        <v>0</v>
      </c>
      <c r="N104" s="1380">
        <f t="shared" si="46"/>
        <v>0</v>
      </c>
      <c r="O104" s="1380">
        <f t="shared" si="46"/>
        <v>0</v>
      </c>
      <c r="P104" s="1380">
        <f t="shared" si="46"/>
        <v>0</v>
      </c>
      <c r="Q104" s="1380">
        <f t="shared" si="46"/>
        <v>0</v>
      </c>
      <c r="R104" s="1380">
        <f t="shared" si="46"/>
        <v>0</v>
      </c>
      <c r="S104" s="1380">
        <f t="shared" si="46"/>
        <v>0</v>
      </c>
      <c r="T104" s="1380">
        <f t="shared" si="46"/>
        <v>0</v>
      </c>
      <c r="U104" s="1380">
        <f t="shared" si="46"/>
        <v>0</v>
      </c>
      <c r="V104" s="1380">
        <f t="shared" si="46"/>
        <v>0</v>
      </c>
      <c r="W104" s="1380">
        <f t="shared" si="46"/>
        <v>0</v>
      </c>
      <c r="X104" s="1380">
        <f t="shared" si="46"/>
        <v>0</v>
      </c>
      <c r="Y104" s="1380">
        <f t="shared" si="46"/>
        <v>0</v>
      </c>
      <c r="Z104" s="1380">
        <f t="shared" si="46"/>
        <v>0</v>
      </c>
      <c r="AA104" s="1380">
        <f t="shared" si="46"/>
        <v>0</v>
      </c>
      <c r="AB104" s="1380">
        <f t="shared" si="46"/>
        <v>0</v>
      </c>
      <c r="AC104" s="1380">
        <f t="shared" si="46"/>
        <v>0</v>
      </c>
      <c r="AD104" s="1380">
        <f t="shared" si="46"/>
        <v>0</v>
      </c>
      <c r="AE104" s="1380">
        <f t="shared" si="46"/>
        <v>0</v>
      </c>
      <c r="AF104" s="1380">
        <f t="shared" si="46"/>
        <v>0</v>
      </c>
    </row>
    <row r="105" hidden="1" outlineLevel="1">
      <c r="A105" s="1354" t="s">
        <v>1310</v>
      </c>
      <c r="B105" s="1324"/>
      <c r="C105" s="1324"/>
      <c r="D105" s="1324"/>
      <c r="E105" s="1324"/>
      <c r="F105" s="1324"/>
      <c r="G105" s="1324"/>
      <c r="H105" s="1380"/>
      <c r="I105" s="1380"/>
      <c r="J105" s="1380"/>
      <c r="K105" s="1380"/>
      <c r="L105" s="1380"/>
      <c r="M105" s="1380"/>
      <c r="N105" s="1380"/>
      <c r="O105" s="1380"/>
      <c r="P105" s="1380"/>
      <c r="Q105" s="1380"/>
      <c r="R105" s="1380"/>
      <c r="S105" s="1380"/>
      <c r="T105" s="1380"/>
      <c r="U105" s="1380"/>
      <c r="V105" s="1380"/>
      <c r="W105" s="1380"/>
      <c r="X105" s="1380"/>
      <c r="Y105" s="1380"/>
      <c r="Z105" s="1380"/>
      <c r="AA105" s="1386"/>
      <c r="AB105" s="1386"/>
      <c r="AC105" s="1386"/>
      <c r="AD105" s="1386"/>
      <c r="AE105" s="1386"/>
      <c r="AF105" s="1386"/>
    </row>
    <row r="106" hidden="1" outlineLevel="1">
      <c r="A106" s="1326" t="s">
        <v>1312</v>
      </c>
      <c r="B106" s="1324">
        <v>19.0</v>
      </c>
      <c r="C106" s="1324">
        <v>37.0</v>
      </c>
      <c r="D106" s="1324">
        <v>26.0</v>
      </c>
      <c r="E106" s="1324">
        <v>27.0</v>
      </c>
      <c r="F106" s="1324">
        <v>27.0</v>
      </c>
      <c r="G106" s="1324">
        <v>16.0</v>
      </c>
      <c r="H106" s="1380"/>
      <c r="I106" s="1380"/>
      <c r="J106" s="1380"/>
      <c r="K106" s="1380"/>
      <c r="L106" s="1380"/>
      <c r="M106" s="1380"/>
      <c r="N106" s="1380"/>
      <c r="O106" s="1380"/>
      <c r="P106" s="1380"/>
      <c r="Q106" s="1380"/>
      <c r="R106" s="1380"/>
      <c r="S106" s="1380"/>
      <c r="T106" s="1380"/>
      <c r="U106" s="1380"/>
      <c r="V106" s="1380"/>
      <c r="W106" s="1380"/>
      <c r="X106" s="1380"/>
      <c r="Y106" s="1380"/>
      <c r="Z106" s="1380"/>
      <c r="AA106" s="1380"/>
      <c r="AB106" s="1380"/>
      <c r="AC106" s="1380"/>
      <c r="AD106" s="1380"/>
      <c r="AE106" s="1386"/>
      <c r="AF106" s="1386"/>
    </row>
    <row r="107" hidden="1" outlineLevel="1">
      <c r="A107" s="1326" t="s">
        <v>1313</v>
      </c>
      <c r="B107" s="1324">
        <v>27.0</v>
      </c>
      <c r="C107" s="1324">
        <v>30.0</v>
      </c>
      <c r="D107" s="1324">
        <v>39.0</v>
      </c>
      <c r="E107" s="1324">
        <v>35.0</v>
      </c>
      <c r="F107" s="1324">
        <v>44.0</v>
      </c>
      <c r="G107" s="1324">
        <v>23.0</v>
      </c>
      <c r="H107" s="1380"/>
      <c r="I107" s="1380"/>
      <c r="J107" s="1380"/>
      <c r="K107" s="1380"/>
      <c r="L107" s="1380"/>
      <c r="M107" s="1380"/>
      <c r="N107" s="1380"/>
      <c r="O107" s="1380"/>
      <c r="P107" s="1380"/>
      <c r="Q107" s="1380"/>
      <c r="R107" s="1380"/>
      <c r="S107" s="1380"/>
      <c r="T107" s="1380"/>
      <c r="U107" s="1380"/>
      <c r="V107" s="1380"/>
      <c r="W107" s="1380"/>
      <c r="X107" s="1380"/>
      <c r="Y107" s="1380"/>
      <c r="Z107" s="1380"/>
      <c r="AA107" s="1380"/>
      <c r="AB107" s="1380"/>
      <c r="AC107" s="1380"/>
      <c r="AD107" s="1380"/>
      <c r="AE107" s="1386"/>
      <c r="AF107" s="1386"/>
    </row>
    <row r="108" hidden="1" outlineLevel="1">
      <c r="A108" s="1326" t="s">
        <v>1314</v>
      </c>
      <c r="B108" s="1324">
        <v>43.0</v>
      </c>
      <c r="C108" s="1324">
        <v>41.0</v>
      </c>
      <c r="D108" s="1324">
        <v>54.0</v>
      </c>
      <c r="E108" s="1324">
        <v>45.0</v>
      </c>
      <c r="F108" s="1324">
        <v>45.0</v>
      </c>
      <c r="G108" s="1324">
        <v>27.0</v>
      </c>
      <c r="H108" s="1380"/>
      <c r="I108" s="1380"/>
      <c r="J108" s="1380"/>
      <c r="K108" s="1380"/>
      <c r="L108" s="1380"/>
      <c r="M108" s="1380"/>
      <c r="N108" s="1380"/>
      <c r="O108" s="1380"/>
      <c r="P108" s="1380"/>
      <c r="Q108" s="1380"/>
      <c r="R108" s="1380"/>
      <c r="S108" s="1380"/>
      <c r="T108" s="1380"/>
      <c r="U108" s="1380"/>
      <c r="V108" s="1380"/>
      <c r="W108" s="1380"/>
      <c r="X108" s="1380"/>
      <c r="Y108" s="1380"/>
      <c r="Z108" s="1380"/>
      <c r="AA108" s="1380"/>
      <c r="AB108" s="1380"/>
      <c r="AC108" s="1380"/>
      <c r="AD108" s="1380"/>
      <c r="AE108" s="1386"/>
      <c r="AF108" s="1386"/>
    </row>
    <row r="109" hidden="1" outlineLevel="1">
      <c r="A109" s="1358" t="s">
        <v>1350</v>
      </c>
      <c r="B109" s="1361">
        <f t="shared" ref="B109:AF109" si="47">SUM(B106:B108)</f>
        <v>89</v>
      </c>
      <c r="C109" s="1361">
        <f t="shared" si="47"/>
        <v>108</v>
      </c>
      <c r="D109" s="1361">
        <f t="shared" si="47"/>
        <v>119</v>
      </c>
      <c r="E109" s="1361">
        <f t="shared" si="47"/>
        <v>107</v>
      </c>
      <c r="F109" s="1361">
        <f t="shared" si="47"/>
        <v>116</v>
      </c>
      <c r="G109" s="1361">
        <f t="shared" si="47"/>
        <v>66</v>
      </c>
      <c r="H109" s="1389">
        <f t="shared" si="47"/>
        <v>0</v>
      </c>
      <c r="I109" s="1389">
        <f t="shared" si="47"/>
        <v>0</v>
      </c>
      <c r="J109" s="1389">
        <f t="shared" si="47"/>
        <v>0</v>
      </c>
      <c r="K109" s="1389">
        <f t="shared" si="47"/>
        <v>0</v>
      </c>
      <c r="L109" s="1389">
        <f t="shared" si="47"/>
        <v>0</v>
      </c>
      <c r="M109" s="1389">
        <f t="shared" si="47"/>
        <v>0</v>
      </c>
      <c r="N109" s="1389">
        <f t="shared" si="47"/>
        <v>0</v>
      </c>
      <c r="O109" s="1389">
        <f t="shared" si="47"/>
        <v>0</v>
      </c>
      <c r="P109" s="1389">
        <f t="shared" si="47"/>
        <v>0</v>
      </c>
      <c r="Q109" s="1389">
        <f t="shared" si="47"/>
        <v>0</v>
      </c>
      <c r="R109" s="1389">
        <f t="shared" si="47"/>
        <v>0</v>
      </c>
      <c r="S109" s="1389">
        <f t="shared" si="47"/>
        <v>0</v>
      </c>
      <c r="T109" s="1389">
        <f t="shared" si="47"/>
        <v>0</v>
      </c>
      <c r="U109" s="1389">
        <f t="shared" si="47"/>
        <v>0</v>
      </c>
      <c r="V109" s="1389">
        <f t="shared" si="47"/>
        <v>0</v>
      </c>
      <c r="W109" s="1389">
        <f t="shared" si="47"/>
        <v>0</v>
      </c>
      <c r="X109" s="1389">
        <f t="shared" si="47"/>
        <v>0</v>
      </c>
      <c r="Y109" s="1389">
        <f t="shared" si="47"/>
        <v>0</v>
      </c>
      <c r="Z109" s="1389">
        <f t="shared" si="47"/>
        <v>0</v>
      </c>
      <c r="AA109" s="1389">
        <f t="shared" si="47"/>
        <v>0</v>
      </c>
      <c r="AB109" s="1389">
        <f t="shared" si="47"/>
        <v>0</v>
      </c>
      <c r="AC109" s="1389">
        <f t="shared" si="47"/>
        <v>0</v>
      </c>
      <c r="AD109" s="1389">
        <f t="shared" si="47"/>
        <v>0</v>
      </c>
      <c r="AE109" s="1389">
        <f t="shared" si="47"/>
        <v>0</v>
      </c>
      <c r="AF109" s="1389">
        <f t="shared" si="47"/>
        <v>0</v>
      </c>
    </row>
    <row r="110" collapsed="1">
      <c r="A110" s="1341" t="s">
        <v>1296</v>
      </c>
      <c r="B110" s="1363">
        <f t="shared" ref="B110:AF110" si="48">B115</f>
        <v>186</v>
      </c>
      <c r="C110" s="1363">
        <f t="shared" si="48"/>
        <v>283</v>
      </c>
      <c r="D110" s="1363">
        <f t="shared" si="48"/>
        <v>362</v>
      </c>
      <c r="E110" s="1363">
        <f t="shared" si="48"/>
        <v>355</v>
      </c>
      <c r="F110" s="1363">
        <f t="shared" si="48"/>
        <v>352</v>
      </c>
      <c r="G110" s="1363">
        <f t="shared" si="48"/>
        <v>223</v>
      </c>
      <c r="H110" s="1386">
        <f t="shared" si="48"/>
        <v>0</v>
      </c>
      <c r="I110" s="1386">
        <f t="shared" si="48"/>
        <v>0</v>
      </c>
      <c r="J110" s="1386">
        <f t="shared" si="48"/>
        <v>0</v>
      </c>
      <c r="K110" s="1386">
        <f t="shared" si="48"/>
        <v>0</v>
      </c>
      <c r="L110" s="1386">
        <f t="shared" si="48"/>
        <v>0</v>
      </c>
      <c r="M110" s="1386">
        <f t="shared" si="48"/>
        <v>0</v>
      </c>
      <c r="N110" s="1386">
        <f t="shared" si="48"/>
        <v>0</v>
      </c>
      <c r="O110" s="1386">
        <f t="shared" si="48"/>
        <v>0</v>
      </c>
      <c r="P110" s="1386">
        <f t="shared" si="48"/>
        <v>0</v>
      </c>
      <c r="Q110" s="1386">
        <f t="shared" si="48"/>
        <v>0</v>
      </c>
      <c r="R110" s="1386">
        <f t="shared" si="48"/>
        <v>0</v>
      </c>
      <c r="S110" s="1386">
        <f t="shared" si="48"/>
        <v>0</v>
      </c>
      <c r="T110" s="1386">
        <f t="shared" si="48"/>
        <v>0</v>
      </c>
      <c r="U110" s="1386">
        <f t="shared" si="48"/>
        <v>0</v>
      </c>
      <c r="V110" s="1386">
        <f t="shared" si="48"/>
        <v>0</v>
      </c>
      <c r="W110" s="1386">
        <f t="shared" si="48"/>
        <v>0</v>
      </c>
      <c r="X110" s="1386">
        <f t="shared" si="48"/>
        <v>0</v>
      </c>
      <c r="Y110" s="1386">
        <f t="shared" si="48"/>
        <v>0</v>
      </c>
      <c r="Z110" s="1386">
        <f t="shared" si="48"/>
        <v>0</v>
      </c>
      <c r="AA110" s="1386">
        <f t="shared" si="48"/>
        <v>0</v>
      </c>
      <c r="AB110" s="1386">
        <f t="shared" si="48"/>
        <v>0</v>
      </c>
      <c r="AC110" s="1386">
        <f t="shared" si="48"/>
        <v>0</v>
      </c>
      <c r="AD110" s="1386">
        <f t="shared" si="48"/>
        <v>0</v>
      </c>
      <c r="AE110" s="1386">
        <f t="shared" si="48"/>
        <v>0</v>
      </c>
      <c r="AF110" s="1386">
        <f t="shared" si="48"/>
        <v>0</v>
      </c>
    </row>
    <row r="111" hidden="1" outlineLevel="1">
      <c r="A111" s="1354" t="s">
        <v>1310</v>
      </c>
      <c r="B111" s="1324"/>
      <c r="C111" s="1324"/>
      <c r="D111" s="1324"/>
      <c r="E111" s="1324"/>
      <c r="F111" s="1324"/>
      <c r="G111" s="1324"/>
      <c r="H111" s="1380"/>
      <c r="I111" s="1380"/>
      <c r="J111" s="1380"/>
      <c r="K111" s="1380"/>
      <c r="L111" s="1380"/>
      <c r="M111" s="1380"/>
      <c r="N111" s="1380"/>
      <c r="O111" s="1380"/>
      <c r="P111" s="1380"/>
      <c r="Q111" s="1380"/>
      <c r="R111" s="1380"/>
      <c r="S111" s="1380"/>
      <c r="T111" s="1380"/>
      <c r="U111" s="1380"/>
      <c r="V111" s="1380"/>
      <c r="W111" s="1380"/>
      <c r="X111" s="1380"/>
      <c r="Y111" s="1380"/>
      <c r="Z111" s="1380"/>
      <c r="AA111" s="1386"/>
      <c r="AB111" s="1386"/>
      <c r="AC111" s="1386"/>
      <c r="AD111" s="1386"/>
      <c r="AE111" s="1386"/>
      <c r="AF111" s="1386"/>
    </row>
    <row r="112" hidden="1" outlineLevel="1">
      <c r="A112" s="1326" t="s">
        <v>1312</v>
      </c>
      <c r="B112" s="1324">
        <v>37.0</v>
      </c>
      <c r="C112" s="1324">
        <v>46.0</v>
      </c>
      <c r="D112" s="1324">
        <v>57.0</v>
      </c>
      <c r="E112" s="1324">
        <v>61.0</v>
      </c>
      <c r="F112" s="1324">
        <v>68.0</v>
      </c>
      <c r="G112" s="1324">
        <v>31.0</v>
      </c>
      <c r="H112" s="1380"/>
      <c r="I112" s="1380"/>
      <c r="J112" s="1380"/>
      <c r="K112" s="1380"/>
      <c r="L112" s="1380"/>
      <c r="M112" s="1380"/>
      <c r="N112" s="1380"/>
      <c r="O112" s="1380"/>
      <c r="P112" s="1380"/>
      <c r="Q112" s="1380"/>
      <c r="R112" s="1380"/>
      <c r="S112" s="1380"/>
      <c r="T112" s="1380"/>
      <c r="U112" s="1380"/>
      <c r="V112" s="1380"/>
      <c r="W112" s="1380"/>
      <c r="X112" s="1380"/>
      <c r="Y112" s="1380"/>
      <c r="Z112" s="1380"/>
      <c r="AA112" s="1380"/>
      <c r="AB112" s="1380"/>
      <c r="AC112" s="1380"/>
      <c r="AD112" s="1380"/>
      <c r="AE112" s="1386"/>
      <c r="AF112" s="1386"/>
    </row>
    <row r="113" hidden="1" outlineLevel="1">
      <c r="A113" s="1326" t="s">
        <v>1313</v>
      </c>
      <c r="B113" s="1324">
        <v>70.0</v>
      </c>
      <c r="C113" s="1324">
        <v>114.0</v>
      </c>
      <c r="D113" s="1324">
        <v>126.0</v>
      </c>
      <c r="E113" s="1324">
        <v>145.0</v>
      </c>
      <c r="F113" s="1324">
        <v>123.0</v>
      </c>
      <c r="G113" s="1324">
        <v>71.0</v>
      </c>
      <c r="H113" s="1380"/>
      <c r="I113" s="1380"/>
      <c r="J113" s="1380"/>
      <c r="K113" s="1380"/>
      <c r="L113" s="1380"/>
      <c r="M113" s="1380"/>
      <c r="N113" s="1380"/>
      <c r="O113" s="1380"/>
      <c r="P113" s="1380"/>
      <c r="Q113" s="1380"/>
      <c r="R113" s="1380"/>
      <c r="S113" s="1380"/>
      <c r="T113" s="1380"/>
      <c r="U113" s="1380"/>
      <c r="V113" s="1380"/>
      <c r="W113" s="1380"/>
      <c r="X113" s="1380"/>
      <c r="Y113" s="1380"/>
      <c r="Z113" s="1380"/>
      <c r="AA113" s="1380"/>
      <c r="AB113" s="1380"/>
      <c r="AC113" s="1380"/>
      <c r="AD113" s="1380"/>
      <c r="AE113" s="1386"/>
      <c r="AF113" s="1386"/>
    </row>
    <row r="114" hidden="1" outlineLevel="1">
      <c r="A114" s="1326" t="s">
        <v>1314</v>
      </c>
      <c r="B114" s="1324">
        <v>79.0</v>
      </c>
      <c r="C114" s="1324">
        <v>123.0</v>
      </c>
      <c r="D114" s="1324">
        <v>179.0</v>
      </c>
      <c r="E114" s="1324">
        <v>149.0</v>
      </c>
      <c r="F114" s="1324">
        <v>161.0</v>
      </c>
      <c r="G114" s="1324">
        <v>121.0</v>
      </c>
      <c r="H114" s="1380"/>
      <c r="I114" s="1380"/>
      <c r="J114" s="1380"/>
      <c r="K114" s="1380"/>
      <c r="L114" s="1380"/>
      <c r="M114" s="1380"/>
      <c r="N114" s="1380"/>
      <c r="O114" s="1380"/>
      <c r="P114" s="1380"/>
      <c r="Q114" s="1380"/>
      <c r="R114" s="1380"/>
      <c r="S114" s="1380"/>
      <c r="T114" s="1380"/>
      <c r="U114" s="1380"/>
      <c r="V114" s="1380"/>
      <c r="W114" s="1380"/>
      <c r="X114" s="1380"/>
      <c r="Y114" s="1380"/>
      <c r="Z114" s="1380"/>
      <c r="AA114" s="1380"/>
      <c r="AB114" s="1380"/>
      <c r="AC114" s="1380"/>
      <c r="AD114" s="1380"/>
      <c r="AE114" s="1386"/>
      <c r="AF114" s="1386"/>
    </row>
    <row r="115" hidden="1" outlineLevel="1">
      <c r="A115" s="1358" t="s">
        <v>1350</v>
      </c>
      <c r="B115" s="1361">
        <f t="shared" ref="B115:AF115" si="49">SUM(B112:B114)</f>
        <v>186</v>
      </c>
      <c r="C115" s="1361">
        <f t="shared" si="49"/>
        <v>283</v>
      </c>
      <c r="D115" s="1361">
        <f t="shared" si="49"/>
        <v>362</v>
      </c>
      <c r="E115" s="1361">
        <f t="shared" si="49"/>
        <v>355</v>
      </c>
      <c r="F115" s="1361">
        <f t="shared" si="49"/>
        <v>352</v>
      </c>
      <c r="G115" s="1361">
        <f t="shared" si="49"/>
        <v>223</v>
      </c>
      <c r="H115" s="1389">
        <f t="shared" si="49"/>
        <v>0</v>
      </c>
      <c r="I115" s="1389">
        <f t="shared" si="49"/>
        <v>0</v>
      </c>
      <c r="J115" s="1389">
        <f t="shared" si="49"/>
        <v>0</v>
      </c>
      <c r="K115" s="1389">
        <f t="shared" si="49"/>
        <v>0</v>
      </c>
      <c r="L115" s="1389">
        <f t="shared" si="49"/>
        <v>0</v>
      </c>
      <c r="M115" s="1389">
        <f t="shared" si="49"/>
        <v>0</v>
      </c>
      <c r="N115" s="1389">
        <f t="shared" si="49"/>
        <v>0</v>
      </c>
      <c r="O115" s="1389">
        <f t="shared" si="49"/>
        <v>0</v>
      </c>
      <c r="P115" s="1389">
        <f t="shared" si="49"/>
        <v>0</v>
      </c>
      <c r="Q115" s="1389">
        <f t="shared" si="49"/>
        <v>0</v>
      </c>
      <c r="R115" s="1389">
        <f t="shared" si="49"/>
        <v>0</v>
      </c>
      <c r="S115" s="1389">
        <f t="shared" si="49"/>
        <v>0</v>
      </c>
      <c r="T115" s="1389">
        <f t="shared" si="49"/>
        <v>0</v>
      </c>
      <c r="U115" s="1389">
        <f t="shared" si="49"/>
        <v>0</v>
      </c>
      <c r="V115" s="1389">
        <f t="shared" si="49"/>
        <v>0</v>
      </c>
      <c r="W115" s="1389">
        <f t="shared" si="49"/>
        <v>0</v>
      </c>
      <c r="X115" s="1389">
        <f t="shared" si="49"/>
        <v>0</v>
      </c>
      <c r="Y115" s="1389">
        <f t="shared" si="49"/>
        <v>0</v>
      </c>
      <c r="Z115" s="1389">
        <f t="shared" si="49"/>
        <v>0</v>
      </c>
      <c r="AA115" s="1389">
        <f t="shared" si="49"/>
        <v>0</v>
      </c>
      <c r="AB115" s="1389">
        <f t="shared" si="49"/>
        <v>0</v>
      </c>
      <c r="AC115" s="1389">
        <f t="shared" si="49"/>
        <v>0</v>
      </c>
      <c r="AD115" s="1389">
        <f t="shared" si="49"/>
        <v>0</v>
      </c>
      <c r="AE115" s="1389">
        <f t="shared" si="49"/>
        <v>0</v>
      </c>
      <c r="AF115" s="1389">
        <f t="shared" si="49"/>
        <v>0</v>
      </c>
    </row>
    <row r="116" collapsed="1">
      <c r="A116" s="1364" t="s">
        <v>1305</v>
      </c>
      <c r="B116" s="1363">
        <f t="shared" ref="B116:AF116" si="50">B121</f>
        <v>124</v>
      </c>
      <c r="C116" s="1363">
        <f t="shared" si="50"/>
        <v>149</v>
      </c>
      <c r="D116" s="1363">
        <f t="shared" si="50"/>
        <v>179</v>
      </c>
      <c r="E116" s="1363">
        <f t="shared" si="50"/>
        <v>215</v>
      </c>
      <c r="F116" s="1363">
        <f t="shared" si="50"/>
        <v>214</v>
      </c>
      <c r="G116" s="1363">
        <f t="shared" si="50"/>
        <v>115</v>
      </c>
      <c r="H116" s="1386">
        <f t="shared" si="50"/>
        <v>0</v>
      </c>
      <c r="I116" s="1386">
        <f t="shared" si="50"/>
        <v>0</v>
      </c>
      <c r="J116" s="1386">
        <f t="shared" si="50"/>
        <v>0</v>
      </c>
      <c r="K116" s="1386">
        <f t="shared" si="50"/>
        <v>0</v>
      </c>
      <c r="L116" s="1386">
        <f t="shared" si="50"/>
        <v>0</v>
      </c>
      <c r="M116" s="1386">
        <f t="shared" si="50"/>
        <v>0</v>
      </c>
      <c r="N116" s="1386">
        <f t="shared" si="50"/>
        <v>0</v>
      </c>
      <c r="O116" s="1386">
        <f t="shared" si="50"/>
        <v>0</v>
      </c>
      <c r="P116" s="1386">
        <f t="shared" si="50"/>
        <v>0</v>
      </c>
      <c r="Q116" s="1386">
        <f t="shared" si="50"/>
        <v>0</v>
      </c>
      <c r="R116" s="1386">
        <f t="shared" si="50"/>
        <v>0</v>
      </c>
      <c r="S116" s="1386">
        <f t="shared" si="50"/>
        <v>0</v>
      </c>
      <c r="T116" s="1386">
        <f t="shared" si="50"/>
        <v>0</v>
      </c>
      <c r="U116" s="1386">
        <f t="shared" si="50"/>
        <v>0</v>
      </c>
      <c r="V116" s="1386">
        <f t="shared" si="50"/>
        <v>0</v>
      </c>
      <c r="W116" s="1386">
        <f t="shared" si="50"/>
        <v>0</v>
      </c>
      <c r="X116" s="1386">
        <f t="shared" si="50"/>
        <v>0</v>
      </c>
      <c r="Y116" s="1386">
        <f t="shared" si="50"/>
        <v>0</v>
      </c>
      <c r="Z116" s="1386">
        <f t="shared" si="50"/>
        <v>0</v>
      </c>
      <c r="AA116" s="1386">
        <f t="shared" si="50"/>
        <v>0</v>
      </c>
      <c r="AB116" s="1386">
        <f t="shared" si="50"/>
        <v>0</v>
      </c>
      <c r="AC116" s="1386">
        <f t="shared" si="50"/>
        <v>0</v>
      </c>
      <c r="AD116" s="1386">
        <f t="shared" si="50"/>
        <v>0</v>
      </c>
      <c r="AE116" s="1386">
        <f t="shared" si="50"/>
        <v>0</v>
      </c>
      <c r="AF116" s="1386">
        <f t="shared" si="50"/>
        <v>0</v>
      </c>
    </row>
    <row r="117" hidden="1" outlineLevel="1">
      <c r="A117" s="1354" t="s">
        <v>1310</v>
      </c>
      <c r="B117" s="1324"/>
      <c r="C117" s="1324"/>
      <c r="D117" s="1324"/>
      <c r="E117" s="1324"/>
      <c r="F117" s="1324"/>
      <c r="G117" s="1324"/>
      <c r="H117" s="1324"/>
      <c r="I117" s="1324"/>
      <c r="J117" s="1324"/>
      <c r="K117" s="1324"/>
      <c r="L117" s="1324"/>
      <c r="M117" s="1324"/>
      <c r="N117" s="1324"/>
      <c r="O117" s="1324"/>
      <c r="P117" s="1324"/>
      <c r="Q117" s="1324"/>
      <c r="R117" s="1324"/>
      <c r="S117" s="1324"/>
      <c r="T117" s="1324"/>
      <c r="U117" s="1324"/>
      <c r="V117" s="1324"/>
      <c r="W117" s="1324"/>
      <c r="X117" s="1324"/>
      <c r="Y117" s="1324"/>
      <c r="Z117" s="1324"/>
      <c r="AA117" s="1363"/>
      <c r="AB117" s="1363"/>
      <c r="AC117" s="1363"/>
      <c r="AD117" s="1363"/>
      <c r="AE117" s="1363"/>
      <c r="AF117" s="1363"/>
    </row>
    <row r="118" hidden="1" outlineLevel="1">
      <c r="A118" s="1326" t="s">
        <v>1312</v>
      </c>
      <c r="B118" s="1324">
        <v>39.0</v>
      </c>
      <c r="C118" s="1324">
        <v>30.0</v>
      </c>
      <c r="D118" s="1324">
        <v>43.0</v>
      </c>
      <c r="E118" s="1324">
        <v>45.0</v>
      </c>
      <c r="F118" s="1324">
        <v>64.0</v>
      </c>
      <c r="G118" s="1324">
        <v>27.0</v>
      </c>
      <c r="H118" s="1324"/>
      <c r="I118" s="1324"/>
      <c r="J118" s="1324"/>
      <c r="K118" s="1324"/>
      <c r="L118" s="1324"/>
      <c r="M118" s="1324"/>
      <c r="N118" s="1324"/>
      <c r="O118" s="1324"/>
      <c r="P118" s="1324"/>
      <c r="Q118" s="1324"/>
      <c r="R118" s="1324"/>
      <c r="S118" s="1324"/>
      <c r="T118" s="1324"/>
      <c r="U118" s="1324"/>
      <c r="V118" s="1324"/>
      <c r="W118" s="1324"/>
      <c r="X118" s="1324"/>
      <c r="Y118" s="1324"/>
      <c r="Z118" s="1324"/>
      <c r="AA118" s="1324"/>
      <c r="AB118" s="1324"/>
      <c r="AC118" s="1324"/>
      <c r="AD118" s="1324"/>
      <c r="AE118" s="1363"/>
      <c r="AF118" s="1363"/>
    </row>
    <row r="119" hidden="1" outlineLevel="1">
      <c r="A119" s="1326" t="s">
        <v>1313</v>
      </c>
      <c r="B119" s="1324">
        <v>30.0</v>
      </c>
      <c r="C119" s="1324">
        <v>59.0</v>
      </c>
      <c r="D119" s="1324">
        <v>55.0</v>
      </c>
      <c r="E119" s="1324">
        <v>75.0</v>
      </c>
      <c r="F119" s="1324">
        <v>59.0</v>
      </c>
      <c r="G119" s="1324">
        <v>43.0</v>
      </c>
      <c r="H119" s="1324"/>
      <c r="I119" s="1324"/>
      <c r="J119" s="1324"/>
      <c r="K119" s="1324"/>
      <c r="L119" s="1324"/>
      <c r="M119" s="1324"/>
      <c r="N119" s="1324"/>
      <c r="O119" s="1324"/>
      <c r="P119" s="1324"/>
      <c r="Q119" s="1324"/>
      <c r="R119" s="1324"/>
      <c r="S119" s="1324"/>
      <c r="T119" s="1324"/>
      <c r="U119" s="1324"/>
      <c r="V119" s="1324"/>
      <c r="W119" s="1324"/>
      <c r="X119" s="1324"/>
      <c r="Y119" s="1324"/>
      <c r="Z119" s="1324"/>
      <c r="AA119" s="1324"/>
      <c r="AB119" s="1324"/>
      <c r="AC119" s="1324"/>
      <c r="AD119" s="1324"/>
      <c r="AE119" s="1363"/>
      <c r="AF119" s="1363"/>
    </row>
    <row r="120" hidden="1" outlineLevel="1">
      <c r="A120" s="1326" t="s">
        <v>1314</v>
      </c>
      <c r="B120" s="1324">
        <v>55.0</v>
      </c>
      <c r="C120" s="1324">
        <v>60.0</v>
      </c>
      <c r="D120" s="1324">
        <v>81.0</v>
      </c>
      <c r="E120" s="1324">
        <v>95.0</v>
      </c>
      <c r="F120" s="1324">
        <v>91.0</v>
      </c>
      <c r="G120" s="1324">
        <v>45.0</v>
      </c>
      <c r="H120" s="1324"/>
      <c r="I120" s="1324"/>
      <c r="J120" s="1324"/>
      <c r="K120" s="1324"/>
      <c r="L120" s="1324"/>
      <c r="M120" s="1324"/>
      <c r="N120" s="1324"/>
      <c r="O120" s="1324"/>
      <c r="P120" s="1324"/>
      <c r="Q120" s="1324"/>
      <c r="R120" s="1324"/>
      <c r="S120" s="1324"/>
      <c r="T120" s="1324"/>
      <c r="U120" s="1324"/>
      <c r="V120" s="1324"/>
      <c r="W120" s="1324"/>
      <c r="X120" s="1324"/>
      <c r="Y120" s="1324"/>
      <c r="Z120" s="1324"/>
      <c r="AA120" s="1324"/>
      <c r="AB120" s="1324"/>
      <c r="AC120" s="1324"/>
      <c r="AD120" s="1324"/>
      <c r="AE120" s="1363"/>
      <c r="AF120" s="1363"/>
    </row>
    <row r="121" hidden="1" outlineLevel="1">
      <c r="A121" s="1358" t="s">
        <v>1350</v>
      </c>
      <c r="B121" s="1361">
        <f t="shared" ref="B121:AF121" si="51">SUM(B118:B120)</f>
        <v>124</v>
      </c>
      <c r="C121" s="1361">
        <f t="shared" si="51"/>
        <v>149</v>
      </c>
      <c r="D121" s="1361">
        <f t="shared" si="51"/>
        <v>179</v>
      </c>
      <c r="E121" s="1361">
        <f t="shared" si="51"/>
        <v>215</v>
      </c>
      <c r="F121" s="1361">
        <f t="shared" si="51"/>
        <v>214</v>
      </c>
      <c r="G121" s="1361">
        <f t="shared" si="51"/>
        <v>115</v>
      </c>
      <c r="H121" s="1361">
        <f t="shared" si="51"/>
        <v>0</v>
      </c>
      <c r="I121" s="1361">
        <f t="shared" si="51"/>
        <v>0</v>
      </c>
      <c r="J121" s="1361">
        <f t="shared" si="51"/>
        <v>0</v>
      </c>
      <c r="K121" s="1361">
        <f t="shared" si="51"/>
        <v>0</v>
      </c>
      <c r="L121" s="1361">
        <f t="shared" si="51"/>
        <v>0</v>
      </c>
      <c r="M121" s="1361">
        <f t="shared" si="51"/>
        <v>0</v>
      </c>
      <c r="N121" s="1361">
        <f t="shared" si="51"/>
        <v>0</v>
      </c>
      <c r="O121" s="1361">
        <f t="shared" si="51"/>
        <v>0</v>
      </c>
      <c r="P121" s="1361">
        <f t="shared" si="51"/>
        <v>0</v>
      </c>
      <c r="Q121" s="1361">
        <f t="shared" si="51"/>
        <v>0</v>
      </c>
      <c r="R121" s="1361">
        <f t="shared" si="51"/>
        <v>0</v>
      </c>
      <c r="S121" s="1361">
        <f t="shared" si="51"/>
        <v>0</v>
      </c>
      <c r="T121" s="1361">
        <f t="shared" si="51"/>
        <v>0</v>
      </c>
      <c r="U121" s="1361">
        <f t="shared" si="51"/>
        <v>0</v>
      </c>
      <c r="V121" s="1361">
        <f t="shared" si="51"/>
        <v>0</v>
      </c>
      <c r="W121" s="1361">
        <f t="shared" si="51"/>
        <v>0</v>
      </c>
      <c r="X121" s="1361">
        <f t="shared" si="51"/>
        <v>0</v>
      </c>
      <c r="Y121" s="1361">
        <f t="shared" si="51"/>
        <v>0</v>
      </c>
      <c r="Z121" s="1361">
        <f t="shared" si="51"/>
        <v>0</v>
      </c>
      <c r="AA121" s="1361">
        <f t="shared" si="51"/>
        <v>0</v>
      </c>
      <c r="AB121" s="1361">
        <f t="shared" si="51"/>
        <v>0</v>
      </c>
      <c r="AC121" s="1361">
        <f t="shared" si="51"/>
        <v>0</v>
      </c>
      <c r="AD121" s="1361">
        <f t="shared" si="51"/>
        <v>0</v>
      </c>
      <c r="AE121" s="1361">
        <f t="shared" si="51"/>
        <v>0</v>
      </c>
      <c r="AF121" s="1361">
        <f t="shared" si="51"/>
        <v>0</v>
      </c>
    </row>
    <row r="122">
      <c r="A122" s="1365" t="s">
        <v>1350</v>
      </c>
      <c r="B122" s="1367">
        <f t="shared" ref="B122:AF122" si="52">SUM(B98,B104,B110,B116)</f>
        <v>416</v>
      </c>
      <c r="C122" s="1367">
        <f t="shared" si="52"/>
        <v>553</v>
      </c>
      <c r="D122" s="1367">
        <f t="shared" si="52"/>
        <v>681</v>
      </c>
      <c r="E122" s="1367">
        <f t="shared" si="52"/>
        <v>689</v>
      </c>
      <c r="F122" s="1367">
        <f t="shared" si="52"/>
        <v>696</v>
      </c>
      <c r="G122" s="1367">
        <f t="shared" si="52"/>
        <v>416</v>
      </c>
      <c r="H122" s="1406">
        <f t="shared" si="52"/>
        <v>0</v>
      </c>
      <c r="I122" s="1406">
        <f t="shared" si="52"/>
        <v>0</v>
      </c>
      <c r="J122" s="1406">
        <f t="shared" si="52"/>
        <v>0</v>
      </c>
      <c r="K122" s="1406">
        <f t="shared" si="52"/>
        <v>0</v>
      </c>
      <c r="L122" s="1406">
        <f t="shared" si="52"/>
        <v>0</v>
      </c>
      <c r="M122" s="1406">
        <f t="shared" si="52"/>
        <v>0</v>
      </c>
      <c r="N122" s="1406">
        <f t="shared" si="52"/>
        <v>0</v>
      </c>
      <c r="O122" s="1406">
        <f t="shared" si="52"/>
        <v>0</v>
      </c>
      <c r="P122" s="1406">
        <f t="shared" si="52"/>
        <v>0</v>
      </c>
      <c r="Q122" s="1406">
        <f t="shared" si="52"/>
        <v>0</v>
      </c>
      <c r="R122" s="1406">
        <f t="shared" si="52"/>
        <v>0</v>
      </c>
      <c r="S122" s="1406">
        <f t="shared" si="52"/>
        <v>0</v>
      </c>
      <c r="T122" s="1406">
        <f t="shared" si="52"/>
        <v>0</v>
      </c>
      <c r="U122" s="1406">
        <f t="shared" si="52"/>
        <v>0</v>
      </c>
      <c r="V122" s="1406">
        <f t="shared" si="52"/>
        <v>0</v>
      </c>
      <c r="W122" s="1406">
        <f t="shared" si="52"/>
        <v>0</v>
      </c>
      <c r="X122" s="1406">
        <f t="shared" si="52"/>
        <v>0</v>
      </c>
      <c r="Y122" s="1406">
        <f t="shared" si="52"/>
        <v>0</v>
      </c>
      <c r="Z122" s="1406">
        <f t="shared" si="52"/>
        <v>0</v>
      </c>
      <c r="AA122" s="1406">
        <f t="shared" si="52"/>
        <v>0</v>
      </c>
      <c r="AB122" s="1406">
        <f t="shared" si="52"/>
        <v>0</v>
      </c>
      <c r="AC122" s="1406">
        <f t="shared" si="52"/>
        <v>0</v>
      </c>
      <c r="AD122" s="1406">
        <f t="shared" si="52"/>
        <v>0</v>
      </c>
      <c r="AE122" s="1406">
        <f t="shared" si="52"/>
        <v>0</v>
      </c>
      <c r="AF122" s="1406">
        <f t="shared" si="52"/>
        <v>0</v>
      </c>
    </row>
    <row r="123">
      <c r="A123" s="1368" t="s">
        <v>1377</v>
      </c>
      <c r="B123" s="1369">
        <v>45261.0</v>
      </c>
      <c r="C123" s="1369">
        <v>45262.0</v>
      </c>
      <c r="D123" s="1369">
        <v>45263.0</v>
      </c>
      <c r="E123" s="1369">
        <v>45264.0</v>
      </c>
      <c r="F123" s="1369">
        <v>45265.0</v>
      </c>
      <c r="G123" s="1369">
        <v>45266.0</v>
      </c>
      <c r="H123" s="1369">
        <v>45267.0</v>
      </c>
      <c r="I123" s="1369">
        <v>45268.0</v>
      </c>
      <c r="J123" s="1369">
        <v>45269.0</v>
      </c>
      <c r="K123" s="1369">
        <v>45270.0</v>
      </c>
      <c r="L123" s="1369">
        <v>45271.0</v>
      </c>
      <c r="M123" s="1369">
        <v>45272.0</v>
      </c>
      <c r="N123" s="1369">
        <v>45273.0</v>
      </c>
      <c r="O123" s="1369">
        <v>45274.0</v>
      </c>
      <c r="P123" s="1369">
        <v>45275.0</v>
      </c>
      <c r="Q123" s="1369">
        <v>45276.0</v>
      </c>
      <c r="R123" s="1369">
        <v>45277.0</v>
      </c>
      <c r="S123" s="1369">
        <v>45278.0</v>
      </c>
      <c r="T123" s="1369">
        <v>45279.0</v>
      </c>
      <c r="U123" s="1369">
        <v>45280.0</v>
      </c>
      <c r="V123" s="1369">
        <v>45281.0</v>
      </c>
      <c r="W123" s="1369">
        <v>45282.0</v>
      </c>
      <c r="X123" s="1369">
        <v>45283.0</v>
      </c>
      <c r="Y123" s="1369">
        <v>45284.0</v>
      </c>
      <c r="Z123" s="1369">
        <v>45285.0</v>
      </c>
      <c r="AA123" s="1369">
        <v>45286.0</v>
      </c>
      <c r="AB123" s="1369">
        <v>45287.0</v>
      </c>
      <c r="AC123" s="1369">
        <v>45288.0</v>
      </c>
      <c r="AD123" s="1369">
        <v>45289.0</v>
      </c>
      <c r="AE123" s="1369">
        <v>45290.0</v>
      </c>
      <c r="AF123" s="1369">
        <v>45291.0</v>
      </c>
    </row>
    <row r="124" collapsed="1">
      <c r="A124" s="1347" t="s">
        <v>1282</v>
      </c>
      <c r="B124" s="1376">
        <f t="shared" ref="B124:AE124" si="53">iferror(B98/B$122,"")</f>
        <v>0.04086538462</v>
      </c>
      <c r="C124" s="1376">
        <f t="shared" si="53"/>
        <v>0.02350813743</v>
      </c>
      <c r="D124" s="1376">
        <f t="shared" si="53"/>
        <v>0.03083700441</v>
      </c>
      <c r="E124" s="1376">
        <f t="shared" si="53"/>
        <v>0.01741654572</v>
      </c>
      <c r="F124" s="1376">
        <f t="shared" si="53"/>
        <v>0.02011494253</v>
      </c>
      <c r="G124" s="1376">
        <f t="shared" si="53"/>
        <v>0.02884615385</v>
      </c>
      <c r="H124" s="1375" t="str">
        <f t="shared" si="53"/>
        <v/>
      </c>
      <c r="I124" s="1375" t="str">
        <f t="shared" si="53"/>
        <v/>
      </c>
      <c r="J124" s="1375" t="str">
        <f t="shared" si="53"/>
        <v/>
      </c>
      <c r="K124" s="1375" t="str">
        <f t="shared" si="53"/>
        <v/>
      </c>
      <c r="L124" s="1375" t="str">
        <f t="shared" si="53"/>
        <v/>
      </c>
      <c r="M124" s="1375" t="str">
        <f t="shared" si="53"/>
        <v/>
      </c>
      <c r="N124" s="1375" t="str">
        <f t="shared" si="53"/>
        <v/>
      </c>
      <c r="O124" s="1375" t="str">
        <f t="shared" si="53"/>
        <v/>
      </c>
      <c r="P124" s="1375" t="str">
        <f t="shared" si="53"/>
        <v/>
      </c>
      <c r="Q124" s="1375" t="str">
        <f t="shared" si="53"/>
        <v/>
      </c>
      <c r="R124" s="1375" t="str">
        <f t="shared" si="53"/>
        <v/>
      </c>
      <c r="S124" s="1375" t="str">
        <f t="shared" si="53"/>
        <v/>
      </c>
      <c r="T124" s="1375" t="str">
        <f t="shared" si="53"/>
        <v/>
      </c>
      <c r="U124" s="1375" t="str">
        <f t="shared" si="53"/>
        <v/>
      </c>
      <c r="V124" s="1375" t="str">
        <f t="shared" si="53"/>
        <v/>
      </c>
      <c r="W124" s="1375" t="str">
        <f t="shared" si="53"/>
        <v/>
      </c>
      <c r="X124" s="1375" t="str">
        <f t="shared" si="53"/>
        <v/>
      </c>
      <c r="Y124" s="1375" t="str">
        <f t="shared" si="53"/>
        <v/>
      </c>
      <c r="Z124" s="1375" t="str">
        <f t="shared" si="53"/>
        <v/>
      </c>
      <c r="AA124" s="1375" t="str">
        <f t="shared" si="53"/>
        <v/>
      </c>
      <c r="AB124" s="1375" t="str">
        <f t="shared" si="53"/>
        <v/>
      </c>
      <c r="AC124" s="1375" t="str">
        <f t="shared" si="53"/>
        <v/>
      </c>
      <c r="AD124" s="1375" t="str">
        <f t="shared" si="53"/>
        <v/>
      </c>
      <c r="AE124" s="1375" t="str">
        <f t="shared" si="53"/>
        <v/>
      </c>
      <c r="AF124" s="1375"/>
    </row>
    <row r="125" hidden="1" outlineLevel="1">
      <c r="A125" s="1371" t="s">
        <v>1310</v>
      </c>
      <c r="B125" s="1376"/>
      <c r="C125" s="1376"/>
      <c r="D125" s="1376"/>
      <c r="E125" s="1376"/>
      <c r="F125" s="1376"/>
      <c r="G125" s="1376">
        <f t="shared" ref="G125:O125" si="54">iferror(G99/G$122,"")</f>
        <v>0</v>
      </c>
      <c r="H125" s="1375" t="str">
        <f t="shared" si="54"/>
        <v/>
      </c>
      <c r="I125" s="1375" t="str">
        <f t="shared" si="54"/>
        <v/>
      </c>
      <c r="J125" s="1375" t="str">
        <f t="shared" si="54"/>
        <v/>
      </c>
      <c r="K125" s="1375" t="str">
        <f t="shared" si="54"/>
        <v/>
      </c>
      <c r="L125" s="1375" t="str">
        <f t="shared" si="54"/>
        <v/>
      </c>
      <c r="M125" s="1375" t="str">
        <f t="shared" si="54"/>
        <v/>
      </c>
      <c r="N125" s="1375" t="str">
        <f t="shared" si="54"/>
        <v/>
      </c>
      <c r="O125" s="1375" t="str">
        <f t="shared" si="54"/>
        <v/>
      </c>
      <c r="P125" s="1375"/>
      <c r="Q125" s="1375"/>
      <c r="R125" s="1375" t="str">
        <f t="shared" ref="R125:AE125" si="55">iferror(R99/R$122,"")</f>
        <v/>
      </c>
      <c r="S125" s="1375" t="str">
        <f t="shared" si="55"/>
        <v/>
      </c>
      <c r="T125" s="1375" t="str">
        <f t="shared" si="55"/>
        <v/>
      </c>
      <c r="U125" s="1375" t="str">
        <f t="shared" si="55"/>
        <v/>
      </c>
      <c r="V125" s="1375" t="str">
        <f t="shared" si="55"/>
        <v/>
      </c>
      <c r="W125" s="1375" t="str">
        <f t="shared" si="55"/>
        <v/>
      </c>
      <c r="X125" s="1375" t="str">
        <f t="shared" si="55"/>
        <v/>
      </c>
      <c r="Y125" s="1375" t="str">
        <f t="shared" si="55"/>
        <v/>
      </c>
      <c r="Z125" s="1375" t="str">
        <f t="shared" si="55"/>
        <v/>
      </c>
      <c r="AA125" s="1375" t="str">
        <f t="shared" si="55"/>
        <v/>
      </c>
      <c r="AB125" s="1375" t="str">
        <f t="shared" si="55"/>
        <v/>
      </c>
      <c r="AC125" s="1375" t="str">
        <f t="shared" si="55"/>
        <v/>
      </c>
      <c r="AD125" s="1375" t="str">
        <f t="shared" si="55"/>
        <v/>
      </c>
      <c r="AE125" s="1375" t="str">
        <f t="shared" si="55"/>
        <v/>
      </c>
      <c r="AF125" s="1375"/>
    </row>
    <row r="126" hidden="1" outlineLevel="1">
      <c r="A126" s="1332" t="s">
        <v>1312</v>
      </c>
      <c r="B126" s="1376">
        <f t="shared" ref="B126:AE126" si="56">iferror(B100/B$103,"")</f>
        <v>0.3529411765</v>
      </c>
      <c r="C126" s="1376">
        <f t="shared" si="56"/>
        <v>0.3076923077</v>
      </c>
      <c r="D126" s="1376">
        <f t="shared" si="56"/>
        <v>0.4761904762</v>
      </c>
      <c r="E126" s="1376">
        <f t="shared" si="56"/>
        <v>0.08333333333</v>
      </c>
      <c r="F126" s="1376">
        <f t="shared" si="56"/>
        <v>0.2857142857</v>
      </c>
      <c r="G126" s="1376">
        <f t="shared" si="56"/>
        <v>0.25</v>
      </c>
      <c r="H126" s="1375" t="str">
        <f t="shared" si="56"/>
        <v/>
      </c>
      <c r="I126" s="1375" t="str">
        <f t="shared" si="56"/>
        <v/>
      </c>
      <c r="J126" s="1375" t="str">
        <f t="shared" si="56"/>
        <v/>
      </c>
      <c r="K126" s="1375" t="str">
        <f t="shared" si="56"/>
        <v/>
      </c>
      <c r="L126" s="1375" t="str">
        <f t="shared" si="56"/>
        <v/>
      </c>
      <c r="M126" s="1375" t="str">
        <f t="shared" si="56"/>
        <v/>
      </c>
      <c r="N126" s="1375" t="str">
        <f t="shared" si="56"/>
        <v/>
      </c>
      <c r="O126" s="1375" t="str">
        <f t="shared" si="56"/>
        <v/>
      </c>
      <c r="P126" s="1375" t="str">
        <f t="shared" si="56"/>
        <v/>
      </c>
      <c r="Q126" s="1375" t="str">
        <f t="shared" si="56"/>
        <v/>
      </c>
      <c r="R126" s="1375" t="str">
        <f t="shared" si="56"/>
        <v/>
      </c>
      <c r="S126" s="1375" t="str">
        <f t="shared" si="56"/>
        <v/>
      </c>
      <c r="T126" s="1375" t="str">
        <f t="shared" si="56"/>
        <v/>
      </c>
      <c r="U126" s="1375" t="str">
        <f t="shared" si="56"/>
        <v/>
      </c>
      <c r="V126" s="1375" t="str">
        <f t="shared" si="56"/>
        <v/>
      </c>
      <c r="W126" s="1375" t="str">
        <f t="shared" si="56"/>
        <v/>
      </c>
      <c r="X126" s="1375" t="str">
        <f t="shared" si="56"/>
        <v/>
      </c>
      <c r="Y126" s="1375" t="str">
        <f t="shared" si="56"/>
        <v/>
      </c>
      <c r="Z126" s="1375" t="str">
        <f t="shared" si="56"/>
        <v/>
      </c>
      <c r="AA126" s="1375" t="str">
        <f t="shared" si="56"/>
        <v/>
      </c>
      <c r="AB126" s="1375" t="str">
        <f t="shared" si="56"/>
        <v/>
      </c>
      <c r="AC126" s="1375" t="str">
        <f t="shared" si="56"/>
        <v/>
      </c>
      <c r="AD126" s="1375" t="str">
        <f t="shared" si="56"/>
        <v/>
      </c>
      <c r="AE126" s="1375" t="str">
        <f t="shared" si="56"/>
        <v/>
      </c>
      <c r="AF126" s="1375"/>
    </row>
    <row r="127" hidden="1" outlineLevel="1">
      <c r="A127" s="1332" t="s">
        <v>1313</v>
      </c>
      <c r="B127" s="1376">
        <f t="shared" ref="B127:AE127" si="57">iferror(B101/B$103,"")</f>
        <v>0.2941176471</v>
      </c>
      <c r="C127" s="1376">
        <f t="shared" si="57"/>
        <v>0.3846153846</v>
      </c>
      <c r="D127" s="1376">
        <f t="shared" si="57"/>
        <v>0.2857142857</v>
      </c>
      <c r="E127" s="1376">
        <f t="shared" si="57"/>
        <v>0.4166666667</v>
      </c>
      <c r="F127" s="1376">
        <f t="shared" si="57"/>
        <v>0.5</v>
      </c>
      <c r="G127" s="1376">
        <f t="shared" si="57"/>
        <v>0.1666666667</v>
      </c>
      <c r="H127" s="1375" t="str">
        <f t="shared" si="57"/>
        <v/>
      </c>
      <c r="I127" s="1375" t="str">
        <f t="shared" si="57"/>
        <v/>
      </c>
      <c r="J127" s="1375" t="str">
        <f t="shared" si="57"/>
        <v/>
      </c>
      <c r="K127" s="1375" t="str">
        <f t="shared" si="57"/>
        <v/>
      </c>
      <c r="L127" s="1375" t="str">
        <f t="shared" si="57"/>
        <v/>
      </c>
      <c r="M127" s="1375" t="str">
        <f t="shared" si="57"/>
        <v/>
      </c>
      <c r="N127" s="1375" t="str">
        <f t="shared" si="57"/>
        <v/>
      </c>
      <c r="O127" s="1375" t="str">
        <f t="shared" si="57"/>
        <v/>
      </c>
      <c r="P127" s="1375" t="str">
        <f t="shared" si="57"/>
        <v/>
      </c>
      <c r="Q127" s="1375" t="str">
        <f t="shared" si="57"/>
        <v/>
      </c>
      <c r="R127" s="1375" t="str">
        <f t="shared" si="57"/>
        <v/>
      </c>
      <c r="S127" s="1375" t="str">
        <f t="shared" si="57"/>
        <v/>
      </c>
      <c r="T127" s="1375" t="str">
        <f t="shared" si="57"/>
        <v/>
      </c>
      <c r="U127" s="1375" t="str">
        <f t="shared" si="57"/>
        <v/>
      </c>
      <c r="V127" s="1375" t="str">
        <f t="shared" si="57"/>
        <v/>
      </c>
      <c r="W127" s="1375" t="str">
        <f t="shared" si="57"/>
        <v/>
      </c>
      <c r="X127" s="1375" t="str">
        <f t="shared" si="57"/>
        <v/>
      </c>
      <c r="Y127" s="1375" t="str">
        <f t="shared" si="57"/>
        <v/>
      </c>
      <c r="Z127" s="1375" t="str">
        <f t="shared" si="57"/>
        <v/>
      </c>
      <c r="AA127" s="1375" t="str">
        <f t="shared" si="57"/>
        <v/>
      </c>
      <c r="AB127" s="1375" t="str">
        <f t="shared" si="57"/>
        <v/>
      </c>
      <c r="AC127" s="1375" t="str">
        <f t="shared" si="57"/>
        <v/>
      </c>
      <c r="AD127" s="1375" t="str">
        <f t="shared" si="57"/>
        <v/>
      </c>
      <c r="AE127" s="1375" t="str">
        <f t="shared" si="57"/>
        <v/>
      </c>
      <c r="AF127" s="1375"/>
    </row>
    <row r="128" hidden="1" outlineLevel="1">
      <c r="A128" s="1332" t="s">
        <v>1314</v>
      </c>
      <c r="B128" s="1376">
        <f t="shared" ref="B128:AE128" si="58">iferror(B102/B$103,"")</f>
        <v>0.3529411765</v>
      </c>
      <c r="C128" s="1376">
        <f t="shared" si="58"/>
        <v>0.3076923077</v>
      </c>
      <c r="D128" s="1376">
        <f t="shared" si="58"/>
        <v>0.2380952381</v>
      </c>
      <c r="E128" s="1376">
        <f t="shared" si="58"/>
        <v>0.5</v>
      </c>
      <c r="F128" s="1376">
        <f t="shared" si="58"/>
        <v>0.2142857143</v>
      </c>
      <c r="G128" s="1376">
        <f t="shared" si="58"/>
        <v>0.5833333333</v>
      </c>
      <c r="H128" s="1375" t="str">
        <f t="shared" si="58"/>
        <v/>
      </c>
      <c r="I128" s="1375" t="str">
        <f t="shared" si="58"/>
        <v/>
      </c>
      <c r="J128" s="1375" t="str">
        <f t="shared" si="58"/>
        <v/>
      </c>
      <c r="K128" s="1375" t="str">
        <f t="shared" si="58"/>
        <v/>
      </c>
      <c r="L128" s="1375" t="str">
        <f t="shared" si="58"/>
        <v/>
      </c>
      <c r="M128" s="1375" t="str">
        <f t="shared" si="58"/>
        <v/>
      </c>
      <c r="N128" s="1375" t="str">
        <f t="shared" si="58"/>
        <v/>
      </c>
      <c r="O128" s="1375" t="str">
        <f t="shared" si="58"/>
        <v/>
      </c>
      <c r="P128" s="1375" t="str">
        <f t="shared" si="58"/>
        <v/>
      </c>
      <c r="Q128" s="1375" t="str">
        <f t="shared" si="58"/>
        <v/>
      </c>
      <c r="R128" s="1375" t="str">
        <f t="shared" si="58"/>
        <v/>
      </c>
      <c r="S128" s="1375" t="str">
        <f t="shared" si="58"/>
        <v/>
      </c>
      <c r="T128" s="1375" t="str">
        <f t="shared" si="58"/>
        <v/>
      </c>
      <c r="U128" s="1375" t="str">
        <f t="shared" si="58"/>
        <v/>
      </c>
      <c r="V128" s="1375" t="str">
        <f t="shared" si="58"/>
        <v/>
      </c>
      <c r="W128" s="1375" t="str">
        <f t="shared" si="58"/>
        <v/>
      </c>
      <c r="X128" s="1375" t="str">
        <f t="shared" si="58"/>
        <v/>
      </c>
      <c r="Y128" s="1375" t="str">
        <f t="shared" si="58"/>
        <v/>
      </c>
      <c r="Z128" s="1375" t="str">
        <f t="shared" si="58"/>
        <v/>
      </c>
      <c r="AA128" s="1375" t="str">
        <f t="shared" si="58"/>
        <v/>
      </c>
      <c r="AB128" s="1375" t="str">
        <f t="shared" si="58"/>
        <v/>
      </c>
      <c r="AC128" s="1375" t="str">
        <f t="shared" si="58"/>
        <v/>
      </c>
      <c r="AD128" s="1375" t="str">
        <f t="shared" si="58"/>
        <v/>
      </c>
      <c r="AE128" s="1375" t="str">
        <f t="shared" si="58"/>
        <v/>
      </c>
      <c r="AF128" s="1375"/>
    </row>
    <row r="129" hidden="1" outlineLevel="1">
      <c r="A129" s="1372"/>
      <c r="B129" s="1377">
        <f t="shared" ref="B129:O129" si="59">iferror(B103/B$122,"")</f>
        <v>0.04086538462</v>
      </c>
      <c r="C129" s="1377">
        <f t="shared" si="59"/>
        <v>0.02350813743</v>
      </c>
      <c r="D129" s="1377">
        <f t="shared" si="59"/>
        <v>0.03083700441</v>
      </c>
      <c r="E129" s="1377">
        <f t="shared" si="59"/>
        <v>0.01741654572</v>
      </c>
      <c r="F129" s="1377">
        <f t="shared" si="59"/>
        <v>0.02011494253</v>
      </c>
      <c r="G129" s="1377">
        <f t="shared" si="59"/>
        <v>0.02884615385</v>
      </c>
      <c r="H129" s="1412" t="str">
        <f t="shared" si="59"/>
        <v/>
      </c>
      <c r="I129" s="1412" t="str">
        <f t="shared" si="59"/>
        <v/>
      </c>
      <c r="J129" s="1412" t="str">
        <f t="shared" si="59"/>
        <v/>
      </c>
      <c r="K129" s="1412" t="str">
        <f t="shared" si="59"/>
        <v/>
      </c>
      <c r="L129" s="1412" t="str">
        <f t="shared" si="59"/>
        <v/>
      </c>
      <c r="M129" s="1412" t="str">
        <f t="shared" si="59"/>
        <v/>
      </c>
      <c r="N129" s="1412" t="str">
        <f t="shared" si="59"/>
        <v/>
      </c>
      <c r="O129" s="1412" t="str">
        <f t="shared" si="59"/>
        <v/>
      </c>
      <c r="P129" s="1412"/>
      <c r="Q129" s="1412"/>
      <c r="R129" s="1412" t="str">
        <f t="shared" ref="R129:AE129" si="60">iferror(R103/R$122,"")</f>
        <v/>
      </c>
      <c r="S129" s="1412" t="str">
        <f t="shared" si="60"/>
        <v/>
      </c>
      <c r="T129" s="1412" t="str">
        <f t="shared" si="60"/>
        <v/>
      </c>
      <c r="U129" s="1412" t="str">
        <f t="shared" si="60"/>
        <v/>
      </c>
      <c r="V129" s="1412" t="str">
        <f t="shared" si="60"/>
        <v/>
      </c>
      <c r="W129" s="1412" t="str">
        <f t="shared" si="60"/>
        <v/>
      </c>
      <c r="X129" s="1412" t="str">
        <f t="shared" si="60"/>
        <v/>
      </c>
      <c r="Y129" s="1412" t="str">
        <f t="shared" si="60"/>
        <v/>
      </c>
      <c r="Z129" s="1412" t="str">
        <f t="shared" si="60"/>
        <v/>
      </c>
      <c r="AA129" s="1412" t="str">
        <f t="shared" si="60"/>
        <v/>
      </c>
      <c r="AB129" s="1412" t="str">
        <f t="shared" si="60"/>
        <v/>
      </c>
      <c r="AC129" s="1412" t="str">
        <f t="shared" si="60"/>
        <v/>
      </c>
      <c r="AD129" s="1412" t="str">
        <f t="shared" si="60"/>
        <v/>
      </c>
      <c r="AE129" s="1412" t="str">
        <f t="shared" si="60"/>
        <v/>
      </c>
      <c r="AF129" s="1375"/>
    </row>
    <row r="130" collapsed="1">
      <c r="A130" s="1332" t="s">
        <v>1292</v>
      </c>
      <c r="B130" s="1376">
        <f t="shared" ref="B130:AE130" si="61">iferror(B104/B$122,"")</f>
        <v>0.2139423077</v>
      </c>
      <c r="C130" s="1376">
        <f t="shared" si="61"/>
        <v>0.1952983725</v>
      </c>
      <c r="D130" s="1376">
        <f t="shared" si="61"/>
        <v>0.174743025</v>
      </c>
      <c r="E130" s="1376">
        <f t="shared" si="61"/>
        <v>0.1552975327</v>
      </c>
      <c r="F130" s="1376">
        <f t="shared" si="61"/>
        <v>0.1666666667</v>
      </c>
      <c r="G130" s="1376">
        <f t="shared" si="61"/>
        <v>0.1586538462</v>
      </c>
      <c r="H130" s="1375" t="str">
        <f t="shared" si="61"/>
        <v/>
      </c>
      <c r="I130" s="1375" t="str">
        <f t="shared" si="61"/>
        <v/>
      </c>
      <c r="J130" s="1375" t="str">
        <f t="shared" si="61"/>
        <v/>
      </c>
      <c r="K130" s="1375" t="str">
        <f t="shared" si="61"/>
        <v/>
      </c>
      <c r="L130" s="1375" t="str">
        <f t="shared" si="61"/>
        <v/>
      </c>
      <c r="M130" s="1375" t="str">
        <f t="shared" si="61"/>
        <v/>
      </c>
      <c r="N130" s="1375" t="str">
        <f t="shared" si="61"/>
        <v/>
      </c>
      <c r="O130" s="1375" t="str">
        <f t="shared" si="61"/>
        <v/>
      </c>
      <c r="P130" s="1375" t="str">
        <f t="shared" si="61"/>
        <v/>
      </c>
      <c r="Q130" s="1375" t="str">
        <f t="shared" si="61"/>
        <v/>
      </c>
      <c r="R130" s="1375" t="str">
        <f t="shared" si="61"/>
        <v/>
      </c>
      <c r="S130" s="1375" t="str">
        <f t="shared" si="61"/>
        <v/>
      </c>
      <c r="T130" s="1375" t="str">
        <f t="shared" si="61"/>
        <v/>
      </c>
      <c r="U130" s="1375" t="str">
        <f t="shared" si="61"/>
        <v/>
      </c>
      <c r="V130" s="1375" t="str">
        <f t="shared" si="61"/>
        <v/>
      </c>
      <c r="W130" s="1375" t="str">
        <f t="shared" si="61"/>
        <v/>
      </c>
      <c r="X130" s="1375" t="str">
        <f t="shared" si="61"/>
        <v/>
      </c>
      <c r="Y130" s="1375" t="str">
        <f t="shared" si="61"/>
        <v/>
      </c>
      <c r="Z130" s="1375" t="str">
        <f t="shared" si="61"/>
        <v/>
      </c>
      <c r="AA130" s="1375" t="str">
        <f t="shared" si="61"/>
        <v/>
      </c>
      <c r="AB130" s="1375" t="str">
        <f t="shared" si="61"/>
        <v/>
      </c>
      <c r="AC130" s="1375" t="str">
        <f t="shared" si="61"/>
        <v/>
      </c>
      <c r="AD130" s="1375" t="str">
        <f t="shared" si="61"/>
        <v/>
      </c>
      <c r="AE130" s="1375" t="str">
        <f t="shared" si="61"/>
        <v/>
      </c>
      <c r="AF130" s="1375"/>
    </row>
    <row r="131" hidden="1" outlineLevel="1">
      <c r="A131" s="1371" t="s">
        <v>1310</v>
      </c>
      <c r="B131" s="1376"/>
      <c r="C131" s="1376"/>
      <c r="D131" s="1376"/>
      <c r="E131" s="1376"/>
      <c r="F131" s="1376"/>
      <c r="G131" s="1376"/>
      <c r="H131" s="1375"/>
      <c r="I131" s="1375"/>
      <c r="J131" s="1375"/>
      <c r="K131" s="1375"/>
      <c r="L131" s="1375"/>
      <c r="M131" s="1375"/>
      <c r="N131" s="1375"/>
      <c r="O131" s="1375"/>
      <c r="P131" s="1375"/>
      <c r="Q131" s="1375"/>
      <c r="R131" s="1375"/>
      <c r="S131" s="1375"/>
      <c r="T131" s="1375"/>
      <c r="U131" s="1375"/>
      <c r="V131" s="1375"/>
      <c r="W131" s="1375"/>
      <c r="X131" s="1375"/>
      <c r="Y131" s="1375"/>
      <c r="Z131" s="1375"/>
      <c r="AA131" s="1375"/>
      <c r="AB131" s="1375"/>
      <c r="AC131" s="1375"/>
      <c r="AD131" s="1375"/>
      <c r="AE131" s="1375"/>
      <c r="AF131" s="1375"/>
    </row>
    <row r="132" hidden="1" outlineLevel="1">
      <c r="A132" s="1332" t="s">
        <v>1312</v>
      </c>
      <c r="B132" s="1376">
        <f t="shared" ref="B132:AE132" si="62">iferror(B106/B$109,"")</f>
        <v>0.2134831461</v>
      </c>
      <c r="C132" s="1376">
        <f t="shared" si="62"/>
        <v>0.3425925926</v>
      </c>
      <c r="D132" s="1376">
        <f t="shared" si="62"/>
        <v>0.218487395</v>
      </c>
      <c r="E132" s="1376">
        <f t="shared" si="62"/>
        <v>0.2523364486</v>
      </c>
      <c r="F132" s="1376">
        <f t="shared" si="62"/>
        <v>0.2327586207</v>
      </c>
      <c r="G132" s="1376">
        <f t="shared" si="62"/>
        <v>0.2424242424</v>
      </c>
      <c r="H132" s="1375" t="str">
        <f t="shared" si="62"/>
        <v/>
      </c>
      <c r="I132" s="1375" t="str">
        <f t="shared" si="62"/>
        <v/>
      </c>
      <c r="J132" s="1375" t="str">
        <f t="shared" si="62"/>
        <v/>
      </c>
      <c r="K132" s="1375" t="str">
        <f t="shared" si="62"/>
        <v/>
      </c>
      <c r="L132" s="1375" t="str">
        <f t="shared" si="62"/>
        <v/>
      </c>
      <c r="M132" s="1375" t="str">
        <f t="shared" si="62"/>
        <v/>
      </c>
      <c r="N132" s="1375" t="str">
        <f t="shared" si="62"/>
        <v/>
      </c>
      <c r="O132" s="1375" t="str">
        <f t="shared" si="62"/>
        <v/>
      </c>
      <c r="P132" s="1375" t="str">
        <f t="shared" si="62"/>
        <v/>
      </c>
      <c r="Q132" s="1375" t="str">
        <f t="shared" si="62"/>
        <v/>
      </c>
      <c r="R132" s="1375" t="str">
        <f t="shared" si="62"/>
        <v/>
      </c>
      <c r="S132" s="1375" t="str">
        <f t="shared" si="62"/>
        <v/>
      </c>
      <c r="T132" s="1375" t="str">
        <f t="shared" si="62"/>
        <v/>
      </c>
      <c r="U132" s="1375" t="str">
        <f t="shared" si="62"/>
        <v/>
      </c>
      <c r="V132" s="1375" t="str">
        <f t="shared" si="62"/>
        <v/>
      </c>
      <c r="W132" s="1375" t="str">
        <f t="shared" si="62"/>
        <v/>
      </c>
      <c r="X132" s="1375" t="str">
        <f t="shared" si="62"/>
        <v/>
      </c>
      <c r="Y132" s="1375" t="str">
        <f t="shared" si="62"/>
        <v/>
      </c>
      <c r="Z132" s="1375" t="str">
        <f t="shared" si="62"/>
        <v/>
      </c>
      <c r="AA132" s="1375" t="str">
        <f t="shared" si="62"/>
        <v/>
      </c>
      <c r="AB132" s="1375" t="str">
        <f t="shared" si="62"/>
        <v/>
      </c>
      <c r="AC132" s="1375" t="str">
        <f t="shared" si="62"/>
        <v/>
      </c>
      <c r="AD132" s="1375" t="str">
        <f t="shared" si="62"/>
        <v/>
      </c>
      <c r="AE132" s="1375" t="str">
        <f t="shared" si="62"/>
        <v/>
      </c>
      <c r="AF132" s="1375"/>
    </row>
    <row r="133" hidden="1" outlineLevel="1">
      <c r="A133" s="1332" t="s">
        <v>1313</v>
      </c>
      <c r="B133" s="1376">
        <f t="shared" ref="B133:AE133" si="63">iferror(B107/B$109,"")</f>
        <v>0.3033707865</v>
      </c>
      <c r="C133" s="1376">
        <f t="shared" si="63"/>
        <v>0.2777777778</v>
      </c>
      <c r="D133" s="1376">
        <f t="shared" si="63"/>
        <v>0.3277310924</v>
      </c>
      <c r="E133" s="1376">
        <f t="shared" si="63"/>
        <v>0.3271028037</v>
      </c>
      <c r="F133" s="1376">
        <f t="shared" si="63"/>
        <v>0.3793103448</v>
      </c>
      <c r="G133" s="1376">
        <f t="shared" si="63"/>
        <v>0.3484848485</v>
      </c>
      <c r="H133" s="1375" t="str">
        <f t="shared" si="63"/>
        <v/>
      </c>
      <c r="I133" s="1375" t="str">
        <f t="shared" si="63"/>
        <v/>
      </c>
      <c r="J133" s="1375" t="str">
        <f t="shared" si="63"/>
        <v/>
      </c>
      <c r="K133" s="1375" t="str">
        <f t="shared" si="63"/>
        <v/>
      </c>
      <c r="L133" s="1375" t="str">
        <f t="shared" si="63"/>
        <v/>
      </c>
      <c r="M133" s="1375" t="str">
        <f t="shared" si="63"/>
        <v/>
      </c>
      <c r="N133" s="1375" t="str">
        <f t="shared" si="63"/>
        <v/>
      </c>
      <c r="O133" s="1375" t="str">
        <f t="shared" si="63"/>
        <v/>
      </c>
      <c r="P133" s="1375" t="str">
        <f t="shared" si="63"/>
        <v/>
      </c>
      <c r="Q133" s="1375" t="str">
        <f t="shared" si="63"/>
        <v/>
      </c>
      <c r="R133" s="1375" t="str">
        <f t="shared" si="63"/>
        <v/>
      </c>
      <c r="S133" s="1375" t="str">
        <f t="shared" si="63"/>
        <v/>
      </c>
      <c r="T133" s="1375" t="str">
        <f t="shared" si="63"/>
        <v/>
      </c>
      <c r="U133" s="1375" t="str">
        <f t="shared" si="63"/>
        <v/>
      </c>
      <c r="V133" s="1375" t="str">
        <f t="shared" si="63"/>
        <v/>
      </c>
      <c r="W133" s="1375" t="str">
        <f t="shared" si="63"/>
        <v/>
      </c>
      <c r="X133" s="1375" t="str">
        <f t="shared" si="63"/>
        <v/>
      </c>
      <c r="Y133" s="1375" t="str">
        <f t="shared" si="63"/>
        <v/>
      </c>
      <c r="Z133" s="1375" t="str">
        <f t="shared" si="63"/>
        <v/>
      </c>
      <c r="AA133" s="1375" t="str">
        <f t="shared" si="63"/>
        <v/>
      </c>
      <c r="AB133" s="1375" t="str">
        <f t="shared" si="63"/>
        <v/>
      </c>
      <c r="AC133" s="1375" t="str">
        <f t="shared" si="63"/>
        <v/>
      </c>
      <c r="AD133" s="1375" t="str">
        <f t="shared" si="63"/>
        <v/>
      </c>
      <c r="AE133" s="1375" t="str">
        <f t="shared" si="63"/>
        <v/>
      </c>
      <c r="AF133" s="1375"/>
    </row>
    <row r="134" hidden="1" outlineLevel="1">
      <c r="A134" s="1332" t="s">
        <v>1314</v>
      </c>
      <c r="B134" s="1376">
        <f t="shared" ref="B134:AE134" si="64">iferror(B108/B$109,"")</f>
        <v>0.4831460674</v>
      </c>
      <c r="C134" s="1376">
        <f t="shared" si="64"/>
        <v>0.3796296296</v>
      </c>
      <c r="D134" s="1376">
        <f t="shared" si="64"/>
        <v>0.4537815126</v>
      </c>
      <c r="E134" s="1376">
        <f t="shared" si="64"/>
        <v>0.4205607477</v>
      </c>
      <c r="F134" s="1376">
        <f t="shared" si="64"/>
        <v>0.3879310345</v>
      </c>
      <c r="G134" s="1376">
        <f t="shared" si="64"/>
        <v>0.4090909091</v>
      </c>
      <c r="H134" s="1375" t="str">
        <f t="shared" si="64"/>
        <v/>
      </c>
      <c r="I134" s="1375" t="str">
        <f t="shared" si="64"/>
        <v/>
      </c>
      <c r="J134" s="1375" t="str">
        <f t="shared" si="64"/>
        <v/>
      </c>
      <c r="K134" s="1375" t="str">
        <f t="shared" si="64"/>
        <v/>
      </c>
      <c r="L134" s="1375" t="str">
        <f t="shared" si="64"/>
        <v/>
      </c>
      <c r="M134" s="1375" t="str">
        <f t="shared" si="64"/>
        <v/>
      </c>
      <c r="N134" s="1375" t="str">
        <f t="shared" si="64"/>
        <v/>
      </c>
      <c r="O134" s="1375" t="str">
        <f t="shared" si="64"/>
        <v/>
      </c>
      <c r="P134" s="1375" t="str">
        <f t="shared" si="64"/>
        <v/>
      </c>
      <c r="Q134" s="1375" t="str">
        <f t="shared" si="64"/>
        <v/>
      </c>
      <c r="R134" s="1375" t="str">
        <f t="shared" si="64"/>
        <v/>
      </c>
      <c r="S134" s="1375" t="str">
        <f t="shared" si="64"/>
        <v/>
      </c>
      <c r="T134" s="1375" t="str">
        <f t="shared" si="64"/>
        <v/>
      </c>
      <c r="U134" s="1375" t="str">
        <f t="shared" si="64"/>
        <v/>
      </c>
      <c r="V134" s="1375" t="str">
        <f t="shared" si="64"/>
        <v/>
      </c>
      <c r="W134" s="1375" t="str">
        <f t="shared" si="64"/>
        <v/>
      </c>
      <c r="X134" s="1375" t="str">
        <f t="shared" si="64"/>
        <v/>
      </c>
      <c r="Y134" s="1375" t="str">
        <f t="shared" si="64"/>
        <v/>
      </c>
      <c r="Z134" s="1375" t="str">
        <f t="shared" si="64"/>
        <v/>
      </c>
      <c r="AA134" s="1375" t="str">
        <f t="shared" si="64"/>
        <v/>
      </c>
      <c r="AB134" s="1375" t="str">
        <f t="shared" si="64"/>
        <v/>
      </c>
      <c r="AC134" s="1375" t="str">
        <f t="shared" si="64"/>
        <v/>
      </c>
      <c r="AD134" s="1375" t="str">
        <f t="shared" si="64"/>
        <v/>
      </c>
      <c r="AE134" s="1375" t="str">
        <f t="shared" si="64"/>
        <v/>
      </c>
      <c r="AF134" s="1375"/>
    </row>
    <row r="135" hidden="1" outlineLevel="1">
      <c r="A135" s="1372"/>
      <c r="B135" s="1377"/>
      <c r="C135" s="1377"/>
      <c r="D135" s="1377"/>
      <c r="E135" s="1377"/>
      <c r="F135" s="1377"/>
      <c r="G135" s="1377"/>
      <c r="H135" s="1412"/>
      <c r="I135" s="1412"/>
      <c r="J135" s="1412"/>
      <c r="K135" s="1412"/>
      <c r="L135" s="1412"/>
      <c r="M135" s="1412"/>
      <c r="N135" s="1412"/>
      <c r="O135" s="1412"/>
      <c r="P135" s="1412"/>
      <c r="Q135" s="1412"/>
      <c r="R135" s="1412"/>
      <c r="S135" s="1412"/>
      <c r="T135" s="1412"/>
      <c r="U135" s="1412"/>
      <c r="V135" s="1412"/>
      <c r="W135" s="1412"/>
      <c r="X135" s="1412"/>
      <c r="Y135" s="1412"/>
      <c r="Z135" s="1412"/>
      <c r="AA135" s="1412"/>
      <c r="AB135" s="1412"/>
      <c r="AC135" s="1412"/>
      <c r="AD135" s="1412"/>
      <c r="AE135" s="1412"/>
      <c r="AF135" s="1375"/>
    </row>
    <row r="136" collapsed="1">
      <c r="A136" s="1332" t="s">
        <v>1296</v>
      </c>
      <c r="B136" s="1376">
        <f t="shared" ref="B136:AE136" si="65">iferror(B110/B$122,"")</f>
        <v>0.4471153846</v>
      </c>
      <c r="C136" s="1376">
        <f t="shared" si="65"/>
        <v>0.5117540687</v>
      </c>
      <c r="D136" s="1376">
        <f t="shared" si="65"/>
        <v>0.5315712188</v>
      </c>
      <c r="E136" s="1376">
        <f t="shared" si="65"/>
        <v>0.5152394775</v>
      </c>
      <c r="F136" s="1376">
        <f t="shared" si="65"/>
        <v>0.5057471264</v>
      </c>
      <c r="G136" s="1376">
        <f t="shared" si="65"/>
        <v>0.5360576923</v>
      </c>
      <c r="H136" s="1375" t="str">
        <f t="shared" si="65"/>
        <v/>
      </c>
      <c r="I136" s="1375" t="str">
        <f t="shared" si="65"/>
        <v/>
      </c>
      <c r="J136" s="1375" t="str">
        <f t="shared" si="65"/>
        <v/>
      </c>
      <c r="K136" s="1375" t="str">
        <f t="shared" si="65"/>
        <v/>
      </c>
      <c r="L136" s="1375" t="str">
        <f t="shared" si="65"/>
        <v/>
      </c>
      <c r="M136" s="1375" t="str">
        <f t="shared" si="65"/>
        <v/>
      </c>
      <c r="N136" s="1375" t="str">
        <f t="shared" si="65"/>
        <v/>
      </c>
      <c r="O136" s="1375" t="str">
        <f t="shared" si="65"/>
        <v/>
      </c>
      <c r="P136" s="1375" t="str">
        <f t="shared" si="65"/>
        <v/>
      </c>
      <c r="Q136" s="1375" t="str">
        <f t="shared" si="65"/>
        <v/>
      </c>
      <c r="R136" s="1375" t="str">
        <f t="shared" si="65"/>
        <v/>
      </c>
      <c r="S136" s="1375" t="str">
        <f t="shared" si="65"/>
        <v/>
      </c>
      <c r="T136" s="1375" t="str">
        <f t="shared" si="65"/>
        <v/>
      </c>
      <c r="U136" s="1375" t="str">
        <f t="shared" si="65"/>
        <v/>
      </c>
      <c r="V136" s="1375" t="str">
        <f t="shared" si="65"/>
        <v/>
      </c>
      <c r="W136" s="1375" t="str">
        <f t="shared" si="65"/>
        <v/>
      </c>
      <c r="X136" s="1375" t="str">
        <f t="shared" si="65"/>
        <v/>
      </c>
      <c r="Y136" s="1375" t="str">
        <f t="shared" si="65"/>
        <v/>
      </c>
      <c r="Z136" s="1375" t="str">
        <f t="shared" si="65"/>
        <v/>
      </c>
      <c r="AA136" s="1375" t="str">
        <f t="shared" si="65"/>
        <v/>
      </c>
      <c r="AB136" s="1375" t="str">
        <f t="shared" si="65"/>
        <v/>
      </c>
      <c r="AC136" s="1375" t="str">
        <f t="shared" si="65"/>
        <v/>
      </c>
      <c r="AD136" s="1375" t="str">
        <f t="shared" si="65"/>
        <v/>
      </c>
      <c r="AE136" s="1375" t="str">
        <f t="shared" si="65"/>
        <v/>
      </c>
      <c r="AF136" s="1375"/>
    </row>
    <row r="137" hidden="1" outlineLevel="1">
      <c r="A137" s="1371" t="s">
        <v>1310</v>
      </c>
      <c r="B137" s="1376"/>
      <c r="C137" s="1376"/>
      <c r="D137" s="1376"/>
      <c r="E137" s="1376"/>
      <c r="F137" s="1376"/>
      <c r="G137" s="1376"/>
      <c r="H137" s="1375"/>
      <c r="I137" s="1375"/>
      <c r="J137" s="1375"/>
      <c r="K137" s="1375"/>
      <c r="L137" s="1375"/>
      <c r="M137" s="1375"/>
      <c r="N137" s="1375"/>
      <c r="O137" s="1375"/>
      <c r="P137" s="1375"/>
      <c r="Q137" s="1375"/>
      <c r="R137" s="1375"/>
      <c r="S137" s="1375"/>
      <c r="T137" s="1375"/>
      <c r="U137" s="1375"/>
      <c r="V137" s="1375"/>
      <c r="W137" s="1375"/>
      <c r="X137" s="1375"/>
      <c r="Y137" s="1375"/>
      <c r="Z137" s="1375"/>
      <c r="AA137" s="1375"/>
      <c r="AB137" s="1375"/>
      <c r="AC137" s="1375"/>
      <c r="AD137" s="1375"/>
      <c r="AE137" s="1375"/>
      <c r="AF137" s="1375"/>
    </row>
    <row r="138" hidden="1" outlineLevel="1">
      <c r="A138" s="1332" t="s">
        <v>1312</v>
      </c>
      <c r="B138" s="1376">
        <f t="shared" ref="B138:AE138" si="66">iferror(B112/B$115,"")</f>
        <v>0.1989247312</v>
      </c>
      <c r="C138" s="1376">
        <f t="shared" si="66"/>
        <v>0.1625441696</v>
      </c>
      <c r="D138" s="1376">
        <f t="shared" si="66"/>
        <v>0.1574585635</v>
      </c>
      <c r="E138" s="1376">
        <f t="shared" si="66"/>
        <v>0.1718309859</v>
      </c>
      <c r="F138" s="1376">
        <f t="shared" si="66"/>
        <v>0.1931818182</v>
      </c>
      <c r="G138" s="1376">
        <f t="shared" si="66"/>
        <v>0.1390134529</v>
      </c>
      <c r="H138" s="1375" t="str">
        <f t="shared" si="66"/>
        <v/>
      </c>
      <c r="I138" s="1375" t="str">
        <f t="shared" si="66"/>
        <v/>
      </c>
      <c r="J138" s="1375" t="str">
        <f t="shared" si="66"/>
        <v/>
      </c>
      <c r="K138" s="1375" t="str">
        <f t="shared" si="66"/>
        <v/>
      </c>
      <c r="L138" s="1375" t="str">
        <f t="shared" si="66"/>
        <v/>
      </c>
      <c r="M138" s="1375" t="str">
        <f t="shared" si="66"/>
        <v/>
      </c>
      <c r="N138" s="1375" t="str">
        <f t="shared" si="66"/>
        <v/>
      </c>
      <c r="O138" s="1375" t="str">
        <f t="shared" si="66"/>
        <v/>
      </c>
      <c r="P138" s="1375" t="str">
        <f t="shared" si="66"/>
        <v/>
      </c>
      <c r="Q138" s="1375" t="str">
        <f t="shared" si="66"/>
        <v/>
      </c>
      <c r="R138" s="1375" t="str">
        <f t="shared" si="66"/>
        <v/>
      </c>
      <c r="S138" s="1375" t="str">
        <f t="shared" si="66"/>
        <v/>
      </c>
      <c r="T138" s="1375" t="str">
        <f t="shared" si="66"/>
        <v/>
      </c>
      <c r="U138" s="1375" t="str">
        <f t="shared" si="66"/>
        <v/>
      </c>
      <c r="V138" s="1375" t="str">
        <f t="shared" si="66"/>
        <v/>
      </c>
      <c r="W138" s="1375" t="str">
        <f t="shared" si="66"/>
        <v/>
      </c>
      <c r="X138" s="1375" t="str">
        <f t="shared" si="66"/>
        <v/>
      </c>
      <c r="Y138" s="1375" t="str">
        <f t="shared" si="66"/>
        <v/>
      </c>
      <c r="Z138" s="1375" t="str">
        <f t="shared" si="66"/>
        <v/>
      </c>
      <c r="AA138" s="1375" t="str">
        <f t="shared" si="66"/>
        <v/>
      </c>
      <c r="AB138" s="1375" t="str">
        <f t="shared" si="66"/>
        <v/>
      </c>
      <c r="AC138" s="1375" t="str">
        <f t="shared" si="66"/>
        <v/>
      </c>
      <c r="AD138" s="1375" t="str">
        <f t="shared" si="66"/>
        <v/>
      </c>
      <c r="AE138" s="1375" t="str">
        <f t="shared" si="66"/>
        <v/>
      </c>
      <c r="AF138" s="1375"/>
    </row>
    <row r="139" hidden="1" outlineLevel="1">
      <c r="A139" s="1332" t="s">
        <v>1313</v>
      </c>
      <c r="B139" s="1376">
        <f t="shared" ref="B139:AE139" si="67">iferror(B113/B$115,"")</f>
        <v>0.376344086</v>
      </c>
      <c r="C139" s="1376">
        <f t="shared" si="67"/>
        <v>0.4028268551</v>
      </c>
      <c r="D139" s="1376">
        <f t="shared" si="67"/>
        <v>0.3480662983</v>
      </c>
      <c r="E139" s="1376">
        <f t="shared" si="67"/>
        <v>0.4084507042</v>
      </c>
      <c r="F139" s="1376">
        <f t="shared" si="67"/>
        <v>0.3494318182</v>
      </c>
      <c r="G139" s="1376">
        <f t="shared" si="67"/>
        <v>0.3183856502</v>
      </c>
      <c r="H139" s="1375" t="str">
        <f t="shared" si="67"/>
        <v/>
      </c>
      <c r="I139" s="1375" t="str">
        <f t="shared" si="67"/>
        <v/>
      </c>
      <c r="J139" s="1375" t="str">
        <f t="shared" si="67"/>
        <v/>
      </c>
      <c r="K139" s="1375" t="str">
        <f t="shared" si="67"/>
        <v/>
      </c>
      <c r="L139" s="1375" t="str">
        <f t="shared" si="67"/>
        <v/>
      </c>
      <c r="M139" s="1375" t="str">
        <f t="shared" si="67"/>
        <v/>
      </c>
      <c r="N139" s="1375" t="str">
        <f t="shared" si="67"/>
        <v/>
      </c>
      <c r="O139" s="1375" t="str">
        <f t="shared" si="67"/>
        <v/>
      </c>
      <c r="P139" s="1375" t="str">
        <f t="shared" si="67"/>
        <v/>
      </c>
      <c r="Q139" s="1375" t="str">
        <f t="shared" si="67"/>
        <v/>
      </c>
      <c r="R139" s="1375" t="str">
        <f t="shared" si="67"/>
        <v/>
      </c>
      <c r="S139" s="1375" t="str">
        <f t="shared" si="67"/>
        <v/>
      </c>
      <c r="T139" s="1375" t="str">
        <f t="shared" si="67"/>
        <v/>
      </c>
      <c r="U139" s="1375" t="str">
        <f t="shared" si="67"/>
        <v/>
      </c>
      <c r="V139" s="1375" t="str">
        <f t="shared" si="67"/>
        <v/>
      </c>
      <c r="W139" s="1375" t="str">
        <f t="shared" si="67"/>
        <v/>
      </c>
      <c r="X139" s="1375" t="str">
        <f t="shared" si="67"/>
        <v/>
      </c>
      <c r="Y139" s="1375" t="str">
        <f t="shared" si="67"/>
        <v/>
      </c>
      <c r="Z139" s="1375" t="str">
        <f t="shared" si="67"/>
        <v/>
      </c>
      <c r="AA139" s="1375" t="str">
        <f t="shared" si="67"/>
        <v/>
      </c>
      <c r="AB139" s="1375" t="str">
        <f t="shared" si="67"/>
        <v/>
      </c>
      <c r="AC139" s="1375" t="str">
        <f t="shared" si="67"/>
        <v/>
      </c>
      <c r="AD139" s="1375" t="str">
        <f t="shared" si="67"/>
        <v/>
      </c>
      <c r="AE139" s="1375" t="str">
        <f t="shared" si="67"/>
        <v/>
      </c>
      <c r="AF139" s="1375"/>
    </row>
    <row r="140" hidden="1" outlineLevel="1">
      <c r="A140" s="1332" t="s">
        <v>1314</v>
      </c>
      <c r="B140" s="1376">
        <f t="shared" ref="B140:AE140" si="68">iferror(B114/B$115,"")</f>
        <v>0.4247311828</v>
      </c>
      <c r="C140" s="1376">
        <f t="shared" si="68"/>
        <v>0.4346289753</v>
      </c>
      <c r="D140" s="1376">
        <f t="shared" si="68"/>
        <v>0.4944751381</v>
      </c>
      <c r="E140" s="1376">
        <f t="shared" si="68"/>
        <v>0.4197183099</v>
      </c>
      <c r="F140" s="1376">
        <f t="shared" si="68"/>
        <v>0.4573863636</v>
      </c>
      <c r="G140" s="1376">
        <f t="shared" si="68"/>
        <v>0.5426008969</v>
      </c>
      <c r="H140" s="1375" t="str">
        <f t="shared" si="68"/>
        <v/>
      </c>
      <c r="I140" s="1375" t="str">
        <f t="shared" si="68"/>
        <v/>
      </c>
      <c r="J140" s="1375" t="str">
        <f t="shared" si="68"/>
        <v/>
      </c>
      <c r="K140" s="1375" t="str">
        <f t="shared" si="68"/>
        <v/>
      </c>
      <c r="L140" s="1375" t="str">
        <f t="shared" si="68"/>
        <v/>
      </c>
      <c r="M140" s="1375" t="str">
        <f t="shared" si="68"/>
        <v/>
      </c>
      <c r="N140" s="1375" t="str">
        <f t="shared" si="68"/>
        <v/>
      </c>
      <c r="O140" s="1375" t="str">
        <f t="shared" si="68"/>
        <v/>
      </c>
      <c r="P140" s="1375" t="str">
        <f t="shared" si="68"/>
        <v/>
      </c>
      <c r="Q140" s="1375" t="str">
        <f t="shared" si="68"/>
        <v/>
      </c>
      <c r="R140" s="1375" t="str">
        <f t="shared" si="68"/>
        <v/>
      </c>
      <c r="S140" s="1375" t="str">
        <f t="shared" si="68"/>
        <v/>
      </c>
      <c r="T140" s="1375" t="str">
        <f t="shared" si="68"/>
        <v/>
      </c>
      <c r="U140" s="1375" t="str">
        <f t="shared" si="68"/>
        <v/>
      </c>
      <c r="V140" s="1375" t="str">
        <f t="shared" si="68"/>
        <v/>
      </c>
      <c r="W140" s="1375" t="str">
        <f t="shared" si="68"/>
        <v/>
      </c>
      <c r="X140" s="1375" t="str">
        <f t="shared" si="68"/>
        <v/>
      </c>
      <c r="Y140" s="1375" t="str">
        <f t="shared" si="68"/>
        <v/>
      </c>
      <c r="Z140" s="1375" t="str">
        <f t="shared" si="68"/>
        <v/>
      </c>
      <c r="AA140" s="1375" t="str">
        <f t="shared" si="68"/>
        <v/>
      </c>
      <c r="AB140" s="1375" t="str">
        <f t="shared" si="68"/>
        <v/>
      </c>
      <c r="AC140" s="1375" t="str">
        <f t="shared" si="68"/>
        <v/>
      </c>
      <c r="AD140" s="1375" t="str">
        <f t="shared" si="68"/>
        <v/>
      </c>
      <c r="AE140" s="1375" t="str">
        <f t="shared" si="68"/>
        <v/>
      </c>
      <c r="AF140" s="1375"/>
    </row>
    <row r="141" hidden="1" outlineLevel="1">
      <c r="A141" s="1372"/>
      <c r="B141" s="1376"/>
      <c r="C141" s="1376"/>
      <c r="D141" s="1376"/>
      <c r="E141" s="1376"/>
      <c r="F141" s="1376"/>
      <c r="G141" s="1376"/>
      <c r="H141" s="1375"/>
      <c r="I141" s="1375"/>
      <c r="J141" s="1375"/>
      <c r="K141" s="1375"/>
      <c r="L141" s="1375"/>
      <c r="M141" s="1375"/>
      <c r="N141" s="1375"/>
      <c r="O141" s="1375"/>
      <c r="P141" s="1375"/>
      <c r="Q141" s="1375"/>
      <c r="R141" s="1375"/>
      <c r="S141" s="1375"/>
      <c r="T141" s="1375"/>
      <c r="U141" s="1375"/>
      <c r="V141" s="1375"/>
      <c r="W141" s="1375"/>
      <c r="X141" s="1375"/>
      <c r="Y141" s="1375"/>
      <c r="Z141" s="1375"/>
      <c r="AA141" s="1375"/>
      <c r="AB141" s="1375"/>
      <c r="AC141" s="1375"/>
      <c r="AD141" s="1375"/>
      <c r="AE141" s="1375"/>
      <c r="AF141" s="1375"/>
    </row>
    <row r="142" collapsed="1">
      <c r="A142" s="1374" t="s">
        <v>1305</v>
      </c>
      <c r="B142" s="1377">
        <f t="shared" ref="B142:AE142" si="69">iferror(B116/B$122,"")</f>
        <v>0.2980769231</v>
      </c>
      <c r="C142" s="1377">
        <f t="shared" si="69"/>
        <v>0.2694394213</v>
      </c>
      <c r="D142" s="1377">
        <f t="shared" si="69"/>
        <v>0.2628487518</v>
      </c>
      <c r="E142" s="1377">
        <f t="shared" si="69"/>
        <v>0.3120464441</v>
      </c>
      <c r="F142" s="1377">
        <f t="shared" si="69"/>
        <v>0.3074712644</v>
      </c>
      <c r="G142" s="1377">
        <f t="shared" si="69"/>
        <v>0.2764423077</v>
      </c>
      <c r="H142" s="1412" t="str">
        <f t="shared" si="69"/>
        <v/>
      </c>
      <c r="I142" s="1412" t="str">
        <f t="shared" si="69"/>
        <v/>
      </c>
      <c r="J142" s="1412" t="str">
        <f t="shared" si="69"/>
        <v/>
      </c>
      <c r="K142" s="1412" t="str">
        <f t="shared" si="69"/>
        <v/>
      </c>
      <c r="L142" s="1412" t="str">
        <f t="shared" si="69"/>
        <v/>
      </c>
      <c r="M142" s="1412" t="str">
        <f t="shared" si="69"/>
        <v/>
      </c>
      <c r="N142" s="1412" t="str">
        <f t="shared" si="69"/>
        <v/>
      </c>
      <c r="O142" s="1412" t="str">
        <f t="shared" si="69"/>
        <v/>
      </c>
      <c r="P142" s="1412" t="str">
        <f t="shared" si="69"/>
        <v/>
      </c>
      <c r="Q142" s="1412" t="str">
        <f t="shared" si="69"/>
        <v/>
      </c>
      <c r="R142" s="1412" t="str">
        <f t="shared" si="69"/>
        <v/>
      </c>
      <c r="S142" s="1412" t="str">
        <f t="shared" si="69"/>
        <v/>
      </c>
      <c r="T142" s="1412" t="str">
        <f t="shared" si="69"/>
        <v/>
      </c>
      <c r="U142" s="1412" t="str">
        <f t="shared" si="69"/>
        <v/>
      </c>
      <c r="V142" s="1412" t="str">
        <f t="shared" si="69"/>
        <v/>
      </c>
      <c r="W142" s="1412" t="str">
        <f t="shared" si="69"/>
        <v/>
      </c>
      <c r="X142" s="1412" t="str">
        <f t="shared" si="69"/>
        <v/>
      </c>
      <c r="Y142" s="1412" t="str">
        <f t="shared" si="69"/>
        <v/>
      </c>
      <c r="Z142" s="1412" t="str">
        <f t="shared" si="69"/>
        <v/>
      </c>
      <c r="AA142" s="1412" t="str">
        <f t="shared" si="69"/>
        <v/>
      </c>
      <c r="AB142" s="1412" t="str">
        <f t="shared" si="69"/>
        <v/>
      </c>
      <c r="AC142" s="1412" t="str">
        <f t="shared" si="69"/>
        <v/>
      </c>
      <c r="AD142" s="1412" t="str">
        <f t="shared" si="69"/>
        <v/>
      </c>
      <c r="AE142" s="1412" t="str">
        <f t="shared" si="69"/>
        <v/>
      </c>
      <c r="AF142" s="1412"/>
    </row>
    <row r="143" hidden="1" outlineLevel="1">
      <c r="A143" s="1371" t="s">
        <v>1310</v>
      </c>
      <c r="B143" s="1376"/>
      <c r="C143" s="1376"/>
      <c r="D143" s="1376"/>
      <c r="E143" s="1376"/>
      <c r="F143" s="1376"/>
      <c r="G143" s="1376"/>
      <c r="H143" s="1376"/>
      <c r="I143" s="1376"/>
      <c r="J143" s="1376"/>
      <c r="K143" s="1376"/>
      <c r="L143" s="1376"/>
      <c r="M143" s="1376"/>
      <c r="N143" s="1376"/>
      <c r="O143" s="1376"/>
      <c r="P143" s="1333"/>
      <c r="Q143" s="1333"/>
      <c r="R143" s="1333"/>
      <c r="S143" s="1333"/>
      <c r="T143" s="1333"/>
      <c r="U143" s="1333"/>
      <c r="V143" s="1333"/>
      <c r="W143" s="1333"/>
      <c r="X143" s="1333"/>
      <c r="Y143" s="1333"/>
      <c r="Z143" s="1333"/>
      <c r="AA143" s="1333"/>
      <c r="AB143" s="1333"/>
      <c r="AC143" s="1333"/>
      <c r="AD143" s="1333"/>
      <c r="AE143" s="1333"/>
      <c r="AF143" s="1333"/>
    </row>
    <row r="144" hidden="1" outlineLevel="1">
      <c r="A144" s="1332" t="s">
        <v>1312</v>
      </c>
      <c r="B144" s="1376">
        <f t="shared" ref="B144:AE144" si="70">iferror(B118/B$121,"")</f>
        <v>0.314516129</v>
      </c>
      <c r="C144" s="1376">
        <f t="shared" si="70"/>
        <v>0.2013422819</v>
      </c>
      <c r="D144" s="1376">
        <f t="shared" si="70"/>
        <v>0.2402234637</v>
      </c>
      <c r="E144" s="1376">
        <f t="shared" si="70"/>
        <v>0.2093023256</v>
      </c>
      <c r="F144" s="1376">
        <f t="shared" si="70"/>
        <v>0.2990654206</v>
      </c>
      <c r="G144" s="1376">
        <f t="shared" si="70"/>
        <v>0.2347826087</v>
      </c>
      <c r="H144" s="1376" t="str">
        <f t="shared" si="70"/>
        <v/>
      </c>
      <c r="I144" s="1376" t="str">
        <f t="shared" si="70"/>
        <v/>
      </c>
      <c r="J144" s="1376" t="str">
        <f t="shared" si="70"/>
        <v/>
      </c>
      <c r="K144" s="1376" t="str">
        <f t="shared" si="70"/>
        <v/>
      </c>
      <c r="L144" s="1376" t="str">
        <f t="shared" si="70"/>
        <v/>
      </c>
      <c r="M144" s="1376" t="str">
        <f t="shared" si="70"/>
        <v/>
      </c>
      <c r="N144" s="1376" t="str">
        <f t="shared" si="70"/>
        <v/>
      </c>
      <c r="O144" s="1376" t="str">
        <f t="shared" si="70"/>
        <v/>
      </c>
      <c r="P144" s="1333" t="str">
        <f t="shared" si="70"/>
        <v/>
      </c>
      <c r="Q144" s="1333" t="str">
        <f t="shared" si="70"/>
        <v/>
      </c>
      <c r="R144" s="1333" t="str">
        <f t="shared" si="70"/>
        <v/>
      </c>
      <c r="S144" s="1333" t="str">
        <f t="shared" si="70"/>
        <v/>
      </c>
      <c r="T144" s="1333" t="str">
        <f t="shared" si="70"/>
        <v/>
      </c>
      <c r="U144" s="1333" t="str">
        <f t="shared" si="70"/>
        <v/>
      </c>
      <c r="V144" s="1333" t="str">
        <f t="shared" si="70"/>
        <v/>
      </c>
      <c r="W144" s="1333" t="str">
        <f t="shared" si="70"/>
        <v/>
      </c>
      <c r="X144" s="1333" t="str">
        <f t="shared" si="70"/>
        <v/>
      </c>
      <c r="Y144" s="1333" t="str">
        <f t="shared" si="70"/>
        <v/>
      </c>
      <c r="Z144" s="1333" t="str">
        <f t="shared" si="70"/>
        <v/>
      </c>
      <c r="AA144" s="1333" t="str">
        <f t="shared" si="70"/>
        <v/>
      </c>
      <c r="AB144" s="1333" t="str">
        <f t="shared" si="70"/>
        <v/>
      </c>
      <c r="AC144" s="1333" t="str">
        <f t="shared" si="70"/>
        <v/>
      </c>
      <c r="AD144" s="1333" t="str">
        <f t="shared" si="70"/>
        <v/>
      </c>
      <c r="AE144" s="1333" t="str">
        <f t="shared" si="70"/>
        <v/>
      </c>
      <c r="AF144" s="1333"/>
    </row>
    <row r="145" hidden="1" outlineLevel="1">
      <c r="A145" s="1332" t="s">
        <v>1313</v>
      </c>
      <c r="B145" s="1376">
        <f t="shared" ref="B145:AE145" si="71">iferror(B119/B$121,"")</f>
        <v>0.2419354839</v>
      </c>
      <c r="C145" s="1376">
        <f t="shared" si="71"/>
        <v>0.3959731544</v>
      </c>
      <c r="D145" s="1376">
        <f t="shared" si="71"/>
        <v>0.3072625698</v>
      </c>
      <c r="E145" s="1376">
        <f t="shared" si="71"/>
        <v>0.3488372093</v>
      </c>
      <c r="F145" s="1376">
        <f t="shared" si="71"/>
        <v>0.2757009346</v>
      </c>
      <c r="G145" s="1376">
        <f t="shared" si="71"/>
        <v>0.3739130435</v>
      </c>
      <c r="H145" s="1376" t="str">
        <f t="shared" si="71"/>
        <v/>
      </c>
      <c r="I145" s="1376" t="str">
        <f t="shared" si="71"/>
        <v/>
      </c>
      <c r="J145" s="1376" t="str">
        <f t="shared" si="71"/>
        <v/>
      </c>
      <c r="K145" s="1376" t="str">
        <f t="shared" si="71"/>
        <v/>
      </c>
      <c r="L145" s="1376" t="str">
        <f t="shared" si="71"/>
        <v/>
      </c>
      <c r="M145" s="1376" t="str">
        <f t="shared" si="71"/>
        <v/>
      </c>
      <c r="N145" s="1376" t="str">
        <f t="shared" si="71"/>
        <v/>
      </c>
      <c r="O145" s="1376" t="str">
        <f t="shared" si="71"/>
        <v/>
      </c>
      <c r="P145" s="1333" t="str">
        <f t="shared" si="71"/>
        <v/>
      </c>
      <c r="Q145" s="1333" t="str">
        <f t="shared" si="71"/>
        <v/>
      </c>
      <c r="R145" s="1333" t="str">
        <f t="shared" si="71"/>
        <v/>
      </c>
      <c r="S145" s="1333" t="str">
        <f t="shared" si="71"/>
        <v/>
      </c>
      <c r="T145" s="1333" t="str">
        <f t="shared" si="71"/>
        <v/>
      </c>
      <c r="U145" s="1333" t="str">
        <f t="shared" si="71"/>
        <v/>
      </c>
      <c r="V145" s="1333" t="str">
        <f t="shared" si="71"/>
        <v/>
      </c>
      <c r="W145" s="1333" t="str">
        <f t="shared" si="71"/>
        <v/>
      </c>
      <c r="X145" s="1333" t="str">
        <f t="shared" si="71"/>
        <v/>
      </c>
      <c r="Y145" s="1333" t="str">
        <f t="shared" si="71"/>
        <v/>
      </c>
      <c r="Z145" s="1333" t="str">
        <f t="shared" si="71"/>
        <v/>
      </c>
      <c r="AA145" s="1333" t="str">
        <f t="shared" si="71"/>
        <v/>
      </c>
      <c r="AB145" s="1333" t="str">
        <f t="shared" si="71"/>
        <v/>
      </c>
      <c r="AC145" s="1333" t="str">
        <f t="shared" si="71"/>
        <v/>
      </c>
      <c r="AD145" s="1333" t="str">
        <f t="shared" si="71"/>
        <v/>
      </c>
      <c r="AE145" s="1333" t="str">
        <f t="shared" si="71"/>
        <v/>
      </c>
      <c r="AF145" s="1333"/>
    </row>
    <row r="146" hidden="1" outlineLevel="1">
      <c r="A146" s="1332" t="s">
        <v>1314</v>
      </c>
      <c r="B146" s="1376">
        <f t="shared" ref="B146:AE146" si="72">iferror(B120/B$121,"")</f>
        <v>0.4435483871</v>
      </c>
      <c r="C146" s="1376">
        <f t="shared" si="72"/>
        <v>0.4026845638</v>
      </c>
      <c r="D146" s="1376">
        <f t="shared" si="72"/>
        <v>0.4525139665</v>
      </c>
      <c r="E146" s="1376">
        <f t="shared" si="72"/>
        <v>0.4418604651</v>
      </c>
      <c r="F146" s="1376">
        <f t="shared" si="72"/>
        <v>0.4252336449</v>
      </c>
      <c r="G146" s="1376">
        <f t="shared" si="72"/>
        <v>0.3913043478</v>
      </c>
      <c r="H146" s="1376" t="str">
        <f t="shared" si="72"/>
        <v/>
      </c>
      <c r="I146" s="1376" t="str">
        <f t="shared" si="72"/>
        <v/>
      </c>
      <c r="J146" s="1376" t="str">
        <f t="shared" si="72"/>
        <v/>
      </c>
      <c r="K146" s="1376" t="str">
        <f t="shared" si="72"/>
        <v/>
      </c>
      <c r="L146" s="1376" t="str">
        <f t="shared" si="72"/>
        <v/>
      </c>
      <c r="M146" s="1376" t="str">
        <f t="shared" si="72"/>
        <v/>
      </c>
      <c r="N146" s="1376" t="str">
        <f t="shared" si="72"/>
        <v/>
      </c>
      <c r="O146" s="1376" t="str">
        <f t="shared" si="72"/>
        <v/>
      </c>
      <c r="P146" s="1333" t="str">
        <f t="shared" si="72"/>
        <v/>
      </c>
      <c r="Q146" s="1333" t="str">
        <f t="shared" si="72"/>
        <v/>
      </c>
      <c r="R146" s="1333" t="str">
        <f t="shared" si="72"/>
        <v/>
      </c>
      <c r="S146" s="1333" t="str">
        <f t="shared" si="72"/>
        <v/>
      </c>
      <c r="T146" s="1333" t="str">
        <f t="shared" si="72"/>
        <v/>
      </c>
      <c r="U146" s="1333" t="str">
        <f t="shared" si="72"/>
        <v/>
      </c>
      <c r="V146" s="1333" t="str">
        <f t="shared" si="72"/>
        <v/>
      </c>
      <c r="W146" s="1333" t="str">
        <f t="shared" si="72"/>
        <v/>
      </c>
      <c r="X146" s="1333" t="str">
        <f t="shared" si="72"/>
        <v/>
      </c>
      <c r="Y146" s="1333" t="str">
        <f t="shared" si="72"/>
        <v/>
      </c>
      <c r="Z146" s="1333" t="str">
        <f t="shared" si="72"/>
        <v/>
      </c>
      <c r="AA146" s="1333" t="str">
        <f t="shared" si="72"/>
        <v/>
      </c>
      <c r="AB146" s="1333" t="str">
        <f t="shared" si="72"/>
        <v/>
      </c>
      <c r="AC146" s="1333" t="str">
        <f t="shared" si="72"/>
        <v/>
      </c>
      <c r="AD146" s="1333" t="str">
        <f t="shared" si="72"/>
        <v/>
      </c>
      <c r="AE146" s="1333" t="str">
        <f t="shared" si="72"/>
        <v/>
      </c>
      <c r="AF146" s="1333"/>
    </row>
    <row r="147" hidden="1" outlineLevel="1">
      <c r="A147" s="1372"/>
      <c r="B147" s="1377"/>
      <c r="C147" s="1377"/>
      <c r="D147" s="1377"/>
      <c r="E147" s="1377"/>
      <c r="F147" s="1377"/>
      <c r="G147" s="1377"/>
      <c r="H147" s="1377"/>
      <c r="I147" s="1377"/>
      <c r="J147" s="1377"/>
      <c r="K147" s="1377"/>
      <c r="L147" s="1377"/>
      <c r="M147" s="1377"/>
      <c r="N147" s="1377"/>
      <c r="O147" s="1377"/>
      <c r="P147" s="1336"/>
      <c r="Q147" s="1336"/>
      <c r="R147" s="1336"/>
      <c r="S147" s="1336"/>
      <c r="T147" s="1336"/>
      <c r="U147" s="1336"/>
      <c r="V147" s="1336"/>
      <c r="W147" s="1336"/>
      <c r="X147" s="1336"/>
      <c r="Y147" s="1336"/>
      <c r="Z147" s="1336"/>
      <c r="AA147" s="1336"/>
      <c r="AB147" s="1336"/>
      <c r="AC147" s="1336"/>
      <c r="AD147" s="1336"/>
      <c r="AE147" s="1336"/>
      <c r="AF147" s="1333"/>
    </row>
    <row r="148">
      <c r="B148" s="1349"/>
      <c r="C148" s="1349"/>
      <c r="D148" s="1349"/>
      <c r="E148" s="1349"/>
      <c r="F148" s="1349"/>
      <c r="G148" s="1349"/>
      <c r="H148" s="1349"/>
      <c r="I148" s="1349"/>
      <c r="J148" s="1349"/>
      <c r="K148" s="1349"/>
      <c r="L148" s="1349"/>
      <c r="M148" s="1349"/>
      <c r="N148" s="1349"/>
      <c r="O148" s="1349"/>
      <c r="P148" s="1349"/>
      <c r="Q148" s="1349"/>
      <c r="R148" s="1349"/>
      <c r="S148" s="1349"/>
      <c r="T148" s="1349"/>
      <c r="U148" s="1349"/>
      <c r="V148" s="1349"/>
      <c r="W148" s="1349"/>
      <c r="X148" s="1349"/>
      <c r="Y148" s="1349"/>
      <c r="Z148" s="1349"/>
      <c r="AA148" s="1349"/>
      <c r="AB148" s="1349"/>
      <c r="AC148" s="1349"/>
      <c r="AD148" s="1349"/>
      <c r="AE148" s="1349"/>
      <c r="AF148" s="1349"/>
    </row>
    <row r="149">
      <c r="B149" s="1349"/>
      <c r="C149" s="1349"/>
      <c r="D149" s="1349"/>
      <c r="E149" s="1349"/>
      <c r="F149" s="1349"/>
      <c r="G149" s="1349"/>
      <c r="H149" s="1349"/>
      <c r="I149" s="1349"/>
      <c r="J149" s="1349"/>
      <c r="K149" s="1349"/>
      <c r="L149" s="1349"/>
      <c r="M149" s="1349"/>
      <c r="N149" s="1349"/>
      <c r="O149" s="1349"/>
      <c r="P149" s="1349"/>
      <c r="Q149" s="1349"/>
      <c r="R149" s="1349"/>
      <c r="S149" s="1349"/>
      <c r="T149" s="1349"/>
      <c r="U149" s="1349"/>
      <c r="V149" s="1349"/>
      <c r="W149" s="1349"/>
      <c r="X149" s="1349"/>
      <c r="Y149" s="1349"/>
      <c r="Z149" s="1349"/>
      <c r="AA149" s="1349"/>
      <c r="AB149" s="1349"/>
      <c r="AC149" s="1349"/>
      <c r="AD149" s="1349"/>
      <c r="AE149" s="1349"/>
      <c r="AF149" s="1349"/>
    </row>
    <row r="150">
      <c r="B150" s="1349"/>
      <c r="C150" s="1349"/>
      <c r="D150" s="1349"/>
      <c r="E150" s="1349"/>
      <c r="F150" s="1349"/>
      <c r="G150" s="1349"/>
      <c r="H150" s="1349"/>
      <c r="I150" s="1349"/>
      <c r="J150" s="1349"/>
      <c r="K150" s="1349"/>
      <c r="L150" s="1349"/>
      <c r="M150" s="1349"/>
      <c r="N150" s="1349"/>
      <c r="O150" s="1349"/>
      <c r="P150" s="1349"/>
      <c r="Q150" s="1349"/>
      <c r="R150" s="1349"/>
      <c r="S150" s="1349"/>
      <c r="T150" s="1349"/>
      <c r="U150" s="1349"/>
      <c r="V150" s="1349"/>
      <c r="W150" s="1349"/>
      <c r="X150" s="1349"/>
      <c r="Y150" s="1349"/>
      <c r="Z150" s="1349"/>
      <c r="AA150" s="1349"/>
      <c r="AB150" s="1349"/>
      <c r="AC150" s="1349"/>
      <c r="AD150" s="1349"/>
      <c r="AE150" s="1349"/>
      <c r="AF150" s="1349"/>
    </row>
    <row r="151">
      <c r="A151" s="1351" t="s">
        <v>1330</v>
      </c>
      <c r="B151" s="1352">
        <v>45261.0</v>
      </c>
      <c r="C151" s="1352">
        <v>45262.0</v>
      </c>
      <c r="D151" s="1352">
        <v>45263.0</v>
      </c>
      <c r="E151" s="1352">
        <v>45264.0</v>
      </c>
      <c r="F151" s="1352">
        <v>45265.0</v>
      </c>
      <c r="G151" s="1352">
        <v>45266.0</v>
      </c>
      <c r="H151" s="1352">
        <v>45267.0</v>
      </c>
      <c r="I151" s="1352">
        <v>45268.0</v>
      </c>
      <c r="J151" s="1352">
        <v>45269.0</v>
      </c>
      <c r="K151" s="1352">
        <v>45270.0</v>
      </c>
      <c r="L151" s="1352">
        <v>45271.0</v>
      </c>
      <c r="M151" s="1352">
        <v>45272.0</v>
      </c>
      <c r="N151" s="1352">
        <v>45273.0</v>
      </c>
      <c r="O151" s="1352">
        <v>45274.0</v>
      </c>
      <c r="P151" s="1352">
        <v>45275.0</v>
      </c>
      <c r="Q151" s="1352">
        <v>45276.0</v>
      </c>
      <c r="R151" s="1352">
        <v>45277.0</v>
      </c>
      <c r="S151" s="1352">
        <v>45278.0</v>
      </c>
      <c r="T151" s="1352">
        <v>45279.0</v>
      </c>
      <c r="U151" s="1352">
        <v>45280.0</v>
      </c>
      <c r="V151" s="1352">
        <v>45281.0</v>
      </c>
      <c r="W151" s="1352">
        <v>45282.0</v>
      </c>
      <c r="X151" s="1352">
        <v>45283.0</v>
      </c>
      <c r="Y151" s="1352">
        <v>45284.0</v>
      </c>
      <c r="Z151" s="1352">
        <v>45285.0</v>
      </c>
      <c r="AA151" s="1352">
        <v>45286.0</v>
      </c>
      <c r="AB151" s="1352">
        <v>45287.0</v>
      </c>
      <c r="AC151" s="1352">
        <v>45288.0</v>
      </c>
      <c r="AD151" s="1352">
        <v>45289.0</v>
      </c>
      <c r="AE151" s="1352">
        <v>45290.0</v>
      </c>
      <c r="AF151" s="1352">
        <v>45291.0</v>
      </c>
    </row>
    <row r="152" collapsed="1">
      <c r="A152" s="1322" t="s">
        <v>1282</v>
      </c>
      <c r="B152" s="1380"/>
      <c r="C152" s="1380"/>
      <c r="D152" s="1380"/>
      <c r="E152" s="1380"/>
      <c r="F152" s="1380"/>
      <c r="G152" s="1324">
        <f t="shared" ref="G152:AF152" si="73">G157</f>
        <v>8</v>
      </c>
      <c r="H152" s="1324">
        <f t="shared" si="73"/>
        <v>19</v>
      </c>
      <c r="I152" s="1324">
        <f t="shared" si="73"/>
        <v>26</v>
      </c>
      <c r="J152" s="1324">
        <f t="shared" si="73"/>
        <v>18</v>
      </c>
      <c r="K152" s="1324">
        <f t="shared" si="73"/>
        <v>45</v>
      </c>
      <c r="L152" s="1324">
        <f t="shared" si="73"/>
        <v>41</v>
      </c>
      <c r="M152" s="1324">
        <f t="shared" si="73"/>
        <v>32</v>
      </c>
      <c r="N152" s="1324">
        <f t="shared" si="73"/>
        <v>25</v>
      </c>
      <c r="O152" s="1324">
        <f t="shared" si="73"/>
        <v>21</v>
      </c>
      <c r="P152" s="1324">
        <f t="shared" si="73"/>
        <v>10</v>
      </c>
      <c r="Q152" s="1324">
        <f t="shared" si="73"/>
        <v>18</v>
      </c>
      <c r="R152" s="1324">
        <f t="shared" si="73"/>
        <v>8</v>
      </c>
      <c r="S152" s="1324">
        <f t="shared" si="73"/>
        <v>19</v>
      </c>
      <c r="T152" s="1324">
        <f t="shared" si="73"/>
        <v>0</v>
      </c>
      <c r="U152" s="1353">
        <f t="shared" si="73"/>
        <v>0</v>
      </c>
      <c r="V152" s="1353">
        <f t="shared" si="73"/>
        <v>0</v>
      </c>
      <c r="W152" s="1353">
        <f t="shared" si="73"/>
        <v>0</v>
      </c>
      <c r="X152" s="1353">
        <f t="shared" si="73"/>
        <v>0</v>
      </c>
      <c r="Y152" s="1353">
        <f t="shared" si="73"/>
        <v>0</v>
      </c>
      <c r="Z152" s="1353">
        <f t="shared" si="73"/>
        <v>0</v>
      </c>
      <c r="AA152" s="1353">
        <f t="shared" si="73"/>
        <v>0</v>
      </c>
      <c r="AB152" s="1353">
        <f t="shared" si="73"/>
        <v>0</v>
      </c>
      <c r="AC152" s="1353">
        <f t="shared" si="73"/>
        <v>0</v>
      </c>
      <c r="AD152" s="1353">
        <f t="shared" si="73"/>
        <v>0</v>
      </c>
      <c r="AE152" s="1353">
        <f t="shared" si="73"/>
        <v>0</v>
      </c>
      <c r="AF152" s="1353">
        <f t="shared" si="73"/>
        <v>0</v>
      </c>
    </row>
    <row r="153" hidden="1" outlineLevel="1">
      <c r="A153" s="1354" t="s">
        <v>1283</v>
      </c>
      <c r="B153" s="1382"/>
      <c r="C153" s="1382"/>
      <c r="D153" s="1382"/>
      <c r="E153" s="1382"/>
      <c r="F153" s="1382"/>
      <c r="G153" s="1357"/>
      <c r="H153" s="1357"/>
      <c r="I153" s="1357"/>
      <c r="J153" s="1357"/>
      <c r="K153" s="1357"/>
      <c r="L153" s="1357"/>
      <c r="M153" s="1357"/>
      <c r="N153" s="1356"/>
      <c r="O153" s="1356"/>
      <c r="P153" s="1356"/>
      <c r="Q153" s="1356"/>
      <c r="R153" s="1356"/>
      <c r="S153" s="1356"/>
      <c r="T153" s="1356"/>
      <c r="U153" s="1355"/>
      <c r="V153" s="1355"/>
      <c r="W153" s="1355"/>
      <c r="X153" s="1355"/>
      <c r="Y153" s="1353"/>
      <c r="Z153" s="1353"/>
      <c r="AA153" s="1353"/>
      <c r="AB153" s="1353"/>
      <c r="AC153" s="1353"/>
      <c r="AD153" s="1353"/>
      <c r="AE153" s="1353"/>
      <c r="AF153" s="1353"/>
    </row>
    <row r="154" hidden="1" outlineLevel="1">
      <c r="A154" s="1326" t="s">
        <v>1286</v>
      </c>
      <c r="B154" s="1382"/>
      <c r="C154" s="1382"/>
      <c r="D154" s="1382"/>
      <c r="E154" s="1382"/>
      <c r="F154" s="1382"/>
      <c r="G154" s="1323">
        <v>2.0</v>
      </c>
      <c r="H154" s="1323">
        <v>2.0</v>
      </c>
      <c r="I154" s="1323">
        <v>7.0</v>
      </c>
      <c r="J154" s="1323">
        <v>1.0</v>
      </c>
      <c r="K154" s="1323">
        <v>5.0</v>
      </c>
      <c r="L154" s="1323">
        <v>1.0</v>
      </c>
      <c r="M154" s="1323">
        <v>6.0</v>
      </c>
      <c r="N154" s="1324">
        <v>5.0</v>
      </c>
      <c r="O154" s="1324">
        <v>6.0</v>
      </c>
      <c r="P154" s="1323">
        <v>0.0</v>
      </c>
      <c r="Q154" s="1324">
        <v>3.0</v>
      </c>
      <c r="R154" s="1324">
        <v>2.0</v>
      </c>
      <c r="S154" s="1324">
        <v>3.0</v>
      </c>
      <c r="T154" s="1324"/>
      <c r="U154" s="1355"/>
      <c r="V154" s="1355"/>
      <c r="W154" s="1355"/>
      <c r="X154" s="1355"/>
      <c r="Y154" s="1353"/>
      <c r="Z154" s="1353"/>
      <c r="AA154" s="1353"/>
      <c r="AB154" s="1353"/>
      <c r="AC154" s="1353"/>
      <c r="AD154" s="1353"/>
      <c r="AE154" s="1353"/>
      <c r="AF154" s="1353"/>
    </row>
    <row r="155" hidden="1" outlineLevel="1">
      <c r="A155" s="1326" t="s">
        <v>1289</v>
      </c>
      <c r="B155" s="1382"/>
      <c r="C155" s="1382"/>
      <c r="D155" s="1382"/>
      <c r="E155" s="1382"/>
      <c r="F155" s="1382"/>
      <c r="G155" s="1323">
        <v>4.0</v>
      </c>
      <c r="H155" s="1323">
        <v>6.0</v>
      </c>
      <c r="I155" s="1323">
        <v>4.0</v>
      </c>
      <c r="J155" s="1323">
        <v>4.0</v>
      </c>
      <c r="K155" s="1323">
        <v>10.0</v>
      </c>
      <c r="L155" s="1323">
        <v>10.0</v>
      </c>
      <c r="M155" s="1323">
        <v>7.0</v>
      </c>
      <c r="N155" s="1324">
        <v>3.0</v>
      </c>
      <c r="O155" s="1324">
        <v>5.0</v>
      </c>
      <c r="P155" s="1323">
        <v>1.0</v>
      </c>
      <c r="Q155" s="1324">
        <v>6.0</v>
      </c>
      <c r="R155" s="1324">
        <v>4.0</v>
      </c>
      <c r="S155" s="1324">
        <v>5.0</v>
      </c>
      <c r="T155" s="1324"/>
      <c r="U155" s="1355"/>
      <c r="V155" s="1355"/>
      <c r="W155" s="1355"/>
      <c r="X155" s="1355"/>
      <c r="Y155" s="1353"/>
      <c r="Z155" s="1353"/>
      <c r="AA155" s="1353"/>
      <c r="AB155" s="1353"/>
      <c r="AC155" s="1353"/>
      <c r="AD155" s="1353"/>
      <c r="AE155" s="1353"/>
      <c r="AF155" s="1353"/>
    </row>
    <row r="156" hidden="1" outlineLevel="1">
      <c r="A156" s="1326" t="s">
        <v>1291</v>
      </c>
      <c r="B156" s="1382"/>
      <c r="C156" s="1382"/>
      <c r="D156" s="1382"/>
      <c r="E156" s="1382"/>
      <c r="F156" s="1382"/>
      <c r="G156" s="1323">
        <v>2.0</v>
      </c>
      <c r="H156" s="1323">
        <v>11.0</v>
      </c>
      <c r="I156" s="1323">
        <v>15.0</v>
      </c>
      <c r="J156" s="1323">
        <v>13.0</v>
      </c>
      <c r="K156" s="1323">
        <v>30.0</v>
      </c>
      <c r="L156" s="1323">
        <v>30.0</v>
      </c>
      <c r="M156" s="1323">
        <v>19.0</v>
      </c>
      <c r="N156" s="1324">
        <v>17.0</v>
      </c>
      <c r="O156" s="1324">
        <v>10.0</v>
      </c>
      <c r="P156" s="1323">
        <v>9.0</v>
      </c>
      <c r="Q156" s="1324">
        <v>9.0</v>
      </c>
      <c r="R156" s="1324">
        <v>2.0</v>
      </c>
      <c r="S156" s="1324">
        <v>11.0</v>
      </c>
      <c r="T156" s="1324"/>
      <c r="U156" s="1355"/>
      <c r="V156" s="1355"/>
      <c r="W156" s="1355"/>
      <c r="X156" s="1355"/>
      <c r="Y156" s="1353"/>
      <c r="Z156" s="1353"/>
      <c r="AA156" s="1353"/>
      <c r="AB156" s="1353"/>
      <c r="AC156" s="1353"/>
      <c r="AD156" s="1353"/>
      <c r="AE156" s="1353"/>
      <c r="AF156" s="1353"/>
    </row>
    <row r="157" hidden="1" outlineLevel="1">
      <c r="A157" s="1358" t="s">
        <v>1350</v>
      </c>
      <c r="B157" s="1383"/>
      <c r="C157" s="1383"/>
      <c r="D157" s="1383"/>
      <c r="E157" s="1383"/>
      <c r="F157" s="1383"/>
      <c r="G157" s="1359">
        <f t="shared" ref="G157:AF157" si="74">SUM(G154:G156)</f>
        <v>8</v>
      </c>
      <c r="H157" s="1359">
        <f t="shared" si="74"/>
        <v>19</v>
      </c>
      <c r="I157" s="1359">
        <f t="shared" si="74"/>
        <v>26</v>
      </c>
      <c r="J157" s="1359">
        <f t="shared" si="74"/>
        <v>18</v>
      </c>
      <c r="K157" s="1359">
        <f t="shared" si="74"/>
        <v>45</v>
      </c>
      <c r="L157" s="1359">
        <f t="shared" si="74"/>
        <v>41</v>
      </c>
      <c r="M157" s="1359">
        <f t="shared" si="74"/>
        <v>32</v>
      </c>
      <c r="N157" s="1359">
        <f t="shared" si="74"/>
        <v>25</v>
      </c>
      <c r="O157" s="1359">
        <f t="shared" si="74"/>
        <v>21</v>
      </c>
      <c r="P157" s="1359">
        <f t="shared" si="74"/>
        <v>10</v>
      </c>
      <c r="Q157" s="1359">
        <f t="shared" si="74"/>
        <v>18</v>
      </c>
      <c r="R157" s="1359">
        <f t="shared" si="74"/>
        <v>8</v>
      </c>
      <c r="S157" s="1359">
        <f t="shared" si="74"/>
        <v>19</v>
      </c>
      <c r="T157" s="1359">
        <f t="shared" si="74"/>
        <v>0</v>
      </c>
      <c r="U157" s="1359">
        <f t="shared" si="74"/>
        <v>0</v>
      </c>
      <c r="V157" s="1359">
        <f t="shared" si="74"/>
        <v>0</v>
      </c>
      <c r="W157" s="1359">
        <f t="shared" si="74"/>
        <v>0</v>
      </c>
      <c r="X157" s="1359">
        <f t="shared" si="74"/>
        <v>0</v>
      </c>
      <c r="Y157" s="1359">
        <f t="shared" si="74"/>
        <v>0</v>
      </c>
      <c r="Z157" s="1359">
        <f t="shared" si="74"/>
        <v>0</v>
      </c>
      <c r="AA157" s="1359">
        <f t="shared" si="74"/>
        <v>0</v>
      </c>
      <c r="AB157" s="1359">
        <f t="shared" si="74"/>
        <v>0</v>
      </c>
      <c r="AC157" s="1359">
        <f t="shared" si="74"/>
        <v>0</v>
      </c>
      <c r="AD157" s="1359">
        <f t="shared" si="74"/>
        <v>0</v>
      </c>
      <c r="AE157" s="1359">
        <f t="shared" si="74"/>
        <v>0</v>
      </c>
      <c r="AF157" s="1359">
        <f t="shared" si="74"/>
        <v>0</v>
      </c>
    </row>
    <row r="158" collapsed="1">
      <c r="A158" s="1341" t="s">
        <v>1292</v>
      </c>
      <c r="B158" s="1380"/>
      <c r="C158" s="1380"/>
      <c r="D158" s="1380"/>
      <c r="E158" s="1380"/>
      <c r="F158" s="1380"/>
      <c r="G158" s="1324">
        <f t="shared" ref="G158:AF158" si="75">G163</f>
        <v>53</v>
      </c>
      <c r="H158" s="1324">
        <f t="shared" si="75"/>
        <v>104</v>
      </c>
      <c r="I158" s="1324">
        <f t="shared" si="75"/>
        <v>114</v>
      </c>
      <c r="J158" s="1324">
        <f t="shared" si="75"/>
        <v>130</v>
      </c>
      <c r="K158" s="1324">
        <f t="shared" si="75"/>
        <v>260</v>
      </c>
      <c r="L158" s="1324">
        <f t="shared" si="75"/>
        <v>245</v>
      </c>
      <c r="M158" s="1324">
        <f t="shared" si="75"/>
        <v>182</v>
      </c>
      <c r="N158" s="1324">
        <f t="shared" si="75"/>
        <v>141</v>
      </c>
      <c r="O158" s="1324">
        <f t="shared" si="75"/>
        <v>101</v>
      </c>
      <c r="P158" s="1324">
        <f t="shared" si="75"/>
        <v>79</v>
      </c>
      <c r="Q158" s="1324">
        <f t="shared" si="75"/>
        <v>59</v>
      </c>
      <c r="R158" s="1324">
        <f t="shared" si="75"/>
        <v>52</v>
      </c>
      <c r="S158" s="1324">
        <f t="shared" si="75"/>
        <v>54</v>
      </c>
      <c r="T158" s="1324">
        <f t="shared" si="75"/>
        <v>0</v>
      </c>
      <c r="U158" s="1353">
        <f t="shared" si="75"/>
        <v>0</v>
      </c>
      <c r="V158" s="1353">
        <f t="shared" si="75"/>
        <v>0</v>
      </c>
      <c r="W158" s="1353">
        <f t="shared" si="75"/>
        <v>0</v>
      </c>
      <c r="X158" s="1353">
        <f t="shared" si="75"/>
        <v>0</v>
      </c>
      <c r="Y158" s="1353">
        <f t="shared" si="75"/>
        <v>0</v>
      </c>
      <c r="Z158" s="1353">
        <f t="shared" si="75"/>
        <v>0</v>
      </c>
      <c r="AA158" s="1353">
        <f t="shared" si="75"/>
        <v>0</v>
      </c>
      <c r="AB158" s="1353">
        <f t="shared" si="75"/>
        <v>0</v>
      </c>
      <c r="AC158" s="1353">
        <f t="shared" si="75"/>
        <v>0</v>
      </c>
      <c r="AD158" s="1353">
        <f t="shared" si="75"/>
        <v>0</v>
      </c>
      <c r="AE158" s="1353">
        <f t="shared" si="75"/>
        <v>0</v>
      </c>
      <c r="AF158" s="1353">
        <f t="shared" si="75"/>
        <v>0</v>
      </c>
    </row>
    <row r="159" hidden="1" outlineLevel="1">
      <c r="A159" s="1354" t="s">
        <v>1283</v>
      </c>
      <c r="B159" s="1356"/>
      <c r="C159" s="1356"/>
      <c r="D159" s="1356"/>
      <c r="E159" s="1356"/>
      <c r="F159" s="1356"/>
      <c r="G159" s="1356"/>
      <c r="H159" s="1356"/>
      <c r="I159" s="1356"/>
      <c r="J159" s="1356"/>
      <c r="K159" s="1356"/>
      <c r="L159" s="1356"/>
      <c r="M159" s="1356"/>
      <c r="N159" s="1356"/>
      <c r="O159" s="1356"/>
      <c r="P159" s="1356"/>
      <c r="Q159" s="1356"/>
      <c r="R159" s="1356"/>
      <c r="S159" s="1356"/>
      <c r="T159" s="1356"/>
      <c r="U159" s="1353"/>
      <c r="V159" s="1353"/>
      <c r="W159" s="1353"/>
      <c r="X159" s="1353"/>
      <c r="Y159" s="1353"/>
      <c r="Z159" s="1353"/>
      <c r="AA159" s="1362"/>
      <c r="AB159" s="1362"/>
      <c r="AC159" s="1362"/>
      <c r="AD159" s="1362"/>
      <c r="AE159" s="1362"/>
      <c r="AF159" s="1362"/>
    </row>
    <row r="160" hidden="1" outlineLevel="1">
      <c r="A160" s="1326" t="s">
        <v>1286</v>
      </c>
      <c r="B160" s="1380"/>
      <c r="C160" s="1380"/>
      <c r="D160" s="1380"/>
      <c r="E160" s="1380"/>
      <c r="F160" s="1380"/>
      <c r="G160" s="1324">
        <v>4.0</v>
      </c>
      <c r="H160" s="1324">
        <v>9.0</v>
      </c>
      <c r="I160" s="1324">
        <v>11.0</v>
      </c>
      <c r="J160" s="1324">
        <v>25.0</v>
      </c>
      <c r="K160" s="1324">
        <v>25.0</v>
      </c>
      <c r="L160" s="1324">
        <v>22.0</v>
      </c>
      <c r="M160" s="1324">
        <v>14.0</v>
      </c>
      <c r="N160" s="1324">
        <v>15.0</v>
      </c>
      <c r="O160" s="1324">
        <v>14.0</v>
      </c>
      <c r="P160" s="1324">
        <v>6.0</v>
      </c>
      <c r="Q160" s="1324">
        <v>10.0</v>
      </c>
      <c r="R160" s="1324">
        <v>7.0</v>
      </c>
      <c r="S160" s="1324">
        <v>4.0</v>
      </c>
      <c r="T160" s="1324"/>
      <c r="U160" s="1353"/>
      <c r="V160" s="1353"/>
      <c r="W160" s="1353"/>
      <c r="X160" s="1353"/>
      <c r="Y160" s="1353"/>
      <c r="Z160" s="1353"/>
      <c r="AA160" s="1353"/>
      <c r="AB160" s="1353"/>
      <c r="AC160" s="1353"/>
      <c r="AD160" s="1353"/>
      <c r="AE160" s="1362"/>
      <c r="AF160" s="1362"/>
    </row>
    <row r="161" hidden="1" outlineLevel="1">
      <c r="A161" s="1326" t="s">
        <v>1289</v>
      </c>
      <c r="B161" s="1380"/>
      <c r="C161" s="1380"/>
      <c r="D161" s="1380"/>
      <c r="E161" s="1380"/>
      <c r="F161" s="1380"/>
      <c r="G161" s="1324">
        <v>15.0</v>
      </c>
      <c r="H161" s="1324">
        <v>44.0</v>
      </c>
      <c r="I161" s="1324">
        <v>37.0</v>
      </c>
      <c r="J161" s="1324">
        <v>52.0</v>
      </c>
      <c r="K161" s="1324">
        <v>108.0</v>
      </c>
      <c r="L161" s="1324">
        <v>92.0</v>
      </c>
      <c r="M161" s="1324">
        <v>75.0</v>
      </c>
      <c r="N161" s="1324">
        <v>64.0</v>
      </c>
      <c r="O161" s="1324">
        <v>41.0</v>
      </c>
      <c r="P161" s="1324">
        <v>27.0</v>
      </c>
      <c r="Q161" s="1324">
        <v>17.0</v>
      </c>
      <c r="R161" s="1324">
        <v>15.0</v>
      </c>
      <c r="S161" s="1324">
        <v>22.0</v>
      </c>
      <c r="T161" s="1324"/>
      <c r="U161" s="1353"/>
      <c r="V161" s="1353"/>
      <c r="W161" s="1353"/>
      <c r="X161" s="1353"/>
      <c r="Y161" s="1353"/>
      <c r="Z161" s="1353"/>
      <c r="AA161" s="1353"/>
      <c r="AB161" s="1353"/>
      <c r="AC161" s="1353"/>
      <c r="AD161" s="1353"/>
      <c r="AE161" s="1362"/>
      <c r="AF161" s="1362"/>
    </row>
    <row r="162" hidden="1" outlineLevel="1">
      <c r="A162" s="1326" t="s">
        <v>1291</v>
      </c>
      <c r="B162" s="1380"/>
      <c r="C162" s="1380"/>
      <c r="D162" s="1380"/>
      <c r="E162" s="1380"/>
      <c r="F162" s="1380"/>
      <c r="G162" s="1324">
        <v>34.0</v>
      </c>
      <c r="H162" s="1324">
        <v>51.0</v>
      </c>
      <c r="I162" s="1324">
        <v>66.0</v>
      </c>
      <c r="J162" s="1324">
        <v>53.0</v>
      </c>
      <c r="K162" s="1324">
        <v>127.0</v>
      </c>
      <c r="L162" s="1324">
        <v>131.0</v>
      </c>
      <c r="M162" s="1324">
        <v>93.0</v>
      </c>
      <c r="N162" s="1324">
        <v>62.0</v>
      </c>
      <c r="O162" s="1324">
        <v>46.0</v>
      </c>
      <c r="P162" s="1324">
        <v>46.0</v>
      </c>
      <c r="Q162" s="1324">
        <v>32.0</v>
      </c>
      <c r="R162" s="1324">
        <v>30.0</v>
      </c>
      <c r="S162" s="1324">
        <v>28.0</v>
      </c>
      <c r="T162" s="1324"/>
      <c r="U162" s="1353"/>
      <c r="V162" s="1353"/>
      <c r="W162" s="1353"/>
      <c r="X162" s="1353"/>
      <c r="Y162" s="1353"/>
      <c r="Z162" s="1353"/>
      <c r="AA162" s="1353"/>
      <c r="AB162" s="1353"/>
      <c r="AC162" s="1353"/>
      <c r="AD162" s="1353"/>
      <c r="AE162" s="1362"/>
      <c r="AF162" s="1362"/>
    </row>
    <row r="163" hidden="1" outlineLevel="1">
      <c r="A163" s="1358" t="s">
        <v>1350</v>
      </c>
      <c r="B163" s="1389"/>
      <c r="C163" s="1389"/>
      <c r="D163" s="1389"/>
      <c r="E163" s="1389"/>
      <c r="F163" s="1389"/>
      <c r="G163" s="1361">
        <f t="shared" ref="G163:AF163" si="76">SUM(G160:G162)</f>
        <v>53</v>
      </c>
      <c r="H163" s="1361">
        <f t="shared" si="76"/>
        <v>104</v>
      </c>
      <c r="I163" s="1361">
        <f t="shared" si="76"/>
        <v>114</v>
      </c>
      <c r="J163" s="1361">
        <f t="shared" si="76"/>
        <v>130</v>
      </c>
      <c r="K163" s="1361">
        <f t="shared" si="76"/>
        <v>260</v>
      </c>
      <c r="L163" s="1361">
        <f t="shared" si="76"/>
        <v>245</v>
      </c>
      <c r="M163" s="1361">
        <f t="shared" si="76"/>
        <v>182</v>
      </c>
      <c r="N163" s="1361">
        <f t="shared" si="76"/>
        <v>141</v>
      </c>
      <c r="O163" s="1361">
        <f t="shared" si="76"/>
        <v>101</v>
      </c>
      <c r="P163" s="1361">
        <f t="shared" si="76"/>
        <v>79</v>
      </c>
      <c r="Q163" s="1361">
        <f t="shared" si="76"/>
        <v>59</v>
      </c>
      <c r="R163" s="1361">
        <f t="shared" si="76"/>
        <v>52</v>
      </c>
      <c r="S163" s="1361">
        <f t="shared" si="76"/>
        <v>54</v>
      </c>
      <c r="T163" s="1361">
        <f t="shared" si="76"/>
        <v>0</v>
      </c>
      <c r="U163" s="1361">
        <f t="shared" si="76"/>
        <v>0</v>
      </c>
      <c r="V163" s="1361">
        <f t="shared" si="76"/>
        <v>0</v>
      </c>
      <c r="W163" s="1361">
        <f t="shared" si="76"/>
        <v>0</v>
      </c>
      <c r="X163" s="1361">
        <f t="shared" si="76"/>
        <v>0</v>
      </c>
      <c r="Y163" s="1361">
        <f t="shared" si="76"/>
        <v>0</v>
      </c>
      <c r="Z163" s="1361">
        <f t="shared" si="76"/>
        <v>0</v>
      </c>
      <c r="AA163" s="1361">
        <f t="shared" si="76"/>
        <v>0</v>
      </c>
      <c r="AB163" s="1361">
        <f t="shared" si="76"/>
        <v>0</v>
      </c>
      <c r="AC163" s="1361">
        <f t="shared" si="76"/>
        <v>0</v>
      </c>
      <c r="AD163" s="1361">
        <f t="shared" si="76"/>
        <v>0</v>
      </c>
      <c r="AE163" s="1361">
        <f t="shared" si="76"/>
        <v>0</v>
      </c>
      <c r="AF163" s="1361">
        <f t="shared" si="76"/>
        <v>0</v>
      </c>
    </row>
    <row r="164" collapsed="1">
      <c r="A164" s="1341" t="s">
        <v>1296</v>
      </c>
      <c r="B164" s="1386"/>
      <c r="C164" s="1386"/>
      <c r="D164" s="1386"/>
      <c r="E164" s="1386"/>
      <c r="F164" s="1386"/>
      <c r="G164" s="1363">
        <f t="shared" ref="G164:AF164" si="77">G169</f>
        <v>158</v>
      </c>
      <c r="H164" s="1363">
        <f t="shared" si="77"/>
        <v>361</v>
      </c>
      <c r="I164" s="1363">
        <f t="shared" si="77"/>
        <v>409</v>
      </c>
      <c r="J164" s="1363">
        <f t="shared" si="77"/>
        <v>431</v>
      </c>
      <c r="K164" s="1363">
        <f t="shared" si="77"/>
        <v>540</v>
      </c>
      <c r="L164" s="1363">
        <f t="shared" si="77"/>
        <v>534</v>
      </c>
      <c r="M164" s="1363">
        <f t="shared" si="77"/>
        <v>451</v>
      </c>
      <c r="N164" s="1363">
        <f t="shared" si="77"/>
        <v>389</v>
      </c>
      <c r="O164" s="1363">
        <f t="shared" si="77"/>
        <v>247</v>
      </c>
      <c r="P164" s="1363">
        <f t="shared" si="77"/>
        <v>203</v>
      </c>
      <c r="Q164" s="1363">
        <f t="shared" si="77"/>
        <v>172</v>
      </c>
      <c r="R164" s="1363">
        <f t="shared" si="77"/>
        <v>121</v>
      </c>
      <c r="S164" s="1363">
        <f t="shared" si="77"/>
        <v>123</v>
      </c>
      <c r="T164" s="1363">
        <f t="shared" si="77"/>
        <v>0</v>
      </c>
      <c r="U164" s="1362">
        <f t="shared" si="77"/>
        <v>0</v>
      </c>
      <c r="V164" s="1362">
        <f t="shared" si="77"/>
        <v>0</v>
      </c>
      <c r="W164" s="1362">
        <f t="shared" si="77"/>
        <v>0</v>
      </c>
      <c r="X164" s="1362">
        <f t="shared" si="77"/>
        <v>0</v>
      </c>
      <c r="Y164" s="1362">
        <f t="shared" si="77"/>
        <v>0</v>
      </c>
      <c r="Z164" s="1362">
        <f t="shared" si="77"/>
        <v>0</v>
      </c>
      <c r="AA164" s="1362">
        <f t="shared" si="77"/>
        <v>0</v>
      </c>
      <c r="AB164" s="1362">
        <f t="shared" si="77"/>
        <v>0</v>
      </c>
      <c r="AC164" s="1362">
        <f t="shared" si="77"/>
        <v>0</v>
      </c>
      <c r="AD164" s="1362">
        <f t="shared" si="77"/>
        <v>0</v>
      </c>
      <c r="AE164" s="1362">
        <f t="shared" si="77"/>
        <v>0</v>
      </c>
      <c r="AF164" s="1362">
        <f t="shared" si="77"/>
        <v>0</v>
      </c>
    </row>
    <row r="165" hidden="1" outlineLevel="1">
      <c r="A165" s="1354" t="s">
        <v>1283</v>
      </c>
      <c r="B165" s="1380"/>
      <c r="C165" s="1380"/>
      <c r="D165" s="1380"/>
      <c r="E165" s="1380"/>
      <c r="F165" s="1380"/>
      <c r="G165" s="1324"/>
      <c r="H165" s="1324"/>
      <c r="I165" s="1324"/>
      <c r="J165" s="1324"/>
      <c r="K165" s="1324"/>
      <c r="L165" s="1324"/>
      <c r="M165" s="1324"/>
      <c r="N165" s="1324"/>
      <c r="O165" s="1324"/>
      <c r="P165" s="1324"/>
      <c r="Q165" s="1324"/>
      <c r="R165" s="1324"/>
      <c r="S165" s="1324"/>
      <c r="T165" s="1324"/>
      <c r="U165" s="1353"/>
      <c r="V165" s="1353"/>
      <c r="W165" s="1353"/>
      <c r="X165" s="1353"/>
      <c r="Y165" s="1353"/>
      <c r="Z165" s="1353"/>
      <c r="AA165" s="1362"/>
      <c r="AB165" s="1362"/>
      <c r="AC165" s="1362"/>
      <c r="AD165" s="1362"/>
      <c r="AE165" s="1362"/>
      <c r="AF165" s="1362"/>
    </row>
    <row r="166" hidden="1" outlineLevel="1">
      <c r="A166" s="1326" t="s">
        <v>1286</v>
      </c>
      <c r="B166" s="1380"/>
      <c r="C166" s="1380"/>
      <c r="D166" s="1380"/>
      <c r="E166" s="1380"/>
      <c r="F166" s="1380"/>
      <c r="G166" s="1324">
        <v>17.0</v>
      </c>
      <c r="H166" s="1324">
        <v>34.0</v>
      </c>
      <c r="I166" s="1324">
        <v>54.0</v>
      </c>
      <c r="J166" s="1324">
        <v>45.0</v>
      </c>
      <c r="K166" s="1324">
        <v>45.0</v>
      </c>
      <c r="L166" s="1324">
        <v>49.0</v>
      </c>
      <c r="M166" s="1324">
        <v>54.0</v>
      </c>
      <c r="N166" s="1324">
        <v>41.0</v>
      </c>
      <c r="O166" s="1324">
        <v>19.0</v>
      </c>
      <c r="P166" s="1324">
        <v>24.0</v>
      </c>
      <c r="Q166" s="1324">
        <v>22.0</v>
      </c>
      <c r="R166" s="1324">
        <v>18.0</v>
      </c>
      <c r="S166" s="1324">
        <v>16.0</v>
      </c>
      <c r="T166" s="1324"/>
      <c r="U166" s="1353"/>
      <c r="V166" s="1353"/>
      <c r="W166" s="1353"/>
      <c r="X166" s="1353"/>
      <c r="Y166" s="1353"/>
      <c r="Z166" s="1353"/>
      <c r="AA166" s="1353"/>
      <c r="AB166" s="1353"/>
      <c r="AC166" s="1353"/>
      <c r="AD166" s="1353"/>
      <c r="AE166" s="1362"/>
      <c r="AF166" s="1362"/>
    </row>
    <row r="167" hidden="1" outlineLevel="1">
      <c r="A167" s="1326" t="s">
        <v>1289</v>
      </c>
      <c r="B167" s="1380"/>
      <c r="C167" s="1380"/>
      <c r="D167" s="1380"/>
      <c r="E167" s="1380"/>
      <c r="F167" s="1380"/>
      <c r="G167" s="1324">
        <v>70.0</v>
      </c>
      <c r="H167" s="1324">
        <v>158.0</v>
      </c>
      <c r="I167" s="1324">
        <v>180.0</v>
      </c>
      <c r="J167" s="1324">
        <v>193.0</v>
      </c>
      <c r="K167" s="1324">
        <v>245.0</v>
      </c>
      <c r="L167" s="1324">
        <v>248.0</v>
      </c>
      <c r="M167" s="1324">
        <v>210.0</v>
      </c>
      <c r="N167" s="1324">
        <v>185.0</v>
      </c>
      <c r="O167" s="1324">
        <v>120.0</v>
      </c>
      <c r="P167" s="1324">
        <v>92.0</v>
      </c>
      <c r="Q167" s="1324">
        <v>72.0</v>
      </c>
      <c r="R167" s="1324">
        <v>54.0</v>
      </c>
      <c r="S167" s="1324">
        <v>40.0</v>
      </c>
      <c r="T167" s="1324"/>
      <c r="U167" s="1353"/>
      <c r="V167" s="1353"/>
      <c r="W167" s="1353"/>
      <c r="X167" s="1353"/>
      <c r="Y167" s="1353"/>
      <c r="Z167" s="1353"/>
      <c r="AA167" s="1353"/>
      <c r="AB167" s="1353"/>
      <c r="AC167" s="1353"/>
      <c r="AD167" s="1353"/>
      <c r="AE167" s="1362"/>
      <c r="AF167" s="1362"/>
    </row>
    <row r="168" hidden="1" outlineLevel="1">
      <c r="A168" s="1326" t="s">
        <v>1291</v>
      </c>
      <c r="B168" s="1380"/>
      <c r="C168" s="1380"/>
      <c r="D168" s="1380"/>
      <c r="E168" s="1380"/>
      <c r="F168" s="1380"/>
      <c r="G168" s="1324">
        <v>71.0</v>
      </c>
      <c r="H168" s="1324">
        <v>169.0</v>
      </c>
      <c r="I168" s="1324">
        <v>175.0</v>
      </c>
      <c r="J168" s="1324">
        <v>193.0</v>
      </c>
      <c r="K168" s="1324">
        <v>250.0</v>
      </c>
      <c r="L168" s="1324">
        <v>237.0</v>
      </c>
      <c r="M168" s="1324">
        <v>187.0</v>
      </c>
      <c r="N168" s="1324">
        <v>163.0</v>
      </c>
      <c r="O168" s="1324">
        <v>108.0</v>
      </c>
      <c r="P168" s="1324">
        <v>87.0</v>
      </c>
      <c r="Q168" s="1324">
        <v>78.0</v>
      </c>
      <c r="R168" s="1324">
        <v>49.0</v>
      </c>
      <c r="S168" s="1324">
        <v>67.0</v>
      </c>
      <c r="T168" s="1324"/>
      <c r="U168" s="1353"/>
      <c r="V168" s="1353"/>
      <c r="W168" s="1353"/>
      <c r="X168" s="1353"/>
      <c r="Y168" s="1353"/>
      <c r="Z168" s="1353"/>
      <c r="AA168" s="1353"/>
      <c r="AB168" s="1353"/>
      <c r="AC168" s="1353"/>
      <c r="AD168" s="1353"/>
      <c r="AE168" s="1362"/>
      <c r="AF168" s="1362"/>
    </row>
    <row r="169" hidden="1" outlineLevel="1">
      <c r="A169" s="1358" t="s">
        <v>1350</v>
      </c>
      <c r="B169" s="1389"/>
      <c r="C169" s="1389"/>
      <c r="D169" s="1389"/>
      <c r="E169" s="1389"/>
      <c r="F169" s="1389"/>
      <c r="G169" s="1361">
        <f t="shared" ref="G169:AF169" si="78">SUM(G166:G168)</f>
        <v>158</v>
      </c>
      <c r="H169" s="1361">
        <f t="shared" si="78"/>
        <v>361</v>
      </c>
      <c r="I169" s="1361">
        <f t="shared" si="78"/>
        <v>409</v>
      </c>
      <c r="J169" s="1361">
        <f t="shared" si="78"/>
        <v>431</v>
      </c>
      <c r="K169" s="1361">
        <f t="shared" si="78"/>
        <v>540</v>
      </c>
      <c r="L169" s="1361">
        <f t="shared" si="78"/>
        <v>534</v>
      </c>
      <c r="M169" s="1361">
        <f t="shared" si="78"/>
        <v>451</v>
      </c>
      <c r="N169" s="1361">
        <f t="shared" si="78"/>
        <v>389</v>
      </c>
      <c r="O169" s="1361">
        <f t="shared" si="78"/>
        <v>247</v>
      </c>
      <c r="P169" s="1361">
        <f t="shared" si="78"/>
        <v>203</v>
      </c>
      <c r="Q169" s="1361">
        <f t="shared" si="78"/>
        <v>172</v>
      </c>
      <c r="R169" s="1361">
        <f t="shared" si="78"/>
        <v>121</v>
      </c>
      <c r="S169" s="1361">
        <f t="shared" si="78"/>
        <v>123</v>
      </c>
      <c r="T169" s="1361">
        <f t="shared" si="78"/>
        <v>0</v>
      </c>
      <c r="U169" s="1361">
        <f t="shared" si="78"/>
        <v>0</v>
      </c>
      <c r="V169" s="1361">
        <f t="shared" si="78"/>
        <v>0</v>
      </c>
      <c r="W169" s="1361">
        <f t="shared" si="78"/>
        <v>0</v>
      </c>
      <c r="X169" s="1361">
        <f t="shared" si="78"/>
        <v>0</v>
      </c>
      <c r="Y169" s="1361">
        <f t="shared" si="78"/>
        <v>0</v>
      </c>
      <c r="Z169" s="1361">
        <f t="shared" si="78"/>
        <v>0</v>
      </c>
      <c r="AA169" s="1361">
        <f t="shared" si="78"/>
        <v>0</v>
      </c>
      <c r="AB169" s="1361">
        <f t="shared" si="78"/>
        <v>0</v>
      </c>
      <c r="AC169" s="1361">
        <f t="shared" si="78"/>
        <v>0</v>
      </c>
      <c r="AD169" s="1361">
        <f t="shared" si="78"/>
        <v>0</v>
      </c>
      <c r="AE169" s="1361">
        <f t="shared" si="78"/>
        <v>0</v>
      </c>
      <c r="AF169" s="1361">
        <f t="shared" si="78"/>
        <v>0</v>
      </c>
    </row>
    <row r="170" collapsed="1">
      <c r="A170" s="1364" t="s">
        <v>1305</v>
      </c>
      <c r="B170" s="1386"/>
      <c r="C170" s="1386"/>
      <c r="D170" s="1386"/>
      <c r="E170" s="1386"/>
      <c r="F170" s="1386"/>
      <c r="G170" s="1363">
        <f t="shared" ref="G170:AF170" si="79">G175</f>
        <v>114</v>
      </c>
      <c r="H170" s="1363">
        <f t="shared" si="79"/>
        <v>219</v>
      </c>
      <c r="I170" s="1363">
        <f t="shared" si="79"/>
        <v>236</v>
      </c>
      <c r="J170" s="1363">
        <f t="shared" si="79"/>
        <v>221</v>
      </c>
      <c r="K170" s="1363">
        <f t="shared" si="79"/>
        <v>434</v>
      </c>
      <c r="L170" s="1363">
        <f t="shared" si="79"/>
        <v>381</v>
      </c>
      <c r="M170" s="1363">
        <f t="shared" si="79"/>
        <v>330</v>
      </c>
      <c r="N170" s="1363">
        <f t="shared" si="79"/>
        <v>241</v>
      </c>
      <c r="O170" s="1363">
        <f t="shared" si="79"/>
        <v>164</v>
      </c>
      <c r="P170" s="1363">
        <f t="shared" si="79"/>
        <v>123</v>
      </c>
      <c r="Q170" s="1363">
        <f t="shared" si="79"/>
        <v>92</v>
      </c>
      <c r="R170" s="1363">
        <f t="shared" si="79"/>
        <v>67</v>
      </c>
      <c r="S170" s="1363">
        <f t="shared" si="79"/>
        <v>78</v>
      </c>
      <c r="T170" s="1363">
        <f t="shared" si="79"/>
        <v>0</v>
      </c>
      <c r="U170" s="1362">
        <f t="shared" si="79"/>
        <v>0</v>
      </c>
      <c r="V170" s="1362">
        <f t="shared" si="79"/>
        <v>0</v>
      </c>
      <c r="W170" s="1362">
        <f t="shared" si="79"/>
        <v>0</v>
      </c>
      <c r="X170" s="1362">
        <f t="shared" si="79"/>
        <v>0</v>
      </c>
      <c r="Y170" s="1362">
        <f t="shared" si="79"/>
        <v>0</v>
      </c>
      <c r="Z170" s="1362">
        <f t="shared" si="79"/>
        <v>0</v>
      </c>
      <c r="AA170" s="1362">
        <f t="shared" si="79"/>
        <v>0</v>
      </c>
      <c r="AB170" s="1362">
        <f t="shared" si="79"/>
        <v>0</v>
      </c>
      <c r="AC170" s="1362">
        <f t="shared" si="79"/>
        <v>0</v>
      </c>
      <c r="AD170" s="1362">
        <f t="shared" si="79"/>
        <v>0</v>
      </c>
      <c r="AE170" s="1362">
        <f t="shared" si="79"/>
        <v>0</v>
      </c>
      <c r="AF170" s="1362">
        <f t="shared" si="79"/>
        <v>0</v>
      </c>
    </row>
    <row r="171" hidden="1" outlineLevel="1">
      <c r="A171" s="1354" t="s">
        <v>1283</v>
      </c>
      <c r="B171" s="1380"/>
      <c r="C171" s="1380"/>
      <c r="D171" s="1380"/>
      <c r="E171" s="1380"/>
      <c r="F171" s="1380"/>
      <c r="G171" s="1324"/>
      <c r="H171" s="1324"/>
      <c r="I171" s="1324"/>
      <c r="J171" s="1324"/>
      <c r="K171" s="1324"/>
      <c r="L171" s="1324"/>
      <c r="M171" s="1324"/>
      <c r="N171" s="1324"/>
      <c r="O171" s="1324"/>
      <c r="P171" s="1324"/>
      <c r="Q171" s="1324"/>
      <c r="R171" s="1324"/>
      <c r="S171" s="1324"/>
      <c r="T171" s="1324"/>
      <c r="U171" s="1353"/>
      <c r="V171" s="1353"/>
      <c r="W171" s="1353"/>
      <c r="X171" s="1353"/>
      <c r="Y171" s="1353"/>
      <c r="Z171" s="1353"/>
      <c r="AA171" s="1362"/>
      <c r="AB171" s="1362"/>
      <c r="AC171" s="1362"/>
      <c r="AD171" s="1362"/>
      <c r="AE171" s="1362"/>
      <c r="AF171" s="1362"/>
    </row>
    <row r="172" hidden="1" outlineLevel="1">
      <c r="A172" s="1326" t="s">
        <v>1286</v>
      </c>
      <c r="B172" s="1380"/>
      <c r="C172" s="1380"/>
      <c r="D172" s="1380"/>
      <c r="E172" s="1380"/>
      <c r="F172" s="1380"/>
      <c r="G172" s="1324">
        <v>9.0</v>
      </c>
      <c r="H172" s="1324">
        <v>21.0</v>
      </c>
      <c r="I172" s="1324">
        <v>28.0</v>
      </c>
      <c r="J172" s="1324">
        <v>15.0</v>
      </c>
      <c r="K172" s="1324">
        <v>29.0</v>
      </c>
      <c r="L172" s="1324">
        <v>24.0</v>
      </c>
      <c r="M172" s="1324">
        <v>33.0</v>
      </c>
      <c r="N172" s="1324">
        <v>29.0</v>
      </c>
      <c r="O172" s="1324">
        <v>18.0</v>
      </c>
      <c r="P172" s="1324">
        <v>16.0</v>
      </c>
      <c r="Q172" s="1324">
        <v>7.0</v>
      </c>
      <c r="R172" s="1324">
        <v>9.0</v>
      </c>
      <c r="S172" s="1324">
        <v>9.0</v>
      </c>
      <c r="T172" s="1324"/>
      <c r="U172" s="1353"/>
      <c r="V172" s="1353"/>
      <c r="W172" s="1353"/>
      <c r="X172" s="1353"/>
      <c r="Y172" s="1353"/>
      <c r="Z172" s="1353"/>
      <c r="AA172" s="1353"/>
      <c r="AB172" s="1353"/>
      <c r="AC172" s="1353"/>
      <c r="AD172" s="1353"/>
      <c r="AE172" s="1362"/>
      <c r="AF172" s="1362"/>
    </row>
    <row r="173" hidden="1" outlineLevel="1">
      <c r="A173" s="1326" t="s">
        <v>1289</v>
      </c>
      <c r="B173" s="1380"/>
      <c r="C173" s="1380"/>
      <c r="D173" s="1380"/>
      <c r="E173" s="1380"/>
      <c r="F173" s="1380"/>
      <c r="G173" s="1324">
        <v>49.0</v>
      </c>
      <c r="H173" s="1324">
        <v>98.0</v>
      </c>
      <c r="I173" s="1324">
        <v>105.0</v>
      </c>
      <c r="J173" s="1324">
        <v>103.0</v>
      </c>
      <c r="K173" s="1324">
        <v>178.0</v>
      </c>
      <c r="L173" s="1324">
        <v>168.0</v>
      </c>
      <c r="M173" s="1324">
        <v>143.0</v>
      </c>
      <c r="N173" s="1324">
        <v>98.0</v>
      </c>
      <c r="O173" s="1324">
        <v>73.0</v>
      </c>
      <c r="P173" s="1324">
        <v>54.0</v>
      </c>
      <c r="Q173" s="1324">
        <v>37.0</v>
      </c>
      <c r="R173" s="1324">
        <v>28.0</v>
      </c>
      <c r="S173" s="1324">
        <v>37.0</v>
      </c>
      <c r="T173" s="1324"/>
      <c r="U173" s="1353"/>
      <c r="V173" s="1353"/>
      <c r="W173" s="1353"/>
      <c r="X173" s="1353"/>
      <c r="Y173" s="1353"/>
      <c r="Z173" s="1353"/>
      <c r="AA173" s="1353"/>
      <c r="AB173" s="1353"/>
      <c r="AC173" s="1353"/>
      <c r="AD173" s="1353"/>
      <c r="AE173" s="1362"/>
      <c r="AF173" s="1362"/>
    </row>
    <row r="174" hidden="1" outlineLevel="1">
      <c r="A174" s="1326" t="s">
        <v>1291</v>
      </c>
      <c r="B174" s="1380"/>
      <c r="C174" s="1380"/>
      <c r="D174" s="1380"/>
      <c r="E174" s="1380"/>
      <c r="F174" s="1380"/>
      <c r="G174" s="1324">
        <v>56.0</v>
      </c>
      <c r="H174" s="1324">
        <v>100.0</v>
      </c>
      <c r="I174" s="1324">
        <v>103.0</v>
      </c>
      <c r="J174" s="1324">
        <v>103.0</v>
      </c>
      <c r="K174" s="1324">
        <v>227.0</v>
      </c>
      <c r="L174" s="1324">
        <v>189.0</v>
      </c>
      <c r="M174" s="1324">
        <v>154.0</v>
      </c>
      <c r="N174" s="1324">
        <v>114.0</v>
      </c>
      <c r="O174" s="1324">
        <v>73.0</v>
      </c>
      <c r="P174" s="1324">
        <v>53.0</v>
      </c>
      <c r="Q174" s="1324">
        <v>48.0</v>
      </c>
      <c r="R174" s="1324">
        <v>30.0</v>
      </c>
      <c r="S174" s="1324">
        <v>32.0</v>
      </c>
      <c r="T174" s="1324"/>
      <c r="U174" s="1353"/>
      <c r="V174" s="1353"/>
      <c r="W174" s="1353"/>
      <c r="X174" s="1353"/>
      <c r="Y174" s="1353"/>
      <c r="Z174" s="1353"/>
      <c r="AA174" s="1353"/>
      <c r="AB174" s="1353"/>
      <c r="AC174" s="1353"/>
      <c r="AD174" s="1353"/>
      <c r="AE174" s="1362"/>
      <c r="AF174" s="1362"/>
    </row>
    <row r="175" hidden="1" outlineLevel="1">
      <c r="A175" s="1358" t="s">
        <v>1350</v>
      </c>
      <c r="B175" s="1389"/>
      <c r="C175" s="1389"/>
      <c r="D175" s="1389"/>
      <c r="E175" s="1389"/>
      <c r="F175" s="1389"/>
      <c r="G175" s="1361">
        <f t="shared" ref="G175:AF175" si="80">SUM(G172:G174)</f>
        <v>114</v>
      </c>
      <c r="H175" s="1361">
        <f t="shared" si="80"/>
        <v>219</v>
      </c>
      <c r="I175" s="1361">
        <f t="shared" si="80"/>
        <v>236</v>
      </c>
      <c r="J175" s="1361">
        <f t="shared" si="80"/>
        <v>221</v>
      </c>
      <c r="K175" s="1361">
        <f t="shared" si="80"/>
        <v>434</v>
      </c>
      <c r="L175" s="1361">
        <f t="shared" si="80"/>
        <v>381</v>
      </c>
      <c r="M175" s="1361">
        <f t="shared" si="80"/>
        <v>330</v>
      </c>
      <c r="N175" s="1361">
        <f t="shared" si="80"/>
        <v>241</v>
      </c>
      <c r="O175" s="1361">
        <f t="shared" si="80"/>
        <v>164</v>
      </c>
      <c r="P175" s="1361">
        <f t="shared" si="80"/>
        <v>123</v>
      </c>
      <c r="Q175" s="1361">
        <f t="shared" si="80"/>
        <v>92</v>
      </c>
      <c r="R175" s="1361">
        <f t="shared" si="80"/>
        <v>67</v>
      </c>
      <c r="S175" s="1361">
        <f t="shared" si="80"/>
        <v>78</v>
      </c>
      <c r="T175" s="1361">
        <f t="shared" si="80"/>
        <v>0</v>
      </c>
      <c r="U175" s="1361">
        <f t="shared" si="80"/>
        <v>0</v>
      </c>
      <c r="V175" s="1361">
        <f t="shared" si="80"/>
        <v>0</v>
      </c>
      <c r="W175" s="1361">
        <f t="shared" si="80"/>
        <v>0</v>
      </c>
      <c r="X175" s="1361">
        <f t="shared" si="80"/>
        <v>0</v>
      </c>
      <c r="Y175" s="1361">
        <f t="shared" si="80"/>
        <v>0</v>
      </c>
      <c r="Z175" s="1361">
        <f t="shared" si="80"/>
        <v>0</v>
      </c>
      <c r="AA175" s="1361">
        <f t="shared" si="80"/>
        <v>0</v>
      </c>
      <c r="AB175" s="1361">
        <f t="shared" si="80"/>
        <v>0</v>
      </c>
      <c r="AC175" s="1361">
        <f t="shared" si="80"/>
        <v>0</v>
      </c>
      <c r="AD175" s="1361">
        <f t="shared" si="80"/>
        <v>0</v>
      </c>
      <c r="AE175" s="1361">
        <f t="shared" si="80"/>
        <v>0</v>
      </c>
      <c r="AF175" s="1361">
        <f t="shared" si="80"/>
        <v>0</v>
      </c>
    </row>
    <row r="176">
      <c r="A176" s="1365" t="s">
        <v>1350</v>
      </c>
      <c r="B176" s="1406"/>
      <c r="C176" s="1406"/>
      <c r="D176" s="1406"/>
      <c r="E176" s="1406"/>
      <c r="F176" s="1406"/>
      <c r="G176" s="1367">
        <f t="shared" ref="G176:AF176" si="81">SUM(G152,G158,G164,G170)</f>
        <v>333</v>
      </c>
      <c r="H176" s="1367">
        <f t="shared" si="81"/>
        <v>703</v>
      </c>
      <c r="I176" s="1367">
        <f t="shared" si="81"/>
        <v>785</v>
      </c>
      <c r="J176" s="1367">
        <f t="shared" si="81"/>
        <v>800</v>
      </c>
      <c r="K176" s="1367">
        <f t="shared" si="81"/>
        <v>1279</v>
      </c>
      <c r="L176" s="1367">
        <f t="shared" si="81"/>
        <v>1201</v>
      </c>
      <c r="M176" s="1367">
        <f t="shared" si="81"/>
        <v>995</v>
      </c>
      <c r="N176" s="1367">
        <f t="shared" si="81"/>
        <v>796</v>
      </c>
      <c r="O176" s="1367">
        <f t="shared" si="81"/>
        <v>533</v>
      </c>
      <c r="P176" s="1367">
        <f t="shared" si="81"/>
        <v>415</v>
      </c>
      <c r="Q176" s="1367">
        <f t="shared" si="81"/>
        <v>341</v>
      </c>
      <c r="R176" s="1367">
        <f t="shared" si="81"/>
        <v>248</v>
      </c>
      <c r="S176" s="1367">
        <f t="shared" si="81"/>
        <v>274</v>
      </c>
      <c r="T176" s="1367">
        <f t="shared" si="81"/>
        <v>0</v>
      </c>
      <c r="U176" s="1366">
        <f t="shared" si="81"/>
        <v>0</v>
      </c>
      <c r="V176" s="1366">
        <f t="shared" si="81"/>
        <v>0</v>
      </c>
      <c r="W176" s="1366">
        <f t="shared" si="81"/>
        <v>0</v>
      </c>
      <c r="X176" s="1366">
        <f t="shared" si="81"/>
        <v>0</v>
      </c>
      <c r="Y176" s="1366">
        <f t="shared" si="81"/>
        <v>0</v>
      </c>
      <c r="Z176" s="1366">
        <f t="shared" si="81"/>
        <v>0</v>
      </c>
      <c r="AA176" s="1366">
        <f t="shared" si="81"/>
        <v>0</v>
      </c>
      <c r="AB176" s="1366">
        <f t="shared" si="81"/>
        <v>0</v>
      </c>
      <c r="AC176" s="1366">
        <f t="shared" si="81"/>
        <v>0</v>
      </c>
      <c r="AD176" s="1366">
        <f t="shared" si="81"/>
        <v>0</v>
      </c>
      <c r="AE176" s="1366">
        <f t="shared" si="81"/>
        <v>0</v>
      </c>
      <c r="AF176" s="1366">
        <f t="shared" si="81"/>
        <v>0</v>
      </c>
    </row>
    <row r="177">
      <c r="A177" s="1368" t="s">
        <v>1503</v>
      </c>
      <c r="B177" s="1369">
        <v>45261.0</v>
      </c>
      <c r="C177" s="1369">
        <v>45262.0</v>
      </c>
      <c r="D177" s="1369">
        <v>45263.0</v>
      </c>
      <c r="E177" s="1369">
        <v>45264.0</v>
      </c>
      <c r="F177" s="1369">
        <v>45265.0</v>
      </c>
      <c r="G177" s="1369">
        <v>45266.0</v>
      </c>
      <c r="H177" s="1369">
        <v>45267.0</v>
      </c>
      <c r="I177" s="1369">
        <v>45268.0</v>
      </c>
      <c r="J177" s="1369">
        <v>45269.0</v>
      </c>
      <c r="K177" s="1369">
        <v>45270.0</v>
      </c>
      <c r="L177" s="1369">
        <v>45271.0</v>
      </c>
      <c r="M177" s="1369">
        <v>45272.0</v>
      </c>
      <c r="N177" s="1369">
        <v>45273.0</v>
      </c>
      <c r="O177" s="1369">
        <v>45274.0</v>
      </c>
      <c r="P177" s="1369">
        <v>45275.0</v>
      </c>
      <c r="Q177" s="1369">
        <v>45276.0</v>
      </c>
      <c r="R177" s="1369">
        <v>45277.0</v>
      </c>
      <c r="S177" s="1369">
        <v>45278.0</v>
      </c>
      <c r="T177" s="1369">
        <v>45279.0</v>
      </c>
      <c r="U177" s="1369">
        <v>45280.0</v>
      </c>
      <c r="V177" s="1369">
        <v>45281.0</v>
      </c>
      <c r="W177" s="1369">
        <v>45282.0</v>
      </c>
      <c r="X177" s="1369">
        <v>45283.0</v>
      </c>
      <c r="Y177" s="1369">
        <v>45284.0</v>
      </c>
      <c r="Z177" s="1369">
        <v>45285.0</v>
      </c>
      <c r="AA177" s="1369">
        <v>45286.0</v>
      </c>
      <c r="AB177" s="1369">
        <v>45287.0</v>
      </c>
      <c r="AC177" s="1369">
        <v>45288.0</v>
      </c>
      <c r="AD177" s="1369">
        <v>45289.0</v>
      </c>
      <c r="AE177" s="1369">
        <v>45290.0</v>
      </c>
      <c r="AF177" s="1369">
        <v>45291.0</v>
      </c>
    </row>
    <row r="178" collapsed="1">
      <c r="A178" s="1347" t="s">
        <v>1282</v>
      </c>
      <c r="B178" s="1375">
        <f t="shared" ref="B178:E178" si="82">iferror(B152/B$122,"")</f>
        <v>0</v>
      </c>
      <c r="C178" s="1375">
        <f t="shared" si="82"/>
        <v>0</v>
      </c>
      <c r="D178" s="1375">
        <f t="shared" si="82"/>
        <v>0</v>
      </c>
      <c r="E178" s="1375">
        <f t="shared" si="82"/>
        <v>0</v>
      </c>
      <c r="F178" s="1375" t="str">
        <f t="shared" ref="F178:S178" si="83">iferror(F152/F$60,"")</f>
        <v/>
      </c>
      <c r="G178" s="1333">
        <f t="shared" si="83"/>
        <v>0.02402402402</v>
      </c>
      <c r="H178" s="1333">
        <f t="shared" si="83"/>
        <v>0.02702702703</v>
      </c>
      <c r="I178" s="1333">
        <f t="shared" si="83"/>
        <v>0.03312101911</v>
      </c>
      <c r="J178" s="1333">
        <f t="shared" si="83"/>
        <v>0.0225</v>
      </c>
      <c r="K178" s="1333">
        <f t="shared" si="83"/>
        <v>0.03518373729</v>
      </c>
      <c r="L178" s="1333">
        <f t="shared" si="83"/>
        <v>0.03413821815</v>
      </c>
      <c r="M178" s="1333">
        <f t="shared" si="83"/>
        <v>0.03216080402</v>
      </c>
      <c r="N178" s="1333">
        <f t="shared" si="83"/>
        <v>0.03140703518</v>
      </c>
      <c r="O178" s="1333">
        <f t="shared" si="83"/>
        <v>0.03939962477</v>
      </c>
      <c r="P178" s="1333">
        <f t="shared" si="83"/>
        <v>0.02409638554</v>
      </c>
      <c r="Q178" s="1333">
        <f t="shared" si="83"/>
        <v>0.05278592375</v>
      </c>
      <c r="R178" s="1333">
        <f t="shared" si="83"/>
        <v>0.03225806452</v>
      </c>
      <c r="S178" s="1333">
        <f t="shared" si="83"/>
        <v>0.06934306569</v>
      </c>
      <c r="T178" s="1333" t="str">
        <f>iferror(T152/T$176,"")</f>
        <v/>
      </c>
      <c r="U178" s="1370">
        <f t="shared" ref="U178:AF178" si="84">iferror(U152/U$60,"")</f>
        <v>0</v>
      </c>
      <c r="V178" s="1370">
        <f t="shared" si="84"/>
        <v>0</v>
      </c>
      <c r="W178" s="1370">
        <f t="shared" si="84"/>
        <v>0</v>
      </c>
      <c r="X178" s="1370">
        <f t="shared" si="84"/>
        <v>0</v>
      </c>
      <c r="Y178" s="1370">
        <f t="shared" si="84"/>
        <v>0</v>
      </c>
      <c r="Z178" s="1370">
        <f t="shared" si="84"/>
        <v>0</v>
      </c>
      <c r="AA178" s="1370">
        <f t="shared" si="84"/>
        <v>0</v>
      </c>
      <c r="AB178" s="1370">
        <f t="shared" si="84"/>
        <v>0</v>
      </c>
      <c r="AC178" s="1370">
        <f t="shared" si="84"/>
        <v>0</v>
      </c>
      <c r="AD178" s="1370">
        <f t="shared" si="84"/>
        <v>0</v>
      </c>
      <c r="AE178" s="1370">
        <f t="shared" si="84"/>
        <v>0</v>
      </c>
      <c r="AF178" s="1370">
        <f t="shared" si="84"/>
        <v>0</v>
      </c>
    </row>
    <row r="179" hidden="1" outlineLevel="1">
      <c r="A179" s="1371" t="s">
        <v>1283</v>
      </c>
      <c r="B179" s="1375"/>
      <c r="C179" s="1375"/>
      <c r="D179" s="1375"/>
      <c r="E179" s="1375"/>
      <c r="F179" s="1375"/>
      <c r="G179" s="1333"/>
      <c r="H179" s="1333"/>
      <c r="I179" s="1333"/>
      <c r="J179" s="1333"/>
      <c r="K179" s="1333"/>
      <c r="L179" s="1333"/>
      <c r="M179" s="1333"/>
      <c r="N179" s="1333"/>
      <c r="O179" s="1333"/>
      <c r="P179" s="1333"/>
      <c r="Q179" s="1333"/>
      <c r="R179" s="1333"/>
      <c r="S179" s="1333"/>
      <c r="T179" s="1333"/>
      <c r="U179" s="1370"/>
      <c r="V179" s="1370"/>
      <c r="W179" s="1370"/>
      <c r="X179" s="1370"/>
      <c r="Y179" s="1370"/>
      <c r="Z179" s="1370"/>
      <c r="AA179" s="1370"/>
      <c r="AB179" s="1370"/>
      <c r="AC179" s="1370"/>
      <c r="AD179" s="1370"/>
      <c r="AE179" s="1370"/>
      <c r="AF179" s="1370"/>
    </row>
    <row r="180" hidden="1" outlineLevel="1">
      <c r="A180" s="1332" t="s">
        <v>1286</v>
      </c>
      <c r="B180" s="1375">
        <f t="shared" ref="B180:F180" si="85">iferror(B154/B$103,"")</f>
        <v>0</v>
      </c>
      <c r="C180" s="1375">
        <f t="shared" si="85"/>
        <v>0</v>
      </c>
      <c r="D180" s="1375">
        <f t="shared" si="85"/>
        <v>0</v>
      </c>
      <c r="E180" s="1375">
        <f t="shared" si="85"/>
        <v>0</v>
      </c>
      <c r="F180" s="1375">
        <f t="shared" si="85"/>
        <v>0</v>
      </c>
      <c r="G180" s="1333">
        <f t="shared" ref="G180:AF180" si="86">iferror(G154/G$41,"")</f>
        <v>0.25</v>
      </c>
      <c r="H180" s="1333">
        <f t="shared" si="86"/>
        <v>0.1052631579</v>
      </c>
      <c r="I180" s="1333">
        <f t="shared" si="86"/>
        <v>0.2692307692</v>
      </c>
      <c r="J180" s="1333">
        <f t="shared" si="86"/>
        <v>0.05555555556</v>
      </c>
      <c r="K180" s="1333">
        <f t="shared" si="86"/>
        <v>0.1111111111</v>
      </c>
      <c r="L180" s="1333">
        <f t="shared" si="86"/>
        <v>0.0243902439</v>
      </c>
      <c r="M180" s="1333">
        <f t="shared" si="86"/>
        <v>0.1875</v>
      </c>
      <c r="N180" s="1333">
        <f t="shared" si="86"/>
        <v>0.2</v>
      </c>
      <c r="O180" s="1333">
        <f t="shared" si="86"/>
        <v>0.2857142857</v>
      </c>
      <c r="P180" s="1333">
        <f t="shared" si="86"/>
        <v>0</v>
      </c>
      <c r="Q180" s="1333">
        <f t="shared" si="86"/>
        <v>0.1666666667</v>
      </c>
      <c r="R180" s="1333">
        <f t="shared" si="86"/>
        <v>0.25</v>
      </c>
      <c r="S180" s="1333">
        <f t="shared" si="86"/>
        <v>0.1578947368</v>
      </c>
      <c r="T180" s="1333">
        <f t="shared" si="86"/>
        <v>0</v>
      </c>
      <c r="U180" s="1370">
        <f t="shared" si="86"/>
        <v>0</v>
      </c>
      <c r="V180" s="1370">
        <f t="shared" si="86"/>
        <v>0</v>
      </c>
      <c r="W180" s="1370">
        <f t="shared" si="86"/>
        <v>0</v>
      </c>
      <c r="X180" s="1370">
        <f t="shared" si="86"/>
        <v>0</v>
      </c>
      <c r="Y180" s="1370">
        <f t="shared" si="86"/>
        <v>0</v>
      </c>
      <c r="Z180" s="1370">
        <f t="shared" si="86"/>
        <v>0</v>
      </c>
      <c r="AA180" s="1370">
        <f t="shared" si="86"/>
        <v>0</v>
      </c>
      <c r="AB180" s="1370">
        <f t="shared" si="86"/>
        <v>0</v>
      </c>
      <c r="AC180" s="1370">
        <f t="shared" si="86"/>
        <v>0</v>
      </c>
      <c r="AD180" s="1370">
        <f t="shared" si="86"/>
        <v>0</v>
      </c>
      <c r="AE180" s="1370">
        <f t="shared" si="86"/>
        <v>0</v>
      </c>
      <c r="AF180" s="1370">
        <f t="shared" si="86"/>
        <v>0</v>
      </c>
    </row>
    <row r="181" hidden="1" outlineLevel="1">
      <c r="A181" s="1332" t="s">
        <v>1289</v>
      </c>
      <c r="B181" s="1375">
        <f t="shared" ref="B181:F181" si="87">iferror(B155/B$103,"")</f>
        <v>0</v>
      </c>
      <c r="C181" s="1375">
        <f t="shared" si="87"/>
        <v>0</v>
      </c>
      <c r="D181" s="1375">
        <f t="shared" si="87"/>
        <v>0</v>
      </c>
      <c r="E181" s="1375">
        <f t="shared" si="87"/>
        <v>0</v>
      </c>
      <c r="F181" s="1375">
        <f t="shared" si="87"/>
        <v>0</v>
      </c>
      <c r="G181" s="1333">
        <f t="shared" ref="G181:AF181" si="88">iferror(G155/G$41,"")</f>
        <v>0.5</v>
      </c>
      <c r="H181" s="1333">
        <f t="shared" si="88"/>
        <v>0.3157894737</v>
      </c>
      <c r="I181" s="1333">
        <f t="shared" si="88"/>
        <v>0.1538461538</v>
      </c>
      <c r="J181" s="1333">
        <f t="shared" si="88"/>
        <v>0.2222222222</v>
      </c>
      <c r="K181" s="1333">
        <f t="shared" si="88"/>
        <v>0.2222222222</v>
      </c>
      <c r="L181" s="1333">
        <f t="shared" si="88"/>
        <v>0.243902439</v>
      </c>
      <c r="M181" s="1333">
        <f t="shared" si="88"/>
        <v>0.21875</v>
      </c>
      <c r="N181" s="1333">
        <f t="shared" si="88"/>
        <v>0.12</v>
      </c>
      <c r="O181" s="1333">
        <f t="shared" si="88"/>
        <v>0.2380952381</v>
      </c>
      <c r="P181" s="1333">
        <f t="shared" si="88"/>
        <v>0.1</v>
      </c>
      <c r="Q181" s="1333">
        <f t="shared" si="88"/>
        <v>0.3333333333</v>
      </c>
      <c r="R181" s="1333">
        <f t="shared" si="88"/>
        <v>0.5</v>
      </c>
      <c r="S181" s="1333">
        <f t="shared" si="88"/>
        <v>0.2631578947</v>
      </c>
      <c r="T181" s="1333">
        <f t="shared" si="88"/>
        <v>0</v>
      </c>
      <c r="U181" s="1370">
        <f t="shared" si="88"/>
        <v>0</v>
      </c>
      <c r="V181" s="1370">
        <f t="shared" si="88"/>
        <v>0</v>
      </c>
      <c r="W181" s="1370">
        <f t="shared" si="88"/>
        <v>0</v>
      </c>
      <c r="X181" s="1370">
        <f t="shared" si="88"/>
        <v>0</v>
      </c>
      <c r="Y181" s="1370">
        <f t="shared" si="88"/>
        <v>0</v>
      </c>
      <c r="Z181" s="1370">
        <f t="shared" si="88"/>
        <v>0</v>
      </c>
      <c r="AA181" s="1370">
        <f t="shared" si="88"/>
        <v>0</v>
      </c>
      <c r="AB181" s="1370">
        <f t="shared" si="88"/>
        <v>0</v>
      </c>
      <c r="AC181" s="1370">
        <f t="shared" si="88"/>
        <v>0</v>
      </c>
      <c r="AD181" s="1370">
        <f t="shared" si="88"/>
        <v>0</v>
      </c>
      <c r="AE181" s="1370">
        <f t="shared" si="88"/>
        <v>0</v>
      </c>
      <c r="AF181" s="1370">
        <f t="shared" si="88"/>
        <v>0</v>
      </c>
    </row>
    <row r="182" hidden="1" outlineLevel="1">
      <c r="A182" s="1332" t="s">
        <v>1291</v>
      </c>
      <c r="B182" s="1375">
        <f t="shared" ref="B182:F182" si="89">iferror(B156/B$103,"")</f>
        <v>0</v>
      </c>
      <c r="C182" s="1375">
        <f t="shared" si="89"/>
        <v>0</v>
      </c>
      <c r="D182" s="1375">
        <f t="shared" si="89"/>
        <v>0</v>
      </c>
      <c r="E182" s="1375">
        <f t="shared" si="89"/>
        <v>0</v>
      </c>
      <c r="F182" s="1375">
        <f t="shared" si="89"/>
        <v>0</v>
      </c>
      <c r="G182" s="1333">
        <f t="shared" ref="G182:AF182" si="90">iferror(G156/G$41,"")</f>
        <v>0.25</v>
      </c>
      <c r="H182" s="1333">
        <f t="shared" si="90"/>
        <v>0.5789473684</v>
      </c>
      <c r="I182" s="1333">
        <f t="shared" si="90"/>
        <v>0.5769230769</v>
      </c>
      <c r="J182" s="1333">
        <f t="shared" si="90"/>
        <v>0.7222222222</v>
      </c>
      <c r="K182" s="1333">
        <f t="shared" si="90"/>
        <v>0.6666666667</v>
      </c>
      <c r="L182" s="1333">
        <f t="shared" si="90"/>
        <v>0.7317073171</v>
      </c>
      <c r="M182" s="1333">
        <f t="shared" si="90"/>
        <v>0.59375</v>
      </c>
      <c r="N182" s="1333">
        <f t="shared" si="90"/>
        <v>0.68</v>
      </c>
      <c r="O182" s="1333">
        <f t="shared" si="90"/>
        <v>0.4761904762</v>
      </c>
      <c r="P182" s="1333">
        <f t="shared" si="90"/>
        <v>0.9</v>
      </c>
      <c r="Q182" s="1333">
        <f t="shared" si="90"/>
        <v>0.5</v>
      </c>
      <c r="R182" s="1333">
        <f t="shared" si="90"/>
        <v>0.25</v>
      </c>
      <c r="S182" s="1333">
        <f t="shared" si="90"/>
        <v>0.5789473684</v>
      </c>
      <c r="T182" s="1333">
        <f t="shared" si="90"/>
        <v>0</v>
      </c>
      <c r="U182" s="1370">
        <f t="shared" si="90"/>
        <v>0</v>
      </c>
      <c r="V182" s="1370">
        <f t="shared" si="90"/>
        <v>0</v>
      </c>
      <c r="W182" s="1370">
        <f t="shared" si="90"/>
        <v>0</v>
      </c>
      <c r="X182" s="1370">
        <f t="shared" si="90"/>
        <v>0</v>
      </c>
      <c r="Y182" s="1370">
        <f t="shared" si="90"/>
        <v>0</v>
      </c>
      <c r="Z182" s="1370">
        <f t="shared" si="90"/>
        <v>0</v>
      </c>
      <c r="AA182" s="1370">
        <f t="shared" si="90"/>
        <v>0</v>
      </c>
      <c r="AB182" s="1370">
        <f t="shared" si="90"/>
        <v>0</v>
      </c>
      <c r="AC182" s="1370">
        <f t="shared" si="90"/>
        <v>0</v>
      </c>
      <c r="AD182" s="1370">
        <f t="shared" si="90"/>
        <v>0</v>
      </c>
      <c r="AE182" s="1370">
        <f t="shared" si="90"/>
        <v>0</v>
      </c>
      <c r="AF182" s="1370">
        <f t="shared" si="90"/>
        <v>0</v>
      </c>
    </row>
    <row r="183" hidden="1" outlineLevel="1">
      <c r="A183" s="1372"/>
      <c r="B183" s="1412"/>
      <c r="C183" s="1412"/>
      <c r="D183" s="1412"/>
      <c r="E183" s="1412"/>
      <c r="F183" s="1412"/>
      <c r="G183" s="1336"/>
      <c r="H183" s="1336" t="str">
        <f t="shared" ref="H183:AF183" si="91">iferror(H157/H$122,"")</f>
        <v/>
      </c>
      <c r="I183" s="1336" t="str">
        <f t="shared" si="91"/>
        <v/>
      </c>
      <c r="J183" s="1336" t="str">
        <f t="shared" si="91"/>
        <v/>
      </c>
      <c r="K183" s="1336" t="str">
        <f t="shared" si="91"/>
        <v/>
      </c>
      <c r="L183" s="1336" t="str">
        <f t="shared" si="91"/>
        <v/>
      </c>
      <c r="M183" s="1336" t="str">
        <f t="shared" si="91"/>
        <v/>
      </c>
      <c r="N183" s="1336" t="str">
        <f t="shared" si="91"/>
        <v/>
      </c>
      <c r="O183" s="1336" t="str">
        <f t="shared" si="91"/>
        <v/>
      </c>
      <c r="P183" s="1336" t="str">
        <f t="shared" si="91"/>
        <v/>
      </c>
      <c r="Q183" s="1336" t="str">
        <f t="shared" si="91"/>
        <v/>
      </c>
      <c r="R183" s="1336" t="str">
        <f t="shared" si="91"/>
        <v/>
      </c>
      <c r="S183" s="1336" t="str">
        <f t="shared" si="91"/>
        <v/>
      </c>
      <c r="T183" s="1336" t="str">
        <f t="shared" si="91"/>
        <v/>
      </c>
      <c r="U183" s="1373" t="str">
        <f t="shared" si="91"/>
        <v/>
      </c>
      <c r="V183" s="1373" t="str">
        <f t="shared" si="91"/>
        <v/>
      </c>
      <c r="W183" s="1373" t="str">
        <f t="shared" si="91"/>
        <v/>
      </c>
      <c r="X183" s="1373" t="str">
        <f t="shared" si="91"/>
        <v/>
      </c>
      <c r="Y183" s="1373" t="str">
        <f t="shared" si="91"/>
        <v/>
      </c>
      <c r="Z183" s="1373" t="str">
        <f t="shared" si="91"/>
        <v/>
      </c>
      <c r="AA183" s="1373" t="str">
        <f t="shared" si="91"/>
        <v/>
      </c>
      <c r="AB183" s="1373" t="str">
        <f t="shared" si="91"/>
        <v/>
      </c>
      <c r="AC183" s="1373" t="str">
        <f t="shared" si="91"/>
        <v/>
      </c>
      <c r="AD183" s="1373" t="str">
        <f t="shared" si="91"/>
        <v/>
      </c>
      <c r="AE183" s="1373" t="str">
        <f t="shared" si="91"/>
        <v/>
      </c>
      <c r="AF183" s="1373" t="str">
        <f t="shared" si="91"/>
        <v/>
      </c>
    </row>
    <row r="184" collapsed="1">
      <c r="A184" s="1332" t="s">
        <v>1292</v>
      </c>
      <c r="B184" s="1375">
        <f t="shared" ref="B184:E184" si="92">iferror(B158/B$122,"")</f>
        <v>0</v>
      </c>
      <c r="C184" s="1375">
        <f t="shared" si="92"/>
        <v>0</v>
      </c>
      <c r="D184" s="1375">
        <f t="shared" si="92"/>
        <v>0</v>
      </c>
      <c r="E184" s="1375">
        <f t="shared" si="92"/>
        <v>0</v>
      </c>
      <c r="F184" s="1375"/>
      <c r="G184" s="1333">
        <f t="shared" ref="G184:AF184" si="93">iferror(G158/G$60,"")</f>
        <v>0.1591591592</v>
      </c>
      <c r="H184" s="1333">
        <f t="shared" si="93"/>
        <v>0.1479374111</v>
      </c>
      <c r="I184" s="1333">
        <f t="shared" si="93"/>
        <v>0.1452229299</v>
      </c>
      <c r="J184" s="1333">
        <f t="shared" si="93"/>
        <v>0.1625</v>
      </c>
      <c r="K184" s="1333">
        <f t="shared" si="93"/>
        <v>0.2032838155</v>
      </c>
      <c r="L184" s="1333">
        <f t="shared" si="93"/>
        <v>0.2039966694</v>
      </c>
      <c r="M184" s="1333">
        <f t="shared" si="93"/>
        <v>0.1829145729</v>
      </c>
      <c r="N184" s="1333">
        <f t="shared" si="93"/>
        <v>0.1771356784</v>
      </c>
      <c r="O184" s="1333">
        <f t="shared" si="93"/>
        <v>0.1894934334</v>
      </c>
      <c r="P184" s="1333">
        <f t="shared" si="93"/>
        <v>0.1903614458</v>
      </c>
      <c r="Q184" s="1333">
        <f t="shared" si="93"/>
        <v>0.1730205279</v>
      </c>
      <c r="R184" s="1333">
        <f t="shared" si="93"/>
        <v>0.2096774194</v>
      </c>
      <c r="S184" s="1333">
        <f t="shared" si="93"/>
        <v>0.197080292</v>
      </c>
      <c r="T184" s="1333">
        <f t="shared" si="93"/>
        <v>0</v>
      </c>
      <c r="U184" s="1370">
        <f t="shared" si="93"/>
        <v>0</v>
      </c>
      <c r="V184" s="1370">
        <f t="shared" si="93"/>
        <v>0</v>
      </c>
      <c r="W184" s="1370">
        <f t="shared" si="93"/>
        <v>0</v>
      </c>
      <c r="X184" s="1370">
        <f t="shared" si="93"/>
        <v>0</v>
      </c>
      <c r="Y184" s="1370">
        <f t="shared" si="93"/>
        <v>0</v>
      </c>
      <c r="Z184" s="1370">
        <f t="shared" si="93"/>
        <v>0</v>
      </c>
      <c r="AA184" s="1370">
        <f t="shared" si="93"/>
        <v>0</v>
      </c>
      <c r="AB184" s="1370">
        <f t="shared" si="93"/>
        <v>0</v>
      </c>
      <c r="AC184" s="1370">
        <f t="shared" si="93"/>
        <v>0</v>
      </c>
      <c r="AD184" s="1370">
        <f t="shared" si="93"/>
        <v>0</v>
      </c>
      <c r="AE184" s="1370">
        <f t="shared" si="93"/>
        <v>0</v>
      </c>
      <c r="AF184" s="1370">
        <f t="shared" si="93"/>
        <v>0</v>
      </c>
    </row>
    <row r="185" hidden="1" outlineLevel="1">
      <c r="A185" s="1371" t="s">
        <v>1283</v>
      </c>
      <c r="B185" s="1375"/>
      <c r="C185" s="1375"/>
      <c r="D185" s="1375"/>
      <c r="E185" s="1375"/>
      <c r="F185" s="1375"/>
      <c r="G185" s="1333"/>
      <c r="H185" s="1333"/>
      <c r="I185" s="1333"/>
      <c r="J185" s="1333"/>
      <c r="K185" s="1333"/>
      <c r="L185" s="1333"/>
      <c r="M185" s="1333"/>
      <c r="N185" s="1333"/>
      <c r="O185" s="1333"/>
      <c r="P185" s="1333"/>
      <c r="Q185" s="1333"/>
      <c r="R185" s="1333"/>
      <c r="S185" s="1333"/>
      <c r="T185" s="1333"/>
      <c r="U185" s="1370"/>
      <c r="V185" s="1370"/>
      <c r="W185" s="1370"/>
      <c r="X185" s="1370"/>
      <c r="Y185" s="1370"/>
      <c r="Z185" s="1370"/>
      <c r="AA185" s="1370"/>
      <c r="AB185" s="1370"/>
      <c r="AC185" s="1370"/>
      <c r="AD185" s="1370"/>
      <c r="AE185" s="1370"/>
      <c r="AF185" s="1370"/>
    </row>
    <row r="186" hidden="1" outlineLevel="1">
      <c r="A186" s="1332" t="s">
        <v>1286</v>
      </c>
      <c r="B186" s="1375">
        <f t="shared" ref="B186:E186" si="94">iferror(B160/B$109,"")</f>
        <v>0</v>
      </c>
      <c r="C186" s="1375">
        <f t="shared" si="94"/>
        <v>0</v>
      </c>
      <c r="D186" s="1375">
        <f t="shared" si="94"/>
        <v>0</v>
      </c>
      <c r="E186" s="1375">
        <f t="shared" si="94"/>
        <v>0</v>
      </c>
      <c r="F186" s="1375"/>
      <c r="G186" s="1333">
        <f t="shared" ref="G186:AF186" si="95">iferror(G160/G$47,"")</f>
        <v>0.07547169811</v>
      </c>
      <c r="H186" s="1333">
        <f t="shared" si="95"/>
        <v>0.08653846154</v>
      </c>
      <c r="I186" s="1333">
        <f t="shared" si="95"/>
        <v>0.09649122807</v>
      </c>
      <c r="J186" s="1333">
        <f t="shared" si="95"/>
        <v>0.1923076923</v>
      </c>
      <c r="K186" s="1333">
        <f t="shared" si="95"/>
        <v>0.09615384615</v>
      </c>
      <c r="L186" s="1333">
        <f t="shared" si="95"/>
        <v>0.08979591837</v>
      </c>
      <c r="M186" s="1333">
        <f t="shared" si="95"/>
        <v>0.07692307692</v>
      </c>
      <c r="N186" s="1333">
        <f t="shared" si="95"/>
        <v>0.1063829787</v>
      </c>
      <c r="O186" s="1333">
        <f t="shared" si="95"/>
        <v>0.1386138614</v>
      </c>
      <c r="P186" s="1333">
        <f t="shared" si="95"/>
        <v>0.07594936709</v>
      </c>
      <c r="Q186" s="1333">
        <f t="shared" si="95"/>
        <v>0.1694915254</v>
      </c>
      <c r="R186" s="1333">
        <f t="shared" si="95"/>
        <v>0.1346153846</v>
      </c>
      <c r="S186" s="1333">
        <f t="shared" si="95"/>
        <v>0.07407407407</v>
      </c>
      <c r="T186" s="1333">
        <f t="shared" si="95"/>
        <v>0</v>
      </c>
      <c r="U186" s="1370">
        <f t="shared" si="95"/>
        <v>0</v>
      </c>
      <c r="V186" s="1370">
        <f t="shared" si="95"/>
        <v>0</v>
      </c>
      <c r="W186" s="1370">
        <f t="shared" si="95"/>
        <v>0</v>
      </c>
      <c r="X186" s="1370">
        <f t="shared" si="95"/>
        <v>0</v>
      </c>
      <c r="Y186" s="1370">
        <f t="shared" si="95"/>
        <v>0</v>
      </c>
      <c r="Z186" s="1370">
        <f t="shared" si="95"/>
        <v>0</v>
      </c>
      <c r="AA186" s="1370">
        <f t="shared" si="95"/>
        <v>0</v>
      </c>
      <c r="AB186" s="1370">
        <f t="shared" si="95"/>
        <v>0</v>
      </c>
      <c r="AC186" s="1370">
        <f t="shared" si="95"/>
        <v>0</v>
      </c>
      <c r="AD186" s="1370">
        <f t="shared" si="95"/>
        <v>0</v>
      </c>
      <c r="AE186" s="1370">
        <f t="shared" si="95"/>
        <v>0</v>
      </c>
      <c r="AF186" s="1370">
        <f t="shared" si="95"/>
        <v>0</v>
      </c>
    </row>
    <row r="187" hidden="1" outlineLevel="1">
      <c r="A187" s="1332" t="s">
        <v>1289</v>
      </c>
      <c r="B187" s="1375">
        <f t="shared" ref="B187:E187" si="96">iferror(B161/B$109,"")</f>
        <v>0</v>
      </c>
      <c r="C187" s="1375">
        <f t="shared" si="96"/>
        <v>0</v>
      </c>
      <c r="D187" s="1375">
        <f t="shared" si="96"/>
        <v>0</v>
      </c>
      <c r="E187" s="1375">
        <f t="shared" si="96"/>
        <v>0</v>
      </c>
      <c r="F187" s="1375"/>
      <c r="G187" s="1333">
        <f t="shared" ref="G187:AF187" si="97">iferror(G161/G$47,"")</f>
        <v>0.2830188679</v>
      </c>
      <c r="H187" s="1333">
        <f t="shared" si="97"/>
        <v>0.4230769231</v>
      </c>
      <c r="I187" s="1333">
        <f t="shared" si="97"/>
        <v>0.3245614035</v>
      </c>
      <c r="J187" s="1333">
        <f t="shared" si="97"/>
        <v>0.4</v>
      </c>
      <c r="K187" s="1333">
        <f t="shared" si="97"/>
        <v>0.4153846154</v>
      </c>
      <c r="L187" s="1333">
        <f t="shared" si="97"/>
        <v>0.3755102041</v>
      </c>
      <c r="M187" s="1333">
        <f t="shared" si="97"/>
        <v>0.4120879121</v>
      </c>
      <c r="N187" s="1333">
        <f t="shared" si="97"/>
        <v>0.4539007092</v>
      </c>
      <c r="O187" s="1333">
        <f t="shared" si="97"/>
        <v>0.4059405941</v>
      </c>
      <c r="P187" s="1333">
        <f t="shared" si="97"/>
        <v>0.3417721519</v>
      </c>
      <c r="Q187" s="1333">
        <f t="shared" si="97"/>
        <v>0.2881355932</v>
      </c>
      <c r="R187" s="1333">
        <f t="shared" si="97"/>
        <v>0.2884615385</v>
      </c>
      <c r="S187" s="1333">
        <f t="shared" si="97"/>
        <v>0.4074074074</v>
      </c>
      <c r="T187" s="1333">
        <f t="shared" si="97"/>
        <v>0</v>
      </c>
      <c r="U187" s="1370">
        <f t="shared" si="97"/>
        <v>0</v>
      </c>
      <c r="V187" s="1370">
        <f t="shared" si="97"/>
        <v>0</v>
      </c>
      <c r="W187" s="1370">
        <f t="shared" si="97"/>
        <v>0</v>
      </c>
      <c r="X187" s="1370">
        <f t="shared" si="97"/>
        <v>0</v>
      </c>
      <c r="Y187" s="1370">
        <f t="shared" si="97"/>
        <v>0</v>
      </c>
      <c r="Z187" s="1370">
        <f t="shared" si="97"/>
        <v>0</v>
      </c>
      <c r="AA187" s="1370">
        <f t="shared" si="97"/>
        <v>0</v>
      </c>
      <c r="AB187" s="1370">
        <f t="shared" si="97"/>
        <v>0</v>
      </c>
      <c r="AC187" s="1370">
        <f t="shared" si="97"/>
        <v>0</v>
      </c>
      <c r="AD187" s="1370">
        <f t="shared" si="97"/>
        <v>0</v>
      </c>
      <c r="AE187" s="1370">
        <f t="shared" si="97"/>
        <v>0</v>
      </c>
      <c r="AF187" s="1370">
        <f t="shared" si="97"/>
        <v>0</v>
      </c>
    </row>
    <row r="188" hidden="1" outlineLevel="1">
      <c r="A188" s="1332" t="s">
        <v>1291</v>
      </c>
      <c r="B188" s="1375">
        <f t="shared" ref="B188:E188" si="98">iferror(B162/B$109,"")</f>
        <v>0</v>
      </c>
      <c r="C188" s="1375">
        <f t="shared" si="98"/>
        <v>0</v>
      </c>
      <c r="D188" s="1375">
        <f t="shared" si="98"/>
        <v>0</v>
      </c>
      <c r="E188" s="1375">
        <f t="shared" si="98"/>
        <v>0</v>
      </c>
      <c r="F188" s="1375"/>
      <c r="G188" s="1333">
        <f t="shared" ref="G188:AF188" si="99">iferror(G162/G$47,"")</f>
        <v>0.641509434</v>
      </c>
      <c r="H188" s="1333">
        <f t="shared" si="99"/>
        <v>0.4903846154</v>
      </c>
      <c r="I188" s="1333">
        <f t="shared" si="99"/>
        <v>0.5789473684</v>
      </c>
      <c r="J188" s="1333">
        <f t="shared" si="99"/>
        <v>0.4076923077</v>
      </c>
      <c r="K188" s="1333">
        <f t="shared" si="99"/>
        <v>0.4884615385</v>
      </c>
      <c r="L188" s="1333">
        <f t="shared" si="99"/>
        <v>0.5346938776</v>
      </c>
      <c r="M188" s="1333">
        <f t="shared" si="99"/>
        <v>0.510989011</v>
      </c>
      <c r="N188" s="1333">
        <f t="shared" si="99"/>
        <v>0.4397163121</v>
      </c>
      <c r="O188" s="1333">
        <f t="shared" si="99"/>
        <v>0.4554455446</v>
      </c>
      <c r="P188" s="1333">
        <f t="shared" si="99"/>
        <v>0.582278481</v>
      </c>
      <c r="Q188" s="1333">
        <f t="shared" si="99"/>
        <v>0.5423728814</v>
      </c>
      <c r="R188" s="1333">
        <f t="shared" si="99"/>
        <v>0.5769230769</v>
      </c>
      <c r="S188" s="1333">
        <f t="shared" si="99"/>
        <v>0.5185185185</v>
      </c>
      <c r="T188" s="1333">
        <f t="shared" si="99"/>
        <v>0</v>
      </c>
      <c r="U188" s="1370">
        <f t="shared" si="99"/>
        <v>0</v>
      </c>
      <c r="V188" s="1370">
        <f t="shared" si="99"/>
        <v>0</v>
      </c>
      <c r="W188" s="1370">
        <f t="shared" si="99"/>
        <v>0</v>
      </c>
      <c r="X188" s="1370">
        <f t="shared" si="99"/>
        <v>0</v>
      </c>
      <c r="Y188" s="1370">
        <f t="shared" si="99"/>
        <v>0</v>
      </c>
      <c r="Z188" s="1370">
        <f t="shared" si="99"/>
        <v>0</v>
      </c>
      <c r="AA188" s="1370">
        <f t="shared" si="99"/>
        <v>0</v>
      </c>
      <c r="AB188" s="1370">
        <f t="shared" si="99"/>
        <v>0</v>
      </c>
      <c r="AC188" s="1370">
        <f t="shared" si="99"/>
        <v>0</v>
      </c>
      <c r="AD188" s="1370">
        <f t="shared" si="99"/>
        <v>0</v>
      </c>
      <c r="AE188" s="1370">
        <f t="shared" si="99"/>
        <v>0</v>
      </c>
      <c r="AF188" s="1370">
        <f t="shared" si="99"/>
        <v>0</v>
      </c>
    </row>
    <row r="189" hidden="1" outlineLevel="1">
      <c r="A189" s="1372"/>
      <c r="B189" s="1412"/>
      <c r="C189" s="1412"/>
      <c r="D189" s="1412"/>
      <c r="E189" s="1412"/>
      <c r="F189" s="1412"/>
      <c r="G189" s="1336"/>
      <c r="H189" s="1336"/>
      <c r="I189" s="1336"/>
      <c r="J189" s="1336"/>
      <c r="K189" s="1336"/>
      <c r="L189" s="1336"/>
      <c r="M189" s="1336"/>
      <c r="N189" s="1336"/>
      <c r="O189" s="1336"/>
      <c r="P189" s="1336"/>
      <c r="Q189" s="1336"/>
      <c r="R189" s="1336"/>
      <c r="S189" s="1336"/>
      <c r="T189" s="1336"/>
      <c r="U189" s="1373"/>
      <c r="V189" s="1373"/>
      <c r="W189" s="1373"/>
      <c r="X189" s="1373"/>
      <c r="Y189" s="1373"/>
      <c r="Z189" s="1373"/>
      <c r="AA189" s="1373"/>
      <c r="AB189" s="1373"/>
      <c r="AC189" s="1373"/>
      <c r="AD189" s="1373"/>
      <c r="AE189" s="1373"/>
      <c r="AF189" s="1373"/>
    </row>
    <row r="190" collapsed="1">
      <c r="A190" s="1332" t="s">
        <v>1296</v>
      </c>
      <c r="B190" s="1375">
        <f t="shared" ref="B190:E190" si="100">iferror(B164/B$122,"")</f>
        <v>0</v>
      </c>
      <c r="C190" s="1375">
        <f t="shared" si="100"/>
        <v>0</v>
      </c>
      <c r="D190" s="1375">
        <f t="shared" si="100"/>
        <v>0</v>
      </c>
      <c r="E190" s="1375">
        <f t="shared" si="100"/>
        <v>0</v>
      </c>
      <c r="F190" s="1375"/>
      <c r="G190" s="1333">
        <f t="shared" ref="G190:AF190" si="101">iferror(G164/G$60,"")</f>
        <v>0.4744744745</v>
      </c>
      <c r="H190" s="1333">
        <f t="shared" si="101"/>
        <v>0.5135135135</v>
      </c>
      <c r="I190" s="1333">
        <f t="shared" si="101"/>
        <v>0.5210191083</v>
      </c>
      <c r="J190" s="1333">
        <f t="shared" si="101"/>
        <v>0.53875</v>
      </c>
      <c r="K190" s="1333">
        <f t="shared" si="101"/>
        <v>0.4222048475</v>
      </c>
      <c r="L190" s="1333">
        <f t="shared" si="101"/>
        <v>0.4446294754</v>
      </c>
      <c r="M190" s="1333">
        <f t="shared" si="101"/>
        <v>0.4532663317</v>
      </c>
      <c r="N190" s="1333">
        <f t="shared" si="101"/>
        <v>0.4886934673</v>
      </c>
      <c r="O190" s="1333">
        <f t="shared" si="101"/>
        <v>0.4634146341</v>
      </c>
      <c r="P190" s="1333">
        <f t="shared" si="101"/>
        <v>0.4891566265</v>
      </c>
      <c r="Q190" s="1333">
        <f t="shared" si="101"/>
        <v>0.504398827</v>
      </c>
      <c r="R190" s="1333">
        <f t="shared" si="101"/>
        <v>0.4879032258</v>
      </c>
      <c r="S190" s="1333">
        <f t="shared" si="101"/>
        <v>0.4489051095</v>
      </c>
      <c r="T190" s="1333">
        <f t="shared" si="101"/>
        <v>0</v>
      </c>
      <c r="U190" s="1370">
        <f t="shared" si="101"/>
        <v>0</v>
      </c>
      <c r="V190" s="1370">
        <f t="shared" si="101"/>
        <v>0</v>
      </c>
      <c r="W190" s="1370">
        <f t="shared" si="101"/>
        <v>0</v>
      </c>
      <c r="X190" s="1370">
        <f t="shared" si="101"/>
        <v>0</v>
      </c>
      <c r="Y190" s="1370">
        <f t="shared" si="101"/>
        <v>0</v>
      </c>
      <c r="Z190" s="1370">
        <f t="shared" si="101"/>
        <v>0</v>
      </c>
      <c r="AA190" s="1370">
        <f t="shared" si="101"/>
        <v>0</v>
      </c>
      <c r="AB190" s="1370">
        <f t="shared" si="101"/>
        <v>0</v>
      </c>
      <c r="AC190" s="1370">
        <f t="shared" si="101"/>
        <v>0</v>
      </c>
      <c r="AD190" s="1370">
        <f t="shared" si="101"/>
        <v>0</v>
      </c>
      <c r="AE190" s="1370">
        <f t="shared" si="101"/>
        <v>0</v>
      </c>
      <c r="AF190" s="1370">
        <f t="shared" si="101"/>
        <v>0</v>
      </c>
    </row>
    <row r="191" hidden="1" outlineLevel="1">
      <c r="A191" s="1371" t="s">
        <v>1283</v>
      </c>
      <c r="B191" s="1375"/>
      <c r="C191" s="1375"/>
      <c r="D191" s="1375"/>
      <c r="E191" s="1375"/>
      <c r="F191" s="1375"/>
      <c r="G191" s="1333"/>
      <c r="H191" s="1333"/>
      <c r="I191" s="1333"/>
      <c r="J191" s="1333"/>
      <c r="K191" s="1333"/>
      <c r="L191" s="1333"/>
      <c r="M191" s="1333"/>
      <c r="N191" s="1333"/>
      <c r="O191" s="1333"/>
      <c r="P191" s="1333"/>
      <c r="Q191" s="1333"/>
      <c r="R191" s="1333"/>
      <c r="S191" s="1333"/>
      <c r="T191" s="1333"/>
      <c r="U191" s="1370"/>
      <c r="V191" s="1370"/>
      <c r="W191" s="1370"/>
      <c r="X191" s="1370"/>
      <c r="Y191" s="1370"/>
      <c r="Z191" s="1370"/>
      <c r="AA191" s="1370"/>
      <c r="AB191" s="1370"/>
      <c r="AC191" s="1370"/>
      <c r="AD191" s="1370"/>
      <c r="AE191" s="1370"/>
      <c r="AF191" s="1370"/>
    </row>
    <row r="192" hidden="1" outlineLevel="1">
      <c r="A192" s="1332" t="s">
        <v>1286</v>
      </c>
      <c r="B192" s="1375">
        <f t="shared" ref="B192:E192" si="102">iferror(B166/B$115,"")</f>
        <v>0</v>
      </c>
      <c r="C192" s="1375">
        <f t="shared" si="102"/>
        <v>0</v>
      </c>
      <c r="D192" s="1375">
        <f t="shared" si="102"/>
        <v>0</v>
      </c>
      <c r="E192" s="1375">
        <f t="shared" si="102"/>
        <v>0</v>
      </c>
      <c r="F192" s="1375"/>
      <c r="G192" s="1333">
        <f t="shared" ref="G192:AF192" si="103">iferror(G166/G$53,"")</f>
        <v>0.1075949367</v>
      </c>
      <c r="H192" s="1333">
        <f t="shared" si="103"/>
        <v>0.09418282548</v>
      </c>
      <c r="I192" s="1333">
        <f t="shared" si="103"/>
        <v>0.1320293399</v>
      </c>
      <c r="J192" s="1333">
        <f t="shared" si="103"/>
        <v>0.1044083527</v>
      </c>
      <c r="K192" s="1333">
        <f t="shared" si="103"/>
        <v>0.08333333333</v>
      </c>
      <c r="L192" s="1333">
        <f t="shared" si="103"/>
        <v>0.09176029963</v>
      </c>
      <c r="M192" s="1333">
        <f t="shared" si="103"/>
        <v>0.1197339246</v>
      </c>
      <c r="N192" s="1333">
        <f t="shared" si="103"/>
        <v>0.1053984576</v>
      </c>
      <c r="O192" s="1333">
        <f t="shared" si="103"/>
        <v>0.07692307692</v>
      </c>
      <c r="P192" s="1333">
        <f t="shared" si="103"/>
        <v>0.118226601</v>
      </c>
      <c r="Q192" s="1333">
        <f t="shared" si="103"/>
        <v>0.1279069767</v>
      </c>
      <c r="R192" s="1333">
        <f t="shared" si="103"/>
        <v>0.1487603306</v>
      </c>
      <c r="S192" s="1333">
        <f t="shared" si="103"/>
        <v>0.1300813008</v>
      </c>
      <c r="T192" s="1333">
        <f t="shared" si="103"/>
        <v>0</v>
      </c>
      <c r="U192" s="1370">
        <f t="shared" si="103"/>
        <v>0</v>
      </c>
      <c r="V192" s="1370">
        <f t="shared" si="103"/>
        <v>0</v>
      </c>
      <c r="W192" s="1370">
        <f t="shared" si="103"/>
        <v>0</v>
      </c>
      <c r="X192" s="1370">
        <f t="shared" si="103"/>
        <v>0</v>
      </c>
      <c r="Y192" s="1370">
        <f t="shared" si="103"/>
        <v>0</v>
      </c>
      <c r="Z192" s="1370">
        <f t="shared" si="103"/>
        <v>0</v>
      </c>
      <c r="AA192" s="1370">
        <f t="shared" si="103"/>
        <v>0</v>
      </c>
      <c r="AB192" s="1370">
        <f t="shared" si="103"/>
        <v>0</v>
      </c>
      <c r="AC192" s="1370">
        <f t="shared" si="103"/>
        <v>0</v>
      </c>
      <c r="AD192" s="1370">
        <f t="shared" si="103"/>
        <v>0</v>
      </c>
      <c r="AE192" s="1370">
        <f t="shared" si="103"/>
        <v>0</v>
      </c>
      <c r="AF192" s="1370">
        <f t="shared" si="103"/>
        <v>0</v>
      </c>
    </row>
    <row r="193" hidden="1" outlineLevel="1">
      <c r="A193" s="1332" t="s">
        <v>1289</v>
      </c>
      <c r="B193" s="1375">
        <f t="shared" ref="B193:E193" si="104">iferror(B167/B$115,"")</f>
        <v>0</v>
      </c>
      <c r="C193" s="1375">
        <f t="shared" si="104"/>
        <v>0</v>
      </c>
      <c r="D193" s="1375">
        <f t="shared" si="104"/>
        <v>0</v>
      </c>
      <c r="E193" s="1375">
        <f t="shared" si="104"/>
        <v>0</v>
      </c>
      <c r="F193" s="1375"/>
      <c r="G193" s="1333">
        <f t="shared" ref="G193:AF193" si="105">iferror(G167/G$53,"")</f>
        <v>0.4430379747</v>
      </c>
      <c r="H193" s="1333">
        <f t="shared" si="105"/>
        <v>0.4376731302</v>
      </c>
      <c r="I193" s="1333">
        <f t="shared" si="105"/>
        <v>0.4400977995</v>
      </c>
      <c r="J193" s="1333">
        <f t="shared" si="105"/>
        <v>0.4477958237</v>
      </c>
      <c r="K193" s="1333">
        <f t="shared" si="105"/>
        <v>0.4537037037</v>
      </c>
      <c r="L193" s="1333">
        <f t="shared" si="105"/>
        <v>0.4644194757</v>
      </c>
      <c r="M193" s="1333">
        <f t="shared" si="105"/>
        <v>0.465631929</v>
      </c>
      <c r="N193" s="1333">
        <f t="shared" si="105"/>
        <v>0.4755784062</v>
      </c>
      <c r="O193" s="1333">
        <f t="shared" si="105"/>
        <v>0.4858299595</v>
      </c>
      <c r="P193" s="1333">
        <f t="shared" si="105"/>
        <v>0.4532019704</v>
      </c>
      <c r="Q193" s="1333">
        <f t="shared" si="105"/>
        <v>0.4186046512</v>
      </c>
      <c r="R193" s="1333">
        <f t="shared" si="105"/>
        <v>0.4462809917</v>
      </c>
      <c r="S193" s="1333">
        <f t="shared" si="105"/>
        <v>0.325203252</v>
      </c>
      <c r="T193" s="1333">
        <f t="shared" si="105"/>
        <v>0</v>
      </c>
      <c r="U193" s="1370">
        <f t="shared" si="105"/>
        <v>0</v>
      </c>
      <c r="V193" s="1370">
        <f t="shared" si="105"/>
        <v>0</v>
      </c>
      <c r="W193" s="1370">
        <f t="shared" si="105"/>
        <v>0</v>
      </c>
      <c r="X193" s="1370">
        <f t="shared" si="105"/>
        <v>0</v>
      </c>
      <c r="Y193" s="1370">
        <f t="shared" si="105"/>
        <v>0</v>
      </c>
      <c r="Z193" s="1370">
        <f t="shared" si="105"/>
        <v>0</v>
      </c>
      <c r="AA193" s="1370">
        <f t="shared" si="105"/>
        <v>0</v>
      </c>
      <c r="AB193" s="1370">
        <f t="shared" si="105"/>
        <v>0</v>
      </c>
      <c r="AC193" s="1370">
        <f t="shared" si="105"/>
        <v>0</v>
      </c>
      <c r="AD193" s="1370">
        <f t="shared" si="105"/>
        <v>0</v>
      </c>
      <c r="AE193" s="1370">
        <f t="shared" si="105"/>
        <v>0</v>
      </c>
      <c r="AF193" s="1370">
        <f t="shared" si="105"/>
        <v>0</v>
      </c>
    </row>
    <row r="194" hidden="1" outlineLevel="1">
      <c r="A194" s="1332" t="s">
        <v>1291</v>
      </c>
      <c r="B194" s="1375">
        <f t="shared" ref="B194:E194" si="106">iferror(B168/B$115,"")</f>
        <v>0</v>
      </c>
      <c r="C194" s="1375">
        <f t="shared" si="106"/>
        <v>0</v>
      </c>
      <c r="D194" s="1375">
        <f t="shared" si="106"/>
        <v>0</v>
      </c>
      <c r="E194" s="1375">
        <f t="shared" si="106"/>
        <v>0</v>
      </c>
      <c r="F194" s="1375"/>
      <c r="G194" s="1333">
        <f t="shared" ref="G194:AF194" si="107">iferror(G168/G$53,"")</f>
        <v>0.4493670886</v>
      </c>
      <c r="H194" s="1333">
        <f t="shared" si="107"/>
        <v>0.4681440443</v>
      </c>
      <c r="I194" s="1333">
        <f t="shared" si="107"/>
        <v>0.4278728606</v>
      </c>
      <c r="J194" s="1333">
        <f t="shared" si="107"/>
        <v>0.4477958237</v>
      </c>
      <c r="K194" s="1333">
        <f t="shared" si="107"/>
        <v>0.462962963</v>
      </c>
      <c r="L194" s="1333">
        <f t="shared" si="107"/>
        <v>0.4438202247</v>
      </c>
      <c r="M194" s="1333">
        <f t="shared" si="107"/>
        <v>0.4146341463</v>
      </c>
      <c r="N194" s="1333">
        <f t="shared" si="107"/>
        <v>0.4190231362</v>
      </c>
      <c r="O194" s="1333">
        <f t="shared" si="107"/>
        <v>0.4372469636</v>
      </c>
      <c r="P194" s="1333">
        <f t="shared" si="107"/>
        <v>0.4285714286</v>
      </c>
      <c r="Q194" s="1333">
        <f t="shared" si="107"/>
        <v>0.4534883721</v>
      </c>
      <c r="R194" s="1333">
        <f t="shared" si="107"/>
        <v>0.4049586777</v>
      </c>
      <c r="S194" s="1333">
        <f t="shared" si="107"/>
        <v>0.5447154472</v>
      </c>
      <c r="T194" s="1333">
        <f t="shared" si="107"/>
        <v>0</v>
      </c>
      <c r="U194" s="1370">
        <f t="shared" si="107"/>
        <v>0</v>
      </c>
      <c r="V194" s="1370">
        <f t="shared" si="107"/>
        <v>0</v>
      </c>
      <c r="W194" s="1370">
        <f t="shared" si="107"/>
        <v>0</v>
      </c>
      <c r="X194" s="1370">
        <f t="shared" si="107"/>
        <v>0</v>
      </c>
      <c r="Y194" s="1370">
        <f t="shared" si="107"/>
        <v>0</v>
      </c>
      <c r="Z194" s="1370">
        <f t="shared" si="107"/>
        <v>0</v>
      </c>
      <c r="AA194" s="1370">
        <f t="shared" si="107"/>
        <v>0</v>
      </c>
      <c r="AB194" s="1370">
        <f t="shared" si="107"/>
        <v>0</v>
      </c>
      <c r="AC194" s="1370">
        <f t="shared" si="107"/>
        <v>0</v>
      </c>
      <c r="AD194" s="1370">
        <f t="shared" si="107"/>
        <v>0</v>
      </c>
      <c r="AE194" s="1370">
        <f t="shared" si="107"/>
        <v>0</v>
      </c>
      <c r="AF194" s="1370">
        <f t="shared" si="107"/>
        <v>0</v>
      </c>
    </row>
    <row r="195" hidden="1" outlineLevel="1">
      <c r="A195" s="1372"/>
      <c r="B195" s="1375"/>
      <c r="C195" s="1375"/>
      <c r="D195" s="1375"/>
      <c r="E195" s="1375"/>
      <c r="F195" s="1375"/>
      <c r="G195" s="1333"/>
      <c r="H195" s="1333"/>
      <c r="I195" s="1333"/>
      <c r="J195" s="1333"/>
      <c r="K195" s="1333"/>
      <c r="L195" s="1333"/>
      <c r="M195" s="1333"/>
      <c r="N195" s="1333"/>
      <c r="O195" s="1333"/>
      <c r="P195" s="1333"/>
      <c r="Q195" s="1333"/>
      <c r="R195" s="1333"/>
      <c r="S195" s="1333"/>
      <c r="T195" s="1333"/>
      <c r="U195" s="1370"/>
      <c r="V195" s="1370"/>
      <c r="W195" s="1370"/>
      <c r="X195" s="1370"/>
      <c r="Y195" s="1370"/>
      <c r="Z195" s="1370"/>
      <c r="AA195" s="1370"/>
      <c r="AB195" s="1370"/>
      <c r="AC195" s="1370"/>
      <c r="AD195" s="1370"/>
      <c r="AE195" s="1370"/>
      <c r="AF195" s="1370"/>
    </row>
    <row r="196">
      <c r="A196" s="1374" t="s">
        <v>1305</v>
      </c>
      <c r="B196" s="1412">
        <f t="shared" ref="B196:E196" si="108">iferror(B170/B$122,"")</f>
        <v>0</v>
      </c>
      <c r="C196" s="1412">
        <f t="shared" si="108"/>
        <v>0</v>
      </c>
      <c r="D196" s="1412">
        <f t="shared" si="108"/>
        <v>0</v>
      </c>
      <c r="E196" s="1412">
        <f t="shared" si="108"/>
        <v>0</v>
      </c>
      <c r="F196" s="1412"/>
      <c r="G196" s="1336">
        <f t="shared" ref="G196:AF196" si="109">iferror(G170/G$60,"")</f>
        <v>0.3423423423</v>
      </c>
      <c r="H196" s="1336">
        <f t="shared" si="109"/>
        <v>0.3115220484</v>
      </c>
      <c r="I196" s="1336">
        <f t="shared" si="109"/>
        <v>0.3006369427</v>
      </c>
      <c r="J196" s="1336">
        <f t="shared" si="109"/>
        <v>0.27625</v>
      </c>
      <c r="K196" s="1336">
        <f t="shared" si="109"/>
        <v>0.3393275997</v>
      </c>
      <c r="L196" s="1336">
        <f t="shared" si="109"/>
        <v>0.317235637</v>
      </c>
      <c r="M196" s="1336">
        <f t="shared" si="109"/>
        <v>0.3316582915</v>
      </c>
      <c r="N196" s="1336">
        <f t="shared" si="109"/>
        <v>0.3027638191</v>
      </c>
      <c r="O196" s="1336">
        <f t="shared" si="109"/>
        <v>0.3076923077</v>
      </c>
      <c r="P196" s="1336">
        <f t="shared" si="109"/>
        <v>0.2963855422</v>
      </c>
      <c r="Q196" s="1336">
        <f t="shared" si="109"/>
        <v>0.2697947214</v>
      </c>
      <c r="R196" s="1336">
        <f t="shared" si="109"/>
        <v>0.2701612903</v>
      </c>
      <c r="S196" s="1336">
        <f t="shared" si="109"/>
        <v>0.2846715328</v>
      </c>
      <c r="T196" s="1336">
        <f t="shared" si="109"/>
        <v>0</v>
      </c>
      <c r="U196" s="1373">
        <f t="shared" si="109"/>
        <v>0</v>
      </c>
      <c r="V196" s="1373">
        <f t="shared" si="109"/>
        <v>0</v>
      </c>
      <c r="W196" s="1373">
        <f t="shared" si="109"/>
        <v>0</v>
      </c>
      <c r="X196" s="1373">
        <f t="shared" si="109"/>
        <v>0</v>
      </c>
      <c r="Y196" s="1373">
        <f t="shared" si="109"/>
        <v>0</v>
      </c>
      <c r="Z196" s="1373">
        <f t="shared" si="109"/>
        <v>0</v>
      </c>
      <c r="AA196" s="1373">
        <f t="shared" si="109"/>
        <v>0</v>
      </c>
      <c r="AB196" s="1373">
        <f t="shared" si="109"/>
        <v>0</v>
      </c>
      <c r="AC196" s="1373">
        <f t="shared" si="109"/>
        <v>0</v>
      </c>
      <c r="AD196" s="1373">
        <f t="shared" si="109"/>
        <v>0</v>
      </c>
      <c r="AE196" s="1373">
        <f t="shared" si="109"/>
        <v>0</v>
      </c>
      <c r="AF196" s="1373">
        <f t="shared" si="109"/>
        <v>0</v>
      </c>
    </row>
    <row r="197">
      <c r="A197" s="1211"/>
      <c r="B197" s="1523"/>
      <c r="C197" s="1523"/>
      <c r="D197" s="1523"/>
      <c r="E197" s="1523"/>
      <c r="F197" s="1523"/>
      <c r="G197" s="1523"/>
      <c r="H197" s="1523"/>
      <c r="I197" s="1523"/>
      <c r="J197" s="1523"/>
      <c r="K197" s="1523"/>
      <c r="L197" s="1523"/>
      <c r="M197" s="1523"/>
      <c r="N197" s="1349"/>
      <c r="O197" s="1349"/>
      <c r="P197" s="1349"/>
      <c r="Q197" s="1349"/>
      <c r="R197" s="1349"/>
      <c r="S197" s="1349"/>
      <c r="T197" s="1349"/>
      <c r="U197" s="1349"/>
      <c r="V197" s="1349"/>
      <c r="W197" s="1349"/>
      <c r="X197" s="1349"/>
      <c r="Y197" s="1349"/>
      <c r="Z197" s="1349"/>
      <c r="AA197" s="1349"/>
      <c r="AB197" s="1349"/>
      <c r="AC197" s="1349"/>
      <c r="AD197" s="1349"/>
      <c r="AE197" s="1349"/>
      <c r="AF197" s="1349"/>
    </row>
    <row r="198">
      <c r="A198" s="1211"/>
      <c r="B198" s="1523"/>
      <c r="C198" s="1523"/>
      <c r="D198" s="1523"/>
      <c r="E198" s="1523"/>
      <c r="F198" s="1523"/>
      <c r="G198" s="1523"/>
      <c r="H198" s="1523"/>
      <c r="I198" s="1523"/>
      <c r="J198" s="1523"/>
      <c r="K198" s="1523"/>
      <c r="L198" s="1523"/>
      <c r="M198" s="1523"/>
      <c r="N198" s="1349"/>
      <c r="O198" s="1349"/>
      <c r="P198" s="1349"/>
      <c r="Q198" s="1349"/>
      <c r="R198" s="1349"/>
      <c r="S198" s="1349"/>
      <c r="T198" s="1349"/>
      <c r="U198" s="1349"/>
      <c r="V198" s="1349"/>
      <c r="W198" s="1349"/>
      <c r="X198" s="1349"/>
      <c r="Y198" s="1349"/>
      <c r="Z198" s="1349"/>
      <c r="AA198" s="1349"/>
      <c r="AB198" s="1349"/>
      <c r="AC198" s="1349"/>
      <c r="AD198" s="1349"/>
      <c r="AE198" s="1349"/>
      <c r="AF198" s="1349"/>
    </row>
    <row r="199">
      <c r="A199" s="1211"/>
      <c r="B199" s="1523"/>
      <c r="C199" s="1523"/>
      <c r="D199" s="1523"/>
      <c r="E199" s="1523"/>
      <c r="F199" s="1523"/>
      <c r="G199" s="1523"/>
      <c r="H199" s="1523"/>
      <c r="I199" s="1523"/>
      <c r="J199" s="1523"/>
      <c r="K199" s="1523"/>
      <c r="L199" s="1523"/>
      <c r="M199" s="1523"/>
      <c r="N199" s="1349"/>
      <c r="O199" s="1349"/>
      <c r="P199" s="1349"/>
      <c r="Q199" s="1349"/>
      <c r="R199" s="1349"/>
      <c r="S199" s="1349"/>
      <c r="T199" s="1349"/>
      <c r="U199" s="1349"/>
      <c r="V199" s="1349"/>
      <c r="W199" s="1349"/>
      <c r="X199" s="1349"/>
      <c r="Y199" s="1349"/>
      <c r="Z199" s="1349"/>
      <c r="AA199" s="1349"/>
      <c r="AB199" s="1349"/>
      <c r="AC199" s="1349"/>
      <c r="AD199" s="1349"/>
      <c r="AE199" s="1349"/>
      <c r="AF199" s="1349"/>
    </row>
    <row r="200">
      <c r="A200" s="1211"/>
      <c r="B200" s="1523"/>
      <c r="C200" s="1523"/>
      <c r="D200" s="1523"/>
      <c r="E200" s="1523"/>
      <c r="F200" s="1523"/>
      <c r="G200" s="1523"/>
      <c r="H200" s="1523"/>
      <c r="I200" s="1523"/>
      <c r="J200" s="1523"/>
      <c r="K200" s="1523"/>
      <c r="L200" s="1523"/>
      <c r="M200" s="1523"/>
      <c r="N200" s="1349"/>
      <c r="O200" s="1349"/>
      <c r="P200" s="1349"/>
      <c r="Q200" s="1349"/>
      <c r="R200" s="1349"/>
      <c r="S200" s="1349"/>
      <c r="T200" s="1349"/>
      <c r="U200" s="1349"/>
      <c r="V200" s="1349"/>
      <c r="W200" s="1349"/>
      <c r="X200" s="1349"/>
      <c r="Y200" s="1349"/>
      <c r="Z200" s="1349"/>
      <c r="AA200" s="1349"/>
      <c r="AB200" s="1349"/>
      <c r="AC200" s="1349"/>
      <c r="AD200" s="1349"/>
      <c r="AE200" s="1349"/>
      <c r="AF200" s="1349"/>
    </row>
    <row r="201">
      <c r="A201" s="1211"/>
      <c r="B201" s="1523"/>
      <c r="C201" s="1523"/>
      <c r="D201" s="1523"/>
      <c r="E201" s="1523"/>
      <c r="F201" s="1523"/>
      <c r="G201" s="1523"/>
      <c r="H201" s="1523"/>
      <c r="I201" s="1523"/>
      <c r="J201" s="1523"/>
      <c r="K201" s="1523"/>
      <c r="L201" s="1523"/>
      <c r="M201" s="1523"/>
      <c r="N201" s="1349"/>
      <c r="O201" s="1349"/>
      <c r="P201" s="1349"/>
      <c r="Q201" s="1349"/>
      <c r="R201" s="1349"/>
      <c r="S201" s="1349"/>
      <c r="T201" s="1349"/>
      <c r="U201" s="1349"/>
      <c r="V201" s="1349"/>
      <c r="W201" s="1349"/>
      <c r="X201" s="1349"/>
      <c r="Y201" s="1349"/>
      <c r="Z201" s="1349"/>
      <c r="AA201" s="1349"/>
      <c r="AB201" s="1349"/>
      <c r="AC201" s="1349"/>
      <c r="AD201" s="1349"/>
      <c r="AE201" s="1349"/>
      <c r="AF201" s="1349"/>
    </row>
    <row r="202">
      <c r="A202" s="1211"/>
      <c r="B202" s="1523"/>
      <c r="C202" s="1523"/>
      <c r="D202" s="1523"/>
      <c r="E202" s="1523"/>
      <c r="F202" s="1523"/>
      <c r="G202" s="1523"/>
      <c r="H202" s="1523"/>
      <c r="I202" s="1523"/>
      <c r="J202" s="1523"/>
      <c r="K202" s="1523"/>
      <c r="L202" s="1523"/>
      <c r="M202" s="1523"/>
      <c r="N202" s="1349"/>
      <c r="O202" s="1349"/>
      <c r="P202" s="1349"/>
      <c r="Q202" s="1349"/>
      <c r="R202" s="1349"/>
      <c r="S202" s="1349"/>
      <c r="T202" s="1349"/>
      <c r="U202" s="1349"/>
      <c r="V202" s="1349"/>
      <c r="W202" s="1349"/>
      <c r="X202" s="1349"/>
      <c r="Y202" s="1349"/>
      <c r="Z202" s="1349"/>
      <c r="AA202" s="1349"/>
      <c r="AB202" s="1349"/>
      <c r="AC202" s="1349"/>
      <c r="AD202" s="1349"/>
      <c r="AE202" s="1349"/>
      <c r="AF202" s="1349"/>
    </row>
    <row r="203">
      <c r="A203" s="1211"/>
      <c r="B203" s="1523"/>
      <c r="C203" s="1523"/>
      <c r="D203" s="1523"/>
      <c r="E203" s="1523"/>
      <c r="F203" s="1523"/>
      <c r="G203" s="1523"/>
      <c r="H203" s="1523"/>
      <c r="I203" s="1523"/>
      <c r="J203" s="1523"/>
      <c r="K203" s="1523"/>
      <c r="L203" s="1523"/>
      <c r="M203" s="1523"/>
      <c r="N203" s="1349"/>
      <c r="O203" s="1349"/>
      <c r="P203" s="1349"/>
      <c r="Q203" s="1349"/>
      <c r="R203" s="1349"/>
      <c r="S203" s="1349"/>
      <c r="T203" s="1349"/>
      <c r="U203" s="1349"/>
      <c r="V203" s="1349"/>
      <c r="W203" s="1349"/>
      <c r="X203" s="1349"/>
      <c r="Y203" s="1349"/>
      <c r="Z203" s="1349"/>
      <c r="AA203" s="1349"/>
      <c r="AB203" s="1349"/>
      <c r="AC203" s="1349"/>
      <c r="AD203" s="1349"/>
      <c r="AE203" s="1349"/>
      <c r="AF203" s="1349"/>
    </row>
    <row r="204">
      <c r="A204" s="1211"/>
      <c r="B204" s="1523"/>
      <c r="C204" s="1523"/>
      <c r="D204" s="1523"/>
      <c r="E204" s="1523"/>
      <c r="F204" s="1523"/>
      <c r="G204" s="1523"/>
      <c r="H204" s="1523"/>
      <c r="I204" s="1523"/>
      <c r="J204" s="1523"/>
      <c r="K204" s="1523"/>
      <c r="L204" s="1523"/>
      <c r="M204" s="1523"/>
      <c r="N204" s="1349"/>
      <c r="O204" s="1349"/>
      <c r="P204" s="1349"/>
      <c r="Q204" s="1349"/>
      <c r="R204" s="1349"/>
      <c r="S204" s="1349"/>
      <c r="T204" s="1349"/>
      <c r="U204" s="1349"/>
      <c r="V204" s="1349"/>
      <c r="W204" s="1349"/>
      <c r="X204" s="1349"/>
      <c r="Y204" s="1349"/>
      <c r="Z204" s="1349"/>
      <c r="AA204" s="1349"/>
      <c r="AB204" s="1349"/>
      <c r="AC204" s="1349"/>
      <c r="AD204" s="1349"/>
      <c r="AE204" s="1349"/>
      <c r="AF204" s="1349"/>
    </row>
    <row r="205">
      <c r="A205" s="1211"/>
      <c r="B205" s="1523"/>
      <c r="C205" s="1523"/>
      <c r="D205" s="1523"/>
      <c r="E205" s="1523"/>
      <c r="F205" s="1523"/>
      <c r="G205" s="1523"/>
      <c r="H205" s="1523"/>
      <c r="I205" s="1523"/>
      <c r="J205" s="1523"/>
      <c r="K205" s="1523"/>
      <c r="L205" s="1523"/>
      <c r="M205" s="1523"/>
      <c r="N205" s="1349"/>
      <c r="O205" s="1349"/>
      <c r="P205" s="1349"/>
      <c r="Q205" s="1349"/>
      <c r="R205" s="1349"/>
      <c r="S205" s="1349"/>
      <c r="T205" s="1349"/>
      <c r="U205" s="1349"/>
      <c r="V205" s="1349"/>
      <c r="W205" s="1349"/>
      <c r="X205" s="1349"/>
      <c r="Y205" s="1349"/>
      <c r="Z205" s="1349"/>
      <c r="AA205" s="1349"/>
      <c r="AB205" s="1349"/>
      <c r="AC205" s="1349"/>
      <c r="AD205" s="1349"/>
      <c r="AE205" s="1349"/>
      <c r="AF205" s="1349"/>
    </row>
    <row r="206">
      <c r="A206" s="1211"/>
      <c r="B206" s="1523"/>
      <c r="C206" s="1523"/>
      <c r="D206" s="1523"/>
      <c r="E206" s="1523"/>
      <c r="F206" s="1523"/>
      <c r="G206" s="1523"/>
      <c r="H206" s="1523"/>
      <c r="I206" s="1523"/>
      <c r="J206" s="1523"/>
      <c r="K206" s="1523"/>
      <c r="L206" s="1523"/>
      <c r="M206" s="1523"/>
      <c r="N206" s="1349"/>
      <c r="O206" s="1349"/>
      <c r="P206" s="1349"/>
      <c r="Q206" s="1349"/>
      <c r="R206" s="1349"/>
      <c r="S206" s="1349"/>
      <c r="T206" s="1349"/>
      <c r="U206" s="1349"/>
      <c r="V206" s="1349"/>
      <c r="W206" s="1349"/>
      <c r="X206" s="1349"/>
      <c r="Y206" s="1349"/>
      <c r="Z206" s="1349"/>
      <c r="AA206" s="1349"/>
      <c r="AB206" s="1349"/>
      <c r="AC206" s="1349"/>
      <c r="AD206" s="1349"/>
      <c r="AE206" s="1349"/>
      <c r="AF206" s="1349"/>
    </row>
    <row r="207">
      <c r="A207" s="1211"/>
      <c r="B207" s="1523"/>
      <c r="C207" s="1523"/>
      <c r="D207" s="1523"/>
      <c r="E207" s="1523"/>
      <c r="F207" s="1523"/>
      <c r="G207" s="1523"/>
      <c r="H207" s="1523"/>
      <c r="I207" s="1523"/>
      <c r="J207" s="1523"/>
      <c r="K207" s="1523"/>
      <c r="L207" s="1523"/>
      <c r="M207" s="1523"/>
      <c r="N207" s="1349"/>
      <c r="O207" s="1349"/>
      <c r="P207" s="1349"/>
      <c r="Q207" s="1349"/>
      <c r="R207" s="1349"/>
      <c r="S207" s="1349"/>
      <c r="T207" s="1349"/>
      <c r="U207" s="1349"/>
      <c r="V207" s="1349"/>
      <c r="W207" s="1349"/>
      <c r="X207" s="1349"/>
      <c r="Y207" s="1349"/>
      <c r="Z207" s="1349"/>
      <c r="AA207" s="1349"/>
      <c r="AB207" s="1349"/>
      <c r="AC207" s="1349"/>
      <c r="AD207" s="1349"/>
      <c r="AE207" s="1349"/>
      <c r="AF207" s="1349"/>
    </row>
    <row r="208">
      <c r="A208" s="1211"/>
      <c r="B208" s="1523"/>
      <c r="C208" s="1523"/>
      <c r="D208" s="1523"/>
      <c r="E208" s="1523"/>
      <c r="F208" s="1523"/>
      <c r="G208" s="1523"/>
      <c r="H208" s="1523"/>
      <c r="I208" s="1523"/>
      <c r="J208" s="1523"/>
      <c r="K208" s="1523"/>
      <c r="L208" s="1523"/>
      <c r="M208" s="1523"/>
      <c r="N208" s="1349"/>
      <c r="O208" s="1349"/>
      <c r="P208" s="1349"/>
      <c r="Q208" s="1349"/>
      <c r="R208" s="1349"/>
      <c r="S208" s="1349"/>
      <c r="T208" s="1349"/>
      <c r="U208" s="1349"/>
      <c r="V208" s="1349"/>
      <c r="W208" s="1349"/>
      <c r="X208" s="1349"/>
      <c r="Y208" s="1349"/>
      <c r="Z208" s="1349"/>
      <c r="AA208" s="1349"/>
      <c r="AB208" s="1349"/>
      <c r="AC208" s="1349"/>
      <c r="AD208" s="1349"/>
      <c r="AE208" s="1349"/>
      <c r="AF208" s="1349"/>
    </row>
    <row r="209">
      <c r="A209" s="1211"/>
      <c r="B209" s="1523"/>
      <c r="C209" s="1523"/>
      <c r="D209" s="1523"/>
      <c r="E209" s="1523"/>
      <c r="F209" s="1523"/>
      <c r="G209" s="1523"/>
      <c r="H209" s="1523"/>
      <c r="I209" s="1523"/>
      <c r="J209" s="1523"/>
      <c r="K209" s="1523"/>
      <c r="L209" s="1523"/>
      <c r="M209" s="1523"/>
      <c r="N209" s="1349"/>
      <c r="O209" s="1349"/>
      <c r="P209" s="1349"/>
      <c r="Q209" s="1349"/>
      <c r="R209" s="1349"/>
      <c r="S209" s="1349"/>
      <c r="T209" s="1349"/>
      <c r="U209" s="1349"/>
      <c r="V209" s="1349"/>
      <c r="W209" s="1349"/>
      <c r="X209" s="1349"/>
      <c r="Y209" s="1349"/>
      <c r="Z209" s="1349"/>
      <c r="AA209" s="1349"/>
      <c r="AB209" s="1349"/>
      <c r="AC209" s="1349"/>
      <c r="AD209" s="1349"/>
      <c r="AE209" s="1349"/>
      <c r="AF209" s="1349"/>
    </row>
    <row r="210">
      <c r="A210" s="1211"/>
      <c r="B210" s="1523"/>
      <c r="C210" s="1523"/>
      <c r="D210" s="1523"/>
      <c r="E210" s="1523"/>
      <c r="F210" s="1523"/>
      <c r="G210" s="1523"/>
      <c r="H210" s="1523"/>
      <c r="I210" s="1523"/>
      <c r="J210" s="1523"/>
      <c r="K210" s="1523"/>
      <c r="L210" s="1523"/>
      <c r="M210" s="1523"/>
      <c r="N210" s="1349"/>
      <c r="O210" s="1349"/>
      <c r="P210" s="1349"/>
      <c r="Q210" s="1349"/>
      <c r="R210" s="1349"/>
      <c r="S210" s="1349"/>
      <c r="T210" s="1349"/>
      <c r="U210" s="1349"/>
      <c r="V210" s="1349"/>
      <c r="W210" s="1349"/>
      <c r="X210" s="1349"/>
      <c r="Y210" s="1349"/>
      <c r="Z210" s="1349"/>
      <c r="AA210" s="1349"/>
      <c r="AB210" s="1349"/>
      <c r="AC210" s="1349"/>
      <c r="AD210" s="1349"/>
      <c r="AE210" s="1349"/>
      <c r="AF210" s="1349"/>
    </row>
    <row r="211">
      <c r="A211" s="1211"/>
      <c r="B211" s="1523"/>
      <c r="C211" s="1523"/>
      <c r="D211" s="1523"/>
      <c r="E211" s="1523"/>
      <c r="F211" s="1523"/>
      <c r="G211" s="1523"/>
      <c r="H211" s="1523"/>
      <c r="I211" s="1523"/>
      <c r="J211" s="1523"/>
      <c r="K211" s="1523"/>
      <c r="L211" s="1523"/>
      <c r="M211" s="1523"/>
      <c r="N211" s="1349"/>
      <c r="O211" s="1349"/>
      <c r="P211" s="1349"/>
      <c r="Q211" s="1349"/>
      <c r="R211" s="1349"/>
      <c r="S211" s="1349"/>
      <c r="T211" s="1349"/>
      <c r="U211" s="1349"/>
      <c r="V211" s="1349"/>
      <c r="W211" s="1349"/>
      <c r="X211" s="1349"/>
      <c r="Y211" s="1349"/>
      <c r="Z211" s="1349"/>
      <c r="AA211" s="1349"/>
      <c r="AB211" s="1349"/>
      <c r="AC211" s="1349"/>
      <c r="AD211" s="1349"/>
      <c r="AE211" s="1349"/>
      <c r="AF211" s="1349"/>
    </row>
    <row r="212">
      <c r="A212" s="1211"/>
      <c r="B212" s="1523"/>
      <c r="C212" s="1523"/>
      <c r="D212" s="1523"/>
      <c r="E212" s="1523"/>
      <c r="F212" s="1523"/>
      <c r="G212" s="1523"/>
      <c r="H212" s="1523"/>
      <c r="I212" s="1523"/>
      <c r="J212" s="1523"/>
      <c r="K212" s="1523"/>
      <c r="L212" s="1523"/>
      <c r="M212" s="1523"/>
      <c r="N212" s="1349"/>
      <c r="O212" s="1349"/>
      <c r="P212" s="1349"/>
      <c r="Q212" s="1349"/>
      <c r="R212" s="1349"/>
      <c r="S212" s="1349"/>
      <c r="T212" s="1349"/>
      <c r="U212" s="1349"/>
      <c r="V212" s="1349"/>
      <c r="W212" s="1349"/>
      <c r="X212" s="1349"/>
      <c r="Y212" s="1349"/>
      <c r="Z212" s="1349"/>
      <c r="AA212" s="1349"/>
      <c r="AB212" s="1349"/>
      <c r="AC212" s="1349"/>
      <c r="AD212" s="1349"/>
      <c r="AE212" s="1349"/>
      <c r="AF212" s="1349"/>
    </row>
    <row r="213">
      <c r="A213" s="1211"/>
      <c r="B213" s="1523"/>
      <c r="C213" s="1523"/>
      <c r="D213" s="1523"/>
      <c r="E213" s="1523"/>
      <c r="F213" s="1523"/>
      <c r="G213" s="1523"/>
      <c r="H213" s="1523"/>
      <c r="I213" s="1523"/>
      <c r="J213" s="1523"/>
      <c r="K213" s="1523"/>
      <c r="L213" s="1523"/>
      <c r="M213" s="1523"/>
      <c r="N213" s="1349"/>
      <c r="O213" s="1349"/>
      <c r="P213" s="1349"/>
      <c r="Q213" s="1349"/>
      <c r="R213" s="1349"/>
      <c r="S213" s="1349"/>
      <c r="T213" s="1349"/>
      <c r="U213" s="1349"/>
      <c r="V213" s="1349"/>
      <c r="W213" s="1349"/>
      <c r="X213" s="1349"/>
      <c r="Y213" s="1349"/>
      <c r="Z213" s="1349"/>
      <c r="AA213" s="1349"/>
      <c r="AB213" s="1349"/>
      <c r="AC213" s="1349"/>
      <c r="AD213" s="1349"/>
      <c r="AE213" s="1349"/>
      <c r="AF213" s="1349"/>
    </row>
    <row r="214">
      <c r="A214" s="1211"/>
      <c r="B214" s="1523"/>
      <c r="C214" s="1523"/>
      <c r="D214" s="1523"/>
      <c r="E214" s="1523"/>
      <c r="F214" s="1523"/>
      <c r="G214" s="1523"/>
      <c r="H214" s="1523"/>
      <c r="I214" s="1523"/>
      <c r="J214" s="1523"/>
      <c r="K214" s="1523"/>
      <c r="L214" s="1523"/>
      <c r="M214" s="1523"/>
      <c r="N214" s="1349"/>
      <c r="O214" s="1349"/>
      <c r="P214" s="1349"/>
      <c r="Q214" s="1349"/>
      <c r="R214" s="1349"/>
      <c r="S214" s="1349"/>
      <c r="T214" s="1349"/>
      <c r="U214" s="1349"/>
      <c r="V214" s="1349"/>
      <c r="W214" s="1349"/>
      <c r="X214" s="1349"/>
      <c r="Y214" s="1349"/>
      <c r="Z214" s="1349"/>
      <c r="AA214" s="1349"/>
      <c r="AB214" s="1349"/>
      <c r="AC214" s="1349"/>
      <c r="AD214" s="1349"/>
      <c r="AE214" s="1349"/>
      <c r="AF214" s="1349"/>
    </row>
    <row r="215">
      <c r="A215" s="1211"/>
      <c r="B215" s="1523"/>
      <c r="C215" s="1523"/>
      <c r="D215" s="1523"/>
      <c r="E215" s="1523"/>
      <c r="F215" s="1523"/>
      <c r="G215" s="1523"/>
      <c r="H215" s="1523"/>
      <c r="I215" s="1523"/>
      <c r="J215" s="1523"/>
      <c r="K215" s="1523"/>
      <c r="L215" s="1523"/>
      <c r="M215" s="1523"/>
      <c r="N215" s="1349"/>
      <c r="O215" s="1349"/>
      <c r="P215" s="1349"/>
      <c r="Q215" s="1349"/>
      <c r="R215" s="1349"/>
      <c r="S215" s="1349"/>
      <c r="T215" s="1349"/>
      <c r="U215" s="1349"/>
      <c r="V215" s="1349"/>
      <c r="W215" s="1349"/>
      <c r="X215" s="1349"/>
      <c r="Y215" s="1349"/>
      <c r="Z215" s="1349"/>
      <c r="AA215" s="1349"/>
      <c r="AB215" s="1349"/>
      <c r="AC215" s="1349"/>
      <c r="AD215" s="1349"/>
      <c r="AE215" s="1349"/>
      <c r="AF215" s="1349"/>
    </row>
    <row r="216">
      <c r="A216" s="1211"/>
      <c r="B216" s="1523"/>
      <c r="C216" s="1523"/>
      <c r="D216" s="1523"/>
      <c r="E216" s="1523"/>
      <c r="F216" s="1523"/>
      <c r="G216" s="1523"/>
      <c r="H216" s="1523"/>
      <c r="I216" s="1523"/>
      <c r="J216" s="1523"/>
      <c r="K216" s="1523"/>
      <c r="L216" s="1523"/>
      <c r="M216" s="1523"/>
      <c r="N216" s="1349"/>
      <c r="O216" s="1349"/>
      <c r="P216" s="1349"/>
      <c r="Q216" s="1349"/>
      <c r="R216" s="1349"/>
      <c r="S216" s="1349"/>
      <c r="T216" s="1349"/>
      <c r="U216" s="1349"/>
      <c r="V216" s="1349"/>
      <c r="W216" s="1349"/>
      <c r="X216" s="1349"/>
      <c r="Y216" s="1349"/>
      <c r="Z216" s="1349"/>
      <c r="AA216" s="1349"/>
      <c r="AB216" s="1349"/>
      <c r="AC216" s="1349"/>
      <c r="AD216" s="1349"/>
      <c r="AE216" s="1349"/>
      <c r="AF216" s="1349"/>
    </row>
    <row r="217">
      <c r="A217" s="1211"/>
      <c r="B217" s="1523"/>
      <c r="C217" s="1523"/>
      <c r="D217" s="1523"/>
      <c r="E217" s="1523"/>
      <c r="F217" s="1523"/>
      <c r="G217" s="1523"/>
      <c r="H217" s="1523"/>
      <c r="I217" s="1523"/>
      <c r="J217" s="1523"/>
      <c r="K217" s="1523"/>
      <c r="L217" s="1523"/>
      <c r="M217" s="1523"/>
      <c r="N217" s="1349"/>
      <c r="O217" s="1349"/>
      <c r="P217" s="1349"/>
      <c r="Q217" s="1349"/>
      <c r="R217" s="1349"/>
      <c r="S217" s="1349"/>
      <c r="T217" s="1349"/>
      <c r="U217" s="1349"/>
      <c r="V217" s="1349"/>
      <c r="W217" s="1349"/>
      <c r="X217" s="1349"/>
      <c r="Y217" s="1349"/>
      <c r="Z217" s="1349"/>
      <c r="AA217" s="1349"/>
      <c r="AB217" s="1349"/>
      <c r="AC217" s="1349"/>
      <c r="AD217" s="1349"/>
      <c r="AE217" s="1349"/>
      <c r="AF217" s="1349"/>
    </row>
    <row r="218">
      <c r="A218" s="1211"/>
      <c r="B218" s="1523"/>
      <c r="C218" s="1523"/>
      <c r="D218" s="1523"/>
      <c r="E218" s="1523"/>
      <c r="F218" s="1523"/>
      <c r="G218" s="1523"/>
      <c r="H218" s="1523"/>
      <c r="I218" s="1523"/>
      <c r="J218" s="1523"/>
      <c r="K218" s="1523"/>
      <c r="L218" s="1523"/>
      <c r="M218" s="1523"/>
      <c r="N218" s="1349"/>
      <c r="O218" s="1349"/>
      <c r="P218" s="1349"/>
      <c r="Q218" s="1349"/>
      <c r="R218" s="1349"/>
      <c r="S218" s="1349"/>
      <c r="T218" s="1349"/>
      <c r="U218" s="1349"/>
      <c r="V218" s="1349"/>
      <c r="W218" s="1349"/>
      <c r="X218" s="1349"/>
      <c r="Y218" s="1349"/>
      <c r="Z218" s="1349"/>
      <c r="AA218" s="1349"/>
      <c r="AB218" s="1349"/>
      <c r="AC218" s="1349"/>
      <c r="AD218" s="1349"/>
      <c r="AE218" s="1349"/>
      <c r="AF218" s="1349"/>
    </row>
    <row r="219">
      <c r="A219" s="1211"/>
      <c r="B219" s="1523"/>
      <c r="C219" s="1523"/>
      <c r="D219" s="1523"/>
      <c r="E219" s="1523"/>
      <c r="F219" s="1523"/>
      <c r="G219" s="1523"/>
      <c r="H219" s="1523"/>
      <c r="I219" s="1523"/>
      <c r="J219" s="1523"/>
      <c r="K219" s="1523"/>
      <c r="L219" s="1523"/>
      <c r="M219" s="1523"/>
      <c r="N219" s="1349"/>
      <c r="O219" s="1349"/>
      <c r="P219" s="1349"/>
      <c r="Q219" s="1349"/>
      <c r="R219" s="1349"/>
      <c r="S219" s="1349"/>
      <c r="T219" s="1349"/>
      <c r="U219" s="1349"/>
      <c r="V219" s="1349"/>
      <c r="W219" s="1349"/>
      <c r="X219" s="1349"/>
      <c r="Y219" s="1349"/>
      <c r="Z219" s="1349"/>
      <c r="AA219" s="1349"/>
      <c r="AB219" s="1349"/>
      <c r="AC219" s="1349"/>
      <c r="AD219" s="1349"/>
      <c r="AE219" s="1349"/>
      <c r="AF219" s="1349"/>
    </row>
    <row r="220">
      <c r="A220" s="1211"/>
      <c r="B220" s="1523"/>
      <c r="C220" s="1523"/>
      <c r="D220" s="1523"/>
      <c r="E220" s="1523"/>
      <c r="F220" s="1523"/>
      <c r="G220" s="1523"/>
      <c r="H220" s="1523"/>
      <c r="I220" s="1523"/>
      <c r="J220" s="1523"/>
      <c r="K220" s="1523"/>
      <c r="L220" s="1523"/>
      <c r="M220" s="1523"/>
      <c r="N220" s="1349"/>
      <c r="O220" s="1349"/>
      <c r="P220" s="1349"/>
      <c r="Q220" s="1349"/>
      <c r="R220" s="1349"/>
      <c r="S220" s="1349"/>
      <c r="T220" s="1349"/>
      <c r="U220" s="1349"/>
      <c r="V220" s="1349"/>
      <c r="W220" s="1349"/>
      <c r="X220" s="1349"/>
      <c r="Y220" s="1349"/>
      <c r="Z220" s="1349"/>
      <c r="AA220" s="1349"/>
      <c r="AB220" s="1349"/>
      <c r="AC220" s="1349"/>
      <c r="AD220" s="1349"/>
      <c r="AE220" s="1349"/>
      <c r="AF220" s="1349"/>
    </row>
    <row r="221">
      <c r="A221" s="1211"/>
      <c r="B221" s="1523"/>
      <c r="C221" s="1523"/>
      <c r="D221" s="1523"/>
      <c r="E221" s="1523"/>
      <c r="F221" s="1523"/>
      <c r="G221" s="1523"/>
      <c r="H221" s="1523"/>
      <c r="I221" s="1523"/>
      <c r="J221" s="1523"/>
      <c r="K221" s="1523"/>
      <c r="L221" s="1523"/>
      <c r="M221" s="1523"/>
      <c r="N221" s="1349"/>
      <c r="O221" s="1349"/>
      <c r="P221" s="1349"/>
      <c r="Q221" s="1349"/>
      <c r="R221" s="1349"/>
      <c r="S221" s="1349"/>
      <c r="T221" s="1349"/>
      <c r="U221" s="1349"/>
      <c r="V221" s="1349"/>
      <c r="W221" s="1349"/>
      <c r="X221" s="1349"/>
      <c r="Y221" s="1349"/>
      <c r="Z221" s="1349"/>
      <c r="AA221" s="1349"/>
      <c r="AB221" s="1349"/>
      <c r="AC221" s="1349"/>
      <c r="AD221" s="1349"/>
      <c r="AE221" s="1349"/>
      <c r="AF221" s="1349"/>
    </row>
    <row r="222">
      <c r="A222" s="1211"/>
      <c r="B222" s="1523"/>
      <c r="C222" s="1523"/>
      <c r="D222" s="1523"/>
      <c r="E222" s="1523"/>
      <c r="F222" s="1523"/>
      <c r="G222" s="1523"/>
      <c r="H222" s="1523"/>
      <c r="I222" s="1523"/>
      <c r="J222" s="1523"/>
      <c r="K222" s="1523"/>
      <c r="L222" s="1523"/>
      <c r="M222" s="1523"/>
      <c r="N222" s="1349"/>
      <c r="O222" s="1349"/>
      <c r="P222" s="1349"/>
      <c r="Q222" s="1349"/>
      <c r="R222" s="1349"/>
      <c r="S222" s="1349"/>
      <c r="T222" s="1349"/>
      <c r="U222" s="1349"/>
      <c r="V222" s="1349"/>
      <c r="W222" s="1349"/>
      <c r="X222" s="1349"/>
      <c r="Y222" s="1349"/>
      <c r="Z222" s="1349"/>
      <c r="AA222" s="1349"/>
      <c r="AB222" s="1349"/>
      <c r="AC222" s="1349"/>
      <c r="AD222" s="1349"/>
      <c r="AE222" s="1349"/>
      <c r="AF222" s="1349"/>
    </row>
    <row r="223">
      <c r="A223" s="1211"/>
      <c r="B223" s="1523"/>
      <c r="C223" s="1523"/>
      <c r="D223" s="1523"/>
      <c r="E223" s="1523"/>
      <c r="F223" s="1523"/>
      <c r="G223" s="1523"/>
      <c r="H223" s="1523"/>
      <c r="I223" s="1523"/>
      <c r="J223" s="1523"/>
      <c r="K223" s="1523"/>
      <c r="L223" s="1523"/>
      <c r="M223" s="1523"/>
      <c r="N223" s="1349"/>
      <c r="O223" s="1349"/>
      <c r="P223" s="1349"/>
      <c r="Q223" s="1349"/>
      <c r="R223" s="1349"/>
      <c r="S223" s="1349"/>
      <c r="T223" s="1349"/>
      <c r="U223" s="1349"/>
      <c r="V223" s="1349"/>
      <c r="W223" s="1349"/>
      <c r="X223" s="1349"/>
      <c r="Y223" s="1349"/>
      <c r="Z223" s="1349"/>
      <c r="AA223" s="1349"/>
      <c r="AB223" s="1349"/>
      <c r="AC223" s="1349"/>
      <c r="AD223" s="1349"/>
      <c r="AE223" s="1349"/>
      <c r="AF223" s="1349"/>
    </row>
    <row r="224">
      <c r="A224" s="1211"/>
      <c r="B224" s="1523"/>
      <c r="C224" s="1523"/>
      <c r="D224" s="1523"/>
      <c r="E224" s="1523"/>
      <c r="F224" s="1523"/>
      <c r="G224" s="1523"/>
      <c r="H224" s="1523"/>
      <c r="I224" s="1523"/>
      <c r="J224" s="1523"/>
      <c r="K224" s="1523"/>
      <c r="L224" s="1523"/>
      <c r="M224" s="1523"/>
      <c r="N224" s="1349"/>
      <c r="O224" s="1349"/>
      <c r="P224" s="1349"/>
      <c r="Q224" s="1349"/>
      <c r="R224" s="1349"/>
      <c r="S224" s="1349"/>
      <c r="T224" s="1349"/>
      <c r="U224" s="1349"/>
      <c r="V224" s="1349"/>
      <c r="W224" s="1349"/>
      <c r="X224" s="1349"/>
      <c r="Y224" s="1349"/>
      <c r="Z224" s="1349"/>
      <c r="AA224" s="1349"/>
      <c r="AB224" s="1349"/>
      <c r="AC224" s="1349"/>
      <c r="AD224" s="1349"/>
      <c r="AE224" s="1349"/>
      <c r="AF224" s="1349"/>
    </row>
    <row r="225">
      <c r="A225" s="1211"/>
      <c r="B225" s="1523"/>
      <c r="C225" s="1523"/>
      <c r="D225" s="1523"/>
      <c r="E225" s="1523"/>
      <c r="F225" s="1523"/>
      <c r="G225" s="1523"/>
      <c r="H225" s="1523"/>
      <c r="I225" s="1523"/>
      <c r="J225" s="1523"/>
      <c r="K225" s="1523"/>
      <c r="L225" s="1523"/>
      <c r="M225" s="1523"/>
      <c r="N225" s="1349"/>
      <c r="O225" s="1349"/>
      <c r="P225" s="1349"/>
      <c r="Q225" s="1349"/>
      <c r="R225" s="1349"/>
      <c r="S225" s="1349"/>
      <c r="T225" s="1349"/>
      <c r="U225" s="1349"/>
      <c r="V225" s="1349"/>
      <c r="W225" s="1349"/>
      <c r="X225" s="1349"/>
      <c r="Y225" s="1349"/>
      <c r="Z225" s="1349"/>
      <c r="AA225" s="1349"/>
      <c r="AB225" s="1349"/>
      <c r="AC225" s="1349"/>
      <c r="AD225" s="1349"/>
      <c r="AE225" s="1349"/>
      <c r="AF225" s="1349"/>
    </row>
    <row r="226">
      <c r="A226" s="1211"/>
      <c r="B226" s="1523"/>
      <c r="C226" s="1523"/>
      <c r="D226" s="1523"/>
      <c r="E226" s="1523"/>
      <c r="F226" s="1523"/>
      <c r="G226" s="1523"/>
      <c r="H226" s="1523"/>
      <c r="I226" s="1523"/>
      <c r="J226" s="1523"/>
      <c r="K226" s="1523"/>
      <c r="L226" s="1523"/>
      <c r="M226" s="1523"/>
      <c r="N226" s="1349"/>
      <c r="O226" s="1349"/>
      <c r="P226" s="1349"/>
      <c r="Q226" s="1349"/>
      <c r="R226" s="1349"/>
      <c r="S226" s="1349"/>
      <c r="T226" s="1349"/>
      <c r="U226" s="1349"/>
      <c r="V226" s="1349"/>
      <c r="W226" s="1349"/>
      <c r="X226" s="1349"/>
      <c r="Y226" s="1349"/>
      <c r="Z226" s="1349"/>
      <c r="AA226" s="1349"/>
      <c r="AB226" s="1349"/>
      <c r="AC226" s="1349"/>
      <c r="AD226" s="1349"/>
      <c r="AE226" s="1349"/>
      <c r="AF226" s="1349"/>
    </row>
    <row r="227">
      <c r="A227" s="1211"/>
      <c r="B227" s="1523"/>
      <c r="C227" s="1523"/>
      <c r="D227" s="1523"/>
      <c r="E227" s="1523"/>
      <c r="F227" s="1523"/>
      <c r="G227" s="1523"/>
      <c r="H227" s="1523"/>
      <c r="I227" s="1523"/>
      <c r="J227" s="1523"/>
      <c r="K227" s="1523"/>
      <c r="L227" s="1523"/>
      <c r="M227" s="1523"/>
      <c r="N227" s="1349"/>
      <c r="O227" s="1349"/>
      <c r="P227" s="1349"/>
      <c r="Q227" s="1349"/>
      <c r="R227" s="1349"/>
      <c r="S227" s="1349"/>
      <c r="T227" s="1349"/>
      <c r="U227" s="1349"/>
      <c r="V227" s="1349"/>
      <c r="W227" s="1349"/>
      <c r="X227" s="1349"/>
      <c r="Y227" s="1349"/>
      <c r="Z227" s="1349"/>
      <c r="AA227" s="1349"/>
      <c r="AB227" s="1349"/>
      <c r="AC227" s="1349"/>
      <c r="AD227" s="1349"/>
      <c r="AE227" s="1349"/>
      <c r="AF227" s="1349"/>
    </row>
    <row r="228">
      <c r="A228" s="1211"/>
      <c r="B228" s="1523"/>
      <c r="C228" s="1523"/>
      <c r="D228" s="1523"/>
      <c r="E228" s="1523"/>
      <c r="F228" s="1523"/>
      <c r="G228" s="1523"/>
      <c r="H228" s="1523"/>
      <c r="I228" s="1523"/>
      <c r="J228" s="1523"/>
      <c r="K228" s="1523"/>
      <c r="L228" s="1523"/>
      <c r="M228" s="1523"/>
      <c r="N228" s="1349"/>
      <c r="O228" s="1349"/>
      <c r="P228" s="1349"/>
      <c r="Q228" s="1349"/>
      <c r="R228" s="1349"/>
      <c r="S228" s="1349"/>
      <c r="T228" s="1349"/>
      <c r="U228" s="1349"/>
      <c r="V228" s="1349"/>
      <c r="W228" s="1349"/>
      <c r="X228" s="1349"/>
      <c r="Y228" s="1349"/>
      <c r="Z228" s="1349"/>
      <c r="AA228" s="1349"/>
      <c r="AB228" s="1349"/>
      <c r="AC228" s="1349"/>
      <c r="AD228" s="1349"/>
      <c r="AE228" s="1349"/>
      <c r="AF228" s="1349"/>
    </row>
    <row r="229">
      <c r="A229" s="1211"/>
      <c r="B229" s="1523"/>
      <c r="C229" s="1523"/>
      <c r="D229" s="1523"/>
      <c r="E229" s="1523"/>
      <c r="F229" s="1523"/>
      <c r="G229" s="1523"/>
      <c r="H229" s="1523"/>
      <c r="I229" s="1523"/>
      <c r="J229" s="1523"/>
      <c r="K229" s="1523"/>
      <c r="L229" s="1523"/>
      <c r="M229" s="1523"/>
      <c r="N229" s="1349"/>
      <c r="O229" s="1349"/>
      <c r="P229" s="1349"/>
      <c r="Q229" s="1349"/>
      <c r="R229" s="1349"/>
      <c r="S229" s="1349"/>
      <c r="T229" s="1349"/>
      <c r="U229" s="1349"/>
      <c r="V229" s="1349"/>
      <c r="W229" s="1349"/>
      <c r="X229" s="1349"/>
      <c r="Y229" s="1349"/>
      <c r="Z229" s="1349"/>
      <c r="AA229" s="1349"/>
      <c r="AB229" s="1349"/>
      <c r="AC229" s="1349"/>
      <c r="AD229" s="1349"/>
      <c r="AE229" s="1349"/>
      <c r="AF229" s="1349"/>
    </row>
    <row r="230">
      <c r="A230" s="1211"/>
      <c r="B230" s="1523"/>
      <c r="C230" s="1523"/>
      <c r="D230" s="1523"/>
      <c r="E230" s="1523"/>
      <c r="F230" s="1523"/>
      <c r="G230" s="1523"/>
      <c r="H230" s="1523"/>
      <c r="I230" s="1523"/>
      <c r="J230" s="1523"/>
      <c r="K230" s="1523"/>
      <c r="L230" s="1523"/>
      <c r="M230" s="1523"/>
      <c r="N230" s="1349"/>
      <c r="O230" s="1349"/>
      <c r="P230" s="1349"/>
      <c r="Q230" s="1349"/>
      <c r="R230" s="1349"/>
      <c r="S230" s="1349"/>
      <c r="T230" s="1349"/>
      <c r="U230" s="1349"/>
      <c r="V230" s="1349"/>
      <c r="W230" s="1349"/>
      <c r="X230" s="1349"/>
      <c r="Y230" s="1349"/>
      <c r="Z230" s="1349"/>
      <c r="AA230" s="1349"/>
      <c r="AB230" s="1349"/>
      <c r="AC230" s="1349"/>
      <c r="AD230" s="1349"/>
      <c r="AE230" s="1349"/>
      <c r="AF230" s="1349"/>
    </row>
    <row r="231">
      <c r="A231" s="1211"/>
      <c r="B231" s="1523"/>
      <c r="C231" s="1523"/>
      <c r="D231" s="1523"/>
      <c r="E231" s="1523"/>
      <c r="F231" s="1523"/>
      <c r="G231" s="1523"/>
      <c r="H231" s="1523"/>
      <c r="I231" s="1523"/>
      <c r="J231" s="1523"/>
      <c r="K231" s="1523"/>
      <c r="L231" s="1523"/>
      <c r="M231" s="1523"/>
      <c r="N231" s="1349"/>
      <c r="O231" s="1349"/>
      <c r="P231" s="1349"/>
      <c r="Q231" s="1349"/>
      <c r="R231" s="1349"/>
      <c r="S231" s="1349"/>
      <c r="T231" s="1349"/>
      <c r="U231" s="1349"/>
      <c r="V231" s="1349"/>
      <c r="W231" s="1349"/>
      <c r="X231" s="1349"/>
      <c r="Y231" s="1349"/>
      <c r="Z231" s="1349"/>
      <c r="AA231" s="1349"/>
      <c r="AB231" s="1349"/>
      <c r="AC231" s="1349"/>
      <c r="AD231" s="1349"/>
      <c r="AE231" s="1349"/>
      <c r="AF231" s="1349"/>
    </row>
    <row r="232">
      <c r="A232" s="1211"/>
      <c r="B232" s="1523"/>
      <c r="C232" s="1523"/>
      <c r="D232" s="1523"/>
      <c r="E232" s="1523"/>
      <c r="F232" s="1523"/>
      <c r="G232" s="1523"/>
      <c r="H232" s="1523"/>
      <c r="I232" s="1523"/>
      <c r="J232" s="1523"/>
      <c r="K232" s="1523"/>
      <c r="L232" s="1523"/>
      <c r="M232" s="1523"/>
      <c r="N232" s="1349"/>
      <c r="O232" s="1349"/>
      <c r="P232" s="1349"/>
      <c r="Q232" s="1349"/>
      <c r="R232" s="1349"/>
      <c r="S232" s="1349"/>
      <c r="T232" s="1349"/>
      <c r="U232" s="1349"/>
      <c r="V232" s="1349"/>
      <c r="W232" s="1349"/>
      <c r="X232" s="1349"/>
      <c r="Y232" s="1349"/>
      <c r="Z232" s="1349"/>
      <c r="AA232" s="1349"/>
      <c r="AB232" s="1349"/>
      <c r="AC232" s="1349"/>
      <c r="AD232" s="1349"/>
      <c r="AE232" s="1349"/>
      <c r="AF232" s="1349"/>
    </row>
    <row r="233">
      <c r="A233" s="1211"/>
      <c r="B233" s="1523"/>
      <c r="C233" s="1523"/>
      <c r="D233" s="1523"/>
      <c r="E233" s="1523"/>
      <c r="F233" s="1523"/>
      <c r="G233" s="1523"/>
      <c r="H233" s="1523"/>
      <c r="I233" s="1523"/>
      <c r="J233" s="1523"/>
      <c r="K233" s="1523"/>
      <c r="L233" s="1523"/>
      <c r="M233" s="1523"/>
      <c r="N233" s="1349"/>
      <c r="O233" s="1349"/>
      <c r="P233" s="1349"/>
      <c r="Q233" s="1349"/>
      <c r="R233" s="1349"/>
      <c r="S233" s="1349"/>
      <c r="T233" s="1349"/>
      <c r="U233" s="1349"/>
      <c r="V233" s="1349"/>
      <c r="W233" s="1349"/>
      <c r="X233" s="1349"/>
      <c r="Y233" s="1349"/>
      <c r="Z233" s="1349"/>
      <c r="AA233" s="1349"/>
      <c r="AB233" s="1349"/>
      <c r="AC233" s="1349"/>
      <c r="AD233" s="1349"/>
      <c r="AE233" s="1349"/>
      <c r="AF233" s="1349"/>
    </row>
    <row r="234">
      <c r="A234" s="1211"/>
      <c r="B234" s="1523"/>
      <c r="C234" s="1523"/>
      <c r="D234" s="1523"/>
      <c r="E234" s="1523"/>
      <c r="F234" s="1523"/>
      <c r="G234" s="1523"/>
      <c r="H234" s="1523"/>
      <c r="I234" s="1523"/>
      <c r="J234" s="1523"/>
      <c r="K234" s="1523"/>
      <c r="L234" s="1523"/>
      <c r="M234" s="1523"/>
      <c r="N234" s="1349"/>
      <c r="O234" s="1349"/>
      <c r="P234" s="1349"/>
      <c r="Q234" s="1349"/>
      <c r="R234" s="1349"/>
      <c r="S234" s="1349"/>
      <c r="T234" s="1349"/>
      <c r="U234" s="1349"/>
      <c r="V234" s="1349"/>
      <c r="W234" s="1349"/>
      <c r="X234" s="1349"/>
      <c r="Y234" s="1349"/>
      <c r="Z234" s="1349"/>
      <c r="AA234" s="1349"/>
      <c r="AB234" s="1349"/>
      <c r="AC234" s="1349"/>
      <c r="AD234" s="1349"/>
      <c r="AE234" s="1349"/>
      <c r="AF234" s="1349"/>
    </row>
    <row r="235">
      <c r="A235" s="1211"/>
      <c r="B235" s="1523"/>
      <c r="C235" s="1523"/>
      <c r="D235" s="1523"/>
      <c r="E235" s="1523"/>
      <c r="F235" s="1523"/>
      <c r="G235" s="1523"/>
      <c r="H235" s="1523"/>
      <c r="I235" s="1523"/>
      <c r="J235" s="1523"/>
      <c r="K235" s="1523"/>
      <c r="L235" s="1523"/>
      <c r="M235" s="1523"/>
      <c r="N235" s="1349"/>
      <c r="O235" s="1349"/>
      <c r="P235" s="1349"/>
      <c r="Q235" s="1349"/>
      <c r="R235" s="1349"/>
      <c r="S235" s="1349"/>
      <c r="T235" s="1349"/>
      <c r="U235" s="1349"/>
      <c r="V235" s="1349"/>
      <c r="W235" s="1349"/>
      <c r="X235" s="1349"/>
      <c r="Y235" s="1349"/>
      <c r="Z235" s="1349"/>
      <c r="AA235" s="1349"/>
      <c r="AB235" s="1349"/>
      <c r="AC235" s="1349"/>
      <c r="AD235" s="1349"/>
      <c r="AE235" s="1349"/>
      <c r="AF235" s="1349"/>
    </row>
    <row r="236">
      <c r="A236" s="1211"/>
      <c r="B236" s="1523"/>
      <c r="C236" s="1523"/>
      <c r="D236" s="1523"/>
      <c r="E236" s="1523"/>
      <c r="F236" s="1523"/>
      <c r="G236" s="1523"/>
      <c r="H236" s="1523"/>
      <c r="I236" s="1523"/>
      <c r="J236" s="1523"/>
      <c r="K236" s="1523"/>
      <c r="L236" s="1523"/>
      <c r="M236" s="1523"/>
      <c r="N236" s="1349"/>
      <c r="O236" s="1349"/>
      <c r="P236" s="1349"/>
      <c r="Q236" s="1349"/>
      <c r="R236" s="1349"/>
      <c r="S236" s="1349"/>
      <c r="T236" s="1349"/>
      <c r="U236" s="1349"/>
      <c r="V236" s="1349"/>
      <c r="W236" s="1349"/>
      <c r="X236" s="1349"/>
      <c r="Y236" s="1349"/>
      <c r="Z236" s="1349"/>
      <c r="AA236" s="1349"/>
      <c r="AB236" s="1349"/>
      <c r="AC236" s="1349"/>
      <c r="AD236" s="1349"/>
      <c r="AE236" s="1349"/>
      <c r="AF236" s="1349"/>
    </row>
    <row r="237">
      <c r="A237" s="1211"/>
      <c r="B237" s="1523"/>
      <c r="C237" s="1523"/>
      <c r="D237" s="1523"/>
      <c r="E237" s="1523"/>
      <c r="F237" s="1523"/>
      <c r="G237" s="1523"/>
      <c r="H237" s="1523"/>
      <c r="I237" s="1523"/>
      <c r="J237" s="1523"/>
      <c r="K237" s="1523"/>
      <c r="L237" s="1523"/>
      <c r="M237" s="1523"/>
      <c r="N237" s="1349"/>
      <c r="O237" s="1349"/>
      <c r="P237" s="1349"/>
      <c r="Q237" s="1349"/>
      <c r="R237" s="1349"/>
      <c r="S237" s="1349"/>
      <c r="T237" s="1349"/>
      <c r="U237" s="1349"/>
      <c r="V237" s="1349"/>
      <c r="W237" s="1349"/>
      <c r="X237" s="1349"/>
      <c r="Y237" s="1349"/>
      <c r="Z237" s="1349"/>
      <c r="AA237" s="1349"/>
      <c r="AB237" s="1349"/>
      <c r="AC237" s="1349"/>
      <c r="AD237" s="1349"/>
      <c r="AE237" s="1349"/>
      <c r="AF237" s="1349"/>
    </row>
    <row r="238">
      <c r="A238" s="1211"/>
      <c r="B238" s="1523"/>
      <c r="C238" s="1523"/>
      <c r="D238" s="1523"/>
      <c r="E238" s="1523"/>
      <c r="F238" s="1523"/>
      <c r="G238" s="1523"/>
      <c r="H238" s="1523"/>
      <c r="I238" s="1523"/>
      <c r="J238" s="1523"/>
      <c r="K238" s="1523"/>
      <c r="L238" s="1523"/>
      <c r="M238" s="1523"/>
      <c r="N238" s="1349"/>
      <c r="O238" s="1349"/>
      <c r="P238" s="1349"/>
      <c r="Q238" s="1349"/>
      <c r="R238" s="1349"/>
      <c r="S238" s="1349"/>
      <c r="T238" s="1349"/>
      <c r="U238" s="1349"/>
      <c r="V238" s="1349"/>
      <c r="W238" s="1349"/>
      <c r="X238" s="1349"/>
      <c r="Y238" s="1349"/>
      <c r="Z238" s="1349"/>
      <c r="AA238" s="1349"/>
      <c r="AB238" s="1349"/>
      <c r="AC238" s="1349"/>
      <c r="AD238" s="1349"/>
      <c r="AE238" s="1349"/>
      <c r="AF238" s="1349"/>
    </row>
    <row r="239">
      <c r="A239" s="1211"/>
      <c r="B239" s="1523"/>
      <c r="C239" s="1523"/>
      <c r="D239" s="1523"/>
      <c r="E239" s="1523"/>
      <c r="F239" s="1523"/>
      <c r="G239" s="1523"/>
      <c r="H239" s="1523"/>
      <c r="I239" s="1523"/>
      <c r="J239" s="1523"/>
      <c r="K239" s="1523"/>
      <c r="L239" s="1523"/>
      <c r="M239" s="1523"/>
      <c r="N239" s="1349"/>
      <c r="O239" s="1349"/>
      <c r="P239" s="1349"/>
      <c r="Q239" s="1349"/>
      <c r="R239" s="1349"/>
      <c r="S239" s="1349"/>
      <c r="T239" s="1349"/>
      <c r="U239" s="1349"/>
      <c r="V239" s="1349"/>
      <c r="W239" s="1349"/>
      <c r="X239" s="1349"/>
      <c r="Y239" s="1349"/>
      <c r="Z239" s="1349"/>
      <c r="AA239" s="1349"/>
      <c r="AB239" s="1349"/>
      <c r="AC239" s="1349"/>
      <c r="AD239" s="1349"/>
      <c r="AE239" s="1349"/>
      <c r="AF239" s="1349"/>
    </row>
    <row r="240">
      <c r="A240" s="1211"/>
      <c r="B240" s="1523"/>
      <c r="C240" s="1523"/>
      <c r="D240" s="1523"/>
      <c r="E240" s="1523"/>
      <c r="F240" s="1523"/>
      <c r="G240" s="1523"/>
      <c r="H240" s="1523"/>
      <c r="I240" s="1523"/>
      <c r="J240" s="1523"/>
      <c r="K240" s="1523"/>
      <c r="L240" s="1523"/>
      <c r="M240" s="1523"/>
      <c r="N240" s="1349"/>
      <c r="O240" s="1349"/>
      <c r="P240" s="1349"/>
      <c r="Q240" s="1349"/>
      <c r="R240" s="1349"/>
      <c r="S240" s="1349"/>
      <c r="T240" s="1349"/>
      <c r="U240" s="1349"/>
      <c r="V240" s="1349"/>
      <c r="W240" s="1349"/>
      <c r="X240" s="1349"/>
      <c r="Y240" s="1349"/>
      <c r="Z240" s="1349"/>
      <c r="AA240" s="1349"/>
      <c r="AB240" s="1349"/>
      <c r="AC240" s="1349"/>
      <c r="AD240" s="1349"/>
      <c r="AE240" s="1349"/>
      <c r="AF240" s="1349"/>
    </row>
    <row r="241">
      <c r="A241" s="1211"/>
      <c r="B241" s="1523"/>
      <c r="C241" s="1523"/>
      <c r="D241" s="1523"/>
      <c r="E241" s="1523"/>
      <c r="F241" s="1523"/>
      <c r="G241" s="1523"/>
      <c r="H241" s="1523"/>
      <c r="I241" s="1523"/>
      <c r="J241" s="1523"/>
      <c r="K241" s="1523"/>
      <c r="L241" s="1523"/>
      <c r="M241" s="1523"/>
      <c r="N241" s="1349"/>
      <c r="O241" s="1349"/>
      <c r="P241" s="1349"/>
      <c r="Q241" s="1349"/>
      <c r="R241" s="1349"/>
      <c r="S241" s="1349"/>
      <c r="T241" s="1349"/>
      <c r="U241" s="1349"/>
      <c r="V241" s="1349"/>
      <c r="W241" s="1349"/>
      <c r="X241" s="1349"/>
      <c r="Y241" s="1349"/>
      <c r="Z241" s="1349"/>
      <c r="AA241" s="1349"/>
      <c r="AB241" s="1349"/>
      <c r="AC241" s="1349"/>
      <c r="AD241" s="1349"/>
      <c r="AE241" s="1349"/>
      <c r="AF241" s="1349"/>
    </row>
    <row r="242">
      <c r="A242" s="1211"/>
      <c r="B242" s="1523"/>
      <c r="C242" s="1523"/>
      <c r="D242" s="1523"/>
      <c r="E242" s="1523"/>
      <c r="F242" s="1523"/>
      <c r="G242" s="1523"/>
      <c r="H242" s="1523"/>
      <c r="I242" s="1523"/>
      <c r="J242" s="1523"/>
      <c r="K242" s="1523"/>
      <c r="L242" s="1523"/>
      <c r="M242" s="1523"/>
      <c r="N242" s="1349"/>
      <c r="O242" s="1349"/>
      <c r="P242" s="1349"/>
      <c r="Q242" s="1349"/>
      <c r="R242" s="1349"/>
      <c r="S242" s="1349"/>
      <c r="T242" s="1349"/>
      <c r="U242" s="1349"/>
      <c r="V242" s="1349"/>
      <c r="W242" s="1349"/>
      <c r="X242" s="1349"/>
      <c r="Y242" s="1349"/>
      <c r="Z242" s="1349"/>
      <c r="AA242" s="1349"/>
      <c r="AB242" s="1349"/>
      <c r="AC242" s="1349"/>
      <c r="AD242" s="1349"/>
      <c r="AE242" s="1349"/>
      <c r="AF242" s="1349"/>
    </row>
    <row r="243">
      <c r="A243" s="1211"/>
      <c r="B243" s="1523"/>
      <c r="C243" s="1523"/>
      <c r="D243" s="1523"/>
      <c r="E243" s="1523"/>
      <c r="F243" s="1523"/>
      <c r="G243" s="1523"/>
      <c r="H243" s="1523"/>
      <c r="I243" s="1523"/>
      <c r="J243" s="1523"/>
      <c r="K243" s="1523"/>
      <c r="L243" s="1523"/>
      <c r="M243" s="1523"/>
      <c r="N243" s="1349"/>
      <c r="O243" s="1349"/>
      <c r="P243" s="1349"/>
      <c r="Q243" s="1349"/>
      <c r="R243" s="1349"/>
      <c r="S243" s="1349"/>
      <c r="T243" s="1349"/>
      <c r="U243" s="1349"/>
      <c r="V243" s="1349"/>
      <c r="W243" s="1349"/>
      <c r="X243" s="1349"/>
      <c r="Y243" s="1349"/>
      <c r="Z243" s="1349"/>
      <c r="AA243" s="1349"/>
      <c r="AB243" s="1349"/>
      <c r="AC243" s="1349"/>
      <c r="AD243" s="1349"/>
      <c r="AE243" s="1349"/>
      <c r="AF243" s="1349"/>
    </row>
    <row r="244">
      <c r="A244" s="1211"/>
      <c r="B244" s="1523"/>
      <c r="C244" s="1523"/>
      <c r="D244" s="1523"/>
      <c r="E244" s="1523"/>
      <c r="F244" s="1523"/>
      <c r="G244" s="1523"/>
      <c r="H244" s="1523"/>
      <c r="I244" s="1523"/>
      <c r="J244" s="1523"/>
      <c r="K244" s="1523"/>
      <c r="L244" s="1523"/>
      <c r="M244" s="1523"/>
      <c r="N244" s="1349"/>
      <c r="O244" s="1349"/>
      <c r="P244" s="1349"/>
      <c r="Q244" s="1349"/>
      <c r="R244" s="1349"/>
      <c r="S244" s="1349"/>
      <c r="T244" s="1349"/>
      <c r="U244" s="1349"/>
      <c r="V244" s="1349"/>
      <c r="W244" s="1349"/>
      <c r="X244" s="1349"/>
      <c r="Y244" s="1349"/>
      <c r="Z244" s="1349"/>
      <c r="AA244" s="1349"/>
      <c r="AB244" s="1349"/>
      <c r="AC244" s="1349"/>
      <c r="AD244" s="1349"/>
      <c r="AE244" s="1349"/>
      <c r="AF244" s="1349"/>
    </row>
    <row r="245">
      <c r="A245" s="1211"/>
      <c r="B245" s="1523"/>
      <c r="C245" s="1523"/>
      <c r="D245" s="1523"/>
      <c r="E245" s="1523"/>
      <c r="F245" s="1523"/>
      <c r="G245" s="1523"/>
      <c r="H245" s="1523"/>
      <c r="I245" s="1523"/>
      <c r="J245" s="1523"/>
      <c r="K245" s="1523"/>
      <c r="L245" s="1523"/>
      <c r="M245" s="1523"/>
      <c r="N245" s="1349"/>
      <c r="O245" s="1349"/>
      <c r="P245" s="1349"/>
      <c r="Q245" s="1349"/>
      <c r="R245" s="1349"/>
      <c r="S245" s="1349"/>
      <c r="T245" s="1349"/>
      <c r="U245" s="1349"/>
      <c r="V245" s="1349"/>
      <c r="W245" s="1349"/>
      <c r="X245" s="1349"/>
      <c r="Y245" s="1349"/>
      <c r="Z245" s="1349"/>
      <c r="AA245" s="1349"/>
      <c r="AB245" s="1349"/>
      <c r="AC245" s="1349"/>
      <c r="AD245" s="1349"/>
      <c r="AE245" s="1349"/>
      <c r="AF245" s="1349"/>
    </row>
    <row r="246">
      <c r="A246" s="1211"/>
      <c r="B246" s="1523"/>
      <c r="C246" s="1523"/>
      <c r="D246" s="1523"/>
      <c r="E246" s="1523"/>
      <c r="F246" s="1523"/>
      <c r="G246" s="1523"/>
      <c r="H246" s="1523"/>
      <c r="I246" s="1523"/>
      <c r="J246" s="1523"/>
      <c r="K246" s="1523"/>
      <c r="L246" s="1523"/>
      <c r="M246" s="1523"/>
      <c r="N246" s="1349"/>
      <c r="O246" s="1349"/>
      <c r="P246" s="1349"/>
      <c r="Q246" s="1349"/>
      <c r="R246" s="1349"/>
      <c r="S246" s="1349"/>
      <c r="T246" s="1349"/>
      <c r="U246" s="1349"/>
      <c r="V246" s="1349"/>
      <c r="W246" s="1349"/>
      <c r="X246" s="1349"/>
      <c r="Y246" s="1349"/>
      <c r="Z246" s="1349"/>
      <c r="AA246" s="1349"/>
      <c r="AB246" s="1349"/>
      <c r="AC246" s="1349"/>
      <c r="AD246" s="1349"/>
      <c r="AE246" s="1349"/>
      <c r="AF246" s="1349"/>
    </row>
    <row r="247">
      <c r="A247" s="1211"/>
      <c r="B247" s="1523"/>
      <c r="C247" s="1523"/>
      <c r="D247" s="1523"/>
      <c r="E247" s="1523"/>
      <c r="F247" s="1523"/>
      <c r="G247" s="1523"/>
      <c r="H247" s="1523"/>
      <c r="I247" s="1523"/>
      <c r="J247" s="1523"/>
      <c r="K247" s="1523"/>
      <c r="L247" s="1523"/>
      <c r="M247" s="1523"/>
      <c r="N247" s="1349"/>
      <c r="O247" s="1349"/>
      <c r="P247" s="1349"/>
      <c r="Q247" s="1349"/>
      <c r="R247" s="1349"/>
      <c r="S247" s="1349"/>
      <c r="T247" s="1349"/>
      <c r="U247" s="1349"/>
      <c r="V247" s="1349"/>
      <c r="W247" s="1349"/>
      <c r="X247" s="1349"/>
      <c r="Y247" s="1349"/>
      <c r="Z247" s="1349"/>
      <c r="AA247" s="1349"/>
      <c r="AB247" s="1349"/>
      <c r="AC247" s="1349"/>
      <c r="AD247" s="1349"/>
      <c r="AE247" s="1349"/>
      <c r="AF247" s="1349"/>
    </row>
    <row r="248">
      <c r="A248" s="1211"/>
      <c r="B248" s="1523"/>
      <c r="C248" s="1523"/>
      <c r="D248" s="1523"/>
      <c r="E248" s="1523"/>
      <c r="F248" s="1523"/>
      <c r="G248" s="1523"/>
      <c r="H248" s="1523"/>
      <c r="I248" s="1523"/>
      <c r="J248" s="1523"/>
      <c r="K248" s="1523"/>
      <c r="L248" s="1523"/>
      <c r="M248" s="1523"/>
      <c r="N248" s="1349"/>
      <c r="O248" s="1349"/>
      <c r="P248" s="1349"/>
      <c r="Q248" s="1349"/>
      <c r="R248" s="1349"/>
      <c r="S248" s="1349"/>
      <c r="T248" s="1349"/>
      <c r="U248" s="1349"/>
      <c r="V248" s="1349"/>
      <c r="W248" s="1349"/>
      <c r="X248" s="1349"/>
      <c r="Y248" s="1349"/>
      <c r="Z248" s="1349"/>
      <c r="AA248" s="1349"/>
      <c r="AB248" s="1349"/>
      <c r="AC248" s="1349"/>
      <c r="AD248" s="1349"/>
      <c r="AE248" s="1349"/>
      <c r="AF248" s="1349"/>
    </row>
    <row r="249">
      <c r="A249" s="1211"/>
      <c r="B249" s="1523"/>
      <c r="C249" s="1523"/>
      <c r="D249" s="1523"/>
      <c r="E249" s="1523"/>
      <c r="F249" s="1523"/>
      <c r="G249" s="1523"/>
      <c r="H249" s="1523"/>
      <c r="I249" s="1523"/>
      <c r="J249" s="1523"/>
      <c r="K249" s="1523"/>
      <c r="L249" s="1523"/>
      <c r="M249" s="1523"/>
      <c r="N249" s="1349"/>
      <c r="O249" s="1349"/>
      <c r="P249" s="1349"/>
      <c r="Q249" s="1349"/>
      <c r="R249" s="1349"/>
      <c r="S249" s="1349"/>
      <c r="T249" s="1349"/>
      <c r="U249" s="1349"/>
      <c r="V249" s="1349"/>
      <c r="W249" s="1349"/>
      <c r="X249" s="1349"/>
      <c r="Y249" s="1349"/>
      <c r="Z249" s="1349"/>
      <c r="AA249" s="1349"/>
      <c r="AB249" s="1349"/>
      <c r="AC249" s="1349"/>
      <c r="AD249" s="1349"/>
      <c r="AE249" s="1349"/>
      <c r="AF249" s="1349"/>
    </row>
    <row r="250">
      <c r="A250" s="1211"/>
      <c r="B250" s="1523"/>
      <c r="C250" s="1523"/>
      <c r="D250" s="1523"/>
      <c r="E250" s="1523"/>
      <c r="F250" s="1523"/>
      <c r="G250" s="1523"/>
      <c r="H250" s="1523"/>
      <c r="I250" s="1523"/>
      <c r="J250" s="1523"/>
      <c r="K250" s="1523"/>
      <c r="L250" s="1523"/>
      <c r="M250" s="1523"/>
      <c r="N250" s="1349"/>
      <c r="O250" s="1349"/>
      <c r="P250" s="1349"/>
      <c r="Q250" s="1349"/>
      <c r="R250" s="1349"/>
      <c r="S250" s="1349"/>
      <c r="T250" s="1349"/>
      <c r="U250" s="1349"/>
      <c r="V250" s="1349"/>
      <c r="W250" s="1349"/>
      <c r="X250" s="1349"/>
      <c r="Y250" s="1349"/>
      <c r="Z250" s="1349"/>
      <c r="AA250" s="1349"/>
      <c r="AB250" s="1349"/>
      <c r="AC250" s="1349"/>
      <c r="AD250" s="1349"/>
      <c r="AE250" s="1349"/>
      <c r="AF250" s="1349"/>
    </row>
    <row r="251">
      <c r="A251" s="1211"/>
      <c r="B251" s="1523"/>
      <c r="C251" s="1523"/>
      <c r="D251" s="1523"/>
      <c r="E251" s="1523"/>
      <c r="F251" s="1523"/>
      <c r="G251" s="1523"/>
      <c r="H251" s="1523"/>
      <c r="I251" s="1523"/>
      <c r="J251" s="1523"/>
      <c r="K251" s="1523"/>
      <c r="L251" s="1523"/>
      <c r="M251" s="1523"/>
      <c r="N251" s="1349"/>
      <c r="O251" s="1349"/>
      <c r="P251" s="1349"/>
      <c r="Q251" s="1349"/>
      <c r="R251" s="1349"/>
      <c r="S251" s="1349"/>
      <c r="T251" s="1349"/>
      <c r="U251" s="1349"/>
      <c r="V251" s="1349"/>
      <c r="W251" s="1349"/>
      <c r="X251" s="1349"/>
      <c r="Y251" s="1349"/>
      <c r="Z251" s="1349"/>
      <c r="AA251" s="1349"/>
      <c r="AB251" s="1349"/>
      <c r="AC251" s="1349"/>
      <c r="AD251" s="1349"/>
      <c r="AE251" s="1349"/>
      <c r="AF251" s="1349"/>
    </row>
    <row r="252">
      <c r="A252" s="1211"/>
      <c r="B252" s="1523"/>
      <c r="C252" s="1523"/>
      <c r="D252" s="1523"/>
      <c r="E252" s="1523"/>
      <c r="F252" s="1523"/>
      <c r="G252" s="1523"/>
      <c r="H252" s="1523"/>
      <c r="I252" s="1523"/>
      <c r="J252" s="1523"/>
      <c r="K252" s="1523"/>
      <c r="L252" s="1523"/>
      <c r="M252" s="1523"/>
      <c r="N252" s="1349"/>
      <c r="O252" s="1349"/>
      <c r="P252" s="1349"/>
      <c r="Q252" s="1349"/>
      <c r="R252" s="1349"/>
      <c r="S252" s="1349"/>
      <c r="T252" s="1349"/>
      <c r="U252" s="1349"/>
      <c r="V252" s="1349"/>
      <c r="W252" s="1349"/>
      <c r="X252" s="1349"/>
      <c r="Y252" s="1349"/>
      <c r="Z252" s="1349"/>
      <c r="AA252" s="1349"/>
      <c r="AB252" s="1349"/>
      <c r="AC252" s="1349"/>
      <c r="AD252" s="1349"/>
      <c r="AE252" s="1349"/>
      <c r="AF252" s="1349"/>
    </row>
    <row r="253">
      <c r="A253" s="1211"/>
      <c r="B253" s="1523"/>
      <c r="C253" s="1523"/>
      <c r="D253" s="1523"/>
      <c r="E253" s="1523"/>
      <c r="F253" s="1523"/>
      <c r="G253" s="1523"/>
      <c r="H253" s="1523"/>
      <c r="I253" s="1523"/>
      <c r="J253" s="1523"/>
      <c r="K253" s="1523"/>
      <c r="L253" s="1523"/>
      <c r="M253" s="1523"/>
      <c r="N253" s="1349"/>
      <c r="O253" s="1349"/>
      <c r="P253" s="1349"/>
      <c r="Q253" s="1349"/>
      <c r="R253" s="1349"/>
      <c r="S253" s="1349"/>
      <c r="T253" s="1349"/>
      <c r="U253" s="1349"/>
      <c r="V253" s="1349"/>
      <c r="W253" s="1349"/>
      <c r="X253" s="1349"/>
      <c r="Y253" s="1349"/>
      <c r="Z253" s="1349"/>
      <c r="AA253" s="1349"/>
      <c r="AB253" s="1349"/>
      <c r="AC253" s="1349"/>
      <c r="AD253" s="1349"/>
      <c r="AE253" s="1349"/>
      <c r="AF253" s="1349"/>
    </row>
    <row r="254">
      <c r="A254" s="1211"/>
      <c r="B254" s="1523"/>
      <c r="C254" s="1523"/>
      <c r="D254" s="1523"/>
      <c r="E254" s="1523"/>
      <c r="F254" s="1523"/>
      <c r="G254" s="1523"/>
      <c r="H254" s="1523"/>
      <c r="I254" s="1523"/>
      <c r="J254" s="1523"/>
      <c r="K254" s="1523"/>
      <c r="L254" s="1523"/>
      <c r="M254" s="1523"/>
      <c r="N254" s="1349"/>
      <c r="O254" s="1349"/>
      <c r="P254" s="1349"/>
      <c r="Q254" s="1349"/>
      <c r="R254" s="1349"/>
      <c r="S254" s="1349"/>
      <c r="T254" s="1349"/>
      <c r="U254" s="1349"/>
      <c r="V254" s="1349"/>
      <c r="W254" s="1349"/>
      <c r="X254" s="1349"/>
      <c r="Y254" s="1349"/>
      <c r="Z254" s="1349"/>
      <c r="AA254" s="1349"/>
      <c r="AB254" s="1349"/>
      <c r="AC254" s="1349"/>
      <c r="AD254" s="1349"/>
      <c r="AE254" s="1349"/>
      <c r="AF254" s="1349"/>
    </row>
    <row r="255">
      <c r="A255" s="1211"/>
      <c r="B255" s="1523"/>
      <c r="C255" s="1523"/>
      <c r="D255" s="1523"/>
      <c r="E255" s="1523"/>
      <c r="F255" s="1523"/>
      <c r="G255" s="1523"/>
      <c r="H255" s="1523"/>
      <c r="I255" s="1523"/>
      <c r="J255" s="1523"/>
      <c r="K255" s="1523"/>
      <c r="L255" s="1523"/>
      <c r="M255" s="1523"/>
      <c r="N255" s="1349"/>
      <c r="O255" s="1349"/>
      <c r="P255" s="1349"/>
      <c r="Q255" s="1349"/>
      <c r="R255" s="1349"/>
      <c r="S255" s="1349"/>
      <c r="T255" s="1349"/>
      <c r="U255" s="1349"/>
      <c r="V255" s="1349"/>
      <c r="W255" s="1349"/>
      <c r="X255" s="1349"/>
      <c r="Y255" s="1349"/>
      <c r="Z255" s="1349"/>
      <c r="AA255" s="1349"/>
      <c r="AB255" s="1349"/>
      <c r="AC255" s="1349"/>
      <c r="AD255" s="1349"/>
      <c r="AE255" s="1349"/>
      <c r="AF255" s="1349"/>
    </row>
    <row r="256">
      <c r="A256" s="1211"/>
      <c r="B256" s="1523"/>
      <c r="C256" s="1523"/>
      <c r="D256" s="1523"/>
      <c r="E256" s="1523"/>
      <c r="F256" s="1523"/>
      <c r="G256" s="1523"/>
      <c r="H256" s="1523"/>
      <c r="I256" s="1523"/>
      <c r="J256" s="1523"/>
      <c r="K256" s="1523"/>
      <c r="L256" s="1523"/>
      <c r="M256" s="1523"/>
      <c r="N256" s="1349"/>
      <c r="O256" s="1349"/>
      <c r="P256" s="1349"/>
      <c r="Q256" s="1349"/>
      <c r="R256" s="1349"/>
      <c r="S256" s="1349"/>
      <c r="T256" s="1349"/>
      <c r="U256" s="1349"/>
      <c r="V256" s="1349"/>
      <c r="W256" s="1349"/>
      <c r="X256" s="1349"/>
      <c r="Y256" s="1349"/>
      <c r="Z256" s="1349"/>
      <c r="AA256" s="1349"/>
      <c r="AB256" s="1349"/>
      <c r="AC256" s="1349"/>
      <c r="AD256" s="1349"/>
      <c r="AE256" s="1349"/>
      <c r="AF256" s="1349"/>
    </row>
    <row r="257">
      <c r="A257" s="1211"/>
      <c r="B257" s="1523"/>
      <c r="C257" s="1523"/>
      <c r="D257" s="1523"/>
      <c r="E257" s="1523"/>
      <c r="F257" s="1523"/>
      <c r="G257" s="1523"/>
      <c r="H257" s="1523"/>
      <c r="I257" s="1523"/>
      <c r="J257" s="1523"/>
      <c r="K257" s="1523"/>
      <c r="L257" s="1523"/>
      <c r="M257" s="1523"/>
      <c r="N257" s="1349"/>
      <c r="O257" s="1349"/>
      <c r="P257" s="1349"/>
      <c r="Q257" s="1349"/>
      <c r="R257" s="1349"/>
      <c r="S257" s="1349"/>
      <c r="T257" s="1349"/>
      <c r="U257" s="1349"/>
      <c r="V257" s="1349"/>
      <c r="W257" s="1349"/>
      <c r="X257" s="1349"/>
      <c r="Y257" s="1349"/>
      <c r="Z257" s="1349"/>
      <c r="AA257" s="1349"/>
      <c r="AB257" s="1349"/>
      <c r="AC257" s="1349"/>
      <c r="AD257" s="1349"/>
      <c r="AE257" s="1349"/>
      <c r="AF257" s="1349"/>
    </row>
    <row r="258">
      <c r="A258" s="1211"/>
      <c r="B258" s="1523"/>
      <c r="C258" s="1523"/>
      <c r="D258" s="1523"/>
      <c r="E258" s="1523"/>
      <c r="F258" s="1523"/>
      <c r="G258" s="1523"/>
      <c r="H258" s="1523"/>
      <c r="I258" s="1523"/>
      <c r="J258" s="1523"/>
      <c r="K258" s="1523"/>
      <c r="L258" s="1523"/>
      <c r="M258" s="1523"/>
      <c r="N258" s="1349"/>
      <c r="O258" s="1349"/>
      <c r="P258" s="1349"/>
      <c r="Q258" s="1349"/>
      <c r="R258" s="1349"/>
      <c r="S258" s="1349"/>
      <c r="T258" s="1349"/>
      <c r="U258" s="1349"/>
      <c r="V258" s="1349"/>
      <c r="W258" s="1349"/>
      <c r="X258" s="1349"/>
      <c r="Y258" s="1349"/>
      <c r="Z258" s="1349"/>
      <c r="AA258" s="1349"/>
      <c r="AB258" s="1349"/>
      <c r="AC258" s="1349"/>
      <c r="AD258" s="1349"/>
      <c r="AE258" s="1349"/>
      <c r="AF258" s="1349"/>
    </row>
    <row r="259">
      <c r="A259" s="1211"/>
      <c r="B259" s="1523"/>
      <c r="C259" s="1523"/>
      <c r="D259" s="1523"/>
      <c r="E259" s="1523"/>
      <c r="F259" s="1523"/>
      <c r="G259" s="1523"/>
      <c r="H259" s="1523"/>
      <c r="I259" s="1523"/>
      <c r="J259" s="1523"/>
      <c r="K259" s="1523"/>
      <c r="L259" s="1523"/>
      <c r="M259" s="1523"/>
      <c r="N259" s="1349"/>
      <c r="O259" s="1349"/>
      <c r="P259" s="1349"/>
      <c r="Q259" s="1349"/>
      <c r="R259" s="1349"/>
      <c r="S259" s="1349"/>
      <c r="T259" s="1349"/>
      <c r="U259" s="1349"/>
      <c r="V259" s="1349"/>
      <c r="W259" s="1349"/>
      <c r="X259" s="1349"/>
      <c r="Y259" s="1349"/>
      <c r="Z259" s="1349"/>
      <c r="AA259" s="1349"/>
      <c r="AB259" s="1349"/>
      <c r="AC259" s="1349"/>
      <c r="AD259" s="1349"/>
      <c r="AE259" s="1349"/>
      <c r="AF259" s="1349"/>
    </row>
    <row r="260">
      <c r="A260" s="1211"/>
      <c r="B260" s="1523"/>
      <c r="C260" s="1523"/>
      <c r="D260" s="1523"/>
      <c r="E260" s="1523"/>
      <c r="F260" s="1523"/>
      <c r="G260" s="1523"/>
      <c r="H260" s="1523"/>
      <c r="I260" s="1523"/>
      <c r="J260" s="1523"/>
      <c r="K260" s="1523"/>
      <c r="L260" s="1523"/>
      <c r="M260" s="1523"/>
      <c r="N260" s="1349"/>
      <c r="O260" s="1349"/>
      <c r="P260" s="1349"/>
      <c r="Q260" s="1349"/>
      <c r="R260" s="1349"/>
      <c r="S260" s="1349"/>
      <c r="T260" s="1349"/>
      <c r="U260" s="1349"/>
      <c r="V260" s="1349"/>
      <c r="W260" s="1349"/>
      <c r="X260" s="1349"/>
      <c r="Y260" s="1349"/>
      <c r="Z260" s="1349"/>
      <c r="AA260" s="1349"/>
      <c r="AB260" s="1349"/>
      <c r="AC260" s="1349"/>
      <c r="AD260" s="1349"/>
      <c r="AE260" s="1349"/>
      <c r="AF260" s="1349"/>
    </row>
    <row r="261">
      <c r="A261" s="1211"/>
      <c r="B261" s="1523"/>
      <c r="C261" s="1523"/>
      <c r="D261" s="1523"/>
      <c r="E261" s="1523"/>
      <c r="F261" s="1523"/>
      <c r="G261" s="1523"/>
      <c r="H261" s="1523"/>
      <c r="I261" s="1523"/>
      <c r="J261" s="1523"/>
      <c r="K261" s="1523"/>
      <c r="L261" s="1523"/>
      <c r="M261" s="1523"/>
      <c r="N261" s="1349"/>
      <c r="O261" s="1349"/>
      <c r="P261" s="1349"/>
      <c r="Q261" s="1349"/>
      <c r="R261" s="1349"/>
      <c r="S261" s="1349"/>
      <c r="T261" s="1349"/>
      <c r="U261" s="1349"/>
      <c r="V261" s="1349"/>
      <c r="W261" s="1349"/>
      <c r="X261" s="1349"/>
      <c r="Y261" s="1349"/>
      <c r="Z261" s="1349"/>
      <c r="AA261" s="1349"/>
      <c r="AB261" s="1349"/>
      <c r="AC261" s="1349"/>
      <c r="AD261" s="1349"/>
      <c r="AE261" s="1349"/>
      <c r="AF261" s="1349"/>
    </row>
    <row r="262">
      <c r="A262" s="1211"/>
      <c r="B262" s="1523"/>
      <c r="C262" s="1523"/>
      <c r="D262" s="1523"/>
      <c r="E262" s="1523"/>
      <c r="F262" s="1523"/>
      <c r="G262" s="1523"/>
      <c r="H262" s="1523"/>
      <c r="I262" s="1523"/>
      <c r="J262" s="1523"/>
      <c r="K262" s="1523"/>
      <c r="L262" s="1523"/>
      <c r="M262" s="1523"/>
      <c r="N262" s="1349"/>
      <c r="O262" s="1349"/>
      <c r="P262" s="1349"/>
      <c r="Q262" s="1349"/>
      <c r="R262" s="1349"/>
      <c r="S262" s="1349"/>
      <c r="T262" s="1349"/>
      <c r="U262" s="1349"/>
      <c r="V262" s="1349"/>
      <c r="W262" s="1349"/>
      <c r="X262" s="1349"/>
      <c r="Y262" s="1349"/>
      <c r="Z262" s="1349"/>
      <c r="AA262" s="1349"/>
      <c r="AB262" s="1349"/>
      <c r="AC262" s="1349"/>
      <c r="AD262" s="1349"/>
      <c r="AE262" s="1349"/>
      <c r="AF262" s="1349"/>
    </row>
    <row r="263">
      <c r="A263" s="1211"/>
      <c r="B263" s="1523"/>
      <c r="C263" s="1523"/>
      <c r="D263" s="1523"/>
      <c r="E263" s="1523"/>
      <c r="F263" s="1523"/>
      <c r="G263" s="1523"/>
      <c r="H263" s="1523"/>
      <c r="I263" s="1523"/>
      <c r="J263" s="1523"/>
      <c r="K263" s="1523"/>
      <c r="L263" s="1523"/>
      <c r="M263" s="1523"/>
      <c r="N263" s="1349"/>
      <c r="O263" s="1349"/>
      <c r="P263" s="1349"/>
      <c r="Q263" s="1349"/>
      <c r="R263" s="1349"/>
      <c r="S263" s="1349"/>
      <c r="T263" s="1349"/>
      <c r="U263" s="1349"/>
      <c r="V263" s="1349"/>
      <c r="W263" s="1349"/>
      <c r="X263" s="1349"/>
      <c r="Y263" s="1349"/>
      <c r="Z263" s="1349"/>
      <c r="AA263" s="1349"/>
      <c r="AB263" s="1349"/>
      <c r="AC263" s="1349"/>
      <c r="AD263" s="1349"/>
      <c r="AE263" s="1349"/>
      <c r="AF263" s="1349"/>
    </row>
    <row r="264">
      <c r="A264" s="1211"/>
      <c r="B264" s="1523"/>
      <c r="C264" s="1523"/>
      <c r="D264" s="1523"/>
      <c r="E264" s="1523"/>
      <c r="F264" s="1523"/>
      <c r="G264" s="1523"/>
      <c r="H264" s="1523"/>
      <c r="I264" s="1523"/>
      <c r="J264" s="1523"/>
      <c r="K264" s="1523"/>
      <c r="L264" s="1523"/>
      <c r="M264" s="1523"/>
      <c r="N264" s="1349"/>
      <c r="O264" s="1349"/>
      <c r="P264" s="1349"/>
      <c r="Q264" s="1349"/>
      <c r="R264" s="1349"/>
      <c r="S264" s="1349"/>
      <c r="T264" s="1349"/>
      <c r="U264" s="1349"/>
      <c r="V264" s="1349"/>
      <c r="W264" s="1349"/>
      <c r="X264" s="1349"/>
      <c r="Y264" s="1349"/>
      <c r="Z264" s="1349"/>
      <c r="AA264" s="1349"/>
      <c r="AB264" s="1349"/>
      <c r="AC264" s="1349"/>
      <c r="AD264" s="1349"/>
      <c r="AE264" s="1349"/>
      <c r="AF264" s="1349"/>
    </row>
    <row r="265">
      <c r="A265" s="1211"/>
      <c r="B265" s="1523"/>
      <c r="C265" s="1523"/>
      <c r="D265" s="1523"/>
      <c r="E265" s="1523"/>
      <c r="F265" s="1523"/>
      <c r="G265" s="1523"/>
      <c r="H265" s="1523"/>
      <c r="I265" s="1523"/>
      <c r="J265" s="1523"/>
      <c r="K265" s="1523"/>
      <c r="L265" s="1523"/>
      <c r="M265" s="1523"/>
      <c r="N265" s="1349"/>
      <c r="O265" s="1349"/>
      <c r="P265" s="1349"/>
      <c r="Q265" s="1349"/>
      <c r="R265" s="1349"/>
      <c r="S265" s="1349"/>
      <c r="T265" s="1349"/>
      <c r="U265" s="1349"/>
      <c r="V265" s="1349"/>
      <c r="W265" s="1349"/>
      <c r="X265" s="1349"/>
      <c r="Y265" s="1349"/>
      <c r="Z265" s="1349"/>
      <c r="AA265" s="1349"/>
      <c r="AB265" s="1349"/>
      <c r="AC265" s="1349"/>
      <c r="AD265" s="1349"/>
      <c r="AE265" s="1349"/>
      <c r="AF265" s="1349"/>
    </row>
    <row r="266">
      <c r="A266" s="1211"/>
      <c r="B266" s="1523"/>
      <c r="C266" s="1523"/>
      <c r="D266" s="1523"/>
      <c r="E266" s="1523"/>
      <c r="F266" s="1523"/>
      <c r="G266" s="1523"/>
      <c r="H266" s="1523"/>
      <c r="I266" s="1523"/>
      <c r="J266" s="1523"/>
      <c r="K266" s="1523"/>
      <c r="L266" s="1523"/>
      <c r="M266" s="1523"/>
      <c r="N266" s="1349"/>
      <c r="O266" s="1349"/>
      <c r="P266" s="1349"/>
      <c r="Q266" s="1349"/>
      <c r="R266" s="1349"/>
      <c r="S266" s="1349"/>
      <c r="T266" s="1349"/>
      <c r="U266" s="1349"/>
      <c r="V266" s="1349"/>
      <c r="W266" s="1349"/>
      <c r="X266" s="1349"/>
      <c r="Y266" s="1349"/>
      <c r="Z266" s="1349"/>
      <c r="AA266" s="1349"/>
      <c r="AB266" s="1349"/>
      <c r="AC266" s="1349"/>
      <c r="AD266" s="1349"/>
      <c r="AE266" s="1349"/>
      <c r="AF266" s="1349"/>
    </row>
    <row r="267">
      <c r="A267" s="1211"/>
      <c r="B267" s="1523"/>
      <c r="C267" s="1523"/>
      <c r="D267" s="1523"/>
      <c r="E267" s="1523"/>
      <c r="F267" s="1523"/>
      <c r="G267" s="1523"/>
      <c r="H267" s="1523"/>
      <c r="I267" s="1523"/>
      <c r="J267" s="1523"/>
      <c r="K267" s="1523"/>
      <c r="L267" s="1523"/>
      <c r="M267" s="1523"/>
      <c r="N267" s="1349"/>
      <c r="O267" s="1349"/>
      <c r="P267" s="1349"/>
      <c r="Q267" s="1349"/>
      <c r="R267" s="1349"/>
      <c r="S267" s="1349"/>
      <c r="T267" s="1349"/>
      <c r="U267" s="1349"/>
      <c r="V267" s="1349"/>
      <c r="W267" s="1349"/>
      <c r="X267" s="1349"/>
      <c r="Y267" s="1349"/>
      <c r="Z267" s="1349"/>
      <c r="AA267" s="1349"/>
      <c r="AB267" s="1349"/>
      <c r="AC267" s="1349"/>
      <c r="AD267" s="1349"/>
      <c r="AE267" s="1349"/>
      <c r="AF267" s="1349"/>
    </row>
    <row r="268">
      <c r="A268" s="1211"/>
      <c r="B268" s="1523"/>
      <c r="C268" s="1523"/>
      <c r="D268" s="1523"/>
      <c r="E268" s="1523"/>
      <c r="F268" s="1523"/>
      <c r="G268" s="1523"/>
      <c r="H268" s="1523"/>
      <c r="I268" s="1523"/>
      <c r="J268" s="1523"/>
      <c r="K268" s="1523"/>
      <c r="L268" s="1523"/>
      <c r="M268" s="1523"/>
      <c r="N268" s="1349"/>
      <c r="O268" s="1349"/>
      <c r="P268" s="1349"/>
      <c r="Q268" s="1349"/>
      <c r="R268" s="1349"/>
      <c r="S268" s="1349"/>
      <c r="T268" s="1349"/>
      <c r="U268" s="1349"/>
      <c r="V268" s="1349"/>
      <c r="W268" s="1349"/>
      <c r="X268" s="1349"/>
      <c r="Y268" s="1349"/>
      <c r="Z268" s="1349"/>
      <c r="AA268" s="1349"/>
      <c r="AB268" s="1349"/>
      <c r="AC268" s="1349"/>
      <c r="AD268" s="1349"/>
      <c r="AE268" s="1349"/>
      <c r="AF268" s="1349"/>
    </row>
    <row r="269">
      <c r="A269" s="1211"/>
      <c r="B269" s="1523"/>
      <c r="C269" s="1523"/>
      <c r="D269" s="1523"/>
      <c r="E269" s="1523"/>
      <c r="F269" s="1523"/>
      <c r="G269" s="1523"/>
      <c r="H269" s="1523"/>
      <c r="I269" s="1523"/>
      <c r="J269" s="1523"/>
      <c r="K269" s="1523"/>
      <c r="L269" s="1523"/>
      <c r="M269" s="1523"/>
      <c r="N269" s="1349"/>
      <c r="O269" s="1349"/>
      <c r="P269" s="1349"/>
      <c r="Q269" s="1349"/>
      <c r="R269" s="1349"/>
      <c r="S269" s="1349"/>
      <c r="T269" s="1349"/>
      <c r="U269" s="1349"/>
      <c r="V269" s="1349"/>
      <c r="W269" s="1349"/>
      <c r="X269" s="1349"/>
      <c r="Y269" s="1349"/>
      <c r="Z269" s="1349"/>
      <c r="AA269" s="1349"/>
      <c r="AB269" s="1349"/>
      <c r="AC269" s="1349"/>
      <c r="AD269" s="1349"/>
      <c r="AE269" s="1349"/>
      <c r="AF269" s="1349"/>
    </row>
    <row r="270">
      <c r="A270" s="1211"/>
      <c r="B270" s="1523"/>
      <c r="C270" s="1523"/>
      <c r="D270" s="1523"/>
      <c r="E270" s="1523"/>
      <c r="F270" s="1523"/>
      <c r="G270" s="1523"/>
      <c r="H270" s="1523"/>
      <c r="I270" s="1523"/>
      <c r="J270" s="1523"/>
      <c r="K270" s="1523"/>
      <c r="L270" s="1523"/>
      <c r="M270" s="1523"/>
      <c r="N270" s="1349"/>
      <c r="O270" s="1349"/>
      <c r="P270" s="1349"/>
      <c r="Q270" s="1349"/>
      <c r="R270" s="1349"/>
      <c r="S270" s="1349"/>
      <c r="T270" s="1349"/>
      <c r="U270" s="1349"/>
      <c r="V270" s="1349"/>
      <c r="W270" s="1349"/>
      <c r="X270" s="1349"/>
      <c r="Y270" s="1349"/>
      <c r="Z270" s="1349"/>
      <c r="AA270" s="1349"/>
      <c r="AB270" s="1349"/>
      <c r="AC270" s="1349"/>
      <c r="AD270" s="1349"/>
      <c r="AE270" s="1349"/>
      <c r="AF270" s="1349"/>
    </row>
    <row r="271">
      <c r="A271" s="1211"/>
      <c r="B271" s="1523"/>
      <c r="C271" s="1523"/>
      <c r="D271" s="1523"/>
      <c r="E271" s="1523"/>
      <c r="F271" s="1523"/>
      <c r="G271" s="1523"/>
      <c r="H271" s="1523"/>
      <c r="I271" s="1523"/>
      <c r="J271" s="1523"/>
      <c r="K271" s="1523"/>
      <c r="L271" s="1523"/>
      <c r="M271" s="1523"/>
      <c r="N271" s="1349"/>
      <c r="O271" s="1349"/>
      <c r="P271" s="1349"/>
      <c r="Q271" s="1349"/>
      <c r="R271" s="1349"/>
      <c r="S271" s="1349"/>
      <c r="T271" s="1349"/>
      <c r="U271" s="1349"/>
      <c r="V271" s="1349"/>
      <c r="W271" s="1349"/>
      <c r="X271" s="1349"/>
      <c r="Y271" s="1349"/>
      <c r="Z271" s="1349"/>
      <c r="AA271" s="1349"/>
      <c r="AB271" s="1349"/>
      <c r="AC271" s="1349"/>
      <c r="AD271" s="1349"/>
      <c r="AE271" s="1349"/>
      <c r="AF271" s="1349"/>
    </row>
    <row r="272">
      <c r="A272" s="1211"/>
      <c r="B272" s="1523"/>
      <c r="C272" s="1523"/>
      <c r="D272" s="1523"/>
      <c r="E272" s="1523"/>
      <c r="F272" s="1523"/>
      <c r="G272" s="1523"/>
      <c r="H272" s="1523"/>
      <c r="I272" s="1523"/>
      <c r="J272" s="1523"/>
      <c r="K272" s="1523"/>
      <c r="L272" s="1523"/>
      <c r="M272" s="1523"/>
      <c r="N272" s="1349"/>
      <c r="O272" s="1349"/>
      <c r="P272" s="1349"/>
      <c r="Q272" s="1349"/>
      <c r="R272" s="1349"/>
      <c r="S272" s="1349"/>
      <c r="T272" s="1349"/>
      <c r="U272" s="1349"/>
      <c r="V272" s="1349"/>
      <c r="W272" s="1349"/>
      <c r="X272" s="1349"/>
      <c r="Y272" s="1349"/>
      <c r="Z272" s="1349"/>
      <c r="AA272" s="1349"/>
      <c r="AB272" s="1349"/>
      <c r="AC272" s="1349"/>
      <c r="AD272" s="1349"/>
      <c r="AE272" s="1349"/>
      <c r="AF272" s="1349"/>
    </row>
    <row r="273">
      <c r="A273" s="1211"/>
      <c r="B273" s="1523"/>
      <c r="C273" s="1523"/>
      <c r="D273" s="1523"/>
      <c r="E273" s="1523"/>
      <c r="F273" s="1523"/>
      <c r="G273" s="1523"/>
      <c r="H273" s="1523"/>
      <c r="I273" s="1523"/>
      <c r="J273" s="1523"/>
      <c r="K273" s="1523"/>
      <c r="L273" s="1523"/>
      <c r="M273" s="1523"/>
      <c r="N273" s="1349"/>
      <c r="O273" s="1349"/>
      <c r="P273" s="1349"/>
      <c r="Q273" s="1349"/>
      <c r="R273" s="1349"/>
      <c r="S273" s="1349"/>
      <c r="T273" s="1349"/>
      <c r="U273" s="1349"/>
      <c r="V273" s="1349"/>
      <c r="W273" s="1349"/>
      <c r="X273" s="1349"/>
      <c r="Y273" s="1349"/>
      <c r="Z273" s="1349"/>
      <c r="AA273" s="1349"/>
      <c r="AB273" s="1349"/>
      <c r="AC273" s="1349"/>
      <c r="AD273" s="1349"/>
      <c r="AE273" s="1349"/>
      <c r="AF273" s="1349"/>
    </row>
    <row r="274">
      <c r="A274" s="1211"/>
      <c r="B274" s="1523"/>
      <c r="C274" s="1523"/>
      <c r="D274" s="1523"/>
      <c r="E274" s="1523"/>
      <c r="F274" s="1523"/>
      <c r="G274" s="1523"/>
      <c r="H274" s="1523"/>
      <c r="I274" s="1523"/>
      <c r="J274" s="1523"/>
      <c r="K274" s="1523"/>
      <c r="L274" s="1523"/>
      <c r="M274" s="1523"/>
      <c r="N274" s="1349"/>
      <c r="O274" s="1349"/>
      <c r="P274" s="1349"/>
      <c r="Q274" s="1349"/>
      <c r="R274" s="1349"/>
      <c r="S274" s="1349"/>
      <c r="T274" s="1349"/>
      <c r="U274" s="1349"/>
      <c r="V274" s="1349"/>
      <c r="W274" s="1349"/>
      <c r="X274" s="1349"/>
      <c r="Y274" s="1349"/>
      <c r="Z274" s="1349"/>
      <c r="AA274" s="1349"/>
      <c r="AB274" s="1349"/>
      <c r="AC274" s="1349"/>
      <c r="AD274" s="1349"/>
      <c r="AE274" s="1349"/>
      <c r="AF274" s="1349"/>
    </row>
    <row r="275">
      <c r="A275" s="1211"/>
      <c r="B275" s="1523"/>
      <c r="C275" s="1523"/>
      <c r="D275" s="1523"/>
      <c r="E275" s="1523"/>
      <c r="F275" s="1523"/>
      <c r="G275" s="1523"/>
      <c r="H275" s="1523"/>
      <c r="I275" s="1523"/>
      <c r="J275" s="1523"/>
      <c r="K275" s="1523"/>
      <c r="L275" s="1523"/>
      <c r="M275" s="1523"/>
      <c r="N275" s="1349"/>
      <c r="O275" s="1349"/>
      <c r="P275" s="1349"/>
      <c r="Q275" s="1349"/>
      <c r="R275" s="1349"/>
      <c r="S275" s="1349"/>
      <c r="T275" s="1349"/>
      <c r="U275" s="1349"/>
      <c r="V275" s="1349"/>
      <c r="W275" s="1349"/>
      <c r="X275" s="1349"/>
      <c r="Y275" s="1349"/>
      <c r="Z275" s="1349"/>
      <c r="AA275" s="1349"/>
      <c r="AB275" s="1349"/>
      <c r="AC275" s="1349"/>
      <c r="AD275" s="1349"/>
      <c r="AE275" s="1349"/>
      <c r="AF275" s="1349"/>
    </row>
    <row r="276">
      <c r="A276" s="1211"/>
      <c r="B276" s="1523"/>
      <c r="C276" s="1523"/>
      <c r="D276" s="1523"/>
      <c r="E276" s="1523"/>
      <c r="F276" s="1523"/>
      <c r="G276" s="1523"/>
      <c r="H276" s="1523"/>
      <c r="I276" s="1523"/>
      <c r="J276" s="1523"/>
      <c r="K276" s="1523"/>
      <c r="L276" s="1523"/>
      <c r="M276" s="1523"/>
      <c r="N276" s="1349"/>
      <c r="O276" s="1349"/>
      <c r="P276" s="1349"/>
      <c r="Q276" s="1349"/>
      <c r="R276" s="1349"/>
      <c r="S276" s="1349"/>
      <c r="T276" s="1349"/>
      <c r="U276" s="1349"/>
      <c r="V276" s="1349"/>
      <c r="W276" s="1349"/>
      <c r="X276" s="1349"/>
      <c r="Y276" s="1349"/>
      <c r="Z276" s="1349"/>
      <c r="AA276" s="1349"/>
      <c r="AB276" s="1349"/>
      <c r="AC276" s="1349"/>
      <c r="AD276" s="1349"/>
      <c r="AE276" s="1349"/>
      <c r="AF276" s="1349"/>
    </row>
    <row r="277">
      <c r="A277" s="1211"/>
      <c r="B277" s="1523"/>
      <c r="C277" s="1523"/>
      <c r="D277" s="1523"/>
      <c r="E277" s="1523"/>
      <c r="F277" s="1523"/>
      <c r="G277" s="1523"/>
      <c r="H277" s="1523"/>
      <c r="I277" s="1523"/>
      <c r="J277" s="1523"/>
      <c r="K277" s="1523"/>
      <c r="L277" s="1523"/>
      <c r="M277" s="1523"/>
      <c r="N277" s="1349"/>
      <c r="O277" s="1349"/>
      <c r="P277" s="1349"/>
      <c r="Q277" s="1349"/>
      <c r="R277" s="1349"/>
      <c r="S277" s="1349"/>
      <c r="T277" s="1349"/>
      <c r="U277" s="1349"/>
      <c r="V277" s="1349"/>
      <c r="W277" s="1349"/>
      <c r="X277" s="1349"/>
      <c r="Y277" s="1349"/>
      <c r="Z277" s="1349"/>
      <c r="AA277" s="1349"/>
      <c r="AB277" s="1349"/>
      <c r="AC277" s="1349"/>
      <c r="AD277" s="1349"/>
      <c r="AE277" s="1349"/>
      <c r="AF277" s="1349"/>
    </row>
    <row r="278">
      <c r="A278" s="1211"/>
      <c r="B278" s="1523"/>
      <c r="C278" s="1523"/>
      <c r="D278" s="1523"/>
      <c r="E278" s="1523"/>
      <c r="F278" s="1523"/>
      <c r="G278" s="1523"/>
      <c r="H278" s="1523"/>
      <c r="I278" s="1523"/>
      <c r="J278" s="1523"/>
      <c r="K278" s="1523"/>
      <c r="L278" s="1523"/>
      <c r="M278" s="1523"/>
      <c r="N278" s="1349"/>
      <c r="O278" s="1349"/>
      <c r="P278" s="1349"/>
      <c r="Q278" s="1349"/>
      <c r="R278" s="1349"/>
      <c r="S278" s="1349"/>
      <c r="T278" s="1349"/>
      <c r="U278" s="1349"/>
      <c r="V278" s="1349"/>
      <c r="W278" s="1349"/>
      <c r="X278" s="1349"/>
      <c r="Y278" s="1349"/>
      <c r="Z278" s="1349"/>
      <c r="AA278" s="1349"/>
      <c r="AB278" s="1349"/>
      <c r="AC278" s="1349"/>
      <c r="AD278" s="1349"/>
      <c r="AE278" s="1349"/>
      <c r="AF278" s="1349"/>
    </row>
    <row r="279">
      <c r="A279" s="1211"/>
      <c r="B279" s="1523"/>
      <c r="C279" s="1523"/>
      <c r="D279" s="1523"/>
      <c r="E279" s="1523"/>
      <c r="F279" s="1523"/>
      <c r="G279" s="1523"/>
      <c r="H279" s="1523"/>
      <c r="I279" s="1523"/>
      <c r="J279" s="1523"/>
      <c r="K279" s="1523"/>
      <c r="L279" s="1523"/>
      <c r="M279" s="1523"/>
      <c r="N279" s="1349"/>
      <c r="O279" s="1349"/>
      <c r="P279" s="1349"/>
      <c r="Q279" s="1349"/>
      <c r="R279" s="1349"/>
      <c r="S279" s="1349"/>
      <c r="T279" s="1349"/>
      <c r="U279" s="1349"/>
      <c r="V279" s="1349"/>
      <c r="W279" s="1349"/>
      <c r="X279" s="1349"/>
      <c r="Y279" s="1349"/>
      <c r="Z279" s="1349"/>
      <c r="AA279" s="1349"/>
      <c r="AB279" s="1349"/>
      <c r="AC279" s="1349"/>
      <c r="AD279" s="1349"/>
      <c r="AE279" s="1349"/>
      <c r="AF279" s="1349"/>
    </row>
    <row r="280">
      <c r="A280" s="1211"/>
      <c r="B280" s="1523"/>
      <c r="C280" s="1523"/>
      <c r="D280" s="1523"/>
      <c r="E280" s="1523"/>
      <c r="F280" s="1523"/>
      <c r="G280" s="1523"/>
      <c r="H280" s="1523"/>
      <c r="I280" s="1523"/>
      <c r="J280" s="1523"/>
      <c r="K280" s="1523"/>
      <c r="L280" s="1523"/>
      <c r="M280" s="1523"/>
      <c r="N280" s="1349"/>
      <c r="O280" s="1349"/>
      <c r="P280" s="1349"/>
      <c r="Q280" s="1349"/>
      <c r="R280" s="1349"/>
      <c r="S280" s="1349"/>
      <c r="T280" s="1349"/>
      <c r="U280" s="1349"/>
      <c r="V280" s="1349"/>
      <c r="W280" s="1349"/>
      <c r="X280" s="1349"/>
      <c r="Y280" s="1349"/>
      <c r="Z280" s="1349"/>
      <c r="AA280" s="1349"/>
      <c r="AB280" s="1349"/>
      <c r="AC280" s="1349"/>
      <c r="AD280" s="1349"/>
      <c r="AE280" s="1349"/>
      <c r="AF280" s="1349"/>
    </row>
    <row r="281">
      <c r="A281" s="1211"/>
      <c r="B281" s="1523"/>
      <c r="C281" s="1523"/>
      <c r="D281" s="1523"/>
      <c r="E281" s="1523"/>
      <c r="F281" s="1523"/>
      <c r="G281" s="1523"/>
      <c r="H281" s="1523"/>
      <c r="I281" s="1523"/>
      <c r="J281" s="1523"/>
      <c r="K281" s="1523"/>
      <c r="L281" s="1523"/>
      <c r="M281" s="1523"/>
      <c r="N281" s="1349"/>
      <c r="O281" s="1349"/>
      <c r="P281" s="1349"/>
      <c r="Q281" s="1349"/>
      <c r="R281" s="1349"/>
      <c r="S281" s="1349"/>
      <c r="T281" s="1349"/>
      <c r="U281" s="1349"/>
      <c r="V281" s="1349"/>
      <c r="W281" s="1349"/>
      <c r="X281" s="1349"/>
      <c r="Y281" s="1349"/>
      <c r="Z281" s="1349"/>
      <c r="AA281" s="1349"/>
      <c r="AB281" s="1349"/>
      <c r="AC281" s="1349"/>
      <c r="AD281" s="1349"/>
      <c r="AE281" s="1349"/>
      <c r="AF281" s="1349"/>
    </row>
    <row r="282">
      <c r="A282" s="1211"/>
      <c r="B282" s="1523"/>
      <c r="C282" s="1523"/>
      <c r="D282" s="1523"/>
      <c r="E282" s="1523"/>
      <c r="F282" s="1523"/>
      <c r="G282" s="1523"/>
      <c r="H282" s="1523"/>
      <c r="I282" s="1523"/>
      <c r="J282" s="1523"/>
      <c r="K282" s="1523"/>
      <c r="L282" s="1523"/>
      <c r="M282" s="1523"/>
      <c r="N282" s="1349"/>
      <c r="O282" s="1349"/>
      <c r="P282" s="1349"/>
      <c r="Q282" s="1349"/>
      <c r="R282" s="1349"/>
      <c r="S282" s="1349"/>
      <c r="T282" s="1349"/>
      <c r="U282" s="1349"/>
      <c r="V282" s="1349"/>
      <c r="W282" s="1349"/>
      <c r="X282" s="1349"/>
      <c r="Y282" s="1349"/>
      <c r="Z282" s="1349"/>
      <c r="AA282" s="1349"/>
      <c r="AB282" s="1349"/>
      <c r="AC282" s="1349"/>
      <c r="AD282" s="1349"/>
      <c r="AE282" s="1349"/>
      <c r="AF282" s="1349"/>
    </row>
    <row r="283">
      <c r="A283" s="1211"/>
      <c r="B283" s="1523"/>
      <c r="C283" s="1523"/>
      <c r="D283" s="1523"/>
      <c r="E283" s="1523"/>
      <c r="F283" s="1523"/>
      <c r="G283" s="1523"/>
      <c r="H283" s="1523"/>
      <c r="I283" s="1523"/>
      <c r="J283" s="1523"/>
      <c r="K283" s="1523"/>
      <c r="L283" s="1523"/>
      <c r="M283" s="1523"/>
      <c r="N283" s="1349"/>
      <c r="O283" s="1349"/>
      <c r="P283" s="1349"/>
      <c r="Q283" s="1349"/>
      <c r="R283" s="1349"/>
      <c r="S283" s="1349"/>
      <c r="T283" s="1349"/>
      <c r="U283" s="1349"/>
      <c r="V283" s="1349"/>
      <c r="W283" s="1349"/>
      <c r="X283" s="1349"/>
      <c r="Y283" s="1349"/>
      <c r="Z283" s="1349"/>
      <c r="AA283" s="1349"/>
      <c r="AB283" s="1349"/>
      <c r="AC283" s="1349"/>
      <c r="AD283" s="1349"/>
      <c r="AE283" s="1349"/>
      <c r="AF283" s="1349"/>
    </row>
    <row r="284">
      <c r="A284" s="1211"/>
      <c r="B284" s="1523"/>
      <c r="C284" s="1523"/>
      <c r="D284" s="1523"/>
      <c r="E284" s="1523"/>
      <c r="F284" s="1523"/>
      <c r="G284" s="1523"/>
      <c r="H284" s="1523"/>
      <c r="I284" s="1523"/>
      <c r="J284" s="1523"/>
      <c r="K284" s="1523"/>
      <c r="L284" s="1523"/>
      <c r="M284" s="1523"/>
      <c r="N284" s="1349"/>
      <c r="O284" s="1349"/>
      <c r="P284" s="1349"/>
      <c r="Q284" s="1349"/>
      <c r="R284" s="1349"/>
      <c r="S284" s="1349"/>
      <c r="T284" s="1349"/>
      <c r="U284" s="1349"/>
      <c r="V284" s="1349"/>
      <c r="W284" s="1349"/>
      <c r="X284" s="1349"/>
      <c r="Y284" s="1349"/>
      <c r="Z284" s="1349"/>
      <c r="AA284" s="1349"/>
      <c r="AB284" s="1349"/>
      <c r="AC284" s="1349"/>
      <c r="AD284" s="1349"/>
      <c r="AE284" s="1349"/>
      <c r="AF284" s="1349"/>
    </row>
    <row r="285">
      <c r="A285" s="1211"/>
      <c r="B285" s="1523"/>
      <c r="C285" s="1523"/>
      <c r="D285" s="1523"/>
      <c r="E285" s="1523"/>
      <c r="F285" s="1523"/>
      <c r="G285" s="1523"/>
      <c r="H285" s="1523"/>
      <c r="I285" s="1523"/>
      <c r="J285" s="1523"/>
      <c r="K285" s="1523"/>
      <c r="L285" s="1523"/>
      <c r="M285" s="1523"/>
      <c r="N285" s="1349"/>
      <c r="O285" s="1349"/>
      <c r="P285" s="1349"/>
      <c r="Q285" s="1349"/>
      <c r="R285" s="1349"/>
      <c r="S285" s="1349"/>
      <c r="T285" s="1349"/>
      <c r="U285" s="1349"/>
      <c r="V285" s="1349"/>
      <c r="W285" s="1349"/>
      <c r="X285" s="1349"/>
      <c r="Y285" s="1349"/>
      <c r="Z285" s="1349"/>
      <c r="AA285" s="1349"/>
      <c r="AB285" s="1349"/>
      <c r="AC285" s="1349"/>
      <c r="AD285" s="1349"/>
      <c r="AE285" s="1349"/>
      <c r="AF285" s="1349"/>
    </row>
    <row r="286">
      <c r="A286" s="1211"/>
      <c r="B286" s="1523"/>
      <c r="C286" s="1523"/>
      <c r="D286" s="1523"/>
      <c r="E286" s="1523"/>
      <c r="F286" s="1523"/>
      <c r="G286" s="1523"/>
      <c r="H286" s="1523"/>
      <c r="I286" s="1523"/>
      <c r="J286" s="1523"/>
      <c r="K286" s="1523"/>
      <c r="L286" s="1523"/>
      <c r="M286" s="1523"/>
      <c r="N286" s="1349"/>
      <c r="O286" s="1349"/>
      <c r="P286" s="1349"/>
      <c r="Q286" s="1349"/>
      <c r="R286" s="1349"/>
      <c r="S286" s="1349"/>
      <c r="T286" s="1349"/>
      <c r="U286" s="1349"/>
      <c r="V286" s="1349"/>
      <c r="W286" s="1349"/>
      <c r="X286" s="1349"/>
      <c r="Y286" s="1349"/>
      <c r="Z286" s="1349"/>
      <c r="AA286" s="1349"/>
      <c r="AB286" s="1349"/>
      <c r="AC286" s="1349"/>
      <c r="AD286" s="1349"/>
      <c r="AE286" s="1349"/>
      <c r="AF286" s="1349"/>
    </row>
    <row r="287">
      <c r="A287" s="1211"/>
      <c r="B287" s="1523"/>
      <c r="C287" s="1523"/>
      <c r="D287" s="1523"/>
      <c r="E287" s="1523"/>
      <c r="F287" s="1523"/>
      <c r="G287" s="1523"/>
      <c r="H287" s="1523"/>
      <c r="I287" s="1523"/>
      <c r="J287" s="1523"/>
      <c r="K287" s="1523"/>
      <c r="L287" s="1523"/>
      <c r="M287" s="1523"/>
      <c r="N287" s="1349"/>
      <c r="O287" s="1349"/>
      <c r="P287" s="1349"/>
      <c r="Q287" s="1349"/>
      <c r="R287" s="1349"/>
      <c r="S287" s="1349"/>
      <c r="T287" s="1349"/>
      <c r="U287" s="1349"/>
      <c r="V287" s="1349"/>
      <c r="W287" s="1349"/>
      <c r="X287" s="1349"/>
      <c r="Y287" s="1349"/>
      <c r="Z287" s="1349"/>
      <c r="AA287" s="1349"/>
      <c r="AB287" s="1349"/>
      <c r="AC287" s="1349"/>
      <c r="AD287" s="1349"/>
      <c r="AE287" s="1349"/>
      <c r="AF287" s="1349"/>
    </row>
    <row r="288">
      <c r="A288" s="1211"/>
      <c r="B288" s="1523"/>
      <c r="C288" s="1523"/>
      <c r="D288" s="1523"/>
      <c r="E288" s="1523"/>
      <c r="F288" s="1523"/>
      <c r="G288" s="1523"/>
      <c r="H288" s="1523"/>
      <c r="I288" s="1523"/>
      <c r="J288" s="1523"/>
      <c r="K288" s="1523"/>
      <c r="L288" s="1523"/>
      <c r="M288" s="1523"/>
      <c r="N288" s="1349"/>
      <c r="O288" s="1349"/>
      <c r="P288" s="1349"/>
      <c r="Q288" s="1349"/>
      <c r="R288" s="1349"/>
      <c r="S288" s="1349"/>
      <c r="T288" s="1349"/>
      <c r="U288" s="1349"/>
      <c r="V288" s="1349"/>
      <c r="W288" s="1349"/>
      <c r="X288" s="1349"/>
      <c r="Y288" s="1349"/>
      <c r="Z288" s="1349"/>
      <c r="AA288" s="1349"/>
      <c r="AB288" s="1349"/>
      <c r="AC288" s="1349"/>
      <c r="AD288" s="1349"/>
      <c r="AE288" s="1349"/>
      <c r="AF288" s="1349"/>
    </row>
    <row r="289">
      <c r="A289" s="1211"/>
      <c r="B289" s="1523"/>
      <c r="C289" s="1523"/>
      <c r="D289" s="1523"/>
      <c r="E289" s="1523"/>
      <c r="F289" s="1523"/>
      <c r="G289" s="1523"/>
      <c r="H289" s="1523"/>
      <c r="I289" s="1523"/>
      <c r="J289" s="1523"/>
      <c r="K289" s="1523"/>
      <c r="L289" s="1523"/>
      <c r="M289" s="1523"/>
      <c r="N289" s="1349"/>
      <c r="O289" s="1349"/>
      <c r="P289" s="1349"/>
      <c r="Q289" s="1349"/>
      <c r="R289" s="1349"/>
      <c r="S289" s="1349"/>
      <c r="T289" s="1349"/>
      <c r="U289" s="1349"/>
      <c r="V289" s="1349"/>
      <c r="W289" s="1349"/>
      <c r="X289" s="1349"/>
      <c r="Y289" s="1349"/>
      <c r="Z289" s="1349"/>
      <c r="AA289" s="1349"/>
      <c r="AB289" s="1349"/>
      <c r="AC289" s="1349"/>
      <c r="AD289" s="1349"/>
      <c r="AE289" s="1349"/>
      <c r="AF289" s="1349"/>
    </row>
    <row r="290">
      <c r="A290" s="1211"/>
      <c r="B290" s="1523"/>
      <c r="C290" s="1523"/>
      <c r="D290" s="1523"/>
      <c r="E290" s="1523"/>
      <c r="F290" s="1523"/>
      <c r="G290" s="1523"/>
      <c r="H290" s="1523"/>
      <c r="I290" s="1523"/>
      <c r="J290" s="1523"/>
      <c r="K290" s="1523"/>
      <c r="L290" s="1523"/>
      <c r="M290" s="1523"/>
      <c r="N290" s="1349"/>
      <c r="O290" s="1349"/>
      <c r="P290" s="1349"/>
      <c r="Q290" s="1349"/>
      <c r="R290" s="1349"/>
      <c r="S290" s="1349"/>
      <c r="T290" s="1349"/>
      <c r="U290" s="1349"/>
      <c r="V290" s="1349"/>
      <c r="W290" s="1349"/>
      <c r="X290" s="1349"/>
      <c r="Y290" s="1349"/>
      <c r="Z290" s="1349"/>
      <c r="AA290" s="1349"/>
      <c r="AB290" s="1349"/>
      <c r="AC290" s="1349"/>
      <c r="AD290" s="1349"/>
      <c r="AE290" s="1349"/>
      <c r="AF290" s="1349"/>
    </row>
    <row r="291">
      <c r="A291" s="1211"/>
      <c r="B291" s="1523"/>
      <c r="C291" s="1523"/>
      <c r="D291" s="1523"/>
      <c r="E291" s="1523"/>
      <c r="F291" s="1523"/>
      <c r="G291" s="1523"/>
      <c r="H291" s="1523"/>
      <c r="I291" s="1523"/>
      <c r="J291" s="1523"/>
      <c r="K291" s="1523"/>
      <c r="L291" s="1523"/>
      <c r="M291" s="1523"/>
      <c r="N291" s="1349"/>
      <c r="O291" s="1349"/>
      <c r="P291" s="1349"/>
      <c r="Q291" s="1349"/>
      <c r="R291" s="1349"/>
      <c r="S291" s="1349"/>
      <c r="T291" s="1349"/>
      <c r="U291" s="1349"/>
      <c r="V291" s="1349"/>
      <c r="W291" s="1349"/>
      <c r="X291" s="1349"/>
      <c r="Y291" s="1349"/>
      <c r="Z291" s="1349"/>
      <c r="AA291" s="1349"/>
      <c r="AB291" s="1349"/>
      <c r="AC291" s="1349"/>
      <c r="AD291" s="1349"/>
      <c r="AE291" s="1349"/>
      <c r="AF291" s="1349"/>
    </row>
    <row r="292">
      <c r="A292" s="1211"/>
      <c r="B292" s="1523"/>
      <c r="C292" s="1523"/>
      <c r="D292" s="1523"/>
      <c r="E292" s="1523"/>
      <c r="F292" s="1523"/>
      <c r="G292" s="1523"/>
      <c r="H292" s="1523"/>
      <c r="I292" s="1523"/>
      <c r="J292" s="1523"/>
      <c r="K292" s="1523"/>
      <c r="L292" s="1523"/>
      <c r="M292" s="1523"/>
      <c r="N292" s="1349"/>
      <c r="O292" s="1349"/>
      <c r="P292" s="1349"/>
      <c r="Q292" s="1349"/>
      <c r="R292" s="1349"/>
      <c r="S292" s="1349"/>
      <c r="T292" s="1349"/>
      <c r="U292" s="1349"/>
      <c r="V292" s="1349"/>
      <c r="W292" s="1349"/>
      <c r="X292" s="1349"/>
      <c r="Y292" s="1349"/>
      <c r="Z292" s="1349"/>
      <c r="AA292" s="1349"/>
      <c r="AB292" s="1349"/>
      <c r="AC292" s="1349"/>
      <c r="AD292" s="1349"/>
      <c r="AE292" s="1349"/>
      <c r="AF292" s="1349"/>
    </row>
    <row r="293">
      <c r="A293" s="1211"/>
      <c r="B293" s="1523"/>
      <c r="C293" s="1523"/>
      <c r="D293" s="1523"/>
      <c r="E293" s="1523"/>
      <c r="F293" s="1523"/>
      <c r="G293" s="1523"/>
      <c r="H293" s="1523"/>
      <c r="I293" s="1523"/>
      <c r="J293" s="1523"/>
      <c r="K293" s="1523"/>
      <c r="L293" s="1523"/>
      <c r="M293" s="1523"/>
      <c r="N293" s="1349"/>
      <c r="O293" s="1349"/>
      <c r="P293" s="1349"/>
      <c r="Q293" s="1349"/>
      <c r="R293" s="1349"/>
      <c r="S293" s="1349"/>
      <c r="T293" s="1349"/>
      <c r="U293" s="1349"/>
      <c r="V293" s="1349"/>
      <c r="W293" s="1349"/>
      <c r="X293" s="1349"/>
      <c r="Y293" s="1349"/>
      <c r="Z293" s="1349"/>
      <c r="AA293" s="1349"/>
      <c r="AB293" s="1349"/>
      <c r="AC293" s="1349"/>
      <c r="AD293" s="1349"/>
      <c r="AE293" s="1349"/>
      <c r="AF293" s="1349"/>
    </row>
    <row r="294">
      <c r="A294" s="1211"/>
      <c r="B294" s="1523"/>
      <c r="C294" s="1523"/>
      <c r="D294" s="1523"/>
      <c r="E294" s="1523"/>
      <c r="F294" s="1523"/>
      <c r="G294" s="1523"/>
      <c r="H294" s="1523"/>
      <c r="I294" s="1523"/>
      <c r="J294" s="1523"/>
      <c r="K294" s="1523"/>
      <c r="L294" s="1523"/>
      <c r="M294" s="1523"/>
      <c r="N294" s="1349"/>
      <c r="O294" s="1349"/>
      <c r="P294" s="1349"/>
      <c r="Q294" s="1349"/>
      <c r="R294" s="1349"/>
      <c r="S294" s="1349"/>
      <c r="T294" s="1349"/>
      <c r="U294" s="1349"/>
      <c r="V294" s="1349"/>
      <c r="W294" s="1349"/>
      <c r="X294" s="1349"/>
      <c r="Y294" s="1349"/>
      <c r="Z294" s="1349"/>
      <c r="AA294" s="1349"/>
      <c r="AB294" s="1349"/>
      <c r="AC294" s="1349"/>
      <c r="AD294" s="1349"/>
      <c r="AE294" s="1349"/>
      <c r="AF294" s="1349"/>
    </row>
    <row r="295">
      <c r="A295" s="1211"/>
      <c r="B295" s="1523"/>
      <c r="C295" s="1523"/>
      <c r="D295" s="1523"/>
      <c r="E295" s="1523"/>
      <c r="F295" s="1523"/>
      <c r="G295" s="1523"/>
      <c r="H295" s="1523"/>
      <c r="I295" s="1523"/>
      <c r="J295" s="1523"/>
      <c r="K295" s="1523"/>
      <c r="L295" s="1523"/>
      <c r="M295" s="1523"/>
      <c r="N295" s="1349"/>
      <c r="O295" s="1349"/>
      <c r="P295" s="1349"/>
      <c r="Q295" s="1349"/>
      <c r="R295" s="1349"/>
      <c r="S295" s="1349"/>
      <c r="T295" s="1349"/>
      <c r="U295" s="1349"/>
      <c r="V295" s="1349"/>
      <c r="W295" s="1349"/>
      <c r="X295" s="1349"/>
      <c r="Y295" s="1349"/>
      <c r="Z295" s="1349"/>
      <c r="AA295" s="1349"/>
      <c r="AB295" s="1349"/>
      <c r="AC295" s="1349"/>
      <c r="AD295" s="1349"/>
      <c r="AE295" s="1349"/>
      <c r="AF295" s="1349"/>
    </row>
    <row r="296">
      <c r="A296" s="1211"/>
      <c r="B296" s="1523"/>
      <c r="C296" s="1523"/>
      <c r="D296" s="1523"/>
      <c r="E296" s="1523"/>
      <c r="F296" s="1523"/>
      <c r="G296" s="1523"/>
      <c r="H296" s="1523"/>
      <c r="I296" s="1523"/>
      <c r="J296" s="1523"/>
      <c r="K296" s="1523"/>
      <c r="L296" s="1523"/>
      <c r="M296" s="1523"/>
      <c r="N296" s="1349"/>
      <c r="O296" s="1349"/>
      <c r="P296" s="1349"/>
      <c r="Q296" s="1349"/>
      <c r="R296" s="1349"/>
      <c r="S296" s="1349"/>
      <c r="T296" s="1349"/>
      <c r="U296" s="1349"/>
      <c r="V296" s="1349"/>
      <c r="W296" s="1349"/>
      <c r="X296" s="1349"/>
      <c r="Y296" s="1349"/>
      <c r="Z296" s="1349"/>
      <c r="AA296" s="1349"/>
      <c r="AB296" s="1349"/>
      <c r="AC296" s="1349"/>
      <c r="AD296" s="1349"/>
      <c r="AE296" s="1349"/>
      <c r="AF296" s="1349"/>
    </row>
    <row r="297">
      <c r="A297" s="1211"/>
      <c r="B297" s="1523"/>
      <c r="C297" s="1523"/>
      <c r="D297" s="1523"/>
      <c r="E297" s="1523"/>
      <c r="F297" s="1523"/>
      <c r="G297" s="1523"/>
      <c r="H297" s="1523"/>
      <c r="I297" s="1523"/>
      <c r="J297" s="1523"/>
      <c r="K297" s="1523"/>
      <c r="L297" s="1523"/>
      <c r="M297" s="1523"/>
      <c r="N297" s="1349"/>
      <c r="O297" s="1349"/>
      <c r="P297" s="1349"/>
      <c r="Q297" s="1349"/>
      <c r="R297" s="1349"/>
      <c r="S297" s="1349"/>
      <c r="T297" s="1349"/>
      <c r="U297" s="1349"/>
      <c r="V297" s="1349"/>
      <c r="W297" s="1349"/>
      <c r="X297" s="1349"/>
      <c r="Y297" s="1349"/>
      <c r="Z297" s="1349"/>
      <c r="AA297" s="1349"/>
      <c r="AB297" s="1349"/>
      <c r="AC297" s="1349"/>
      <c r="AD297" s="1349"/>
      <c r="AE297" s="1349"/>
      <c r="AF297" s="1349"/>
    </row>
    <row r="298">
      <c r="A298" s="1211"/>
      <c r="B298" s="1523"/>
      <c r="C298" s="1523"/>
      <c r="D298" s="1523"/>
      <c r="E298" s="1523"/>
      <c r="F298" s="1523"/>
      <c r="G298" s="1523"/>
      <c r="H298" s="1523"/>
      <c r="I298" s="1523"/>
      <c r="J298" s="1523"/>
      <c r="K298" s="1523"/>
      <c r="L298" s="1523"/>
      <c r="M298" s="1523"/>
      <c r="N298" s="1349"/>
      <c r="O298" s="1349"/>
      <c r="P298" s="1349"/>
      <c r="Q298" s="1349"/>
      <c r="R298" s="1349"/>
      <c r="S298" s="1349"/>
      <c r="T298" s="1349"/>
      <c r="U298" s="1349"/>
      <c r="V298" s="1349"/>
      <c r="W298" s="1349"/>
      <c r="X298" s="1349"/>
      <c r="Y298" s="1349"/>
      <c r="Z298" s="1349"/>
      <c r="AA298" s="1349"/>
      <c r="AB298" s="1349"/>
      <c r="AC298" s="1349"/>
      <c r="AD298" s="1349"/>
      <c r="AE298" s="1349"/>
      <c r="AF298" s="1349"/>
    </row>
    <row r="299">
      <c r="A299" s="1211"/>
      <c r="B299" s="1523"/>
      <c r="C299" s="1523"/>
      <c r="D299" s="1523"/>
      <c r="E299" s="1523"/>
      <c r="F299" s="1523"/>
      <c r="G299" s="1523"/>
      <c r="H299" s="1523"/>
      <c r="I299" s="1523"/>
      <c r="J299" s="1523"/>
      <c r="K299" s="1523"/>
      <c r="L299" s="1523"/>
      <c r="M299" s="1523"/>
      <c r="N299" s="1349"/>
      <c r="O299" s="1349"/>
      <c r="P299" s="1349"/>
      <c r="Q299" s="1349"/>
      <c r="R299" s="1349"/>
      <c r="S299" s="1349"/>
      <c r="T299" s="1349"/>
      <c r="U299" s="1349"/>
      <c r="V299" s="1349"/>
      <c r="W299" s="1349"/>
      <c r="X299" s="1349"/>
      <c r="Y299" s="1349"/>
      <c r="Z299" s="1349"/>
      <c r="AA299" s="1349"/>
      <c r="AB299" s="1349"/>
      <c r="AC299" s="1349"/>
      <c r="AD299" s="1349"/>
      <c r="AE299" s="1349"/>
      <c r="AF299" s="1349"/>
    </row>
    <row r="300">
      <c r="A300" s="1211"/>
      <c r="B300" s="1523"/>
      <c r="C300" s="1523"/>
      <c r="D300" s="1523"/>
      <c r="E300" s="1523"/>
      <c r="F300" s="1523"/>
      <c r="G300" s="1523"/>
      <c r="H300" s="1523"/>
      <c r="I300" s="1523"/>
      <c r="J300" s="1523"/>
      <c r="K300" s="1523"/>
      <c r="L300" s="1523"/>
      <c r="M300" s="1523"/>
      <c r="N300" s="1349"/>
      <c r="O300" s="1349"/>
      <c r="P300" s="1349"/>
      <c r="Q300" s="1349"/>
      <c r="R300" s="1349"/>
      <c r="S300" s="1349"/>
      <c r="T300" s="1349"/>
      <c r="U300" s="1349"/>
      <c r="V300" s="1349"/>
      <c r="W300" s="1349"/>
      <c r="X300" s="1349"/>
      <c r="Y300" s="1349"/>
      <c r="Z300" s="1349"/>
      <c r="AA300" s="1349"/>
      <c r="AB300" s="1349"/>
      <c r="AC300" s="1349"/>
      <c r="AD300" s="1349"/>
      <c r="AE300" s="1349"/>
      <c r="AF300" s="1349"/>
    </row>
    <row r="301">
      <c r="A301" s="1211"/>
      <c r="B301" s="1523"/>
      <c r="C301" s="1523"/>
      <c r="D301" s="1523"/>
      <c r="E301" s="1523"/>
      <c r="F301" s="1523"/>
      <c r="G301" s="1523"/>
      <c r="H301" s="1523"/>
      <c r="I301" s="1523"/>
      <c r="J301" s="1523"/>
      <c r="K301" s="1523"/>
      <c r="L301" s="1523"/>
      <c r="M301" s="1523"/>
      <c r="N301" s="1349"/>
      <c r="O301" s="1349"/>
      <c r="P301" s="1349"/>
      <c r="Q301" s="1349"/>
      <c r="R301" s="1349"/>
      <c r="S301" s="1349"/>
      <c r="T301" s="1349"/>
      <c r="U301" s="1349"/>
      <c r="V301" s="1349"/>
      <c r="W301" s="1349"/>
      <c r="X301" s="1349"/>
      <c r="Y301" s="1349"/>
      <c r="Z301" s="1349"/>
      <c r="AA301" s="1349"/>
      <c r="AB301" s="1349"/>
      <c r="AC301" s="1349"/>
      <c r="AD301" s="1349"/>
      <c r="AE301" s="1349"/>
      <c r="AF301" s="1349"/>
    </row>
    <row r="302">
      <c r="A302" s="1211"/>
      <c r="B302" s="1523"/>
      <c r="C302" s="1523"/>
      <c r="D302" s="1523"/>
      <c r="E302" s="1523"/>
      <c r="F302" s="1523"/>
      <c r="G302" s="1523"/>
      <c r="H302" s="1523"/>
      <c r="I302" s="1523"/>
      <c r="J302" s="1523"/>
      <c r="K302" s="1523"/>
      <c r="L302" s="1523"/>
      <c r="M302" s="1523"/>
      <c r="N302" s="1349"/>
      <c r="O302" s="1349"/>
      <c r="P302" s="1349"/>
      <c r="Q302" s="1349"/>
      <c r="R302" s="1349"/>
      <c r="S302" s="1349"/>
      <c r="T302" s="1349"/>
      <c r="U302" s="1349"/>
      <c r="V302" s="1349"/>
      <c r="W302" s="1349"/>
      <c r="X302" s="1349"/>
      <c r="Y302" s="1349"/>
      <c r="Z302" s="1349"/>
      <c r="AA302" s="1349"/>
      <c r="AB302" s="1349"/>
      <c r="AC302" s="1349"/>
      <c r="AD302" s="1349"/>
      <c r="AE302" s="1349"/>
      <c r="AF302" s="1349"/>
    </row>
    <row r="303">
      <c r="A303" s="1211"/>
      <c r="B303" s="1523"/>
      <c r="C303" s="1523"/>
      <c r="D303" s="1523"/>
      <c r="E303" s="1523"/>
      <c r="F303" s="1523"/>
      <c r="G303" s="1523"/>
      <c r="H303" s="1523"/>
      <c r="I303" s="1523"/>
      <c r="J303" s="1523"/>
      <c r="K303" s="1523"/>
      <c r="L303" s="1523"/>
      <c r="M303" s="1523"/>
      <c r="N303" s="1349"/>
      <c r="O303" s="1349"/>
      <c r="P303" s="1349"/>
      <c r="Q303" s="1349"/>
      <c r="R303" s="1349"/>
      <c r="S303" s="1349"/>
      <c r="T303" s="1349"/>
      <c r="U303" s="1349"/>
      <c r="V303" s="1349"/>
      <c r="W303" s="1349"/>
      <c r="X303" s="1349"/>
      <c r="Y303" s="1349"/>
      <c r="Z303" s="1349"/>
      <c r="AA303" s="1349"/>
      <c r="AB303" s="1349"/>
      <c r="AC303" s="1349"/>
      <c r="AD303" s="1349"/>
      <c r="AE303" s="1349"/>
      <c r="AF303" s="1349"/>
    </row>
    <row r="304">
      <c r="A304" s="1211"/>
      <c r="B304" s="1523"/>
      <c r="C304" s="1523"/>
      <c r="D304" s="1523"/>
      <c r="E304" s="1523"/>
      <c r="F304" s="1523"/>
      <c r="G304" s="1523"/>
      <c r="H304" s="1523"/>
      <c r="I304" s="1523"/>
      <c r="J304" s="1523"/>
      <c r="K304" s="1523"/>
      <c r="L304" s="1523"/>
      <c r="M304" s="1523"/>
      <c r="N304" s="1349"/>
      <c r="O304" s="1349"/>
      <c r="P304" s="1349"/>
      <c r="Q304" s="1349"/>
      <c r="R304" s="1349"/>
      <c r="S304" s="1349"/>
      <c r="T304" s="1349"/>
      <c r="U304" s="1349"/>
      <c r="V304" s="1349"/>
      <c r="W304" s="1349"/>
      <c r="X304" s="1349"/>
      <c r="Y304" s="1349"/>
      <c r="Z304" s="1349"/>
      <c r="AA304" s="1349"/>
      <c r="AB304" s="1349"/>
      <c r="AC304" s="1349"/>
      <c r="AD304" s="1349"/>
      <c r="AE304" s="1349"/>
      <c r="AF304" s="1349"/>
    </row>
    <row r="305">
      <c r="A305" s="1211"/>
      <c r="B305" s="1523"/>
      <c r="C305" s="1523"/>
      <c r="D305" s="1523"/>
      <c r="E305" s="1523"/>
      <c r="F305" s="1523"/>
      <c r="G305" s="1523"/>
      <c r="H305" s="1523"/>
      <c r="I305" s="1523"/>
      <c r="J305" s="1523"/>
      <c r="K305" s="1523"/>
      <c r="L305" s="1523"/>
      <c r="M305" s="1523"/>
      <c r="N305" s="1349"/>
      <c r="O305" s="1349"/>
      <c r="P305" s="1349"/>
      <c r="Q305" s="1349"/>
      <c r="R305" s="1349"/>
      <c r="S305" s="1349"/>
      <c r="T305" s="1349"/>
      <c r="U305" s="1349"/>
      <c r="V305" s="1349"/>
      <c r="W305" s="1349"/>
      <c r="X305" s="1349"/>
      <c r="Y305" s="1349"/>
      <c r="Z305" s="1349"/>
      <c r="AA305" s="1349"/>
      <c r="AB305" s="1349"/>
      <c r="AC305" s="1349"/>
      <c r="AD305" s="1349"/>
      <c r="AE305" s="1349"/>
      <c r="AF305" s="1349"/>
    </row>
    <row r="306">
      <c r="A306" s="1211"/>
      <c r="B306" s="1523"/>
      <c r="C306" s="1523"/>
      <c r="D306" s="1523"/>
      <c r="E306" s="1523"/>
      <c r="F306" s="1523"/>
      <c r="G306" s="1523"/>
      <c r="H306" s="1523"/>
      <c r="I306" s="1523"/>
      <c r="J306" s="1523"/>
      <c r="K306" s="1523"/>
      <c r="L306" s="1523"/>
      <c r="M306" s="1523"/>
      <c r="N306" s="1349"/>
      <c r="O306" s="1349"/>
      <c r="P306" s="1349"/>
      <c r="Q306" s="1349"/>
      <c r="R306" s="1349"/>
      <c r="S306" s="1349"/>
      <c r="T306" s="1349"/>
      <c r="U306" s="1349"/>
      <c r="V306" s="1349"/>
      <c r="W306" s="1349"/>
      <c r="X306" s="1349"/>
      <c r="Y306" s="1349"/>
      <c r="Z306" s="1349"/>
      <c r="AA306" s="1349"/>
      <c r="AB306" s="1349"/>
      <c r="AC306" s="1349"/>
      <c r="AD306" s="1349"/>
      <c r="AE306" s="1349"/>
      <c r="AF306" s="1349"/>
    </row>
    <row r="307">
      <c r="A307" s="1211"/>
      <c r="B307" s="1523"/>
      <c r="C307" s="1523"/>
      <c r="D307" s="1523"/>
      <c r="E307" s="1523"/>
      <c r="F307" s="1523"/>
      <c r="G307" s="1523"/>
      <c r="H307" s="1523"/>
      <c r="I307" s="1523"/>
      <c r="J307" s="1523"/>
      <c r="K307" s="1523"/>
      <c r="L307" s="1523"/>
      <c r="M307" s="1523"/>
      <c r="N307" s="1349"/>
      <c r="O307" s="1349"/>
      <c r="P307" s="1349"/>
      <c r="Q307" s="1349"/>
      <c r="R307" s="1349"/>
      <c r="S307" s="1349"/>
      <c r="T307" s="1349"/>
      <c r="U307" s="1349"/>
      <c r="V307" s="1349"/>
      <c r="W307" s="1349"/>
      <c r="X307" s="1349"/>
      <c r="Y307" s="1349"/>
      <c r="Z307" s="1349"/>
      <c r="AA307" s="1349"/>
      <c r="AB307" s="1349"/>
      <c r="AC307" s="1349"/>
      <c r="AD307" s="1349"/>
      <c r="AE307" s="1349"/>
      <c r="AF307" s="1349"/>
    </row>
    <row r="308">
      <c r="A308" s="1211"/>
      <c r="B308" s="1523"/>
      <c r="C308" s="1523"/>
      <c r="D308" s="1523"/>
      <c r="E308" s="1523"/>
      <c r="F308" s="1523"/>
      <c r="G308" s="1523"/>
      <c r="H308" s="1523"/>
      <c r="I308" s="1523"/>
      <c r="J308" s="1523"/>
      <c r="K308" s="1523"/>
      <c r="L308" s="1523"/>
      <c r="M308" s="1523"/>
      <c r="N308" s="1349"/>
      <c r="O308" s="1349"/>
      <c r="P308" s="1349"/>
      <c r="Q308" s="1349"/>
      <c r="R308" s="1349"/>
      <c r="S308" s="1349"/>
      <c r="T308" s="1349"/>
      <c r="U308" s="1349"/>
      <c r="V308" s="1349"/>
      <c r="W308" s="1349"/>
      <c r="X308" s="1349"/>
      <c r="Y308" s="1349"/>
      <c r="Z308" s="1349"/>
      <c r="AA308" s="1349"/>
      <c r="AB308" s="1349"/>
      <c r="AC308" s="1349"/>
      <c r="AD308" s="1349"/>
      <c r="AE308" s="1349"/>
      <c r="AF308" s="1349"/>
    </row>
    <row r="309">
      <c r="A309" s="1211"/>
      <c r="B309" s="1523"/>
      <c r="C309" s="1523"/>
      <c r="D309" s="1523"/>
      <c r="E309" s="1523"/>
      <c r="F309" s="1523"/>
      <c r="G309" s="1523"/>
      <c r="H309" s="1523"/>
      <c r="I309" s="1523"/>
      <c r="J309" s="1523"/>
      <c r="K309" s="1523"/>
      <c r="L309" s="1523"/>
      <c r="M309" s="1523"/>
      <c r="N309" s="1349"/>
      <c r="O309" s="1349"/>
      <c r="P309" s="1349"/>
      <c r="Q309" s="1349"/>
      <c r="R309" s="1349"/>
      <c r="S309" s="1349"/>
      <c r="T309" s="1349"/>
      <c r="U309" s="1349"/>
      <c r="V309" s="1349"/>
      <c r="W309" s="1349"/>
      <c r="X309" s="1349"/>
      <c r="Y309" s="1349"/>
      <c r="Z309" s="1349"/>
      <c r="AA309" s="1349"/>
      <c r="AB309" s="1349"/>
      <c r="AC309" s="1349"/>
      <c r="AD309" s="1349"/>
      <c r="AE309" s="1349"/>
      <c r="AF309" s="1349"/>
    </row>
    <row r="310">
      <c r="A310" s="1211"/>
      <c r="B310" s="1523"/>
      <c r="C310" s="1523"/>
      <c r="D310" s="1523"/>
      <c r="E310" s="1523"/>
      <c r="F310" s="1523"/>
      <c r="G310" s="1523"/>
      <c r="H310" s="1523"/>
      <c r="I310" s="1523"/>
      <c r="J310" s="1523"/>
      <c r="K310" s="1523"/>
      <c r="L310" s="1523"/>
      <c r="M310" s="1523"/>
      <c r="N310" s="1349"/>
      <c r="O310" s="1349"/>
      <c r="P310" s="1349"/>
      <c r="Q310" s="1349"/>
      <c r="R310" s="1349"/>
      <c r="S310" s="1349"/>
      <c r="T310" s="1349"/>
      <c r="U310" s="1349"/>
      <c r="V310" s="1349"/>
      <c r="W310" s="1349"/>
      <c r="X310" s="1349"/>
      <c r="Y310" s="1349"/>
      <c r="Z310" s="1349"/>
      <c r="AA310" s="1349"/>
      <c r="AB310" s="1349"/>
      <c r="AC310" s="1349"/>
      <c r="AD310" s="1349"/>
      <c r="AE310" s="1349"/>
      <c r="AF310" s="1349"/>
    </row>
    <row r="311">
      <c r="A311" s="1211"/>
      <c r="B311" s="1523"/>
      <c r="C311" s="1523"/>
      <c r="D311" s="1523"/>
      <c r="E311" s="1523"/>
      <c r="F311" s="1523"/>
      <c r="G311" s="1523"/>
      <c r="H311" s="1523"/>
      <c r="I311" s="1523"/>
      <c r="J311" s="1523"/>
      <c r="K311" s="1523"/>
      <c r="L311" s="1523"/>
      <c r="M311" s="1523"/>
      <c r="N311" s="1349"/>
      <c r="O311" s="1349"/>
      <c r="P311" s="1349"/>
      <c r="Q311" s="1349"/>
      <c r="R311" s="1349"/>
      <c r="S311" s="1349"/>
      <c r="T311" s="1349"/>
      <c r="U311" s="1349"/>
      <c r="V311" s="1349"/>
      <c r="W311" s="1349"/>
      <c r="X311" s="1349"/>
      <c r="Y311" s="1349"/>
      <c r="Z311" s="1349"/>
      <c r="AA311" s="1349"/>
      <c r="AB311" s="1349"/>
      <c r="AC311" s="1349"/>
      <c r="AD311" s="1349"/>
      <c r="AE311" s="1349"/>
      <c r="AF311" s="1349"/>
    </row>
    <row r="312">
      <c r="A312" s="1211"/>
      <c r="B312" s="1523"/>
      <c r="C312" s="1523"/>
      <c r="D312" s="1523"/>
      <c r="E312" s="1523"/>
      <c r="F312" s="1523"/>
      <c r="G312" s="1523"/>
      <c r="H312" s="1523"/>
      <c r="I312" s="1523"/>
      <c r="J312" s="1523"/>
      <c r="K312" s="1523"/>
      <c r="L312" s="1523"/>
      <c r="M312" s="1523"/>
      <c r="N312" s="1349"/>
      <c r="O312" s="1349"/>
      <c r="P312" s="1349"/>
      <c r="Q312" s="1349"/>
      <c r="R312" s="1349"/>
      <c r="S312" s="1349"/>
      <c r="T312" s="1349"/>
      <c r="U312" s="1349"/>
      <c r="V312" s="1349"/>
      <c r="W312" s="1349"/>
      <c r="X312" s="1349"/>
      <c r="Y312" s="1349"/>
      <c r="Z312" s="1349"/>
      <c r="AA312" s="1349"/>
      <c r="AB312" s="1349"/>
      <c r="AC312" s="1349"/>
      <c r="AD312" s="1349"/>
      <c r="AE312" s="1349"/>
      <c r="AF312" s="1349"/>
    </row>
    <row r="313">
      <c r="A313" s="1211"/>
      <c r="B313" s="1523"/>
      <c r="C313" s="1523"/>
      <c r="D313" s="1523"/>
      <c r="E313" s="1523"/>
      <c r="F313" s="1523"/>
      <c r="G313" s="1523"/>
      <c r="H313" s="1523"/>
      <c r="I313" s="1523"/>
      <c r="J313" s="1523"/>
      <c r="K313" s="1523"/>
      <c r="L313" s="1523"/>
      <c r="M313" s="1523"/>
      <c r="N313" s="1349"/>
      <c r="O313" s="1349"/>
      <c r="P313" s="1349"/>
      <c r="Q313" s="1349"/>
      <c r="R313" s="1349"/>
      <c r="S313" s="1349"/>
      <c r="T313" s="1349"/>
      <c r="U313" s="1349"/>
      <c r="V313" s="1349"/>
      <c r="W313" s="1349"/>
      <c r="X313" s="1349"/>
      <c r="Y313" s="1349"/>
      <c r="Z313" s="1349"/>
      <c r="AA313" s="1349"/>
      <c r="AB313" s="1349"/>
      <c r="AC313" s="1349"/>
      <c r="AD313" s="1349"/>
      <c r="AE313" s="1349"/>
      <c r="AF313" s="1349"/>
    </row>
    <row r="314">
      <c r="A314" s="1211"/>
      <c r="B314" s="1523"/>
      <c r="C314" s="1523"/>
      <c r="D314" s="1523"/>
      <c r="E314" s="1523"/>
      <c r="F314" s="1523"/>
      <c r="G314" s="1523"/>
      <c r="H314" s="1523"/>
      <c r="I314" s="1523"/>
      <c r="J314" s="1523"/>
      <c r="K314" s="1523"/>
      <c r="L314" s="1523"/>
      <c r="M314" s="1523"/>
      <c r="N314" s="1349"/>
      <c r="O314" s="1349"/>
      <c r="P314" s="1349"/>
      <c r="Q314" s="1349"/>
      <c r="R314" s="1349"/>
      <c r="S314" s="1349"/>
      <c r="T314" s="1349"/>
      <c r="U314" s="1349"/>
      <c r="V314" s="1349"/>
      <c r="W314" s="1349"/>
      <c r="X314" s="1349"/>
      <c r="Y314" s="1349"/>
      <c r="Z314" s="1349"/>
      <c r="AA314" s="1349"/>
      <c r="AB314" s="1349"/>
      <c r="AC314" s="1349"/>
      <c r="AD314" s="1349"/>
      <c r="AE314" s="1349"/>
      <c r="AF314" s="1349"/>
    </row>
    <row r="315">
      <c r="A315" s="1211"/>
      <c r="B315" s="1523"/>
      <c r="C315" s="1523"/>
      <c r="D315" s="1523"/>
      <c r="E315" s="1523"/>
      <c r="F315" s="1523"/>
      <c r="G315" s="1523"/>
      <c r="H315" s="1523"/>
      <c r="I315" s="1523"/>
      <c r="J315" s="1523"/>
      <c r="K315" s="1523"/>
      <c r="L315" s="1523"/>
      <c r="M315" s="1523"/>
      <c r="N315" s="1349"/>
      <c r="O315" s="1349"/>
      <c r="P315" s="1349"/>
      <c r="Q315" s="1349"/>
      <c r="R315" s="1349"/>
      <c r="S315" s="1349"/>
      <c r="T315" s="1349"/>
      <c r="U315" s="1349"/>
      <c r="V315" s="1349"/>
      <c r="W315" s="1349"/>
      <c r="X315" s="1349"/>
      <c r="Y315" s="1349"/>
      <c r="Z315" s="1349"/>
      <c r="AA315" s="1349"/>
      <c r="AB315" s="1349"/>
      <c r="AC315" s="1349"/>
      <c r="AD315" s="1349"/>
      <c r="AE315" s="1349"/>
      <c r="AF315" s="1349"/>
    </row>
    <row r="316">
      <c r="A316" s="1211"/>
      <c r="B316" s="1523"/>
      <c r="C316" s="1523"/>
      <c r="D316" s="1523"/>
      <c r="E316" s="1523"/>
      <c r="F316" s="1523"/>
      <c r="G316" s="1523"/>
      <c r="H316" s="1523"/>
      <c r="I316" s="1523"/>
      <c r="J316" s="1523"/>
      <c r="K316" s="1523"/>
      <c r="L316" s="1523"/>
      <c r="M316" s="1523"/>
      <c r="N316" s="1349"/>
      <c r="O316" s="1349"/>
      <c r="P316" s="1349"/>
      <c r="Q316" s="1349"/>
      <c r="R316" s="1349"/>
      <c r="S316" s="1349"/>
      <c r="T316" s="1349"/>
      <c r="U316" s="1349"/>
      <c r="V316" s="1349"/>
      <c r="W316" s="1349"/>
      <c r="X316" s="1349"/>
      <c r="Y316" s="1349"/>
      <c r="Z316" s="1349"/>
      <c r="AA316" s="1349"/>
      <c r="AB316" s="1349"/>
      <c r="AC316" s="1349"/>
      <c r="AD316" s="1349"/>
      <c r="AE316" s="1349"/>
      <c r="AF316" s="1349"/>
    </row>
    <row r="317">
      <c r="A317" s="1211"/>
      <c r="B317" s="1523"/>
      <c r="C317" s="1523"/>
      <c r="D317" s="1523"/>
      <c r="E317" s="1523"/>
      <c r="F317" s="1523"/>
      <c r="G317" s="1523"/>
      <c r="H317" s="1523"/>
      <c r="I317" s="1523"/>
      <c r="J317" s="1523"/>
      <c r="K317" s="1523"/>
      <c r="L317" s="1523"/>
      <c r="M317" s="1523"/>
      <c r="N317" s="1349"/>
      <c r="O317" s="1349"/>
      <c r="P317" s="1349"/>
      <c r="Q317" s="1349"/>
      <c r="R317" s="1349"/>
      <c r="S317" s="1349"/>
      <c r="T317" s="1349"/>
      <c r="U317" s="1349"/>
      <c r="V317" s="1349"/>
      <c r="W317" s="1349"/>
      <c r="X317" s="1349"/>
      <c r="Y317" s="1349"/>
      <c r="Z317" s="1349"/>
      <c r="AA317" s="1349"/>
      <c r="AB317" s="1349"/>
      <c r="AC317" s="1349"/>
      <c r="AD317" s="1349"/>
      <c r="AE317" s="1349"/>
      <c r="AF317" s="1349"/>
    </row>
    <row r="318">
      <c r="A318" s="1211"/>
      <c r="B318" s="1523"/>
      <c r="C318" s="1523"/>
      <c r="D318" s="1523"/>
      <c r="E318" s="1523"/>
      <c r="F318" s="1523"/>
      <c r="G318" s="1523"/>
      <c r="H318" s="1523"/>
      <c r="I318" s="1523"/>
      <c r="J318" s="1523"/>
      <c r="K318" s="1523"/>
      <c r="L318" s="1523"/>
      <c r="M318" s="1523"/>
      <c r="N318" s="1349"/>
      <c r="O318" s="1349"/>
      <c r="P318" s="1349"/>
      <c r="Q318" s="1349"/>
      <c r="R318" s="1349"/>
      <c r="S318" s="1349"/>
      <c r="T318" s="1349"/>
      <c r="U318" s="1349"/>
      <c r="V318" s="1349"/>
      <c r="W318" s="1349"/>
      <c r="X318" s="1349"/>
      <c r="Y318" s="1349"/>
      <c r="Z318" s="1349"/>
      <c r="AA318" s="1349"/>
      <c r="AB318" s="1349"/>
      <c r="AC318" s="1349"/>
      <c r="AD318" s="1349"/>
      <c r="AE318" s="1349"/>
      <c r="AF318" s="1349"/>
    </row>
    <row r="319">
      <c r="A319" s="1211"/>
      <c r="B319" s="1523"/>
      <c r="C319" s="1523"/>
      <c r="D319" s="1523"/>
      <c r="E319" s="1523"/>
      <c r="F319" s="1523"/>
      <c r="G319" s="1523"/>
      <c r="H319" s="1523"/>
      <c r="I319" s="1523"/>
      <c r="J319" s="1523"/>
      <c r="K319" s="1523"/>
      <c r="L319" s="1523"/>
      <c r="M319" s="1523"/>
      <c r="N319" s="1349"/>
      <c r="O319" s="1349"/>
      <c r="P319" s="1349"/>
      <c r="Q319" s="1349"/>
      <c r="R319" s="1349"/>
      <c r="S319" s="1349"/>
      <c r="T319" s="1349"/>
      <c r="U319" s="1349"/>
      <c r="V319" s="1349"/>
      <c r="W319" s="1349"/>
      <c r="X319" s="1349"/>
      <c r="Y319" s="1349"/>
      <c r="Z319" s="1349"/>
      <c r="AA319" s="1349"/>
      <c r="AB319" s="1349"/>
      <c r="AC319" s="1349"/>
      <c r="AD319" s="1349"/>
      <c r="AE319" s="1349"/>
      <c r="AF319" s="1349"/>
    </row>
    <row r="320">
      <c r="A320" s="1211"/>
      <c r="B320" s="1523"/>
      <c r="C320" s="1523"/>
      <c r="D320" s="1523"/>
      <c r="E320" s="1523"/>
      <c r="F320" s="1523"/>
      <c r="G320" s="1523"/>
      <c r="H320" s="1523"/>
      <c r="I320" s="1523"/>
      <c r="J320" s="1523"/>
      <c r="K320" s="1523"/>
      <c r="L320" s="1523"/>
      <c r="M320" s="1523"/>
      <c r="N320" s="1349"/>
      <c r="O320" s="1349"/>
      <c r="P320" s="1349"/>
      <c r="Q320" s="1349"/>
      <c r="R320" s="1349"/>
      <c r="S320" s="1349"/>
      <c r="T320" s="1349"/>
      <c r="U320" s="1349"/>
      <c r="V320" s="1349"/>
      <c r="W320" s="1349"/>
      <c r="X320" s="1349"/>
      <c r="Y320" s="1349"/>
      <c r="Z320" s="1349"/>
      <c r="AA320" s="1349"/>
      <c r="AB320" s="1349"/>
      <c r="AC320" s="1349"/>
      <c r="AD320" s="1349"/>
      <c r="AE320" s="1349"/>
      <c r="AF320" s="1349"/>
    </row>
    <row r="321">
      <c r="A321" s="1211"/>
      <c r="B321" s="1523"/>
      <c r="C321" s="1523"/>
      <c r="D321" s="1523"/>
      <c r="E321" s="1523"/>
      <c r="F321" s="1523"/>
      <c r="G321" s="1523"/>
      <c r="H321" s="1523"/>
      <c r="I321" s="1523"/>
      <c r="J321" s="1523"/>
      <c r="K321" s="1523"/>
      <c r="L321" s="1523"/>
      <c r="M321" s="1523"/>
      <c r="N321" s="1349"/>
      <c r="O321" s="1349"/>
      <c r="P321" s="1349"/>
      <c r="Q321" s="1349"/>
      <c r="R321" s="1349"/>
      <c r="S321" s="1349"/>
      <c r="T321" s="1349"/>
      <c r="U321" s="1349"/>
      <c r="V321" s="1349"/>
      <c r="W321" s="1349"/>
      <c r="X321" s="1349"/>
      <c r="Y321" s="1349"/>
      <c r="Z321" s="1349"/>
      <c r="AA321" s="1349"/>
      <c r="AB321" s="1349"/>
      <c r="AC321" s="1349"/>
      <c r="AD321" s="1349"/>
      <c r="AE321" s="1349"/>
      <c r="AF321" s="1349"/>
    </row>
    <row r="322">
      <c r="A322" s="1211"/>
      <c r="B322" s="1523"/>
      <c r="C322" s="1523"/>
      <c r="D322" s="1523"/>
      <c r="E322" s="1523"/>
      <c r="F322" s="1523"/>
      <c r="G322" s="1523"/>
      <c r="H322" s="1523"/>
      <c r="I322" s="1523"/>
      <c r="J322" s="1523"/>
      <c r="K322" s="1523"/>
      <c r="L322" s="1523"/>
      <c r="M322" s="1523"/>
      <c r="N322" s="1349"/>
      <c r="O322" s="1349"/>
      <c r="P322" s="1349"/>
      <c r="Q322" s="1349"/>
      <c r="R322" s="1349"/>
      <c r="S322" s="1349"/>
      <c r="T322" s="1349"/>
      <c r="U322" s="1349"/>
      <c r="V322" s="1349"/>
      <c r="W322" s="1349"/>
      <c r="X322" s="1349"/>
      <c r="Y322" s="1349"/>
      <c r="Z322" s="1349"/>
      <c r="AA322" s="1349"/>
      <c r="AB322" s="1349"/>
      <c r="AC322" s="1349"/>
      <c r="AD322" s="1349"/>
      <c r="AE322" s="1349"/>
      <c r="AF322" s="1349"/>
    </row>
    <row r="323">
      <c r="A323" s="1211"/>
      <c r="B323" s="1523"/>
      <c r="C323" s="1523"/>
      <c r="D323" s="1523"/>
      <c r="E323" s="1523"/>
      <c r="F323" s="1523"/>
      <c r="G323" s="1523"/>
      <c r="H323" s="1523"/>
      <c r="I323" s="1523"/>
      <c r="J323" s="1523"/>
      <c r="K323" s="1523"/>
      <c r="L323" s="1523"/>
      <c r="M323" s="1523"/>
      <c r="N323" s="1349"/>
      <c r="O323" s="1349"/>
      <c r="P323" s="1349"/>
      <c r="Q323" s="1349"/>
      <c r="R323" s="1349"/>
      <c r="S323" s="1349"/>
      <c r="T323" s="1349"/>
      <c r="U323" s="1349"/>
      <c r="V323" s="1349"/>
      <c r="W323" s="1349"/>
      <c r="X323" s="1349"/>
      <c r="Y323" s="1349"/>
      <c r="Z323" s="1349"/>
      <c r="AA323" s="1349"/>
      <c r="AB323" s="1349"/>
      <c r="AC323" s="1349"/>
      <c r="AD323" s="1349"/>
      <c r="AE323" s="1349"/>
      <c r="AF323" s="1349"/>
    </row>
    <row r="324">
      <c r="A324" s="1211"/>
      <c r="B324" s="1523"/>
      <c r="C324" s="1523"/>
      <c r="D324" s="1523"/>
      <c r="E324" s="1523"/>
      <c r="F324" s="1523"/>
      <c r="G324" s="1523"/>
      <c r="H324" s="1523"/>
      <c r="I324" s="1523"/>
      <c r="J324" s="1523"/>
      <c r="K324" s="1523"/>
      <c r="L324" s="1523"/>
      <c r="M324" s="1523"/>
      <c r="N324" s="1349"/>
      <c r="O324" s="1349"/>
      <c r="P324" s="1349"/>
      <c r="Q324" s="1349"/>
      <c r="R324" s="1349"/>
      <c r="S324" s="1349"/>
      <c r="T324" s="1349"/>
      <c r="U324" s="1349"/>
      <c r="V324" s="1349"/>
      <c r="W324" s="1349"/>
      <c r="X324" s="1349"/>
      <c r="Y324" s="1349"/>
      <c r="Z324" s="1349"/>
      <c r="AA324" s="1349"/>
      <c r="AB324" s="1349"/>
      <c r="AC324" s="1349"/>
      <c r="AD324" s="1349"/>
      <c r="AE324" s="1349"/>
      <c r="AF324" s="1349"/>
    </row>
    <row r="325">
      <c r="A325" s="1211"/>
      <c r="B325" s="1523"/>
      <c r="C325" s="1523"/>
      <c r="D325" s="1523"/>
      <c r="E325" s="1523"/>
      <c r="F325" s="1523"/>
      <c r="G325" s="1523"/>
      <c r="H325" s="1523"/>
      <c r="I325" s="1523"/>
      <c r="J325" s="1523"/>
      <c r="K325" s="1523"/>
      <c r="L325" s="1523"/>
      <c r="M325" s="1523"/>
      <c r="N325" s="1349"/>
      <c r="O325" s="1349"/>
      <c r="P325" s="1349"/>
      <c r="Q325" s="1349"/>
      <c r="R325" s="1349"/>
      <c r="S325" s="1349"/>
      <c r="T325" s="1349"/>
      <c r="U325" s="1349"/>
      <c r="V325" s="1349"/>
      <c r="W325" s="1349"/>
      <c r="X325" s="1349"/>
      <c r="Y325" s="1349"/>
      <c r="Z325" s="1349"/>
      <c r="AA325" s="1349"/>
      <c r="AB325" s="1349"/>
      <c r="AC325" s="1349"/>
      <c r="AD325" s="1349"/>
      <c r="AE325" s="1349"/>
      <c r="AF325" s="1349"/>
    </row>
    <row r="326">
      <c r="A326" s="1211"/>
      <c r="B326" s="1523"/>
      <c r="C326" s="1523"/>
      <c r="D326" s="1523"/>
      <c r="E326" s="1523"/>
      <c r="F326" s="1523"/>
      <c r="G326" s="1523"/>
      <c r="H326" s="1523"/>
      <c r="I326" s="1523"/>
      <c r="J326" s="1523"/>
      <c r="K326" s="1523"/>
      <c r="L326" s="1523"/>
      <c r="M326" s="1523"/>
      <c r="N326" s="1349"/>
      <c r="O326" s="1349"/>
      <c r="P326" s="1349"/>
      <c r="Q326" s="1349"/>
      <c r="R326" s="1349"/>
      <c r="S326" s="1349"/>
      <c r="T326" s="1349"/>
      <c r="U326" s="1349"/>
      <c r="V326" s="1349"/>
      <c r="W326" s="1349"/>
      <c r="X326" s="1349"/>
      <c r="Y326" s="1349"/>
      <c r="Z326" s="1349"/>
      <c r="AA326" s="1349"/>
      <c r="AB326" s="1349"/>
      <c r="AC326" s="1349"/>
      <c r="AD326" s="1349"/>
      <c r="AE326" s="1349"/>
      <c r="AF326" s="1349"/>
    </row>
    <row r="327">
      <c r="A327" s="1211"/>
      <c r="B327" s="1523"/>
      <c r="C327" s="1523"/>
      <c r="D327" s="1523"/>
      <c r="E327" s="1523"/>
      <c r="F327" s="1523"/>
      <c r="G327" s="1523"/>
      <c r="H327" s="1523"/>
      <c r="I327" s="1523"/>
      <c r="J327" s="1523"/>
      <c r="K327" s="1523"/>
      <c r="L327" s="1523"/>
      <c r="M327" s="1523"/>
      <c r="N327" s="1349"/>
      <c r="O327" s="1349"/>
      <c r="P327" s="1349"/>
      <c r="Q327" s="1349"/>
      <c r="R327" s="1349"/>
      <c r="S327" s="1349"/>
      <c r="T327" s="1349"/>
      <c r="U327" s="1349"/>
      <c r="V327" s="1349"/>
      <c r="W327" s="1349"/>
      <c r="X327" s="1349"/>
      <c r="Y327" s="1349"/>
      <c r="Z327" s="1349"/>
      <c r="AA327" s="1349"/>
      <c r="AB327" s="1349"/>
      <c r="AC327" s="1349"/>
      <c r="AD327" s="1349"/>
      <c r="AE327" s="1349"/>
      <c r="AF327" s="1349"/>
    </row>
    <row r="328">
      <c r="A328" s="1211"/>
      <c r="B328" s="1523"/>
      <c r="C328" s="1523"/>
      <c r="D328" s="1523"/>
      <c r="E328" s="1523"/>
      <c r="F328" s="1523"/>
      <c r="G328" s="1523"/>
      <c r="H328" s="1523"/>
      <c r="I328" s="1523"/>
      <c r="J328" s="1523"/>
      <c r="K328" s="1523"/>
      <c r="L328" s="1523"/>
      <c r="M328" s="1523"/>
      <c r="N328" s="1349"/>
      <c r="O328" s="1349"/>
      <c r="P328" s="1349"/>
      <c r="Q328" s="1349"/>
      <c r="R328" s="1349"/>
      <c r="S328" s="1349"/>
      <c r="T328" s="1349"/>
      <c r="U328" s="1349"/>
      <c r="V328" s="1349"/>
      <c r="W328" s="1349"/>
      <c r="X328" s="1349"/>
      <c r="Y328" s="1349"/>
      <c r="Z328" s="1349"/>
      <c r="AA328" s="1349"/>
      <c r="AB328" s="1349"/>
      <c r="AC328" s="1349"/>
      <c r="AD328" s="1349"/>
      <c r="AE328" s="1349"/>
      <c r="AF328" s="1349"/>
    </row>
    <row r="329">
      <c r="A329" s="1211"/>
      <c r="B329" s="1523"/>
      <c r="C329" s="1523"/>
      <c r="D329" s="1523"/>
      <c r="E329" s="1523"/>
      <c r="F329" s="1523"/>
      <c r="G329" s="1523"/>
      <c r="H329" s="1523"/>
      <c r="I329" s="1523"/>
      <c r="J329" s="1523"/>
      <c r="K329" s="1523"/>
      <c r="L329" s="1523"/>
      <c r="M329" s="1523"/>
      <c r="N329" s="1349"/>
      <c r="O329" s="1349"/>
      <c r="P329" s="1349"/>
      <c r="Q329" s="1349"/>
      <c r="R329" s="1349"/>
      <c r="S329" s="1349"/>
      <c r="T329" s="1349"/>
      <c r="U329" s="1349"/>
      <c r="V329" s="1349"/>
      <c r="W329" s="1349"/>
      <c r="X329" s="1349"/>
      <c r="Y329" s="1349"/>
      <c r="Z329" s="1349"/>
      <c r="AA329" s="1349"/>
      <c r="AB329" s="1349"/>
      <c r="AC329" s="1349"/>
      <c r="AD329" s="1349"/>
      <c r="AE329" s="1349"/>
      <c r="AF329" s="1349"/>
    </row>
    <row r="330">
      <c r="A330" s="1211"/>
      <c r="B330" s="1523"/>
      <c r="C330" s="1523"/>
      <c r="D330" s="1523"/>
      <c r="E330" s="1523"/>
      <c r="F330" s="1523"/>
      <c r="G330" s="1523"/>
      <c r="H330" s="1523"/>
      <c r="I330" s="1523"/>
      <c r="J330" s="1523"/>
      <c r="K330" s="1523"/>
      <c r="L330" s="1523"/>
      <c r="M330" s="1523"/>
      <c r="N330" s="1349"/>
      <c r="O330" s="1349"/>
      <c r="P330" s="1349"/>
      <c r="Q330" s="1349"/>
      <c r="R330" s="1349"/>
      <c r="S330" s="1349"/>
      <c r="T330" s="1349"/>
      <c r="U330" s="1349"/>
      <c r="V330" s="1349"/>
      <c r="W330" s="1349"/>
      <c r="X330" s="1349"/>
      <c r="Y330" s="1349"/>
      <c r="Z330" s="1349"/>
      <c r="AA330" s="1349"/>
      <c r="AB330" s="1349"/>
      <c r="AC330" s="1349"/>
      <c r="AD330" s="1349"/>
      <c r="AE330" s="1349"/>
      <c r="AF330" s="1349"/>
    </row>
    <row r="331">
      <c r="A331" s="1211"/>
      <c r="B331" s="1523"/>
      <c r="C331" s="1523"/>
      <c r="D331" s="1523"/>
      <c r="E331" s="1523"/>
      <c r="F331" s="1523"/>
      <c r="G331" s="1523"/>
      <c r="H331" s="1523"/>
      <c r="I331" s="1523"/>
      <c r="J331" s="1523"/>
      <c r="K331" s="1523"/>
      <c r="L331" s="1523"/>
      <c r="M331" s="1523"/>
      <c r="N331" s="1349"/>
      <c r="O331" s="1349"/>
      <c r="P331" s="1349"/>
      <c r="Q331" s="1349"/>
      <c r="R331" s="1349"/>
      <c r="S331" s="1349"/>
      <c r="T331" s="1349"/>
      <c r="U331" s="1349"/>
      <c r="V331" s="1349"/>
      <c r="W331" s="1349"/>
      <c r="X331" s="1349"/>
      <c r="Y331" s="1349"/>
      <c r="Z331" s="1349"/>
      <c r="AA331" s="1349"/>
      <c r="AB331" s="1349"/>
      <c r="AC331" s="1349"/>
      <c r="AD331" s="1349"/>
      <c r="AE331" s="1349"/>
      <c r="AF331" s="1349"/>
    </row>
    <row r="332">
      <c r="A332" s="1211"/>
      <c r="B332" s="1523"/>
      <c r="C332" s="1523"/>
      <c r="D332" s="1523"/>
      <c r="E332" s="1523"/>
      <c r="F332" s="1523"/>
      <c r="G332" s="1523"/>
      <c r="H332" s="1523"/>
      <c r="I332" s="1523"/>
      <c r="J332" s="1523"/>
      <c r="K332" s="1523"/>
      <c r="L332" s="1523"/>
      <c r="M332" s="1523"/>
      <c r="N332" s="1349"/>
      <c r="O332" s="1349"/>
      <c r="P332" s="1349"/>
      <c r="Q332" s="1349"/>
      <c r="R332" s="1349"/>
      <c r="S332" s="1349"/>
      <c r="T332" s="1349"/>
      <c r="U332" s="1349"/>
      <c r="V332" s="1349"/>
      <c r="W332" s="1349"/>
      <c r="X332" s="1349"/>
      <c r="Y332" s="1349"/>
      <c r="Z332" s="1349"/>
      <c r="AA332" s="1349"/>
      <c r="AB332" s="1349"/>
      <c r="AC332" s="1349"/>
      <c r="AD332" s="1349"/>
      <c r="AE332" s="1349"/>
      <c r="AF332" s="1349"/>
    </row>
    <row r="333">
      <c r="A333" s="1211"/>
      <c r="B333" s="1523"/>
      <c r="C333" s="1523"/>
      <c r="D333" s="1523"/>
      <c r="E333" s="1523"/>
      <c r="F333" s="1523"/>
      <c r="G333" s="1523"/>
      <c r="H333" s="1523"/>
      <c r="I333" s="1523"/>
      <c r="J333" s="1523"/>
      <c r="K333" s="1523"/>
      <c r="L333" s="1523"/>
      <c r="M333" s="1523"/>
      <c r="N333" s="1349"/>
      <c r="O333" s="1349"/>
      <c r="P333" s="1349"/>
      <c r="Q333" s="1349"/>
      <c r="R333" s="1349"/>
      <c r="S333" s="1349"/>
      <c r="T333" s="1349"/>
      <c r="U333" s="1349"/>
      <c r="V333" s="1349"/>
      <c r="W333" s="1349"/>
      <c r="X333" s="1349"/>
      <c r="Y333" s="1349"/>
      <c r="Z333" s="1349"/>
      <c r="AA333" s="1349"/>
      <c r="AB333" s="1349"/>
      <c r="AC333" s="1349"/>
      <c r="AD333" s="1349"/>
      <c r="AE333" s="1349"/>
      <c r="AF333" s="1349"/>
    </row>
    <row r="334">
      <c r="A334" s="1211"/>
      <c r="B334" s="1523"/>
      <c r="C334" s="1523"/>
      <c r="D334" s="1523"/>
      <c r="E334" s="1523"/>
      <c r="F334" s="1523"/>
      <c r="G334" s="1523"/>
      <c r="H334" s="1523"/>
      <c r="I334" s="1523"/>
      <c r="J334" s="1523"/>
      <c r="K334" s="1523"/>
      <c r="L334" s="1523"/>
      <c r="M334" s="1523"/>
      <c r="N334" s="1349"/>
      <c r="O334" s="1349"/>
      <c r="P334" s="1349"/>
      <c r="Q334" s="1349"/>
      <c r="R334" s="1349"/>
      <c r="S334" s="1349"/>
      <c r="T334" s="1349"/>
      <c r="U334" s="1349"/>
      <c r="V334" s="1349"/>
      <c r="W334" s="1349"/>
      <c r="X334" s="1349"/>
      <c r="Y334" s="1349"/>
      <c r="Z334" s="1349"/>
      <c r="AA334" s="1349"/>
      <c r="AB334" s="1349"/>
      <c r="AC334" s="1349"/>
      <c r="AD334" s="1349"/>
      <c r="AE334" s="1349"/>
      <c r="AF334" s="1349"/>
    </row>
    <row r="335">
      <c r="A335" s="1211"/>
      <c r="B335" s="1523"/>
      <c r="C335" s="1523"/>
      <c r="D335" s="1523"/>
      <c r="E335" s="1523"/>
      <c r="F335" s="1523"/>
      <c r="G335" s="1523"/>
      <c r="H335" s="1523"/>
      <c r="I335" s="1523"/>
      <c r="J335" s="1523"/>
      <c r="K335" s="1523"/>
      <c r="L335" s="1523"/>
      <c r="M335" s="1523"/>
      <c r="N335" s="1349"/>
      <c r="O335" s="1349"/>
      <c r="P335" s="1349"/>
      <c r="Q335" s="1349"/>
      <c r="R335" s="1349"/>
      <c r="S335" s="1349"/>
      <c r="T335" s="1349"/>
      <c r="U335" s="1349"/>
      <c r="V335" s="1349"/>
      <c r="W335" s="1349"/>
      <c r="X335" s="1349"/>
      <c r="Y335" s="1349"/>
      <c r="Z335" s="1349"/>
      <c r="AA335" s="1349"/>
      <c r="AB335" s="1349"/>
      <c r="AC335" s="1349"/>
      <c r="AD335" s="1349"/>
      <c r="AE335" s="1349"/>
      <c r="AF335" s="1349"/>
    </row>
    <row r="336">
      <c r="A336" s="1211"/>
      <c r="B336" s="1523"/>
      <c r="C336" s="1523"/>
      <c r="D336" s="1523"/>
      <c r="E336" s="1523"/>
      <c r="F336" s="1523"/>
      <c r="G336" s="1523"/>
      <c r="H336" s="1523"/>
      <c r="I336" s="1523"/>
      <c r="J336" s="1523"/>
      <c r="K336" s="1523"/>
      <c r="L336" s="1523"/>
      <c r="M336" s="1523"/>
      <c r="N336" s="1349"/>
      <c r="O336" s="1349"/>
      <c r="P336" s="1349"/>
      <c r="Q336" s="1349"/>
      <c r="R336" s="1349"/>
      <c r="S336" s="1349"/>
      <c r="T336" s="1349"/>
      <c r="U336" s="1349"/>
      <c r="V336" s="1349"/>
      <c r="W336" s="1349"/>
      <c r="X336" s="1349"/>
      <c r="Y336" s="1349"/>
      <c r="Z336" s="1349"/>
      <c r="AA336" s="1349"/>
      <c r="AB336" s="1349"/>
      <c r="AC336" s="1349"/>
      <c r="AD336" s="1349"/>
      <c r="AE336" s="1349"/>
      <c r="AF336" s="1349"/>
    </row>
    <row r="337">
      <c r="A337" s="1211"/>
      <c r="B337" s="1523"/>
      <c r="C337" s="1523"/>
      <c r="D337" s="1523"/>
      <c r="E337" s="1523"/>
      <c r="F337" s="1523"/>
      <c r="G337" s="1523"/>
      <c r="H337" s="1523"/>
      <c r="I337" s="1523"/>
      <c r="J337" s="1523"/>
      <c r="K337" s="1523"/>
      <c r="L337" s="1523"/>
      <c r="M337" s="1523"/>
      <c r="N337" s="1349"/>
      <c r="O337" s="1349"/>
      <c r="P337" s="1349"/>
      <c r="Q337" s="1349"/>
      <c r="R337" s="1349"/>
      <c r="S337" s="1349"/>
      <c r="T337" s="1349"/>
      <c r="U337" s="1349"/>
      <c r="V337" s="1349"/>
      <c r="W337" s="1349"/>
      <c r="X337" s="1349"/>
      <c r="Y337" s="1349"/>
      <c r="Z337" s="1349"/>
      <c r="AA337" s="1349"/>
      <c r="AB337" s="1349"/>
      <c r="AC337" s="1349"/>
      <c r="AD337" s="1349"/>
      <c r="AE337" s="1349"/>
      <c r="AF337" s="1349"/>
    </row>
    <row r="338">
      <c r="A338" s="1211"/>
      <c r="B338" s="1523"/>
      <c r="C338" s="1523"/>
      <c r="D338" s="1523"/>
      <c r="E338" s="1523"/>
      <c r="F338" s="1523"/>
      <c r="G338" s="1523"/>
      <c r="H338" s="1523"/>
      <c r="I338" s="1523"/>
      <c r="J338" s="1523"/>
      <c r="K338" s="1523"/>
      <c r="L338" s="1523"/>
      <c r="M338" s="1523"/>
      <c r="N338" s="1349"/>
      <c r="O338" s="1349"/>
      <c r="P338" s="1349"/>
      <c r="Q338" s="1349"/>
      <c r="R338" s="1349"/>
      <c r="S338" s="1349"/>
      <c r="T338" s="1349"/>
      <c r="U338" s="1349"/>
      <c r="V338" s="1349"/>
      <c r="W338" s="1349"/>
      <c r="X338" s="1349"/>
      <c r="Y338" s="1349"/>
      <c r="Z338" s="1349"/>
      <c r="AA338" s="1349"/>
      <c r="AB338" s="1349"/>
      <c r="AC338" s="1349"/>
      <c r="AD338" s="1349"/>
      <c r="AE338" s="1349"/>
      <c r="AF338" s="1349"/>
    </row>
    <row r="339">
      <c r="A339" s="1211"/>
      <c r="B339" s="1523"/>
      <c r="C339" s="1523"/>
      <c r="D339" s="1523"/>
      <c r="E339" s="1523"/>
      <c r="F339" s="1523"/>
      <c r="G339" s="1523"/>
      <c r="H339" s="1523"/>
      <c r="I339" s="1523"/>
      <c r="J339" s="1523"/>
      <c r="K339" s="1523"/>
      <c r="L339" s="1523"/>
      <c r="M339" s="1523"/>
      <c r="N339" s="1349"/>
      <c r="O339" s="1349"/>
      <c r="P339" s="1349"/>
      <c r="Q339" s="1349"/>
      <c r="R339" s="1349"/>
      <c r="S339" s="1349"/>
      <c r="T339" s="1349"/>
      <c r="U339" s="1349"/>
      <c r="V339" s="1349"/>
      <c r="W339" s="1349"/>
      <c r="X339" s="1349"/>
      <c r="Y339" s="1349"/>
      <c r="Z339" s="1349"/>
      <c r="AA339" s="1349"/>
      <c r="AB339" s="1349"/>
      <c r="AC339" s="1349"/>
      <c r="AD339" s="1349"/>
      <c r="AE339" s="1349"/>
      <c r="AF339" s="1349"/>
    </row>
    <row r="340">
      <c r="A340" s="1211"/>
      <c r="B340" s="1523"/>
      <c r="C340" s="1523"/>
      <c r="D340" s="1523"/>
      <c r="E340" s="1523"/>
      <c r="F340" s="1523"/>
      <c r="G340" s="1523"/>
      <c r="H340" s="1523"/>
      <c r="I340" s="1523"/>
      <c r="J340" s="1523"/>
      <c r="K340" s="1523"/>
      <c r="L340" s="1523"/>
      <c r="M340" s="1523"/>
      <c r="N340" s="1349"/>
      <c r="O340" s="1349"/>
      <c r="P340" s="1349"/>
      <c r="Q340" s="1349"/>
      <c r="R340" s="1349"/>
      <c r="S340" s="1349"/>
      <c r="T340" s="1349"/>
      <c r="U340" s="1349"/>
      <c r="V340" s="1349"/>
      <c r="W340" s="1349"/>
      <c r="X340" s="1349"/>
      <c r="Y340" s="1349"/>
      <c r="Z340" s="1349"/>
      <c r="AA340" s="1349"/>
      <c r="AB340" s="1349"/>
      <c r="AC340" s="1349"/>
      <c r="AD340" s="1349"/>
      <c r="AE340" s="1349"/>
      <c r="AF340" s="1349"/>
    </row>
    <row r="341">
      <c r="A341" s="1211"/>
      <c r="B341" s="1523"/>
      <c r="C341" s="1523"/>
      <c r="D341" s="1523"/>
      <c r="E341" s="1523"/>
      <c r="F341" s="1523"/>
      <c r="G341" s="1523"/>
      <c r="H341" s="1523"/>
      <c r="I341" s="1523"/>
      <c r="J341" s="1523"/>
      <c r="K341" s="1523"/>
      <c r="L341" s="1523"/>
      <c r="M341" s="1523"/>
      <c r="N341" s="1349"/>
      <c r="O341" s="1349"/>
      <c r="P341" s="1349"/>
      <c r="Q341" s="1349"/>
      <c r="R341" s="1349"/>
      <c r="S341" s="1349"/>
      <c r="T341" s="1349"/>
      <c r="U341" s="1349"/>
      <c r="V341" s="1349"/>
      <c r="W341" s="1349"/>
      <c r="X341" s="1349"/>
      <c r="Y341" s="1349"/>
      <c r="Z341" s="1349"/>
      <c r="AA341" s="1349"/>
      <c r="AB341" s="1349"/>
      <c r="AC341" s="1349"/>
      <c r="AD341" s="1349"/>
      <c r="AE341" s="1349"/>
      <c r="AF341" s="1349"/>
    </row>
    <row r="342">
      <c r="A342" s="1211"/>
      <c r="B342" s="1523"/>
      <c r="C342" s="1523"/>
      <c r="D342" s="1523"/>
      <c r="E342" s="1523"/>
      <c r="F342" s="1523"/>
      <c r="G342" s="1523"/>
      <c r="H342" s="1523"/>
      <c r="I342" s="1523"/>
      <c r="J342" s="1523"/>
      <c r="K342" s="1523"/>
      <c r="L342" s="1523"/>
      <c r="M342" s="1523"/>
      <c r="N342" s="1349"/>
      <c r="O342" s="1349"/>
      <c r="P342" s="1349"/>
      <c r="Q342" s="1349"/>
      <c r="R342" s="1349"/>
      <c r="S342" s="1349"/>
      <c r="T342" s="1349"/>
      <c r="U342" s="1349"/>
      <c r="V342" s="1349"/>
      <c r="W342" s="1349"/>
      <c r="X342" s="1349"/>
      <c r="Y342" s="1349"/>
      <c r="Z342" s="1349"/>
      <c r="AA342" s="1349"/>
      <c r="AB342" s="1349"/>
      <c r="AC342" s="1349"/>
      <c r="AD342" s="1349"/>
      <c r="AE342" s="1349"/>
      <c r="AF342" s="1349"/>
    </row>
    <row r="343">
      <c r="A343" s="1211"/>
      <c r="B343" s="1523"/>
      <c r="C343" s="1523"/>
      <c r="D343" s="1523"/>
      <c r="E343" s="1523"/>
      <c r="F343" s="1523"/>
      <c r="G343" s="1523"/>
      <c r="H343" s="1523"/>
      <c r="I343" s="1523"/>
      <c r="J343" s="1523"/>
      <c r="K343" s="1523"/>
      <c r="L343" s="1523"/>
      <c r="M343" s="1523"/>
      <c r="N343" s="1349"/>
      <c r="O343" s="1349"/>
      <c r="P343" s="1349"/>
      <c r="Q343" s="1349"/>
      <c r="R343" s="1349"/>
      <c r="S343" s="1349"/>
      <c r="T343" s="1349"/>
      <c r="U343" s="1349"/>
      <c r="V343" s="1349"/>
      <c r="W343" s="1349"/>
      <c r="X343" s="1349"/>
      <c r="Y343" s="1349"/>
      <c r="Z343" s="1349"/>
      <c r="AA343" s="1349"/>
      <c r="AB343" s="1349"/>
      <c r="AC343" s="1349"/>
      <c r="AD343" s="1349"/>
      <c r="AE343" s="1349"/>
      <c r="AF343" s="1349"/>
    </row>
    <row r="344">
      <c r="A344" s="1211"/>
      <c r="B344" s="1523"/>
      <c r="C344" s="1523"/>
      <c r="D344" s="1523"/>
      <c r="E344" s="1523"/>
      <c r="F344" s="1523"/>
      <c r="G344" s="1523"/>
      <c r="H344" s="1523"/>
      <c r="I344" s="1523"/>
      <c r="J344" s="1523"/>
      <c r="K344" s="1523"/>
      <c r="L344" s="1523"/>
      <c r="M344" s="1523"/>
      <c r="N344" s="1349"/>
      <c r="O344" s="1349"/>
      <c r="P344" s="1349"/>
      <c r="Q344" s="1349"/>
      <c r="R344" s="1349"/>
      <c r="S344" s="1349"/>
      <c r="T344" s="1349"/>
      <c r="U344" s="1349"/>
      <c r="V344" s="1349"/>
      <c r="W344" s="1349"/>
      <c r="X344" s="1349"/>
      <c r="Y344" s="1349"/>
      <c r="Z344" s="1349"/>
      <c r="AA344" s="1349"/>
      <c r="AB344" s="1349"/>
      <c r="AC344" s="1349"/>
      <c r="AD344" s="1349"/>
      <c r="AE344" s="1349"/>
      <c r="AF344" s="1349"/>
    </row>
    <row r="345">
      <c r="A345" s="1211"/>
      <c r="B345" s="1523"/>
      <c r="C345" s="1523"/>
      <c r="D345" s="1523"/>
      <c r="E345" s="1523"/>
      <c r="F345" s="1523"/>
      <c r="G345" s="1523"/>
      <c r="H345" s="1523"/>
      <c r="I345" s="1523"/>
      <c r="J345" s="1523"/>
      <c r="K345" s="1523"/>
      <c r="L345" s="1523"/>
      <c r="M345" s="1523"/>
      <c r="N345" s="1349"/>
      <c r="O345" s="1349"/>
      <c r="P345" s="1349"/>
      <c r="Q345" s="1349"/>
      <c r="R345" s="1349"/>
      <c r="S345" s="1349"/>
      <c r="T345" s="1349"/>
      <c r="U345" s="1349"/>
      <c r="V345" s="1349"/>
      <c r="W345" s="1349"/>
      <c r="X345" s="1349"/>
      <c r="Y345" s="1349"/>
      <c r="Z345" s="1349"/>
      <c r="AA345" s="1349"/>
      <c r="AB345" s="1349"/>
      <c r="AC345" s="1349"/>
      <c r="AD345" s="1349"/>
      <c r="AE345" s="1349"/>
      <c r="AF345" s="1349"/>
    </row>
    <row r="346">
      <c r="A346" s="1211"/>
      <c r="B346" s="1523"/>
      <c r="C346" s="1523"/>
      <c r="D346" s="1523"/>
      <c r="E346" s="1523"/>
      <c r="F346" s="1523"/>
      <c r="G346" s="1523"/>
      <c r="H346" s="1523"/>
      <c r="I346" s="1523"/>
      <c r="J346" s="1523"/>
      <c r="K346" s="1523"/>
      <c r="L346" s="1523"/>
      <c r="M346" s="1523"/>
      <c r="N346" s="1349"/>
      <c r="O346" s="1349"/>
      <c r="P346" s="1349"/>
      <c r="Q346" s="1349"/>
      <c r="R346" s="1349"/>
      <c r="S346" s="1349"/>
      <c r="T346" s="1349"/>
      <c r="U346" s="1349"/>
      <c r="V346" s="1349"/>
      <c r="W346" s="1349"/>
      <c r="X346" s="1349"/>
      <c r="Y346" s="1349"/>
      <c r="Z346" s="1349"/>
      <c r="AA346" s="1349"/>
      <c r="AB346" s="1349"/>
      <c r="AC346" s="1349"/>
      <c r="AD346" s="1349"/>
      <c r="AE346" s="1349"/>
      <c r="AF346" s="1349"/>
    </row>
    <row r="347">
      <c r="A347" s="1211"/>
      <c r="B347" s="1523"/>
      <c r="C347" s="1523"/>
      <c r="D347" s="1523"/>
      <c r="E347" s="1523"/>
      <c r="F347" s="1523"/>
      <c r="G347" s="1523"/>
      <c r="H347" s="1523"/>
      <c r="I347" s="1523"/>
      <c r="J347" s="1523"/>
      <c r="K347" s="1523"/>
      <c r="L347" s="1523"/>
      <c r="M347" s="1523"/>
      <c r="N347" s="1349"/>
      <c r="O347" s="1349"/>
      <c r="P347" s="1349"/>
      <c r="Q347" s="1349"/>
      <c r="R347" s="1349"/>
      <c r="S347" s="1349"/>
      <c r="T347" s="1349"/>
      <c r="U347" s="1349"/>
      <c r="V347" s="1349"/>
      <c r="W347" s="1349"/>
      <c r="X347" s="1349"/>
      <c r="Y347" s="1349"/>
      <c r="Z347" s="1349"/>
      <c r="AA347" s="1349"/>
      <c r="AB347" s="1349"/>
      <c r="AC347" s="1349"/>
      <c r="AD347" s="1349"/>
      <c r="AE347" s="1349"/>
      <c r="AF347" s="1349"/>
    </row>
    <row r="348">
      <c r="A348" s="1211"/>
      <c r="B348" s="1523"/>
      <c r="C348" s="1523"/>
      <c r="D348" s="1523"/>
      <c r="E348" s="1523"/>
      <c r="F348" s="1523"/>
      <c r="G348" s="1523"/>
      <c r="H348" s="1523"/>
      <c r="I348" s="1523"/>
      <c r="J348" s="1523"/>
      <c r="K348" s="1523"/>
      <c r="L348" s="1523"/>
      <c r="M348" s="1523"/>
      <c r="N348" s="1349"/>
      <c r="O348" s="1349"/>
      <c r="P348" s="1349"/>
      <c r="Q348" s="1349"/>
      <c r="R348" s="1349"/>
      <c r="S348" s="1349"/>
      <c r="T348" s="1349"/>
      <c r="U348" s="1349"/>
      <c r="V348" s="1349"/>
      <c r="W348" s="1349"/>
      <c r="X348" s="1349"/>
      <c r="Y348" s="1349"/>
      <c r="Z348" s="1349"/>
      <c r="AA348" s="1349"/>
      <c r="AB348" s="1349"/>
      <c r="AC348" s="1349"/>
      <c r="AD348" s="1349"/>
      <c r="AE348" s="1349"/>
      <c r="AF348" s="1349"/>
    </row>
    <row r="349">
      <c r="A349" s="1211"/>
      <c r="B349" s="1523"/>
      <c r="C349" s="1523"/>
      <c r="D349" s="1523"/>
      <c r="E349" s="1523"/>
      <c r="F349" s="1523"/>
      <c r="G349" s="1523"/>
      <c r="H349" s="1523"/>
      <c r="I349" s="1523"/>
      <c r="J349" s="1523"/>
      <c r="K349" s="1523"/>
      <c r="L349" s="1523"/>
      <c r="M349" s="1523"/>
      <c r="N349" s="1349"/>
      <c r="O349" s="1349"/>
      <c r="P349" s="1349"/>
      <c r="Q349" s="1349"/>
      <c r="R349" s="1349"/>
      <c r="S349" s="1349"/>
      <c r="T349" s="1349"/>
      <c r="U349" s="1349"/>
      <c r="V349" s="1349"/>
      <c r="W349" s="1349"/>
      <c r="X349" s="1349"/>
      <c r="Y349" s="1349"/>
      <c r="Z349" s="1349"/>
      <c r="AA349" s="1349"/>
      <c r="AB349" s="1349"/>
      <c r="AC349" s="1349"/>
      <c r="AD349" s="1349"/>
      <c r="AE349" s="1349"/>
      <c r="AF349" s="1349"/>
    </row>
    <row r="350">
      <c r="A350" s="1211"/>
      <c r="B350" s="1523"/>
      <c r="C350" s="1523"/>
      <c r="D350" s="1523"/>
      <c r="E350" s="1523"/>
      <c r="F350" s="1523"/>
      <c r="G350" s="1523"/>
      <c r="H350" s="1523"/>
      <c r="I350" s="1523"/>
      <c r="J350" s="1523"/>
      <c r="K350" s="1523"/>
      <c r="L350" s="1523"/>
      <c r="M350" s="1523"/>
      <c r="N350" s="1349"/>
      <c r="O350" s="1349"/>
      <c r="P350" s="1349"/>
      <c r="Q350" s="1349"/>
      <c r="R350" s="1349"/>
      <c r="S350" s="1349"/>
      <c r="T350" s="1349"/>
      <c r="U350" s="1349"/>
      <c r="V350" s="1349"/>
      <c r="W350" s="1349"/>
      <c r="X350" s="1349"/>
      <c r="Y350" s="1349"/>
      <c r="Z350" s="1349"/>
      <c r="AA350" s="1349"/>
      <c r="AB350" s="1349"/>
      <c r="AC350" s="1349"/>
      <c r="AD350" s="1349"/>
      <c r="AE350" s="1349"/>
      <c r="AF350" s="1349"/>
    </row>
    <row r="351">
      <c r="A351" s="1211"/>
      <c r="B351" s="1523"/>
      <c r="C351" s="1523"/>
      <c r="D351" s="1523"/>
      <c r="E351" s="1523"/>
      <c r="F351" s="1523"/>
      <c r="G351" s="1523"/>
      <c r="H351" s="1523"/>
      <c r="I351" s="1523"/>
      <c r="J351" s="1523"/>
      <c r="K351" s="1523"/>
      <c r="L351" s="1523"/>
      <c r="M351" s="1523"/>
      <c r="N351" s="1349"/>
      <c r="O351" s="1349"/>
      <c r="P351" s="1349"/>
      <c r="Q351" s="1349"/>
      <c r="R351" s="1349"/>
      <c r="S351" s="1349"/>
      <c r="T351" s="1349"/>
      <c r="U351" s="1349"/>
      <c r="V351" s="1349"/>
      <c r="W351" s="1349"/>
      <c r="X351" s="1349"/>
      <c r="Y351" s="1349"/>
      <c r="Z351" s="1349"/>
      <c r="AA351" s="1349"/>
      <c r="AB351" s="1349"/>
      <c r="AC351" s="1349"/>
      <c r="AD351" s="1349"/>
      <c r="AE351" s="1349"/>
      <c r="AF351" s="1349"/>
    </row>
    <row r="352">
      <c r="A352" s="1211"/>
      <c r="B352" s="1523"/>
      <c r="C352" s="1523"/>
      <c r="D352" s="1523"/>
      <c r="E352" s="1523"/>
      <c r="F352" s="1523"/>
      <c r="G352" s="1523"/>
      <c r="H352" s="1523"/>
      <c r="I352" s="1523"/>
      <c r="J352" s="1523"/>
      <c r="K352" s="1523"/>
      <c r="L352" s="1523"/>
      <c r="M352" s="1523"/>
      <c r="N352" s="1349"/>
      <c r="O352" s="1349"/>
      <c r="P352" s="1349"/>
      <c r="Q352" s="1349"/>
      <c r="R352" s="1349"/>
      <c r="S352" s="1349"/>
      <c r="T352" s="1349"/>
      <c r="U352" s="1349"/>
      <c r="V352" s="1349"/>
      <c r="W352" s="1349"/>
      <c r="X352" s="1349"/>
      <c r="Y352" s="1349"/>
      <c r="Z352" s="1349"/>
      <c r="AA352" s="1349"/>
      <c r="AB352" s="1349"/>
      <c r="AC352" s="1349"/>
      <c r="AD352" s="1349"/>
      <c r="AE352" s="1349"/>
      <c r="AF352" s="1349"/>
    </row>
    <row r="353">
      <c r="A353" s="1211"/>
      <c r="B353" s="1523"/>
      <c r="C353" s="1523"/>
      <c r="D353" s="1523"/>
      <c r="E353" s="1523"/>
      <c r="F353" s="1523"/>
      <c r="G353" s="1523"/>
      <c r="H353" s="1523"/>
      <c r="I353" s="1523"/>
      <c r="J353" s="1523"/>
      <c r="K353" s="1523"/>
      <c r="L353" s="1523"/>
      <c r="M353" s="1523"/>
      <c r="N353" s="1349"/>
      <c r="O353" s="1349"/>
      <c r="P353" s="1349"/>
      <c r="Q353" s="1349"/>
      <c r="R353" s="1349"/>
      <c r="S353" s="1349"/>
      <c r="T353" s="1349"/>
      <c r="U353" s="1349"/>
      <c r="V353" s="1349"/>
      <c r="W353" s="1349"/>
      <c r="X353" s="1349"/>
      <c r="Y353" s="1349"/>
      <c r="Z353" s="1349"/>
      <c r="AA353" s="1349"/>
      <c r="AB353" s="1349"/>
      <c r="AC353" s="1349"/>
      <c r="AD353" s="1349"/>
      <c r="AE353" s="1349"/>
      <c r="AF353" s="1349"/>
    </row>
    <row r="354">
      <c r="A354" s="1211"/>
      <c r="B354" s="1523"/>
      <c r="C354" s="1523"/>
      <c r="D354" s="1523"/>
      <c r="E354" s="1523"/>
      <c r="F354" s="1523"/>
      <c r="G354" s="1523"/>
      <c r="H354" s="1523"/>
      <c r="I354" s="1523"/>
      <c r="J354" s="1523"/>
      <c r="K354" s="1523"/>
      <c r="L354" s="1523"/>
      <c r="M354" s="1523"/>
      <c r="N354" s="1349"/>
      <c r="O354" s="1349"/>
      <c r="P354" s="1349"/>
      <c r="Q354" s="1349"/>
      <c r="R354" s="1349"/>
      <c r="S354" s="1349"/>
      <c r="T354" s="1349"/>
      <c r="U354" s="1349"/>
      <c r="V354" s="1349"/>
      <c r="W354" s="1349"/>
      <c r="X354" s="1349"/>
      <c r="Y354" s="1349"/>
      <c r="Z354" s="1349"/>
      <c r="AA354" s="1349"/>
      <c r="AB354" s="1349"/>
      <c r="AC354" s="1349"/>
      <c r="AD354" s="1349"/>
      <c r="AE354" s="1349"/>
      <c r="AF354" s="1349"/>
    </row>
    <row r="355">
      <c r="A355" s="1211"/>
      <c r="B355" s="1523"/>
      <c r="C355" s="1523"/>
      <c r="D355" s="1523"/>
      <c r="E355" s="1523"/>
      <c r="F355" s="1523"/>
      <c r="G355" s="1523"/>
      <c r="H355" s="1523"/>
      <c r="I355" s="1523"/>
      <c r="J355" s="1523"/>
      <c r="K355" s="1523"/>
      <c r="L355" s="1523"/>
      <c r="M355" s="1523"/>
      <c r="N355" s="1349"/>
      <c r="O355" s="1349"/>
      <c r="P355" s="1349"/>
      <c r="Q355" s="1349"/>
      <c r="R355" s="1349"/>
      <c r="S355" s="1349"/>
      <c r="T355" s="1349"/>
      <c r="U355" s="1349"/>
      <c r="V355" s="1349"/>
      <c r="W355" s="1349"/>
      <c r="X355" s="1349"/>
      <c r="Y355" s="1349"/>
      <c r="Z355" s="1349"/>
      <c r="AA355" s="1349"/>
      <c r="AB355" s="1349"/>
      <c r="AC355" s="1349"/>
      <c r="AD355" s="1349"/>
      <c r="AE355" s="1349"/>
      <c r="AF355" s="1349"/>
    </row>
    <row r="356">
      <c r="A356" s="1211"/>
      <c r="B356" s="1523"/>
      <c r="C356" s="1523"/>
      <c r="D356" s="1523"/>
      <c r="E356" s="1523"/>
      <c r="F356" s="1523"/>
      <c r="G356" s="1523"/>
      <c r="H356" s="1523"/>
      <c r="I356" s="1523"/>
      <c r="J356" s="1523"/>
      <c r="K356" s="1523"/>
      <c r="L356" s="1523"/>
      <c r="M356" s="1523"/>
      <c r="N356" s="1349"/>
      <c r="O356" s="1349"/>
      <c r="P356" s="1349"/>
      <c r="Q356" s="1349"/>
      <c r="R356" s="1349"/>
      <c r="S356" s="1349"/>
      <c r="T356" s="1349"/>
      <c r="U356" s="1349"/>
      <c r="V356" s="1349"/>
      <c r="W356" s="1349"/>
      <c r="X356" s="1349"/>
      <c r="Y356" s="1349"/>
      <c r="Z356" s="1349"/>
      <c r="AA356" s="1349"/>
      <c r="AB356" s="1349"/>
      <c r="AC356" s="1349"/>
      <c r="AD356" s="1349"/>
      <c r="AE356" s="1349"/>
      <c r="AF356" s="1349"/>
    </row>
    <row r="357">
      <c r="A357" s="1211"/>
      <c r="B357" s="1523"/>
      <c r="C357" s="1523"/>
      <c r="D357" s="1523"/>
      <c r="E357" s="1523"/>
      <c r="F357" s="1523"/>
      <c r="G357" s="1523"/>
      <c r="H357" s="1523"/>
      <c r="I357" s="1523"/>
      <c r="J357" s="1523"/>
      <c r="K357" s="1523"/>
      <c r="L357" s="1523"/>
      <c r="M357" s="1523"/>
      <c r="N357" s="1349"/>
      <c r="O357" s="1349"/>
      <c r="P357" s="1349"/>
      <c r="Q357" s="1349"/>
      <c r="R357" s="1349"/>
      <c r="S357" s="1349"/>
      <c r="T357" s="1349"/>
      <c r="U357" s="1349"/>
      <c r="V357" s="1349"/>
      <c r="W357" s="1349"/>
      <c r="X357" s="1349"/>
      <c r="Y357" s="1349"/>
      <c r="Z357" s="1349"/>
      <c r="AA357" s="1349"/>
      <c r="AB357" s="1349"/>
      <c r="AC357" s="1349"/>
      <c r="AD357" s="1349"/>
      <c r="AE357" s="1349"/>
      <c r="AF357" s="1349"/>
    </row>
    <row r="358">
      <c r="A358" s="1211"/>
      <c r="B358" s="1523"/>
      <c r="C358" s="1523"/>
      <c r="D358" s="1523"/>
      <c r="E358" s="1523"/>
      <c r="F358" s="1523"/>
      <c r="G358" s="1523"/>
      <c r="H358" s="1523"/>
      <c r="I358" s="1523"/>
      <c r="J358" s="1523"/>
      <c r="K358" s="1523"/>
      <c r="L358" s="1523"/>
      <c r="M358" s="1523"/>
      <c r="N358" s="1349"/>
      <c r="O358" s="1349"/>
      <c r="P358" s="1349"/>
      <c r="Q358" s="1349"/>
      <c r="R358" s="1349"/>
      <c r="S358" s="1349"/>
      <c r="T358" s="1349"/>
      <c r="U358" s="1349"/>
      <c r="V358" s="1349"/>
      <c r="W358" s="1349"/>
      <c r="X358" s="1349"/>
      <c r="Y358" s="1349"/>
      <c r="Z358" s="1349"/>
      <c r="AA358" s="1349"/>
      <c r="AB358" s="1349"/>
      <c r="AC358" s="1349"/>
      <c r="AD358" s="1349"/>
      <c r="AE358" s="1349"/>
      <c r="AF358" s="1349"/>
    </row>
    <row r="359">
      <c r="A359" s="1211"/>
      <c r="B359" s="1523"/>
      <c r="C359" s="1523"/>
      <c r="D359" s="1523"/>
      <c r="E359" s="1523"/>
      <c r="F359" s="1523"/>
      <c r="G359" s="1523"/>
      <c r="H359" s="1523"/>
      <c r="I359" s="1523"/>
      <c r="J359" s="1523"/>
      <c r="K359" s="1523"/>
      <c r="L359" s="1523"/>
      <c r="M359" s="1523"/>
      <c r="N359" s="1349"/>
      <c r="O359" s="1349"/>
      <c r="P359" s="1349"/>
      <c r="Q359" s="1349"/>
      <c r="R359" s="1349"/>
      <c r="S359" s="1349"/>
      <c r="T359" s="1349"/>
      <c r="U359" s="1349"/>
      <c r="V359" s="1349"/>
      <c r="W359" s="1349"/>
      <c r="X359" s="1349"/>
      <c r="Y359" s="1349"/>
      <c r="Z359" s="1349"/>
      <c r="AA359" s="1349"/>
      <c r="AB359" s="1349"/>
      <c r="AC359" s="1349"/>
      <c r="AD359" s="1349"/>
      <c r="AE359" s="1349"/>
      <c r="AF359" s="1349"/>
    </row>
    <row r="360">
      <c r="A360" s="1211"/>
      <c r="B360" s="1523"/>
      <c r="C360" s="1523"/>
      <c r="D360" s="1523"/>
      <c r="E360" s="1523"/>
      <c r="F360" s="1523"/>
      <c r="G360" s="1523"/>
      <c r="H360" s="1523"/>
      <c r="I360" s="1523"/>
      <c r="J360" s="1523"/>
      <c r="K360" s="1523"/>
      <c r="L360" s="1523"/>
      <c r="M360" s="1523"/>
      <c r="N360" s="1349"/>
      <c r="O360" s="1349"/>
      <c r="P360" s="1349"/>
      <c r="Q360" s="1349"/>
      <c r="R360" s="1349"/>
      <c r="S360" s="1349"/>
      <c r="T360" s="1349"/>
      <c r="U360" s="1349"/>
      <c r="V360" s="1349"/>
      <c r="W360" s="1349"/>
      <c r="X360" s="1349"/>
      <c r="Y360" s="1349"/>
      <c r="Z360" s="1349"/>
      <c r="AA360" s="1349"/>
      <c r="AB360" s="1349"/>
      <c r="AC360" s="1349"/>
      <c r="AD360" s="1349"/>
      <c r="AE360" s="1349"/>
      <c r="AF360" s="1349"/>
    </row>
    <row r="361">
      <c r="A361" s="1211"/>
      <c r="B361" s="1523"/>
      <c r="C361" s="1523"/>
      <c r="D361" s="1523"/>
      <c r="E361" s="1523"/>
      <c r="F361" s="1523"/>
      <c r="G361" s="1523"/>
      <c r="H361" s="1523"/>
      <c r="I361" s="1523"/>
      <c r="J361" s="1523"/>
      <c r="K361" s="1523"/>
      <c r="L361" s="1523"/>
      <c r="M361" s="1523"/>
      <c r="N361" s="1349"/>
      <c r="O361" s="1349"/>
      <c r="P361" s="1349"/>
      <c r="Q361" s="1349"/>
      <c r="R361" s="1349"/>
      <c r="S361" s="1349"/>
      <c r="T361" s="1349"/>
      <c r="U361" s="1349"/>
      <c r="V361" s="1349"/>
      <c r="W361" s="1349"/>
      <c r="X361" s="1349"/>
      <c r="Y361" s="1349"/>
      <c r="Z361" s="1349"/>
      <c r="AA361" s="1349"/>
      <c r="AB361" s="1349"/>
      <c r="AC361" s="1349"/>
      <c r="AD361" s="1349"/>
      <c r="AE361" s="1349"/>
      <c r="AF361" s="1349"/>
    </row>
    <row r="362">
      <c r="A362" s="1211"/>
      <c r="B362" s="1523"/>
      <c r="C362" s="1523"/>
      <c r="D362" s="1523"/>
      <c r="E362" s="1523"/>
      <c r="F362" s="1523"/>
      <c r="G362" s="1523"/>
      <c r="H362" s="1523"/>
      <c r="I362" s="1523"/>
      <c r="J362" s="1523"/>
      <c r="K362" s="1523"/>
      <c r="L362" s="1523"/>
      <c r="M362" s="1523"/>
      <c r="N362" s="1349"/>
      <c r="O362" s="1349"/>
      <c r="P362" s="1349"/>
      <c r="Q362" s="1349"/>
      <c r="R362" s="1349"/>
      <c r="S362" s="1349"/>
      <c r="T362" s="1349"/>
      <c r="U362" s="1349"/>
      <c r="V362" s="1349"/>
      <c r="W362" s="1349"/>
      <c r="X362" s="1349"/>
      <c r="Y362" s="1349"/>
      <c r="Z362" s="1349"/>
      <c r="AA362" s="1349"/>
      <c r="AB362" s="1349"/>
      <c r="AC362" s="1349"/>
      <c r="AD362" s="1349"/>
      <c r="AE362" s="1349"/>
      <c r="AF362" s="1349"/>
    </row>
    <row r="363">
      <c r="A363" s="1211"/>
      <c r="B363" s="1523"/>
      <c r="C363" s="1523"/>
      <c r="D363" s="1523"/>
      <c r="E363" s="1523"/>
      <c r="F363" s="1523"/>
      <c r="G363" s="1523"/>
      <c r="H363" s="1523"/>
      <c r="I363" s="1523"/>
      <c r="J363" s="1523"/>
      <c r="K363" s="1523"/>
      <c r="L363" s="1523"/>
      <c r="M363" s="1523"/>
      <c r="N363" s="1349"/>
      <c r="O363" s="1349"/>
      <c r="P363" s="1349"/>
      <c r="Q363" s="1349"/>
      <c r="R363" s="1349"/>
      <c r="S363" s="1349"/>
      <c r="T363" s="1349"/>
      <c r="U363" s="1349"/>
      <c r="V363" s="1349"/>
      <c r="W363" s="1349"/>
      <c r="X363" s="1349"/>
      <c r="Y363" s="1349"/>
      <c r="Z363" s="1349"/>
      <c r="AA363" s="1349"/>
      <c r="AB363" s="1349"/>
      <c r="AC363" s="1349"/>
      <c r="AD363" s="1349"/>
      <c r="AE363" s="1349"/>
      <c r="AF363" s="1349"/>
    </row>
    <row r="364">
      <c r="A364" s="1211"/>
      <c r="B364" s="1523"/>
      <c r="C364" s="1523"/>
      <c r="D364" s="1523"/>
      <c r="E364" s="1523"/>
      <c r="F364" s="1523"/>
      <c r="G364" s="1523"/>
      <c r="H364" s="1523"/>
      <c r="I364" s="1523"/>
      <c r="J364" s="1523"/>
      <c r="K364" s="1523"/>
      <c r="L364" s="1523"/>
      <c r="M364" s="1523"/>
      <c r="N364" s="1349"/>
      <c r="O364" s="1349"/>
      <c r="P364" s="1349"/>
      <c r="Q364" s="1349"/>
      <c r="R364" s="1349"/>
      <c r="S364" s="1349"/>
      <c r="T364" s="1349"/>
      <c r="U364" s="1349"/>
      <c r="V364" s="1349"/>
      <c r="W364" s="1349"/>
      <c r="X364" s="1349"/>
      <c r="Y364" s="1349"/>
      <c r="Z364" s="1349"/>
      <c r="AA364" s="1349"/>
      <c r="AB364" s="1349"/>
      <c r="AC364" s="1349"/>
      <c r="AD364" s="1349"/>
      <c r="AE364" s="1349"/>
      <c r="AF364" s="1349"/>
    </row>
    <row r="365">
      <c r="A365" s="1211"/>
      <c r="B365" s="1523"/>
      <c r="C365" s="1523"/>
      <c r="D365" s="1523"/>
      <c r="E365" s="1523"/>
      <c r="F365" s="1523"/>
      <c r="G365" s="1523"/>
      <c r="H365" s="1523"/>
      <c r="I365" s="1523"/>
      <c r="J365" s="1523"/>
      <c r="K365" s="1523"/>
      <c r="L365" s="1523"/>
      <c r="M365" s="1523"/>
      <c r="N365" s="1349"/>
      <c r="O365" s="1349"/>
      <c r="P365" s="1349"/>
      <c r="Q365" s="1349"/>
      <c r="R365" s="1349"/>
      <c r="S365" s="1349"/>
      <c r="T365" s="1349"/>
      <c r="U365" s="1349"/>
      <c r="V365" s="1349"/>
      <c r="W365" s="1349"/>
      <c r="X365" s="1349"/>
      <c r="Y365" s="1349"/>
      <c r="Z365" s="1349"/>
      <c r="AA365" s="1349"/>
      <c r="AB365" s="1349"/>
      <c r="AC365" s="1349"/>
      <c r="AD365" s="1349"/>
      <c r="AE365" s="1349"/>
      <c r="AF365" s="1349"/>
    </row>
    <row r="366">
      <c r="A366" s="1211"/>
      <c r="B366" s="1523"/>
      <c r="C366" s="1523"/>
      <c r="D366" s="1523"/>
      <c r="E366" s="1523"/>
      <c r="F366" s="1523"/>
      <c r="G366" s="1523"/>
      <c r="H366" s="1523"/>
      <c r="I366" s="1523"/>
      <c r="J366" s="1523"/>
      <c r="K366" s="1523"/>
      <c r="L366" s="1523"/>
      <c r="M366" s="1523"/>
      <c r="N366" s="1349"/>
      <c r="O366" s="1349"/>
      <c r="P366" s="1349"/>
      <c r="Q366" s="1349"/>
      <c r="R366" s="1349"/>
      <c r="S366" s="1349"/>
      <c r="T366" s="1349"/>
      <c r="U366" s="1349"/>
      <c r="V366" s="1349"/>
      <c r="W366" s="1349"/>
      <c r="X366" s="1349"/>
      <c r="Y366" s="1349"/>
      <c r="Z366" s="1349"/>
      <c r="AA366" s="1349"/>
      <c r="AB366" s="1349"/>
      <c r="AC366" s="1349"/>
      <c r="AD366" s="1349"/>
      <c r="AE366" s="1349"/>
      <c r="AF366" s="1349"/>
    </row>
    <row r="367">
      <c r="A367" s="1211"/>
      <c r="B367" s="1523"/>
      <c r="C367" s="1523"/>
      <c r="D367" s="1523"/>
      <c r="E367" s="1523"/>
      <c r="F367" s="1523"/>
      <c r="G367" s="1523"/>
      <c r="H367" s="1523"/>
      <c r="I367" s="1523"/>
      <c r="J367" s="1523"/>
      <c r="K367" s="1523"/>
      <c r="L367" s="1523"/>
      <c r="M367" s="1523"/>
      <c r="N367" s="1349"/>
      <c r="O367" s="1349"/>
      <c r="P367" s="1349"/>
      <c r="Q367" s="1349"/>
      <c r="R367" s="1349"/>
      <c r="S367" s="1349"/>
      <c r="T367" s="1349"/>
      <c r="U367" s="1349"/>
      <c r="V367" s="1349"/>
      <c r="W367" s="1349"/>
      <c r="X367" s="1349"/>
      <c r="Y367" s="1349"/>
      <c r="Z367" s="1349"/>
      <c r="AA367" s="1349"/>
      <c r="AB367" s="1349"/>
      <c r="AC367" s="1349"/>
      <c r="AD367" s="1349"/>
      <c r="AE367" s="1349"/>
      <c r="AF367" s="1349"/>
    </row>
    <row r="368">
      <c r="A368" s="1211"/>
      <c r="B368" s="1523"/>
      <c r="C368" s="1523"/>
      <c r="D368" s="1523"/>
      <c r="E368" s="1523"/>
      <c r="F368" s="1523"/>
      <c r="G368" s="1523"/>
      <c r="H368" s="1523"/>
      <c r="I368" s="1523"/>
      <c r="J368" s="1523"/>
      <c r="K368" s="1523"/>
      <c r="L368" s="1523"/>
      <c r="M368" s="1523"/>
      <c r="N368" s="1349"/>
      <c r="O368" s="1349"/>
      <c r="P368" s="1349"/>
      <c r="Q368" s="1349"/>
      <c r="R368" s="1349"/>
      <c r="S368" s="1349"/>
      <c r="T368" s="1349"/>
      <c r="U368" s="1349"/>
      <c r="V368" s="1349"/>
      <c r="W368" s="1349"/>
      <c r="X368" s="1349"/>
      <c r="Y368" s="1349"/>
      <c r="Z368" s="1349"/>
      <c r="AA368" s="1349"/>
      <c r="AB368" s="1349"/>
      <c r="AC368" s="1349"/>
      <c r="AD368" s="1349"/>
      <c r="AE368" s="1349"/>
      <c r="AF368" s="1349"/>
    </row>
    <row r="369">
      <c r="A369" s="1211"/>
      <c r="B369" s="1523"/>
      <c r="C369" s="1523"/>
      <c r="D369" s="1523"/>
      <c r="E369" s="1523"/>
      <c r="F369" s="1523"/>
      <c r="G369" s="1523"/>
      <c r="H369" s="1523"/>
      <c r="I369" s="1523"/>
      <c r="J369" s="1523"/>
      <c r="K369" s="1523"/>
      <c r="L369" s="1523"/>
      <c r="M369" s="1523"/>
      <c r="N369" s="1349"/>
      <c r="O369" s="1349"/>
      <c r="P369" s="1349"/>
      <c r="Q369" s="1349"/>
      <c r="R369" s="1349"/>
      <c r="S369" s="1349"/>
      <c r="T369" s="1349"/>
      <c r="U369" s="1349"/>
      <c r="V369" s="1349"/>
      <c r="W369" s="1349"/>
      <c r="X369" s="1349"/>
      <c r="Y369" s="1349"/>
      <c r="Z369" s="1349"/>
      <c r="AA369" s="1349"/>
      <c r="AB369" s="1349"/>
      <c r="AC369" s="1349"/>
      <c r="AD369" s="1349"/>
      <c r="AE369" s="1349"/>
      <c r="AF369" s="1349"/>
    </row>
    <row r="370">
      <c r="A370" s="1211"/>
      <c r="B370" s="1523"/>
      <c r="C370" s="1523"/>
      <c r="D370" s="1523"/>
      <c r="E370" s="1523"/>
      <c r="F370" s="1523"/>
      <c r="G370" s="1523"/>
      <c r="H370" s="1523"/>
      <c r="I370" s="1523"/>
      <c r="J370" s="1523"/>
      <c r="K370" s="1523"/>
      <c r="L370" s="1523"/>
      <c r="M370" s="1523"/>
      <c r="N370" s="1349"/>
      <c r="O370" s="1349"/>
      <c r="P370" s="1349"/>
      <c r="Q370" s="1349"/>
      <c r="R370" s="1349"/>
      <c r="S370" s="1349"/>
      <c r="T370" s="1349"/>
      <c r="U370" s="1349"/>
      <c r="V370" s="1349"/>
      <c r="W370" s="1349"/>
      <c r="X370" s="1349"/>
      <c r="Y370" s="1349"/>
      <c r="Z370" s="1349"/>
      <c r="AA370" s="1349"/>
      <c r="AB370" s="1349"/>
      <c r="AC370" s="1349"/>
      <c r="AD370" s="1349"/>
      <c r="AE370" s="1349"/>
      <c r="AF370" s="1349"/>
    </row>
    <row r="371">
      <c r="A371" s="1211"/>
      <c r="B371" s="1523"/>
      <c r="C371" s="1523"/>
      <c r="D371" s="1523"/>
      <c r="E371" s="1523"/>
      <c r="F371" s="1523"/>
      <c r="G371" s="1523"/>
      <c r="H371" s="1523"/>
      <c r="I371" s="1523"/>
      <c r="J371" s="1523"/>
      <c r="K371" s="1523"/>
      <c r="L371" s="1523"/>
      <c r="M371" s="1523"/>
      <c r="N371" s="1349"/>
      <c r="O371" s="1349"/>
      <c r="P371" s="1349"/>
      <c r="Q371" s="1349"/>
      <c r="R371" s="1349"/>
      <c r="S371" s="1349"/>
      <c r="T371" s="1349"/>
      <c r="U371" s="1349"/>
      <c r="V371" s="1349"/>
      <c r="W371" s="1349"/>
      <c r="X371" s="1349"/>
      <c r="Y371" s="1349"/>
      <c r="Z371" s="1349"/>
      <c r="AA371" s="1349"/>
      <c r="AB371" s="1349"/>
      <c r="AC371" s="1349"/>
      <c r="AD371" s="1349"/>
      <c r="AE371" s="1349"/>
      <c r="AF371" s="1349"/>
    </row>
    <row r="372">
      <c r="A372" s="1211"/>
      <c r="B372" s="1523"/>
      <c r="C372" s="1523"/>
      <c r="D372" s="1523"/>
      <c r="E372" s="1523"/>
      <c r="F372" s="1523"/>
      <c r="G372" s="1523"/>
      <c r="H372" s="1523"/>
      <c r="I372" s="1523"/>
      <c r="J372" s="1523"/>
      <c r="K372" s="1523"/>
      <c r="L372" s="1523"/>
      <c r="M372" s="1523"/>
      <c r="N372" s="1349"/>
      <c r="O372" s="1349"/>
      <c r="P372" s="1349"/>
      <c r="Q372" s="1349"/>
      <c r="R372" s="1349"/>
      <c r="S372" s="1349"/>
      <c r="T372" s="1349"/>
      <c r="U372" s="1349"/>
      <c r="V372" s="1349"/>
      <c r="W372" s="1349"/>
      <c r="X372" s="1349"/>
      <c r="Y372" s="1349"/>
      <c r="Z372" s="1349"/>
      <c r="AA372" s="1349"/>
      <c r="AB372" s="1349"/>
      <c r="AC372" s="1349"/>
      <c r="AD372" s="1349"/>
      <c r="AE372" s="1349"/>
      <c r="AF372" s="1349"/>
    </row>
    <row r="373">
      <c r="A373" s="1211"/>
      <c r="B373" s="1523"/>
      <c r="C373" s="1523"/>
      <c r="D373" s="1523"/>
      <c r="E373" s="1523"/>
      <c r="F373" s="1523"/>
      <c r="G373" s="1523"/>
      <c r="H373" s="1523"/>
      <c r="I373" s="1523"/>
      <c r="J373" s="1523"/>
      <c r="K373" s="1523"/>
      <c r="L373" s="1523"/>
      <c r="M373" s="1523"/>
      <c r="N373" s="1349"/>
      <c r="O373" s="1349"/>
      <c r="P373" s="1349"/>
      <c r="Q373" s="1349"/>
      <c r="R373" s="1349"/>
      <c r="S373" s="1349"/>
      <c r="T373" s="1349"/>
      <c r="U373" s="1349"/>
      <c r="V373" s="1349"/>
      <c r="W373" s="1349"/>
      <c r="X373" s="1349"/>
      <c r="Y373" s="1349"/>
      <c r="Z373" s="1349"/>
      <c r="AA373" s="1349"/>
      <c r="AB373" s="1349"/>
      <c r="AC373" s="1349"/>
      <c r="AD373" s="1349"/>
      <c r="AE373" s="1349"/>
      <c r="AF373" s="1349"/>
    </row>
    <row r="374">
      <c r="A374" s="1211"/>
      <c r="B374" s="1523"/>
      <c r="C374" s="1523"/>
      <c r="D374" s="1523"/>
      <c r="E374" s="1523"/>
      <c r="F374" s="1523"/>
      <c r="G374" s="1523"/>
      <c r="H374" s="1523"/>
      <c r="I374" s="1523"/>
      <c r="J374" s="1523"/>
      <c r="K374" s="1523"/>
      <c r="L374" s="1523"/>
      <c r="M374" s="1523"/>
      <c r="N374" s="1349"/>
      <c r="O374" s="1349"/>
      <c r="P374" s="1349"/>
      <c r="Q374" s="1349"/>
      <c r="R374" s="1349"/>
      <c r="S374" s="1349"/>
      <c r="T374" s="1349"/>
      <c r="U374" s="1349"/>
      <c r="V374" s="1349"/>
      <c r="W374" s="1349"/>
      <c r="X374" s="1349"/>
      <c r="Y374" s="1349"/>
      <c r="Z374" s="1349"/>
      <c r="AA374" s="1349"/>
      <c r="AB374" s="1349"/>
      <c r="AC374" s="1349"/>
      <c r="AD374" s="1349"/>
      <c r="AE374" s="1349"/>
      <c r="AF374" s="1349"/>
    </row>
    <row r="375">
      <c r="A375" s="1211"/>
      <c r="B375" s="1523"/>
      <c r="C375" s="1523"/>
      <c r="D375" s="1523"/>
      <c r="E375" s="1523"/>
      <c r="F375" s="1523"/>
      <c r="G375" s="1523"/>
      <c r="H375" s="1523"/>
      <c r="I375" s="1523"/>
      <c r="J375" s="1523"/>
      <c r="K375" s="1523"/>
      <c r="L375" s="1523"/>
      <c r="M375" s="1523"/>
      <c r="N375" s="1349"/>
      <c r="O375" s="1349"/>
      <c r="P375" s="1349"/>
      <c r="Q375" s="1349"/>
      <c r="R375" s="1349"/>
      <c r="S375" s="1349"/>
      <c r="T375" s="1349"/>
      <c r="U375" s="1349"/>
      <c r="V375" s="1349"/>
      <c r="W375" s="1349"/>
      <c r="X375" s="1349"/>
      <c r="Y375" s="1349"/>
      <c r="Z375" s="1349"/>
      <c r="AA375" s="1349"/>
      <c r="AB375" s="1349"/>
      <c r="AC375" s="1349"/>
      <c r="AD375" s="1349"/>
      <c r="AE375" s="1349"/>
      <c r="AF375" s="1349"/>
    </row>
    <row r="376">
      <c r="A376" s="1211"/>
      <c r="B376" s="1523"/>
      <c r="C376" s="1523"/>
      <c r="D376" s="1523"/>
      <c r="E376" s="1523"/>
      <c r="F376" s="1523"/>
      <c r="G376" s="1523"/>
      <c r="H376" s="1523"/>
      <c r="I376" s="1523"/>
      <c r="J376" s="1523"/>
      <c r="K376" s="1523"/>
      <c r="L376" s="1523"/>
      <c r="M376" s="1523"/>
      <c r="N376" s="1349"/>
      <c r="O376" s="1349"/>
      <c r="P376" s="1349"/>
      <c r="Q376" s="1349"/>
      <c r="R376" s="1349"/>
      <c r="S376" s="1349"/>
      <c r="T376" s="1349"/>
      <c r="U376" s="1349"/>
      <c r="V376" s="1349"/>
      <c r="W376" s="1349"/>
      <c r="X376" s="1349"/>
      <c r="Y376" s="1349"/>
      <c r="Z376" s="1349"/>
      <c r="AA376" s="1349"/>
      <c r="AB376" s="1349"/>
      <c r="AC376" s="1349"/>
      <c r="AD376" s="1349"/>
      <c r="AE376" s="1349"/>
      <c r="AF376" s="1349"/>
    </row>
    <row r="377">
      <c r="A377" s="1211"/>
      <c r="B377" s="1523"/>
      <c r="C377" s="1523"/>
      <c r="D377" s="1523"/>
      <c r="E377" s="1523"/>
      <c r="F377" s="1523"/>
      <c r="G377" s="1523"/>
      <c r="H377" s="1523"/>
      <c r="I377" s="1523"/>
      <c r="J377" s="1523"/>
      <c r="K377" s="1523"/>
      <c r="L377" s="1523"/>
      <c r="M377" s="1523"/>
      <c r="N377" s="1349"/>
      <c r="O377" s="1349"/>
      <c r="P377" s="1349"/>
      <c r="Q377" s="1349"/>
      <c r="R377" s="1349"/>
      <c r="S377" s="1349"/>
      <c r="T377" s="1349"/>
      <c r="U377" s="1349"/>
      <c r="V377" s="1349"/>
      <c r="W377" s="1349"/>
      <c r="X377" s="1349"/>
      <c r="Y377" s="1349"/>
      <c r="Z377" s="1349"/>
      <c r="AA377" s="1349"/>
      <c r="AB377" s="1349"/>
      <c r="AC377" s="1349"/>
      <c r="AD377" s="1349"/>
      <c r="AE377" s="1349"/>
      <c r="AF377" s="1349"/>
    </row>
    <row r="378">
      <c r="A378" s="1211"/>
      <c r="B378" s="1523"/>
      <c r="C378" s="1523"/>
      <c r="D378" s="1523"/>
      <c r="E378" s="1523"/>
      <c r="F378" s="1523"/>
      <c r="G378" s="1523"/>
      <c r="H378" s="1523"/>
      <c r="I378" s="1523"/>
      <c r="J378" s="1523"/>
      <c r="K378" s="1523"/>
      <c r="L378" s="1523"/>
      <c r="M378" s="1523"/>
      <c r="N378" s="1349"/>
      <c r="O378" s="1349"/>
      <c r="P378" s="1349"/>
      <c r="Q378" s="1349"/>
      <c r="R378" s="1349"/>
      <c r="S378" s="1349"/>
      <c r="T378" s="1349"/>
      <c r="U378" s="1349"/>
      <c r="V378" s="1349"/>
      <c r="W378" s="1349"/>
      <c r="X378" s="1349"/>
      <c r="Y378" s="1349"/>
      <c r="Z378" s="1349"/>
      <c r="AA378" s="1349"/>
      <c r="AB378" s="1349"/>
      <c r="AC378" s="1349"/>
      <c r="AD378" s="1349"/>
      <c r="AE378" s="1349"/>
      <c r="AF378" s="1349"/>
    </row>
    <row r="379">
      <c r="A379" s="1211"/>
      <c r="B379" s="1523"/>
      <c r="C379" s="1523"/>
      <c r="D379" s="1523"/>
      <c r="E379" s="1523"/>
      <c r="F379" s="1523"/>
      <c r="G379" s="1523"/>
      <c r="H379" s="1523"/>
      <c r="I379" s="1523"/>
      <c r="J379" s="1523"/>
      <c r="K379" s="1523"/>
      <c r="L379" s="1523"/>
      <c r="M379" s="1523"/>
      <c r="N379" s="1349"/>
      <c r="O379" s="1349"/>
      <c r="P379" s="1349"/>
      <c r="Q379" s="1349"/>
      <c r="R379" s="1349"/>
      <c r="S379" s="1349"/>
      <c r="T379" s="1349"/>
      <c r="U379" s="1349"/>
      <c r="V379" s="1349"/>
      <c r="W379" s="1349"/>
      <c r="X379" s="1349"/>
      <c r="Y379" s="1349"/>
      <c r="Z379" s="1349"/>
      <c r="AA379" s="1349"/>
      <c r="AB379" s="1349"/>
      <c r="AC379" s="1349"/>
      <c r="AD379" s="1349"/>
      <c r="AE379" s="1349"/>
      <c r="AF379" s="1349"/>
    </row>
    <row r="380">
      <c r="A380" s="1211"/>
      <c r="B380" s="1523"/>
      <c r="C380" s="1523"/>
      <c r="D380" s="1523"/>
      <c r="E380" s="1523"/>
      <c r="F380" s="1523"/>
      <c r="G380" s="1523"/>
      <c r="H380" s="1523"/>
      <c r="I380" s="1523"/>
      <c r="J380" s="1523"/>
      <c r="K380" s="1523"/>
      <c r="L380" s="1523"/>
      <c r="M380" s="1523"/>
      <c r="N380" s="1349"/>
      <c r="O380" s="1349"/>
      <c r="P380" s="1349"/>
      <c r="Q380" s="1349"/>
      <c r="R380" s="1349"/>
      <c r="S380" s="1349"/>
      <c r="T380" s="1349"/>
      <c r="U380" s="1349"/>
      <c r="V380" s="1349"/>
      <c r="W380" s="1349"/>
      <c r="X380" s="1349"/>
      <c r="Y380" s="1349"/>
      <c r="Z380" s="1349"/>
      <c r="AA380" s="1349"/>
      <c r="AB380" s="1349"/>
      <c r="AC380" s="1349"/>
      <c r="AD380" s="1349"/>
      <c r="AE380" s="1349"/>
      <c r="AF380" s="1349"/>
    </row>
    <row r="381">
      <c r="A381" s="1211"/>
      <c r="B381" s="1523"/>
      <c r="C381" s="1523"/>
      <c r="D381" s="1523"/>
      <c r="E381" s="1523"/>
      <c r="F381" s="1523"/>
      <c r="G381" s="1523"/>
      <c r="H381" s="1523"/>
      <c r="I381" s="1523"/>
      <c r="J381" s="1523"/>
      <c r="K381" s="1523"/>
      <c r="L381" s="1523"/>
      <c r="M381" s="1523"/>
      <c r="N381" s="1349"/>
      <c r="O381" s="1349"/>
      <c r="P381" s="1349"/>
      <c r="Q381" s="1349"/>
      <c r="R381" s="1349"/>
      <c r="S381" s="1349"/>
      <c r="T381" s="1349"/>
      <c r="U381" s="1349"/>
      <c r="V381" s="1349"/>
      <c r="W381" s="1349"/>
      <c r="X381" s="1349"/>
      <c r="Y381" s="1349"/>
      <c r="Z381" s="1349"/>
      <c r="AA381" s="1349"/>
      <c r="AB381" s="1349"/>
      <c r="AC381" s="1349"/>
      <c r="AD381" s="1349"/>
      <c r="AE381" s="1349"/>
      <c r="AF381" s="1349"/>
    </row>
    <row r="382">
      <c r="A382" s="1211"/>
      <c r="B382" s="1523"/>
      <c r="C382" s="1523"/>
      <c r="D382" s="1523"/>
      <c r="E382" s="1523"/>
      <c r="F382" s="1523"/>
      <c r="G382" s="1523"/>
      <c r="H382" s="1523"/>
      <c r="I382" s="1523"/>
      <c r="J382" s="1523"/>
      <c r="K382" s="1523"/>
      <c r="L382" s="1523"/>
      <c r="M382" s="1523"/>
      <c r="N382" s="1349"/>
      <c r="O382" s="1349"/>
      <c r="P382" s="1349"/>
      <c r="Q382" s="1349"/>
      <c r="R382" s="1349"/>
      <c r="S382" s="1349"/>
      <c r="T382" s="1349"/>
      <c r="U382" s="1349"/>
      <c r="V382" s="1349"/>
      <c r="W382" s="1349"/>
      <c r="X382" s="1349"/>
      <c r="Y382" s="1349"/>
      <c r="Z382" s="1349"/>
      <c r="AA382" s="1349"/>
      <c r="AB382" s="1349"/>
      <c r="AC382" s="1349"/>
      <c r="AD382" s="1349"/>
      <c r="AE382" s="1349"/>
      <c r="AF382" s="1349"/>
    </row>
    <row r="383">
      <c r="A383" s="1211"/>
      <c r="B383" s="1523"/>
      <c r="C383" s="1523"/>
      <c r="D383" s="1523"/>
      <c r="E383" s="1523"/>
      <c r="F383" s="1523"/>
      <c r="G383" s="1523"/>
      <c r="H383" s="1523"/>
      <c r="I383" s="1523"/>
      <c r="J383" s="1523"/>
      <c r="K383" s="1523"/>
      <c r="L383" s="1523"/>
      <c r="M383" s="1523"/>
      <c r="N383" s="1349"/>
      <c r="O383" s="1349"/>
      <c r="P383" s="1349"/>
      <c r="Q383" s="1349"/>
      <c r="R383" s="1349"/>
      <c r="S383" s="1349"/>
      <c r="T383" s="1349"/>
      <c r="U383" s="1349"/>
      <c r="V383" s="1349"/>
      <c r="W383" s="1349"/>
      <c r="X383" s="1349"/>
      <c r="Y383" s="1349"/>
      <c r="Z383" s="1349"/>
      <c r="AA383" s="1349"/>
      <c r="AB383" s="1349"/>
      <c r="AC383" s="1349"/>
      <c r="AD383" s="1349"/>
      <c r="AE383" s="1349"/>
      <c r="AF383" s="1349"/>
    </row>
    <row r="384">
      <c r="A384" s="1211"/>
      <c r="B384" s="1523"/>
      <c r="C384" s="1523"/>
      <c r="D384" s="1523"/>
      <c r="E384" s="1523"/>
      <c r="F384" s="1523"/>
      <c r="G384" s="1523"/>
      <c r="H384" s="1523"/>
      <c r="I384" s="1523"/>
      <c r="J384" s="1523"/>
      <c r="K384" s="1523"/>
      <c r="L384" s="1523"/>
      <c r="M384" s="1523"/>
      <c r="N384" s="1349"/>
      <c r="O384" s="1349"/>
      <c r="P384" s="1349"/>
      <c r="Q384" s="1349"/>
      <c r="R384" s="1349"/>
      <c r="S384" s="1349"/>
      <c r="T384" s="1349"/>
      <c r="U384" s="1349"/>
      <c r="V384" s="1349"/>
      <c r="W384" s="1349"/>
      <c r="X384" s="1349"/>
      <c r="Y384" s="1349"/>
      <c r="Z384" s="1349"/>
      <c r="AA384" s="1349"/>
      <c r="AB384" s="1349"/>
      <c r="AC384" s="1349"/>
      <c r="AD384" s="1349"/>
      <c r="AE384" s="1349"/>
      <c r="AF384" s="1349"/>
    </row>
    <row r="385">
      <c r="A385" s="1211"/>
      <c r="B385" s="1523"/>
      <c r="C385" s="1523"/>
      <c r="D385" s="1523"/>
      <c r="E385" s="1523"/>
      <c r="F385" s="1523"/>
      <c r="G385" s="1523"/>
      <c r="H385" s="1523"/>
      <c r="I385" s="1523"/>
      <c r="J385" s="1523"/>
      <c r="K385" s="1523"/>
      <c r="L385" s="1523"/>
      <c r="M385" s="1523"/>
      <c r="N385" s="1349"/>
      <c r="O385" s="1349"/>
      <c r="P385" s="1349"/>
      <c r="Q385" s="1349"/>
      <c r="R385" s="1349"/>
      <c r="S385" s="1349"/>
      <c r="T385" s="1349"/>
      <c r="U385" s="1349"/>
      <c r="V385" s="1349"/>
      <c r="W385" s="1349"/>
      <c r="X385" s="1349"/>
      <c r="Y385" s="1349"/>
      <c r="Z385" s="1349"/>
      <c r="AA385" s="1349"/>
      <c r="AB385" s="1349"/>
      <c r="AC385" s="1349"/>
      <c r="AD385" s="1349"/>
      <c r="AE385" s="1349"/>
      <c r="AF385" s="1349"/>
    </row>
    <row r="386">
      <c r="A386" s="1211"/>
      <c r="B386" s="1523"/>
      <c r="C386" s="1523"/>
      <c r="D386" s="1523"/>
      <c r="E386" s="1523"/>
      <c r="F386" s="1523"/>
      <c r="G386" s="1523"/>
      <c r="H386" s="1523"/>
      <c r="I386" s="1523"/>
      <c r="J386" s="1523"/>
      <c r="K386" s="1523"/>
      <c r="L386" s="1523"/>
      <c r="M386" s="1523"/>
      <c r="N386" s="1349"/>
      <c r="O386" s="1349"/>
      <c r="P386" s="1349"/>
      <c r="Q386" s="1349"/>
      <c r="R386" s="1349"/>
      <c r="S386" s="1349"/>
      <c r="T386" s="1349"/>
      <c r="U386" s="1349"/>
      <c r="V386" s="1349"/>
      <c r="W386" s="1349"/>
      <c r="X386" s="1349"/>
      <c r="Y386" s="1349"/>
      <c r="Z386" s="1349"/>
      <c r="AA386" s="1349"/>
      <c r="AB386" s="1349"/>
      <c r="AC386" s="1349"/>
      <c r="AD386" s="1349"/>
      <c r="AE386" s="1349"/>
      <c r="AF386" s="1349"/>
    </row>
    <row r="387">
      <c r="A387" s="1211"/>
      <c r="B387" s="1523"/>
      <c r="C387" s="1523"/>
      <c r="D387" s="1523"/>
      <c r="E387" s="1523"/>
      <c r="F387" s="1523"/>
      <c r="G387" s="1523"/>
      <c r="H387" s="1523"/>
      <c r="I387" s="1523"/>
      <c r="J387" s="1523"/>
      <c r="K387" s="1523"/>
      <c r="L387" s="1523"/>
      <c r="M387" s="1523"/>
      <c r="N387" s="1349"/>
      <c r="O387" s="1349"/>
      <c r="P387" s="1349"/>
      <c r="Q387" s="1349"/>
      <c r="R387" s="1349"/>
      <c r="S387" s="1349"/>
      <c r="T387" s="1349"/>
      <c r="U387" s="1349"/>
      <c r="V387" s="1349"/>
      <c r="W387" s="1349"/>
      <c r="X387" s="1349"/>
      <c r="Y387" s="1349"/>
      <c r="Z387" s="1349"/>
      <c r="AA387" s="1349"/>
      <c r="AB387" s="1349"/>
      <c r="AC387" s="1349"/>
      <c r="AD387" s="1349"/>
      <c r="AE387" s="1349"/>
      <c r="AF387" s="1349"/>
    </row>
    <row r="388">
      <c r="A388" s="1211"/>
      <c r="B388" s="1523"/>
      <c r="C388" s="1523"/>
      <c r="D388" s="1523"/>
      <c r="E388" s="1523"/>
      <c r="F388" s="1523"/>
      <c r="G388" s="1523"/>
      <c r="H388" s="1523"/>
      <c r="I388" s="1523"/>
      <c r="J388" s="1523"/>
      <c r="K388" s="1523"/>
      <c r="L388" s="1523"/>
      <c r="M388" s="1523"/>
      <c r="N388" s="1349"/>
      <c r="O388" s="1349"/>
      <c r="P388" s="1349"/>
      <c r="Q388" s="1349"/>
      <c r="R388" s="1349"/>
      <c r="S388" s="1349"/>
      <c r="T388" s="1349"/>
      <c r="U388" s="1349"/>
      <c r="V388" s="1349"/>
      <c r="W388" s="1349"/>
      <c r="X388" s="1349"/>
      <c r="Y388" s="1349"/>
      <c r="Z388" s="1349"/>
      <c r="AA388" s="1349"/>
      <c r="AB388" s="1349"/>
      <c r="AC388" s="1349"/>
      <c r="AD388" s="1349"/>
      <c r="AE388" s="1349"/>
      <c r="AF388" s="1349"/>
    </row>
    <row r="389">
      <c r="A389" s="1211"/>
      <c r="B389" s="1523"/>
      <c r="C389" s="1523"/>
      <c r="D389" s="1523"/>
      <c r="E389" s="1523"/>
      <c r="F389" s="1523"/>
      <c r="G389" s="1523"/>
      <c r="H389" s="1523"/>
      <c r="I389" s="1523"/>
      <c r="J389" s="1523"/>
      <c r="K389" s="1523"/>
      <c r="L389" s="1523"/>
      <c r="M389" s="1523"/>
      <c r="N389" s="1349"/>
      <c r="O389" s="1349"/>
      <c r="P389" s="1349"/>
      <c r="Q389" s="1349"/>
      <c r="R389" s="1349"/>
      <c r="S389" s="1349"/>
      <c r="T389" s="1349"/>
      <c r="U389" s="1349"/>
      <c r="V389" s="1349"/>
      <c r="W389" s="1349"/>
      <c r="X389" s="1349"/>
      <c r="Y389" s="1349"/>
      <c r="Z389" s="1349"/>
      <c r="AA389" s="1349"/>
      <c r="AB389" s="1349"/>
      <c r="AC389" s="1349"/>
      <c r="AD389" s="1349"/>
      <c r="AE389" s="1349"/>
      <c r="AF389" s="1349"/>
    </row>
    <row r="390">
      <c r="A390" s="1211"/>
      <c r="B390" s="1523"/>
      <c r="C390" s="1523"/>
      <c r="D390" s="1523"/>
      <c r="E390" s="1523"/>
      <c r="F390" s="1523"/>
      <c r="G390" s="1523"/>
      <c r="H390" s="1523"/>
      <c r="I390" s="1523"/>
      <c r="J390" s="1523"/>
      <c r="K390" s="1523"/>
      <c r="L390" s="1523"/>
      <c r="M390" s="1523"/>
      <c r="N390" s="1349"/>
      <c r="O390" s="1349"/>
      <c r="P390" s="1349"/>
      <c r="Q390" s="1349"/>
      <c r="R390" s="1349"/>
      <c r="S390" s="1349"/>
      <c r="T390" s="1349"/>
      <c r="U390" s="1349"/>
      <c r="V390" s="1349"/>
      <c r="W390" s="1349"/>
      <c r="X390" s="1349"/>
      <c r="Y390" s="1349"/>
      <c r="Z390" s="1349"/>
      <c r="AA390" s="1349"/>
      <c r="AB390" s="1349"/>
      <c r="AC390" s="1349"/>
      <c r="AD390" s="1349"/>
      <c r="AE390" s="1349"/>
      <c r="AF390" s="1349"/>
    </row>
    <row r="391">
      <c r="A391" s="1211"/>
      <c r="B391" s="1523"/>
      <c r="C391" s="1523"/>
      <c r="D391" s="1523"/>
      <c r="E391" s="1523"/>
      <c r="F391" s="1523"/>
      <c r="G391" s="1523"/>
      <c r="H391" s="1523"/>
      <c r="I391" s="1523"/>
      <c r="J391" s="1523"/>
      <c r="K391" s="1523"/>
      <c r="L391" s="1523"/>
      <c r="M391" s="1523"/>
      <c r="N391" s="1349"/>
      <c r="O391" s="1349"/>
      <c r="P391" s="1349"/>
      <c r="Q391" s="1349"/>
      <c r="R391" s="1349"/>
      <c r="S391" s="1349"/>
      <c r="T391" s="1349"/>
      <c r="U391" s="1349"/>
      <c r="V391" s="1349"/>
      <c r="W391" s="1349"/>
      <c r="X391" s="1349"/>
      <c r="Y391" s="1349"/>
      <c r="Z391" s="1349"/>
      <c r="AA391" s="1349"/>
      <c r="AB391" s="1349"/>
      <c r="AC391" s="1349"/>
      <c r="AD391" s="1349"/>
      <c r="AE391" s="1349"/>
      <c r="AF391" s="1349"/>
    </row>
    <row r="392">
      <c r="A392" s="1211"/>
      <c r="B392" s="1523"/>
      <c r="C392" s="1523"/>
      <c r="D392" s="1523"/>
      <c r="E392" s="1523"/>
      <c r="F392" s="1523"/>
      <c r="G392" s="1523"/>
      <c r="H392" s="1523"/>
      <c r="I392" s="1523"/>
      <c r="J392" s="1523"/>
      <c r="K392" s="1523"/>
      <c r="L392" s="1523"/>
      <c r="M392" s="1523"/>
      <c r="N392" s="1349"/>
      <c r="O392" s="1349"/>
      <c r="P392" s="1349"/>
      <c r="Q392" s="1349"/>
      <c r="R392" s="1349"/>
      <c r="S392" s="1349"/>
      <c r="T392" s="1349"/>
      <c r="U392" s="1349"/>
      <c r="V392" s="1349"/>
      <c r="W392" s="1349"/>
      <c r="X392" s="1349"/>
      <c r="Y392" s="1349"/>
      <c r="Z392" s="1349"/>
      <c r="AA392" s="1349"/>
      <c r="AB392" s="1349"/>
      <c r="AC392" s="1349"/>
      <c r="AD392" s="1349"/>
      <c r="AE392" s="1349"/>
      <c r="AF392" s="1349"/>
    </row>
    <row r="393">
      <c r="A393" s="1211"/>
      <c r="B393" s="1523"/>
      <c r="C393" s="1523"/>
      <c r="D393" s="1523"/>
      <c r="E393" s="1523"/>
      <c r="F393" s="1523"/>
      <c r="G393" s="1523"/>
      <c r="H393" s="1523"/>
      <c r="I393" s="1523"/>
      <c r="J393" s="1523"/>
      <c r="K393" s="1523"/>
      <c r="L393" s="1523"/>
      <c r="M393" s="1523"/>
      <c r="N393" s="1349"/>
      <c r="O393" s="1349"/>
      <c r="P393" s="1349"/>
      <c r="Q393" s="1349"/>
      <c r="R393" s="1349"/>
      <c r="S393" s="1349"/>
      <c r="T393" s="1349"/>
      <c r="U393" s="1349"/>
      <c r="V393" s="1349"/>
      <c r="W393" s="1349"/>
      <c r="X393" s="1349"/>
      <c r="Y393" s="1349"/>
      <c r="Z393" s="1349"/>
      <c r="AA393" s="1349"/>
      <c r="AB393" s="1349"/>
      <c r="AC393" s="1349"/>
      <c r="AD393" s="1349"/>
      <c r="AE393" s="1349"/>
      <c r="AF393" s="1349"/>
    </row>
    <row r="394">
      <c r="A394" s="1211"/>
      <c r="B394" s="1523"/>
      <c r="C394" s="1523"/>
      <c r="D394" s="1523"/>
      <c r="E394" s="1523"/>
      <c r="F394" s="1523"/>
      <c r="G394" s="1523"/>
      <c r="H394" s="1523"/>
      <c r="I394" s="1523"/>
      <c r="J394" s="1523"/>
      <c r="K394" s="1523"/>
      <c r="L394" s="1523"/>
      <c r="M394" s="1523"/>
      <c r="N394" s="1349"/>
      <c r="O394" s="1349"/>
      <c r="P394" s="1349"/>
      <c r="Q394" s="1349"/>
      <c r="R394" s="1349"/>
      <c r="S394" s="1349"/>
      <c r="T394" s="1349"/>
      <c r="U394" s="1349"/>
      <c r="V394" s="1349"/>
      <c r="W394" s="1349"/>
      <c r="X394" s="1349"/>
      <c r="Y394" s="1349"/>
      <c r="Z394" s="1349"/>
      <c r="AA394" s="1349"/>
      <c r="AB394" s="1349"/>
      <c r="AC394" s="1349"/>
      <c r="AD394" s="1349"/>
      <c r="AE394" s="1349"/>
      <c r="AF394" s="1349"/>
    </row>
    <row r="395">
      <c r="A395" s="1211"/>
      <c r="B395" s="1523"/>
      <c r="C395" s="1523"/>
      <c r="D395" s="1523"/>
      <c r="E395" s="1523"/>
      <c r="F395" s="1523"/>
      <c r="G395" s="1523"/>
      <c r="H395" s="1523"/>
      <c r="I395" s="1523"/>
      <c r="J395" s="1523"/>
      <c r="K395" s="1523"/>
      <c r="L395" s="1523"/>
      <c r="M395" s="1523"/>
      <c r="N395" s="1349"/>
      <c r="O395" s="1349"/>
      <c r="P395" s="1349"/>
      <c r="Q395" s="1349"/>
      <c r="R395" s="1349"/>
      <c r="S395" s="1349"/>
      <c r="T395" s="1349"/>
      <c r="U395" s="1349"/>
      <c r="V395" s="1349"/>
      <c r="W395" s="1349"/>
      <c r="X395" s="1349"/>
      <c r="Y395" s="1349"/>
      <c r="Z395" s="1349"/>
      <c r="AA395" s="1349"/>
      <c r="AB395" s="1349"/>
      <c r="AC395" s="1349"/>
      <c r="AD395" s="1349"/>
      <c r="AE395" s="1349"/>
      <c r="AF395" s="1349"/>
    </row>
    <row r="396">
      <c r="A396" s="1211"/>
      <c r="B396" s="1523"/>
      <c r="C396" s="1523"/>
      <c r="D396" s="1523"/>
      <c r="E396" s="1523"/>
      <c r="F396" s="1523"/>
      <c r="G396" s="1523"/>
      <c r="H396" s="1523"/>
      <c r="I396" s="1523"/>
      <c r="J396" s="1523"/>
      <c r="K396" s="1523"/>
      <c r="L396" s="1523"/>
      <c r="M396" s="1523"/>
      <c r="N396" s="1349"/>
      <c r="O396" s="1349"/>
      <c r="P396" s="1349"/>
      <c r="Q396" s="1349"/>
      <c r="R396" s="1349"/>
      <c r="S396" s="1349"/>
      <c r="T396" s="1349"/>
      <c r="U396" s="1349"/>
      <c r="V396" s="1349"/>
      <c r="W396" s="1349"/>
      <c r="X396" s="1349"/>
      <c r="Y396" s="1349"/>
      <c r="Z396" s="1349"/>
      <c r="AA396" s="1349"/>
      <c r="AB396" s="1349"/>
      <c r="AC396" s="1349"/>
      <c r="AD396" s="1349"/>
      <c r="AE396" s="1349"/>
      <c r="AF396" s="1349"/>
    </row>
    <row r="397">
      <c r="A397" s="1211"/>
      <c r="B397" s="1523"/>
      <c r="C397" s="1523"/>
      <c r="D397" s="1523"/>
      <c r="E397" s="1523"/>
      <c r="F397" s="1523"/>
      <c r="G397" s="1523"/>
      <c r="H397" s="1523"/>
      <c r="I397" s="1523"/>
      <c r="J397" s="1523"/>
      <c r="K397" s="1523"/>
      <c r="L397" s="1523"/>
      <c r="M397" s="1523"/>
      <c r="N397" s="1349"/>
      <c r="O397" s="1349"/>
      <c r="P397" s="1349"/>
      <c r="Q397" s="1349"/>
      <c r="R397" s="1349"/>
      <c r="S397" s="1349"/>
      <c r="T397" s="1349"/>
      <c r="U397" s="1349"/>
      <c r="V397" s="1349"/>
      <c r="W397" s="1349"/>
      <c r="X397" s="1349"/>
      <c r="Y397" s="1349"/>
      <c r="Z397" s="1349"/>
      <c r="AA397" s="1349"/>
      <c r="AB397" s="1349"/>
      <c r="AC397" s="1349"/>
      <c r="AD397" s="1349"/>
      <c r="AE397" s="1349"/>
      <c r="AF397" s="1349"/>
    </row>
    <row r="398">
      <c r="A398" s="1211"/>
      <c r="B398" s="1523"/>
      <c r="C398" s="1523"/>
      <c r="D398" s="1523"/>
      <c r="E398" s="1523"/>
      <c r="F398" s="1523"/>
      <c r="G398" s="1523"/>
      <c r="H398" s="1523"/>
      <c r="I398" s="1523"/>
      <c r="J398" s="1523"/>
      <c r="K398" s="1523"/>
      <c r="L398" s="1523"/>
      <c r="M398" s="1523"/>
      <c r="N398" s="1349"/>
      <c r="O398" s="1349"/>
      <c r="P398" s="1349"/>
      <c r="Q398" s="1349"/>
      <c r="R398" s="1349"/>
      <c r="S398" s="1349"/>
      <c r="T398" s="1349"/>
      <c r="U398" s="1349"/>
      <c r="V398" s="1349"/>
      <c r="W398" s="1349"/>
      <c r="X398" s="1349"/>
      <c r="Y398" s="1349"/>
      <c r="Z398" s="1349"/>
      <c r="AA398" s="1349"/>
      <c r="AB398" s="1349"/>
      <c r="AC398" s="1349"/>
      <c r="AD398" s="1349"/>
      <c r="AE398" s="1349"/>
      <c r="AF398" s="1349"/>
    </row>
    <row r="399">
      <c r="A399" s="1211"/>
      <c r="B399" s="1523"/>
      <c r="C399" s="1523"/>
      <c r="D399" s="1523"/>
      <c r="E399" s="1523"/>
      <c r="F399" s="1523"/>
      <c r="G399" s="1523"/>
      <c r="H399" s="1523"/>
      <c r="I399" s="1523"/>
      <c r="J399" s="1523"/>
      <c r="K399" s="1523"/>
      <c r="L399" s="1523"/>
      <c r="M399" s="1523"/>
      <c r="N399" s="1349"/>
      <c r="O399" s="1349"/>
      <c r="P399" s="1349"/>
      <c r="Q399" s="1349"/>
      <c r="R399" s="1349"/>
      <c r="S399" s="1349"/>
      <c r="T399" s="1349"/>
      <c r="U399" s="1349"/>
      <c r="V399" s="1349"/>
      <c r="W399" s="1349"/>
      <c r="X399" s="1349"/>
      <c r="Y399" s="1349"/>
      <c r="Z399" s="1349"/>
      <c r="AA399" s="1349"/>
      <c r="AB399" s="1349"/>
      <c r="AC399" s="1349"/>
      <c r="AD399" s="1349"/>
      <c r="AE399" s="1349"/>
      <c r="AF399" s="1349"/>
    </row>
    <row r="400">
      <c r="A400" s="1211"/>
      <c r="B400" s="1523"/>
      <c r="C400" s="1523"/>
      <c r="D400" s="1523"/>
      <c r="E400" s="1523"/>
      <c r="F400" s="1523"/>
      <c r="G400" s="1523"/>
      <c r="H400" s="1523"/>
      <c r="I400" s="1523"/>
      <c r="J400" s="1523"/>
      <c r="K400" s="1523"/>
      <c r="L400" s="1523"/>
      <c r="M400" s="1523"/>
      <c r="N400" s="1349"/>
      <c r="O400" s="1349"/>
      <c r="P400" s="1349"/>
      <c r="Q400" s="1349"/>
      <c r="R400" s="1349"/>
      <c r="S400" s="1349"/>
      <c r="T400" s="1349"/>
      <c r="U400" s="1349"/>
      <c r="V400" s="1349"/>
      <c r="W400" s="1349"/>
      <c r="X400" s="1349"/>
      <c r="Y400" s="1349"/>
      <c r="Z400" s="1349"/>
      <c r="AA400" s="1349"/>
      <c r="AB400" s="1349"/>
      <c r="AC400" s="1349"/>
      <c r="AD400" s="1349"/>
      <c r="AE400" s="1349"/>
      <c r="AF400" s="1349"/>
    </row>
    <row r="401">
      <c r="A401" s="1211"/>
      <c r="B401" s="1523"/>
      <c r="C401" s="1523"/>
      <c r="D401" s="1523"/>
      <c r="E401" s="1523"/>
      <c r="F401" s="1523"/>
      <c r="G401" s="1523"/>
      <c r="H401" s="1523"/>
      <c r="I401" s="1523"/>
      <c r="J401" s="1523"/>
      <c r="K401" s="1523"/>
      <c r="L401" s="1523"/>
      <c r="M401" s="1523"/>
      <c r="N401" s="1349"/>
      <c r="O401" s="1349"/>
      <c r="P401" s="1349"/>
      <c r="Q401" s="1349"/>
      <c r="R401" s="1349"/>
      <c r="S401" s="1349"/>
      <c r="T401" s="1349"/>
      <c r="U401" s="1349"/>
      <c r="V401" s="1349"/>
      <c r="W401" s="1349"/>
      <c r="X401" s="1349"/>
      <c r="Y401" s="1349"/>
      <c r="Z401" s="1349"/>
      <c r="AA401" s="1349"/>
      <c r="AB401" s="1349"/>
      <c r="AC401" s="1349"/>
      <c r="AD401" s="1349"/>
      <c r="AE401" s="1349"/>
      <c r="AF401" s="1349"/>
    </row>
    <row r="402">
      <c r="A402" s="1211"/>
      <c r="B402" s="1523"/>
      <c r="C402" s="1523"/>
      <c r="D402" s="1523"/>
      <c r="E402" s="1523"/>
      <c r="F402" s="1523"/>
      <c r="G402" s="1523"/>
      <c r="H402" s="1523"/>
      <c r="I402" s="1523"/>
      <c r="J402" s="1523"/>
      <c r="K402" s="1523"/>
      <c r="L402" s="1523"/>
      <c r="M402" s="1523"/>
      <c r="N402" s="1349"/>
      <c r="O402" s="1349"/>
      <c r="P402" s="1349"/>
      <c r="Q402" s="1349"/>
      <c r="R402" s="1349"/>
      <c r="S402" s="1349"/>
      <c r="T402" s="1349"/>
      <c r="U402" s="1349"/>
      <c r="V402" s="1349"/>
      <c r="W402" s="1349"/>
      <c r="X402" s="1349"/>
      <c r="Y402" s="1349"/>
      <c r="Z402" s="1349"/>
      <c r="AA402" s="1349"/>
      <c r="AB402" s="1349"/>
      <c r="AC402" s="1349"/>
      <c r="AD402" s="1349"/>
      <c r="AE402" s="1349"/>
      <c r="AF402" s="1349"/>
    </row>
    <row r="403">
      <c r="A403" s="1211"/>
      <c r="B403" s="1523"/>
      <c r="C403" s="1523"/>
      <c r="D403" s="1523"/>
      <c r="E403" s="1523"/>
      <c r="F403" s="1523"/>
      <c r="G403" s="1523"/>
      <c r="H403" s="1523"/>
      <c r="I403" s="1523"/>
      <c r="J403" s="1523"/>
      <c r="K403" s="1523"/>
      <c r="L403" s="1523"/>
      <c r="M403" s="1523"/>
      <c r="N403" s="1349"/>
      <c r="O403" s="1349"/>
      <c r="P403" s="1349"/>
      <c r="Q403" s="1349"/>
      <c r="R403" s="1349"/>
      <c r="S403" s="1349"/>
      <c r="T403" s="1349"/>
      <c r="U403" s="1349"/>
      <c r="V403" s="1349"/>
      <c r="W403" s="1349"/>
      <c r="X403" s="1349"/>
      <c r="Y403" s="1349"/>
      <c r="Z403" s="1349"/>
      <c r="AA403" s="1349"/>
      <c r="AB403" s="1349"/>
      <c r="AC403" s="1349"/>
      <c r="AD403" s="1349"/>
      <c r="AE403" s="1349"/>
      <c r="AF403" s="1349"/>
    </row>
    <row r="404">
      <c r="A404" s="1211"/>
      <c r="B404" s="1523"/>
      <c r="C404" s="1523"/>
      <c r="D404" s="1523"/>
      <c r="E404" s="1523"/>
      <c r="F404" s="1523"/>
      <c r="G404" s="1523"/>
      <c r="H404" s="1523"/>
      <c r="I404" s="1523"/>
      <c r="J404" s="1523"/>
      <c r="K404" s="1523"/>
      <c r="L404" s="1523"/>
      <c r="M404" s="1523"/>
      <c r="N404" s="1349"/>
      <c r="O404" s="1349"/>
      <c r="P404" s="1349"/>
      <c r="Q404" s="1349"/>
      <c r="R404" s="1349"/>
      <c r="S404" s="1349"/>
      <c r="T404" s="1349"/>
      <c r="U404" s="1349"/>
      <c r="V404" s="1349"/>
      <c r="W404" s="1349"/>
      <c r="X404" s="1349"/>
      <c r="Y404" s="1349"/>
      <c r="Z404" s="1349"/>
      <c r="AA404" s="1349"/>
      <c r="AB404" s="1349"/>
      <c r="AC404" s="1349"/>
      <c r="AD404" s="1349"/>
      <c r="AE404" s="1349"/>
      <c r="AF404" s="1349"/>
    </row>
    <row r="405">
      <c r="A405" s="1211"/>
      <c r="B405" s="1523"/>
      <c r="C405" s="1523"/>
      <c r="D405" s="1523"/>
      <c r="E405" s="1523"/>
      <c r="F405" s="1523"/>
      <c r="G405" s="1523"/>
      <c r="H405" s="1523"/>
      <c r="I405" s="1523"/>
      <c r="J405" s="1523"/>
      <c r="K405" s="1523"/>
      <c r="L405" s="1523"/>
      <c r="M405" s="1523"/>
      <c r="N405" s="1349"/>
      <c r="O405" s="1349"/>
      <c r="P405" s="1349"/>
      <c r="Q405" s="1349"/>
      <c r="R405" s="1349"/>
      <c r="S405" s="1349"/>
      <c r="T405" s="1349"/>
      <c r="U405" s="1349"/>
      <c r="V405" s="1349"/>
      <c r="W405" s="1349"/>
      <c r="X405" s="1349"/>
      <c r="Y405" s="1349"/>
      <c r="Z405" s="1349"/>
      <c r="AA405" s="1349"/>
      <c r="AB405" s="1349"/>
      <c r="AC405" s="1349"/>
      <c r="AD405" s="1349"/>
      <c r="AE405" s="1349"/>
      <c r="AF405" s="1349"/>
    </row>
    <row r="406">
      <c r="A406" s="1211"/>
      <c r="B406" s="1523"/>
      <c r="C406" s="1523"/>
      <c r="D406" s="1523"/>
      <c r="E406" s="1523"/>
      <c r="F406" s="1523"/>
      <c r="G406" s="1523"/>
      <c r="H406" s="1523"/>
      <c r="I406" s="1523"/>
      <c r="J406" s="1523"/>
      <c r="K406" s="1523"/>
      <c r="L406" s="1523"/>
      <c r="M406" s="1523"/>
      <c r="N406" s="1349"/>
      <c r="O406" s="1349"/>
      <c r="P406" s="1349"/>
      <c r="Q406" s="1349"/>
      <c r="R406" s="1349"/>
      <c r="S406" s="1349"/>
      <c r="T406" s="1349"/>
      <c r="U406" s="1349"/>
      <c r="V406" s="1349"/>
      <c r="W406" s="1349"/>
      <c r="X406" s="1349"/>
      <c r="Y406" s="1349"/>
      <c r="Z406" s="1349"/>
      <c r="AA406" s="1349"/>
      <c r="AB406" s="1349"/>
      <c r="AC406" s="1349"/>
      <c r="AD406" s="1349"/>
      <c r="AE406" s="1349"/>
      <c r="AF406" s="1349"/>
    </row>
    <row r="407">
      <c r="A407" s="1211"/>
      <c r="B407" s="1523"/>
      <c r="C407" s="1523"/>
      <c r="D407" s="1523"/>
      <c r="E407" s="1523"/>
      <c r="F407" s="1523"/>
      <c r="G407" s="1523"/>
      <c r="H407" s="1523"/>
      <c r="I407" s="1523"/>
      <c r="J407" s="1523"/>
      <c r="K407" s="1523"/>
      <c r="L407" s="1523"/>
      <c r="M407" s="1523"/>
      <c r="N407" s="1349"/>
      <c r="O407" s="1349"/>
      <c r="P407" s="1349"/>
      <c r="Q407" s="1349"/>
      <c r="R407" s="1349"/>
      <c r="S407" s="1349"/>
      <c r="T407" s="1349"/>
      <c r="U407" s="1349"/>
      <c r="V407" s="1349"/>
      <c r="W407" s="1349"/>
      <c r="X407" s="1349"/>
      <c r="Y407" s="1349"/>
      <c r="Z407" s="1349"/>
      <c r="AA407" s="1349"/>
      <c r="AB407" s="1349"/>
      <c r="AC407" s="1349"/>
      <c r="AD407" s="1349"/>
      <c r="AE407" s="1349"/>
      <c r="AF407" s="1349"/>
    </row>
    <row r="408">
      <c r="A408" s="1211"/>
      <c r="B408" s="1523"/>
      <c r="C408" s="1523"/>
      <c r="D408" s="1523"/>
      <c r="E408" s="1523"/>
      <c r="F408" s="1523"/>
      <c r="G408" s="1523"/>
      <c r="H408" s="1523"/>
      <c r="I408" s="1523"/>
      <c r="J408" s="1523"/>
      <c r="K408" s="1523"/>
      <c r="L408" s="1523"/>
      <c r="M408" s="1523"/>
      <c r="N408" s="1349"/>
      <c r="O408" s="1349"/>
      <c r="P408" s="1349"/>
      <c r="Q408" s="1349"/>
      <c r="R408" s="1349"/>
      <c r="S408" s="1349"/>
      <c r="T408" s="1349"/>
      <c r="U408" s="1349"/>
      <c r="V408" s="1349"/>
      <c r="W408" s="1349"/>
      <c r="X408" s="1349"/>
      <c r="Y408" s="1349"/>
      <c r="Z408" s="1349"/>
      <c r="AA408" s="1349"/>
      <c r="AB408" s="1349"/>
      <c r="AC408" s="1349"/>
      <c r="AD408" s="1349"/>
      <c r="AE408" s="1349"/>
      <c r="AF408" s="1349"/>
    </row>
    <row r="409">
      <c r="A409" s="1211"/>
      <c r="B409" s="1523"/>
      <c r="C409" s="1523"/>
      <c r="D409" s="1523"/>
      <c r="E409" s="1523"/>
      <c r="F409" s="1523"/>
      <c r="G409" s="1523"/>
      <c r="H409" s="1523"/>
      <c r="I409" s="1523"/>
      <c r="J409" s="1523"/>
      <c r="K409" s="1523"/>
      <c r="L409" s="1523"/>
      <c r="M409" s="1523"/>
      <c r="N409" s="1349"/>
      <c r="O409" s="1349"/>
      <c r="P409" s="1349"/>
      <c r="Q409" s="1349"/>
      <c r="R409" s="1349"/>
      <c r="S409" s="1349"/>
      <c r="T409" s="1349"/>
      <c r="U409" s="1349"/>
      <c r="V409" s="1349"/>
      <c r="W409" s="1349"/>
      <c r="X409" s="1349"/>
      <c r="Y409" s="1349"/>
      <c r="Z409" s="1349"/>
      <c r="AA409" s="1349"/>
      <c r="AB409" s="1349"/>
      <c r="AC409" s="1349"/>
      <c r="AD409" s="1349"/>
      <c r="AE409" s="1349"/>
      <c r="AF409" s="1349"/>
    </row>
    <row r="410">
      <c r="A410" s="1211"/>
      <c r="B410" s="1523"/>
      <c r="C410" s="1523"/>
      <c r="D410" s="1523"/>
      <c r="E410" s="1523"/>
      <c r="F410" s="1523"/>
      <c r="G410" s="1523"/>
      <c r="H410" s="1523"/>
      <c r="I410" s="1523"/>
      <c r="J410" s="1523"/>
      <c r="K410" s="1523"/>
      <c r="L410" s="1523"/>
      <c r="M410" s="1523"/>
      <c r="N410" s="1349"/>
      <c r="O410" s="1349"/>
      <c r="P410" s="1349"/>
      <c r="Q410" s="1349"/>
      <c r="R410" s="1349"/>
      <c r="S410" s="1349"/>
      <c r="T410" s="1349"/>
      <c r="U410" s="1349"/>
      <c r="V410" s="1349"/>
      <c r="W410" s="1349"/>
      <c r="X410" s="1349"/>
      <c r="Y410" s="1349"/>
      <c r="Z410" s="1349"/>
      <c r="AA410" s="1349"/>
      <c r="AB410" s="1349"/>
      <c r="AC410" s="1349"/>
      <c r="AD410" s="1349"/>
      <c r="AE410" s="1349"/>
      <c r="AF410" s="1349"/>
    </row>
    <row r="411">
      <c r="A411" s="1211"/>
      <c r="B411" s="1523"/>
      <c r="C411" s="1523"/>
      <c r="D411" s="1523"/>
      <c r="E411" s="1523"/>
      <c r="F411" s="1523"/>
      <c r="G411" s="1523"/>
      <c r="H411" s="1523"/>
      <c r="I411" s="1523"/>
      <c r="J411" s="1523"/>
      <c r="K411" s="1523"/>
      <c r="L411" s="1523"/>
      <c r="M411" s="1523"/>
      <c r="N411" s="1349"/>
      <c r="O411" s="1349"/>
      <c r="P411" s="1349"/>
      <c r="Q411" s="1349"/>
      <c r="R411" s="1349"/>
      <c r="S411" s="1349"/>
      <c r="T411" s="1349"/>
      <c r="U411" s="1349"/>
      <c r="V411" s="1349"/>
      <c r="W411" s="1349"/>
      <c r="X411" s="1349"/>
      <c r="Y411" s="1349"/>
      <c r="Z411" s="1349"/>
      <c r="AA411" s="1349"/>
      <c r="AB411" s="1349"/>
      <c r="AC411" s="1349"/>
      <c r="AD411" s="1349"/>
      <c r="AE411" s="1349"/>
      <c r="AF411" s="1349"/>
    </row>
    <row r="412">
      <c r="A412" s="1211"/>
      <c r="B412" s="1523"/>
      <c r="C412" s="1523"/>
      <c r="D412" s="1523"/>
      <c r="E412" s="1523"/>
      <c r="F412" s="1523"/>
      <c r="G412" s="1523"/>
      <c r="H412" s="1523"/>
      <c r="I412" s="1523"/>
      <c r="J412" s="1523"/>
      <c r="K412" s="1523"/>
      <c r="L412" s="1523"/>
      <c r="M412" s="1523"/>
      <c r="N412" s="1349"/>
      <c r="O412" s="1349"/>
      <c r="P412" s="1349"/>
      <c r="Q412" s="1349"/>
      <c r="R412" s="1349"/>
      <c r="S412" s="1349"/>
      <c r="T412" s="1349"/>
      <c r="U412" s="1349"/>
      <c r="V412" s="1349"/>
      <c r="W412" s="1349"/>
      <c r="X412" s="1349"/>
      <c r="Y412" s="1349"/>
      <c r="Z412" s="1349"/>
      <c r="AA412" s="1349"/>
      <c r="AB412" s="1349"/>
      <c r="AC412" s="1349"/>
      <c r="AD412" s="1349"/>
      <c r="AE412" s="1349"/>
      <c r="AF412" s="1349"/>
    </row>
    <row r="413">
      <c r="A413" s="1211"/>
      <c r="B413" s="1523"/>
      <c r="C413" s="1523"/>
      <c r="D413" s="1523"/>
      <c r="E413" s="1523"/>
      <c r="F413" s="1523"/>
      <c r="G413" s="1523"/>
      <c r="H413" s="1523"/>
      <c r="I413" s="1523"/>
      <c r="J413" s="1523"/>
      <c r="K413" s="1523"/>
      <c r="L413" s="1523"/>
      <c r="M413" s="1523"/>
      <c r="N413" s="1349"/>
      <c r="O413" s="1349"/>
      <c r="P413" s="1349"/>
      <c r="Q413" s="1349"/>
      <c r="R413" s="1349"/>
      <c r="S413" s="1349"/>
      <c r="T413" s="1349"/>
      <c r="U413" s="1349"/>
      <c r="V413" s="1349"/>
      <c r="W413" s="1349"/>
      <c r="X413" s="1349"/>
      <c r="Y413" s="1349"/>
      <c r="Z413" s="1349"/>
      <c r="AA413" s="1349"/>
      <c r="AB413" s="1349"/>
      <c r="AC413" s="1349"/>
      <c r="AD413" s="1349"/>
      <c r="AE413" s="1349"/>
      <c r="AF413" s="1349"/>
    </row>
    <row r="414">
      <c r="A414" s="1211"/>
      <c r="B414" s="1523"/>
      <c r="C414" s="1523"/>
      <c r="D414" s="1523"/>
      <c r="E414" s="1523"/>
      <c r="F414" s="1523"/>
      <c r="G414" s="1523"/>
      <c r="H414" s="1523"/>
      <c r="I414" s="1523"/>
      <c r="J414" s="1523"/>
      <c r="K414" s="1523"/>
      <c r="L414" s="1523"/>
      <c r="M414" s="1523"/>
      <c r="N414" s="1349"/>
      <c r="O414" s="1349"/>
      <c r="P414" s="1349"/>
      <c r="Q414" s="1349"/>
      <c r="R414" s="1349"/>
      <c r="S414" s="1349"/>
      <c r="T414" s="1349"/>
      <c r="U414" s="1349"/>
      <c r="V414" s="1349"/>
      <c r="W414" s="1349"/>
      <c r="X414" s="1349"/>
      <c r="Y414" s="1349"/>
      <c r="Z414" s="1349"/>
      <c r="AA414" s="1349"/>
      <c r="AB414" s="1349"/>
      <c r="AC414" s="1349"/>
      <c r="AD414" s="1349"/>
      <c r="AE414" s="1349"/>
      <c r="AF414" s="1349"/>
    </row>
    <row r="415">
      <c r="A415" s="1211"/>
      <c r="B415" s="1523"/>
      <c r="C415" s="1523"/>
      <c r="D415" s="1523"/>
      <c r="E415" s="1523"/>
      <c r="F415" s="1523"/>
      <c r="G415" s="1523"/>
      <c r="H415" s="1523"/>
      <c r="I415" s="1523"/>
      <c r="J415" s="1523"/>
      <c r="K415" s="1523"/>
      <c r="L415" s="1523"/>
      <c r="M415" s="1523"/>
      <c r="N415" s="1349"/>
      <c r="O415" s="1349"/>
      <c r="P415" s="1349"/>
      <c r="Q415" s="1349"/>
      <c r="R415" s="1349"/>
      <c r="S415" s="1349"/>
      <c r="T415" s="1349"/>
      <c r="U415" s="1349"/>
      <c r="V415" s="1349"/>
      <c r="W415" s="1349"/>
      <c r="X415" s="1349"/>
      <c r="Y415" s="1349"/>
      <c r="Z415" s="1349"/>
      <c r="AA415" s="1349"/>
      <c r="AB415" s="1349"/>
      <c r="AC415" s="1349"/>
      <c r="AD415" s="1349"/>
      <c r="AE415" s="1349"/>
      <c r="AF415" s="1349"/>
    </row>
    <row r="416">
      <c r="A416" s="1211"/>
      <c r="B416" s="1523"/>
      <c r="C416" s="1523"/>
      <c r="D416" s="1523"/>
      <c r="E416" s="1523"/>
      <c r="F416" s="1523"/>
      <c r="G416" s="1523"/>
      <c r="H416" s="1523"/>
      <c r="I416" s="1523"/>
      <c r="J416" s="1523"/>
      <c r="K416" s="1523"/>
      <c r="L416" s="1523"/>
      <c r="M416" s="1523"/>
      <c r="N416" s="1349"/>
      <c r="O416" s="1349"/>
      <c r="P416" s="1349"/>
      <c r="Q416" s="1349"/>
      <c r="R416" s="1349"/>
      <c r="S416" s="1349"/>
      <c r="T416" s="1349"/>
      <c r="U416" s="1349"/>
      <c r="V416" s="1349"/>
      <c r="W416" s="1349"/>
      <c r="X416" s="1349"/>
      <c r="Y416" s="1349"/>
      <c r="Z416" s="1349"/>
      <c r="AA416" s="1349"/>
      <c r="AB416" s="1349"/>
      <c r="AC416" s="1349"/>
      <c r="AD416" s="1349"/>
      <c r="AE416" s="1349"/>
      <c r="AF416" s="1349"/>
    </row>
    <row r="417">
      <c r="A417" s="1211"/>
      <c r="B417" s="1523"/>
      <c r="C417" s="1523"/>
      <c r="D417" s="1523"/>
      <c r="E417" s="1523"/>
      <c r="F417" s="1523"/>
      <c r="G417" s="1523"/>
      <c r="H417" s="1523"/>
      <c r="I417" s="1523"/>
      <c r="J417" s="1523"/>
      <c r="K417" s="1523"/>
      <c r="L417" s="1523"/>
      <c r="M417" s="1523"/>
      <c r="N417" s="1349"/>
      <c r="O417" s="1349"/>
      <c r="P417" s="1349"/>
      <c r="Q417" s="1349"/>
      <c r="R417" s="1349"/>
      <c r="S417" s="1349"/>
      <c r="T417" s="1349"/>
      <c r="U417" s="1349"/>
      <c r="V417" s="1349"/>
      <c r="W417" s="1349"/>
      <c r="X417" s="1349"/>
      <c r="Y417" s="1349"/>
      <c r="Z417" s="1349"/>
      <c r="AA417" s="1349"/>
      <c r="AB417" s="1349"/>
      <c r="AC417" s="1349"/>
      <c r="AD417" s="1349"/>
      <c r="AE417" s="1349"/>
      <c r="AF417" s="1349"/>
    </row>
    <row r="418">
      <c r="A418" s="1211"/>
      <c r="B418" s="1523"/>
      <c r="C418" s="1523"/>
      <c r="D418" s="1523"/>
      <c r="E418" s="1523"/>
      <c r="F418" s="1523"/>
      <c r="G418" s="1523"/>
      <c r="H418" s="1523"/>
      <c r="I418" s="1523"/>
      <c r="J418" s="1523"/>
      <c r="K418" s="1523"/>
      <c r="L418" s="1523"/>
      <c r="M418" s="1523"/>
      <c r="N418" s="1349"/>
      <c r="O418" s="1349"/>
      <c r="P418" s="1349"/>
      <c r="Q418" s="1349"/>
      <c r="R418" s="1349"/>
      <c r="S418" s="1349"/>
      <c r="T418" s="1349"/>
      <c r="U418" s="1349"/>
      <c r="V418" s="1349"/>
      <c r="W418" s="1349"/>
      <c r="X418" s="1349"/>
      <c r="Y418" s="1349"/>
      <c r="Z418" s="1349"/>
      <c r="AA418" s="1349"/>
      <c r="AB418" s="1349"/>
      <c r="AC418" s="1349"/>
      <c r="AD418" s="1349"/>
      <c r="AE418" s="1349"/>
      <c r="AF418" s="1349"/>
    </row>
    <row r="419">
      <c r="A419" s="1211"/>
      <c r="B419" s="1523"/>
      <c r="C419" s="1523"/>
      <c r="D419" s="1523"/>
      <c r="E419" s="1523"/>
      <c r="F419" s="1523"/>
      <c r="G419" s="1523"/>
      <c r="H419" s="1523"/>
      <c r="I419" s="1523"/>
      <c r="J419" s="1523"/>
      <c r="K419" s="1523"/>
      <c r="L419" s="1523"/>
      <c r="M419" s="1523"/>
      <c r="N419" s="1349"/>
      <c r="O419" s="1349"/>
      <c r="P419" s="1349"/>
      <c r="Q419" s="1349"/>
      <c r="R419" s="1349"/>
      <c r="S419" s="1349"/>
      <c r="T419" s="1349"/>
      <c r="U419" s="1349"/>
      <c r="V419" s="1349"/>
      <c r="W419" s="1349"/>
      <c r="X419" s="1349"/>
      <c r="Y419" s="1349"/>
      <c r="Z419" s="1349"/>
      <c r="AA419" s="1349"/>
      <c r="AB419" s="1349"/>
      <c r="AC419" s="1349"/>
      <c r="AD419" s="1349"/>
      <c r="AE419" s="1349"/>
      <c r="AF419" s="1349"/>
    </row>
    <row r="420">
      <c r="A420" s="1211"/>
      <c r="B420" s="1523"/>
      <c r="C420" s="1523"/>
      <c r="D420" s="1523"/>
      <c r="E420" s="1523"/>
      <c r="F420" s="1523"/>
      <c r="G420" s="1523"/>
      <c r="H420" s="1523"/>
      <c r="I420" s="1523"/>
      <c r="J420" s="1523"/>
      <c r="K420" s="1523"/>
      <c r="L420" s="1523"/>
      <c r="M420" s="1523"/>
      <c r="N420" s="1349"/>
      <c r="O420" s="1349"/>
      <c r="P420" s="1349"/>
      <c r="Q420" s="1349"/>
      <c r="R420" s="1349"/>
      <c r="S420" s="1349"/>
      <c r="T420" s="1349"/>
      <c r="U420" s="1349"/>
      <c r="V420" s="1349"/>
      <c r="W420" s="1349"/>
      <c r="X420" s="1349"/>
      <c r="Y420" s="1349"/>
      <c r="Z420" s="1349"/>
      <c r="AA420" s="1349"/>
      <c r="AB420" s="1349"/>
      <c r="AC420" s="1349"/>
      <c r="AD420" s="1349"/>
      <c r="AE420" s="1349"/>
      <c r="AF420" s="1349"/>
    </row>
    <row r="421">
      <c r="A421" s="1211"/>
      <c r="B421" s="1523"/>
      <c r="C421" s="1523"/>
      <c r="D421" s="1523"/>
      <c r="E421" s="1523"/>
      <c r="F421" s="1523"/>
      <c r="G421" s="1523"/>
      <c r="H421" s="1523"/>
      <c r="I421" s="1523"/>
      <c r="J421" s="1523"/>
      <c r="K421" s="1523"/>
      <c r="L421" s="1523"/>
      <c r="M421" s="1523"/>
      <c r="N421" s="1349"/>
      <c r="O421" s="1349"/>
      <c r="P421" s="1349"/>
      <c r="Q421" s="1349"/>
      <c r="R421" s="1349"/>
      <c r="S421" s="1349"/>
      <c r="T421" s="1349"/>
      <c r="U421" s="1349"/>
      <c r="V421" s="1349"/>
      <c r="W421" s="1349"/>
      <c r="X421" s="1349"/>
      <c r="Y421" s="1349"/>
      <c r="Z421" s="1349"/>
      <c r="AA421" s="1349"/>
      <c r="AB421" s="1349"/>
      <c r="AC421" s="1349"/>
      <c r="AD421" s="1349"/>
      <c r="AE421" s="1349"/>
      <c r="AF421" s="1349"/>
    </row>
    <row r="422">
      <c r="A422" s="1211"/>
      <c r="B422" s="1523"/>
      <c r="C422" s="1523"/>
      <c r="D422" s="1523"/>
      <c r="E422" s="1523"/>
      <c r="F422" s="1523"/>
      <c r="G422" s="1523"/>
      <c r="H422" s="1523"/>
      <c r="I422" s="1523"/>
      <c r="J422" s="1523"/>
      <c r="K422" s="1523"/>
      <c r="L422" s="1523"/>
      <c r="M422" s="1523"/>
      <c r="N422" s="1349"/>
      <c r="O422" s="1349"/>
      <c r="P422" s="1349"/>
      <c r="Q422" s="1349"/>
      <c r="R422" s="1349"/>
      <c r="S422" s="1349"/>
      <c r="T422" s="1349"/>
      <c r="U422" s="1349"/>
      <c r="V422" s="1349"/>
      <c r="W422" s="1349"/>
      <c r="X422" s="1349"/>
      <c r="Y422" s="1349"/>
      <c r="Z422" s="1349"/>
      <c r="AA422" s="1349"/>
      <c r="AB422" s="1349"/>
      <c r="AC422" s="1349"/>
      <c r="AD422" s="1349"/>
      <c r="AE422" s="1349"/>
      <c r="AF422" s="1349"/>
    </row>
    <row r="423">
      <c r="A423" s="1211"/>
      <c r="B423" s="1523"/>
      <c r="C423" s="1523"/>
      <c r="D423" s="1523"/>
      <c r="E423" s="1523"/>
      <c r="F423" s="1523"/>
      <c r="G423" s="1523"/>
      <c r="H423" s="1523"/>
      <c r="I423" s="1523"/>
      <c r="J423" s="1523"/>
      <c r="K423" s="1523"/>
      <c r="L423" s="1523"/>
      <c r="M423" s="1523"/>
      <c r="N423" s="1349"/>
      <c r="O423" s="1349"/>
      <c r="P423" s="1349"/>
      <c r="Q423" s="1349"/>
      <c r="R423" s="1349"/>
      <c r="S423" s="1349"/>
      <c r="T423" s="1349"/>
      <c r="U423" s="1349"/>
      <c r="V423" s="1349"/>
      <c r="W423" s="1349"/>
      <c r="X423" s="1349"/>
      <c r="Y423" s="1349"/>
      <c r="Z423" s="1349"/>
      <c r="AA423" s="1349"/>
      <c r="AB423" s="1349"/>
      <c r="AC423" s="1349"/>
      <c r="AD423" s="1349"/>
      <c r="AE423" s="1349"/>
      <c r="AF423" s="1349"/>
    </row>
    <row r="424">
      <c r="A424" s="1211"/>
      <c r="B424" s="1523"/>
      <c r="C424" s="1523"/>
      <c r="D424" s="1523"/>
      <c r="E424" s="1523"/>
      <c r="F424" s="1523"/>
      <c r="G424" s="1523"/>
      <c r="H424" s="1523"/>
      <c r="I424" s="1523"/>
      <c r="J424" s="1523"/>
      <c r="K424" s="1523"/>
      <c r="L424" s="1523"/>
      <c r="M424" s="1523"/>
      <c r="N424" s="1349"/>
      <c r="O424" s="1349"/>
      <c r="P424" s="1349"/>
      <c r="Q424" s="1349"/>
      <c r="R424" s="1349"/>
      <c r="S424" s="1349"/>
      <c r="T424" s="1349"/>
      <c r="U424" s="1349"/>
      <c r="V424" s="1349"/>
      <c r="W424" s="1349"/>
      <c r="X424" s="1349"/>
      <c r="Y424" s="1349"/>
      <c r="Z424" s="1349"/>
      <c r="AA424" s="1349"/>
      <c r="AB424" s="1349"/>
      <c r="AC424" s="1349"/>
      <c r="AD424" s="1349"/>
      <c r="AE424" s="1349"/>
      <c r="AF424" s="1349"/>
    </row>
    <row r="425">
      <c r="A425" s="1211"/>
      <c r="B425" s="1523"/>
      <c r="C425" s="1523"/>
      <c r="D425" s="1523"/>
      <c r="E425" s="1523"/>
      <c r="F425" s="1523"/>
      <c r="G425" s="1523"/>
      <c r="H425" s="1523"/>
      <c r="I425" s="1523"/>
      <c r="J425" s="1523"/>
      <c r="K425" s="1523"/>
      <c r="L425" s="1523"/>
      <c r="M425" s="1523"/>
      <c r="N425" s="1349"/>
      <c r="O425" s="1349"/>
      <c r="P425" s="1349"/>
      <c r="Q425" s="1349"/>
      <c r="R425" s="1349"/>
      <c r="S425" s="1349"/>
      <c r="T425" s="1349"/>
      <c r="U425" s="1349"/>
      <c r="V425" s="1349"/>
      <c r="W425" s="1349"/>
      <c r="X425" s="1349"/>
      <c r="Y425" s="1349"/>
      <c r="Z425" s="1349"/>
      <c r="AA425" s="1349"/>
      <c r="AB425" s="1349"/>
      <c r="AC425" s="1349"/>
      <c r="AD425" s="1349"/>
      <c r="AE425" s="1349"/>
      <c r="AF425" s="1349"/>
    </row>
    <row r="426">
      <c r="A426" s="1211"/>
      <c r="B426" s="1523"/>
      <c r="C426" s="1523"/>
      <c r="D426" s="1523"/>
      <c r="E426" s="1523"/>
      <c r="F426" s="1523"/>
      <c r="G426" s="1523"/>
      <c r="H426" s="1523"/>
      <c r="I426" s="1523"/>
      <c r="J426" s="1523"/>
      <c r="K426" s="1523"/>
      <c r="L426" s="1523"/>
      <c r="M426" s="1523"/>
      <c r="N426" s="1349"/>
      <c r="O426" s="1349"/>
      <c r="P426" s="1349"/>
      <c r="Q426" s="1349"/>
      <c r="R426" s="1349"/>
      <c r="S426" s="1349"/>
      <c r="T426" s="1349"/>
      <c r="U426" s="1349"/>
      <c r="V426" s="1349"/>
      <c r="W426" s="1349"/>
      <c r="X426" s="1349"/>
      <c r="Y426" s="1349"/>
      <c r="Z426" s="1349"/>
      <c r="AA426" s="1349"/>
      <c r="AB426" s="1349"/>
      <c r="AC426" s="1349"/>
      <c r="AD426" s="1349"/>
      <c r="AE426" s="1349"/>
      <c r="AF426" s="1349"/>
    </row>
    <row r="427">
      <c r="A427" s="1211"/>
      <c r="B427" s="1523"/>
      <c r="C427" s="1523"/>
      <c r="D427" s="1523"/>
      <c r="E427" s="1523"/>
      <c r="F427" s="1523"/>
      <c r="G427" s="1523"/>
      <c r="H427" s="1523"/>
      <c r="I427" s="1523"/>
      <c r="J427" s="1523"/>
      <c r="K427" s="1523"/>
      <c r="L427" s="1523"/>
      <c r="M427" s="1523"/>
      <c r="N427" s="1349"/>
      <c r="O427" s="1349"/>
      <c r="P427" s="1349"/>
      <c r="Q427" s="1349"/>
      <c r="R427" s="1349"/>
      <c r="S427" s="1349"/>
      <c r="T427" s="1349"/>
      <c r="U427" s="1349"/>
      <c r="V427" s="1349"/>
      <c r="W427" s="1349"/>
      <c r="X427" s="1349"/>
      <c r="Y427" s="1349"/>
      <c r="Z427" s="1349"/>
      <c r="AA427" s="1349"/>
      <c r="AB427" s="1349"/>
      <c r="AC427" s="1349"/>
      <c r="AD427" s="1349"/>
      <c r="AE427" s="1349"/>
      <c r="AF427" s="1349"/>
    </row>
    <row r="428">
      <c r="A428" s="1211"/>
      <c r="B428" s="1523"/>
      <c r="C428" s="1523"/>
      <c r="D428" s="1523"/>
      <c r="E428" s="1523"/>
      <c r="F428" s="1523"/>
      <c r="G428" s="1523"/>
      <c r="H428" s="1523"/>
      <c r="I428" s="1523"/>
      <c r="J428" s="1523"/>
      <c r="K428" s="1523"/>
      <c r="L428" s="1523"/>
      <c r="M428" s="1523"/>
      <c r="N428" s="1349"/>
      <c r="O428" s="1349"/>
      <c r="P428" s="1349"/>
      <c r="Q428" s="1349"/>
      <c r="R428" s="1349"/>
      <c r="S428" s="1349"/>
      <c r="T428" s="1349"/>
      <c r="U428" s="1349"/>
      <c r="V428" s="1349"/>
      <c r="W428" s="1349"/>
      <c r="X428" s="1349"/>
      <c r="Y428" s="1349"/>
      <c r="Z428" s="1349"/>
      <c r="AA428" s="1349"/>
      <c r="AB428" s="1349"/>
      <c r="AC428" s="1349"/>
      <c r="AD428" s="1349"/>
      <c r="AE428" s="1349"/>
      <c r="AF428" s="1349"/>
    </row>
    <row r="429">
      <c r="A429" s="1211"/>
      <c r="B429" s="1523"/>
      <c r="C429" s="1523"/>
      <c r="D429" s="1523"/>
      <c r="E429" s="1523"/>
      <c r="F429" s="1523"/>
      <c r="G429" s="1523"/>
      <c r="H429" s="1523"/>
      <c r="I429" s="1523"/>
      <c r="J429" s="1523"/>
      <c r="K429" s="1523"/>
      <c r="L429" s="1523"/>
      <c r="M429" s="1523"/>
      <c r="N429" s="1349"/>
      <c r="O429" s="1349"/>
      <c r="P429" s="1349"/>
      <c r="Q429" s="1349"/>
      <c r="R429" s="1349"/>
      <c r="S429" s="1349"/>
      <c r="T429" s="1349"/>
      <c r="U429" s="1349"/>
      <c r="V429" s="1349"/>
      <c r="W429" s="1349"/>
      <c r="X429" s="1349"/>
      <c r="Y429" s="1349"/>
      <c r="Z429" s="1349"/>
      <c r="AA429" s="1349"/>
      <c r="AB429" s="1349"/>
      <c r="AC429" s="1349"/>
      <c r="AD429" s="1349"/>
      <c r="AE429" s="1349"/>
      <c r="AF429" s="1349"/>
    </row>
    <row r="430">
      <c r="A430" s="1211"/>
      <c r="B430" s="1523"/>
      <c r="C430" s="1523"/>
      <c r="D430" s="1523"/>
      <c r="E430" s="1523"/>
      <c r="F430" s="1523"/>
      <c r="G430" s="1523"/>
      <c r="H430" s="1523"/>
      <c r="I430" s="1523"/>
      <c r="J430" s="1523"/>
      <c r="K430" s="1523"/>
      <c r="L430" s="1523"/>
      <c r="M430" s="1523"/>
      <c r="N430" s="1349"/>
      <c r="O430" s="1349"/>
      <c r="P430" s="1349"/>
      <c r="Q430" s="1349"/>
      <c r="R430" s="1349"/>
      <c r="S430" s="1349"/>
      <c r="T430" s="1349"/>
      <c r="U430" s="1349"/>
      <c r="V430" s="1349"/>
      <c r="W430" s="1349"/>
      <c r="X430" s="1349"/>
      <c r="Y430" s="1349"/>
      <c r="Z430" s="1349"/>
      <c r="AA430" s="1349"/>
      <c r="AB430" s="1349"/>
      <c r="AC430" s="1349"/>
      <c r="AD430" s="1349"/>
      <c r="AE430" s="1349"/>
      <c r="AF430" s="1349"/>
    </row>
    <row r="431">
      <c r="A431" s="1211"/>
      <c r="B431" s="1523"/>
      <c r="C431" s="1523"/>
      <c r="D431" s="1523"/>
      <c r="E431" s="1523"/>
      <c r="F431" s="1523"/>
      <c r="G431" s="1523"/>
      <c r="H431" s="1523"/>
      <c r="I431" s="1523"/>
      <c r="J431" s="1523"/>
      <c r="K431" s="1523"/>
      <c r="L431" s="1523"/>
      <c r="M431" s="1523"/>
      <c r="N431" s="1349"/>
      <c r="O431" s="1349"/>
      <c r="P431" s="1349"/>
      <c r="Q431" s="1349"/>
      <c r="R431" s="1349"/>
      <c r="S431" s="1349"/>
      <c r="T431" s="1349"/>
      <c r="U431" s="1349"/>
      <c r="V431" s="1349"/>
      <c r="W431" s="1349"/>
      <c r="X431" s="1349"/>
      <c r="Y431" s="1349"/>
      <c r="Z431" s="1349"/>
      <c r="AA431" s="1349"/>
      <c r="AB431" s="1349"/>
      <c r="AC431" s="1349"/>
      <c r="AD431" s="1349"/>
      <c r="AE431" s="1349"/>
      <c r="AF431" s="1349"/>
    </row>
    <row r="432">
      <c r="A432" s="1211"/>
      <c r="B432" s="1523"/>
      <c r="C432" s="1523"/>
      <c r="D432" s="1523"/>
      <c r="E432" s="1523"/>
      <c r="F432" s="1523"/>
      <c r="G432" s="1523"/>
      <c r="H432" s="1523"/>
      <c r="I432" s="1523"/>
      <c r="J432" s="1523"/>
      <c r="K432" s="1523"/>
      <c r="L432" s="1523"/>
      <c r="M432" s="1523"/>
      <c r="N432" s="1349"/>
      <c r="O432" s="1349"/>
      <c r="P432" s="1349"/>
      <c r="Q432" s="1349"/>
      <c r="R432" s="1349"/>
      <c r="S432" s="1349"/>
      <c r="T432" s="1349"/>
      <c r="U432" s="1349"/>
      <c r="V432" s="1349"/>
      <c r="W432" s="1349"/>
      <c r="X432" s="1349"/>
      <c r="Y432" s="1349"/>
      <c r="Z432" s="1349"/>
      <c r="AA432" s="1349"/>
      <c r="AB432" s="1349"/>
      <c r="AC432" s="1349"/>
      <c r="AD432" s="1349"/>
      <c r="AE432" s="1349"/>
      <c r="AF432" s="1349"/>
    </row>
    <row r="433">
      <c r="A433" s="1211"/>
      <c r="B433" s="1523"/>
      <c r="C433" s="1523"/>
      <c r="D433" s="1523"/>
      <c r="E433" s="1523"/>
      <c r="F433" s="1523"/>
      <c r="G433" s="1523"/>
      <c r="H433" s="1523"/>
      <c r="I433" s="1523"/>
      <c r="J433" s="1523"/>
      <c r="K433" s="1523"/>
      <c r="L433" s="1523"/>
      <c r="M433" s="1523"/>
      <c r="N433" s="1349"/>
      <c r="O433" s="1349"/>
      <c r="P433" s="1349"/>
      <c r="Q433" s="1349"/>
      <c r="R433" s="1349"/>
      <c r="S433" s="1349"/>
      <c r="T433" s="1349"/>
      <c r="U433" s="1349"/>
      <c r="V433" s="1349"/>
      <c r="W433" s="1349"/>
      <c r="X433" s="1349"/>
      <c r="Y433" s="1349"/>
      <c r="Z433" s="1349"/>
      <c r="AA433" s="1349"/>
      <c r="AB433" s="1349"/>
      <c r="AC433" s="1349"/>
      <c r="AD433" s="1349"/>
      <c r="AE433" s="1349"/>
      <c r="AF433" s="1349"/>
    </row>
    <row r="434">
      <c r="A434" s="1211"/>
      <c r="B434" s="1523"/>
      <c r="C434" s="1523"/>
      <c r="D434" s="1523"/>
      <c r="E434" s="1523"/>
      <c r="F434" s="1523"/>
      <c r="G434" s="1523"/>
      <c r="H434" s="1523"/>
      <c r="I434" s="1523"/>
      <c r="J434" s="1523"/>
      <c r="K434" s="1523"/>
      <c r="L434" s="1523"/>
      <c r="M434" s="1523"/>
      <c r="N434" s="1349"/>
      <c r="O434" s="1349"/>
      <c r="P434" s="1349"/>
      <c r="Q434" s="1349"/>
      <c r="R434" s="1349"/>
      <c r="S434" s="1349"/>
      <c r="T434" s="1349"/>
      <c r="U434" s="1349"/>
      <c r="V434" s="1349"/>
      <c r="W434" s="1349"/>
      <c r="X434" s="1349"/>
      <c r="Y434" s="1349"/>
      <c r="Z434" s="1349"/>
      <c r="AA434" s="1349"/>
      <c r="AB434" s="1349"/>
      <c r="AC434" s="1349"/>
      <c r="AD434" s="1349"/>
      <c r="AE434" s="1349"/>
      <c r="AF434" s="1349"/>
    </row>
    <row r="435">
      <c r="A435" s="1211"/>
      <c r="B435" s="1523"/>
      <c r="C435" s="1523"/>
      <c r="D435" s="1523"/>
      <c r="E435" s="1523"/>
      <c r="F435" s="1523"/>
      <c r="G435" s="1523"/>
      <c r="H435" s="1523"/>
      <c r="I435" s="1523"/>
      <c r="J435" s="1523"/>
      <c r="K435" s="1523"/>
      <c r="L435" s="1523"/>
      <c r="M435" s="1523"/>
      <c r="N435" s="1349"/>
      <c r="O435" s="1349"/>
      <c r="P435" s="1349"/>
      <c r="Q435" s="1349"/>
      <c r="R435" s="1349"/>
      <c r="S435" s="1349"/>
      <c r="T435" s="1349"/>
      <c r="U435" s="1349"/>
      <c r="V435" s="1349"/>
      <c r="W435" s="1349"/>
      <c r="X435" s="1349"/>
      <c r="Y435" s="1349"/>
      <c r="Z435" s="1349"/>
      <c r="AA435" s="1349"/>
      <c r="AB435" s="1349"/>
      <c r="AC435" s="1349"/>
      <c r="AD435" s="1349"/>
      <c r="AE435" s="1349"/>
      <c r="AF435" s="1349"/>
    </row>
    <row r="436">
      <c r="A436" s="1211"/>
      <c r="B436" s="1523"/>
      <c r="C436" s="1523"/>
      <c r="D436" s="1523"/>
      <c r="E436" s="1523"/>
      <c r="F436" s="1523"/>
      <c r="G436" s="1523"/>
      <c r="H436" s="1523"/>
      <c r="I436" s="1523"/>
      <c r="J436" s="1523"/>
      <c r="K436" s="1523"/>
      <c r="L436" s="1523"/>
      <c r="M436" s="1523"/>
      <c r="N436" s="1349"/>
      <c r="O436" s="1349"/>
      <c r="P436" s="1349"/>
      <c r="Q436" s="1349"/>
      <c r="R436" s="1349"/>
      <c r="S436" s="1349"/>
      <c r="T436" s="1349"/>
      <c r="U436" s="1349"/>
      <c r="V436" s="1349"/>
      <c r="W436" s="1349"/>
      <c r="X436" s="1349"/>
      <c r="Y436" s="1349"/>
      <c r="Z436" s="1349"/>
      <c r="AA436" s="1349"/>
      <c r="AB436" s="1349"/>
      <c r="AC436" s="1349"/>
      <c r="AD436" s="1349"/>
      <c r="AE436" s="1349"/>
      <c r="AF436" s="1349"/>
    </row>
    <row r="437">
      <c r="A437" s="1211"/>
      <c r="B437" s="1523"/>
      <c r="C437" s="1523"/>
      <c r="D437" s="1523"/>
      <c r="E437" s="1523"/>
      <c r="F437" s="1523"/>
      <c r="G437" s="1523"/>
      <c r="H437" s="1523"/>
      <c r="I437" s="1523"/>
      <c r="J437" s="1523"/>
      <c r="K437" s="1523"/>
      <c r="L437" s="1523"/>
      <c r="M437" s="1523"/>
      <c r="N437" s="1349"/>
      <c r="O437" s="1349"/>
      <c r="P437" s="1349"/>
      <c r="Q437" s="1349"/>
      <c r="R437" s="1349"/>
      <c r="S437" s="1349"/>
      <c r="T437" s="1349"/>
      <c r="U437" s="1349"/>
      <c r="V437" s="1349"/>
      <c r="W437" s="1349"/>
      <c r="X437" s="1349"/>
      <c r="Y437" s="1349"/>
      <c r="Z437" s="1349"/>
      <c r="AA437" s="1349"/>
      <c r="AB437" s="1349"/>
      <c r="AC437" s="1349"/>
      <c r="AD437" s="1349"/>
      <c r="AE437" s="1349"/>
      <c r="AF437" s="1349"/>
    </row>
    <row r="438">
      <c r="A438" s="1211"/>
      <c r="B438" s="1523"/>
      <c r="C438" s="1523"/>
      <c r="D438" s="1523"/>
      <c r="E438" s="1523"/>
      <c r="F438" s="1523"/>
      <c r="G438" s="1523"/>
      <c r="H438" s="1523"/>
      <c r="I438" s="1523"/>
      <c r="J438" s="1523"/>
      <c r="K438" s="1523"/>
      <c r="L438" s="1523"/>
      <c r="M438" s="1523"/>
      <c r="N438" s="1349"/>
      <c r="O438" s="1349"/>
      <c r="P438" s="1349"/>
      <c r="Q438" s="1349"/>
      <c r="R438" s="1349"/>
      <c r="S438" s="1349"/>
      <c r="T438" s="1349"/>
      <c r="U438" s="1349"/>
      <c r="V438" s="1349"/>
      <c r="W438" s="1349"/>
      <c r="X438" s="1349"/>
      <c r="Y438" s="1349"/>
      <c r="Z438" s="1349"/>
      <c r="AA438" s="1349"/>
      <c r="AB438" s="1349"/>
      <c r="AC438" s="1349"/>
      <c r="AD438" s="1349"/>
      <c r="AE438" s="1349"/>
      <c r="AF438" s="1349"/>
    </row>
    <row r="439">
      <c r="A439" s="1211"/>
      <c r="B439" s="1523"/>
      <c r="C439" s="1523"/>
      <c r="D439" s="1523"/>
      <c r="E439" s="1523"/>
      <c r="F439" s="1523"/>
      <c r="G439" s="1523"/>
      <c r="H439" s="1523"/>
      <c r="I439" s="1523"/>
      <c r="J439" s="1523"/>
      <c r="K439" s="1523"/>
      <c r="L439" s="1523"/>
      <c r="M439" s="1523"/>
      <c r="N439" s="1349"/>
      <c r="O439" s="1349"/>
      <c r="P439" s="1349"/>
      <c r="Q439" s="1349"/>
      <c r="R439" s="1349"/>
      <c r="S439" s="1349"/>
      <c r="T439" s="1349"/>
      <c r="U439" s="1349"/>
      <c r="V439" s="1349"/>
      <c r="W439" s="1349"/>
      <c r="X439" s="1349"/>
      <c r="Y439" s="1349"/>
      <c r="Z439" s="1349"/>
      <c r="AA439" s="1349"/>
      <c r="AB439" s="1349"/>
      <c r="AC439" s="1349"/>
      <c r="AD439" s="1349"/>
      <c r="AE439" s="1349"/>
      <c r="AF439" s="1349"/>
    </row>
    <row r="440">
      <c r="A440" s="1211"/>
      <c r="B440" s="1523"/>
      <c r="C440" s="1523"/>
      <c r="D440" s="1523"/>
      <c r="E440" s="1523"/>
      <c r="F440" s="1523"/>
      <c r="G440" s="1523"/>
      <c r="H440" s="1523"/>
      <c r="I440" s="1523"/>
      <c r="J440" s="1523"/>
      <c r="K440" s="1523"/>
      <c r="L440" s="1523"/>
      <c r="M440" s="1523"/>
      <c r="N440" s="1349"/>
      <c r="O440" s="1349"/>
      <c r="P440" s="1349"/>
      <c r="Q440" s="1349"/>
      <c r="R440" s="1349"/>
      <c r="S440" s="1349"/>
      <c r="T440" s="1349"/>
      <c r="U440" s="1349"/>
      <c r="V440" s="1349"/>
      <c r="W440" s="1349"/>
      <c r="X440" s="1349"/>
      <c r="Y440" s="1349"/>
      <c r="Z440" s="1349"/>
      <c r="AA440" s="1349"/>
      <c r="AB440" s="1349"/>
      <c r="AC440" s="1349"/>
      <c r="AD440" s="1349"/>
      <c r="AE440" s="1349"/>
      <c r="AF440" s="1349"/>
    </row>
    <row r="441">
      <c r="A441" s="1211"/>
      <c r="B441" s="1523"/>
      <c r="C441" s="1523"/>
      <c r="D441" s="1523"/>
      <c r="E441" s="1523"/>
      <c r="F441" s="1523"/>
      <c r="G441" s="1523"/>
      <c r="H441" s="1523"/>
      <c r="I441" s="1523"/>
      <c r="J441" s="1523"/>
      <c r="K441" s="1523"/>
      <c r="L441" s="1523"/>
      <c r="M441" s="1523"/>
      <c r="N441" s="1349"/>
      <c r="O441" s="1349"/>
      <c r="P441" s="1349"/>
      <c r="Q441" s="1349"/>
      <c r="R441" s="1349"/>
      <c r="S441" s="1349"/>
      <c r="T441" s="1349"/>
      <c r="U441" s="1349"/>
      <c r="V441" s="1349"/>
      <c r="W441" s="1349"/>
      <c r="X441" s="1349"/>
      <c r="Y441" s="1349"/>
      <c r="Z441" s="1349"/>
      <c r="AA441" s="1349"/>
      <c r="AB441" s="1349"/>
      <c r="AC441" s="1349"/>
      <c r="AD441" s="1349"/>
      <c r="AE441" s="1349"/>
      <c r="AF441" s="1349"/>
    </row>
    <row r="442">
      <c r="A442" s="1211"/>
      <c r="B442" s="1523"/>
      <c r="C442" s="1523"/>
      <c r="D442" s="1523"/>
      <c r="E442" s="1523"/>
      <c r="F442" s="1523"/>
      <c r="G442" s="1523"/>
      <c r="H442" s="1523"/>
      <c r="I442" s="1523"/>
      <c r="J442" s="1523"/>
      <c r="K442" s="1523"/>
      <c r="L442" s="1523"/>
      <c r="M442" s="1523"/>
      <c r="N442" s="1349"/>
      <c r="O442" s="1349"/>
      <c r="P442" s="1349"/>
      <c r="Q442" s="1349"/>
      <c r="R442" s="1349"/>
      <c r="S442" s="1349"/>
      <c r="T442" s="1349"/>
      <c r="U442" s="1349"/>
      <c r="V442" s="1349"/>
      <c r="W442" s="1349"/>
      <c r="X442" s="1349"/>
      <c r="Y442" s="1349"/>
      <c r="Z442" s="1349"/>
      <c r="AA442" s="1349"/>
      <c r="AB442" s="1349"/>
      <c r="AC442" s="1349"/>
      <c r="AD442" s="1349"/>
      <c r="AE442" s="1349"/>
      <c r="AF442" s="1349"/>
    </row>
    <row r="443">
      <c r="A443" s="1211"/>
      <c r="B443" s="1523"/>
      <c r="C443" s="1523"/>
      <c r="D443" s="1523"/>
      <c r="E443" s="1523"/>
      <c r="F443" s="1523"/>
      <c r="G443" s="1523"/>
      <c r="H443" s="1523"/>
      <c r="I443" s="1523"/>
      <c r="J443" s="1523"/>
      <c r="K443" s="1523"/>
      <c r="L443" s="1523"/>
      <c r="M443" s="1523"/>
      <c r="N443" s="1349"/>
      <c r="O443" s="1349"/>
      <c r="P443" s="1349"/>
      <c r="Q443" s="1349"/>
      <c r="R443" s="1349"/>
      <c r="S443" s="1349"/>
      <c r="T443" s="1349"/>
      <c r="U443" s="1349"/>
      <c r="V443" s="1349"/>
      <c r="W443" s="1349"/>
      <c r="X443" s="1349"/>
      <c r="Y443" s="1349"/>
      <c r="Z443" s="1349"/>
      <c r="AA443" s="1349"/>
      <c r="AB443" s="1349"/>
      <c r="AC443" s="1349"/>
      <c r="AD443" s="1349"/>
      <c r="AE443" s="1349"/>
      <c r="AF443" s="1349"/>
    </row>
    <row r="444">
      <c r="A444" s="1211"/>
      <c r="B444" s="1523"/>
      <c r="C444" s="1523"/>
      <c r="D444" s="1523"/>
      <c r="E444" s="1523"/>
      <c r="F444" s="1523"/>
      <c r="G444" s="1523"/>
      <c r="H444" s="1523"/>
      <c r="I444" s="1523"/>
      <c r="J444" s="1523"/>
      <c r="K444" s="1523"/>
      <c r="L444" s="1523"/>
      <c r="M444" s="1523"/>
      <c r="N444" s="1349"/>
      <c r="O444" s="1349"/>
      <c r="P444" s="1349"/>
      <c r="Q444" s="1349"/>
      <c r="R444" s="1349"/>
      <c r="S444" s="1349"/>
      <c r="T444" s="1349"/>
      <c r="U444" s="1349"/>
      <c r="V444" s="1349"/>
      <c r="W444" s="1349"/>
      <c r="X444" s="1349"/>
      <c r="Y444" s="1349"/>
      <c r="Z444" s="1349"/>
      <c r="AA444" s="1349"/>
      <c r="AB444" s="1349"/>
      <c r="AC444" s="1349"/>
      <c r="AD444" s="1349"/>
      <c r="AE444" s="1349"/>
      <c r="AF444" s="1349"/>
    </row>
    <row r="445">
      <c r="A445" s="1211"/>
      <c r="B445" s="1523"/>
      <c r="C445" s="1523"/>
      <c r="D445" s="1523"/>
      <c r="E445" s="1523"/>
      <c r="F445" s="1523"/>
      <c r="G445" s="1523"/>
      <c r="H445" s="1523"/>
      <c r="I445" s="1523"/>
      <c r="J445" s="1523"/>
      <c r="K445" s="1523"/>
      <c r="L445" s="1523"/>
      <c r="M445" s="1523"/>
      <c r="N445" s="1349"/>
      <c r="O445" s="1349"/>
      <c r="P445" s="1349"/>
      <c r="Q445" s="1349"/>
      <c r="R445" s="1349"/>
      <c r="S445" s="1349"/>
      <c r="T445" s="1349"/>
      <c r="U445" s="1349"/>
      <c r="V445" s="1349"/>
      <c r="W445" s="1349"/>
      <c r="X445" s="1349"/>
      <c r="Y445" s="1349"/>
      <c r="Z445" s="1349"/>
      <c r="AA445" s="1349"/>
      <c r="AB445" s="1349"/>
      <c r="AC445" s="1349"/>
      <c r="AD445" s="1349"/>
      <c r="AE445" s="1349"/>
      <c r="AF445" s="1349"/>
    </row>
    <row r="446">
      <c r="A446" s="1211"/>
      <c r="B446" s="1523"/>
      <c r="C446" s="1523"/>
      <c r="D446" s="1523"/>
      <c r="E446" s="1523"/>
      <c r="F446" s="1523"/>
      <c r="G446" s="1523"/>
      <c r="H446" s="1523"/>
      <c r="I446" s="1523"/>
      <c r="J446" s="1523"/>
      <c r="K446" s="1523"/>
      <c r="L446" s="1523"/>
      <c r="M446" s="1523"/>
      <c r="N446" s="1349"/>
      <c r="O446" s="1349"/>
      <c r="P446" s="1349"/>
      <c r="Q446" s="1349"/>
      <c r="R446" s="1349"/>
      <c r="S446" s="1349"/>
      <c r="T446" s="1349"/>
      <c r="U446" s="1349"/>
      <c r="V446" s="1349"/>
      <c r="W446" s="1349"/>
      <c r="X446" s="1349"/>
      <c r="Y446" s="1349"/>
      <c r="Z446" s="1349"/>
      <c r="AA446" s="1349"/>
      <c r="AB446" s="1349"/>
      <c r="AC446" s="1349"/>
      <c r="AD446" s="1349"/>
      <c r="AE446" s="1349"/>
      <c r="AF446" s="1349"/>
    </row>
    <row r="447">
      <c r="A447" s="1211"/>
      <c r="B447" s="1523"/>
      <c r="C447" s="1523"/>
      <c r="D447" s="1523"/>
      <c r="E447" s="1523"/>
      <c r="F447" s="1523"/>
      <c r="G447" s="1523"/>
      <c r="H447" s="1523"/>
      <c r="I447" s="1523"/>
      <c r="J447" s="1523"/>
      <c r="K447" s="1523"/>
      <c r="L447" s="1523"/>
      <c r="M447" s="1523"/>
      <c r="N447" s="1349"/>
      <c r="O447" s="1349"/>
      <c r="P447" s="1349"/>
      <c r="Q447" s="1349"/>
      <c r="R447" s="1349"/>
      <c r="S447" s="1349"/>
      <c r="T447" s="1349"/>
      <c r="U447" s="1349"/>
      <c r="V447" s="1349"/>
      <c r="W447" s="1349"/>
      <c r="X447" s="1349"/>
      <c r="Y447" s="1349"/>
      <c r="Z447" s="1349"/>
      <c r="AA447" s="1349"/>
      <c r="AB447" s="1349"/>
      <c r="AC447" s="1349"/>
      <c r="AD447" s="1349"/>
      <c r="AE447" s="1349"/>
      <c r="AF447" s="1349"/>
    </row>
    <row r="448">
      <c r="A448" s="1211"/>
      <c r="B448" s="1523"/>
      <c r="C448" s="1523"/>
      <c r="D448" s="1523"/>
      <c r="E448" s="1523"/>
      <c r="F448" s="1523"/>
      <c r="G448" s="1523"/>
      <c r="H448" s="1523"/>
      <c r="I448" s="1523"/>
      <c r="J448" s="1523"/>
      <c r="K448" s="1523"/>
      <c r="L448" s="1523"/>
      <c r="M448" s="1523"/>
      <c r="N448" s="1349"/>
      <c r="O448" s="1349"/>
      <c r="P448" s="1349"/>
      <c r="Q448" s="1349"/>
      <c r="R448" s="1349"/>
      <c r="S448" s="1349"/>
      <c r="T448" s="1349"/>
      <c r="U448" s="1349"/>
      <c r="V448" s="1349"/>
      <c r="W448" s="1349"/>
      <c r="X448" s="1349"/>
      <c r="Y448" s="1349"/>
      <c r="Z448" s="1349"/>
      <c r="AA448" s="1349"/>
      <c r="AB448" s="1349"/>
      <c r="AC448" s="1349"/>
      <c r="AD448" s="1349"/>
      <c r="AE448" s="1349"/>
      <c r="AF448" s="1349"/>
    </row>
    <row r="449">
      <c r="A449" s="1211"/>
      <c r="B449" s="1523"/>
      <c r="C449" s="1523"/>
      <c r="D449" s="1523"/>
      <c r="E449" s="1523"/>
      <c r="F449" s="1523"/>
      <c r="G449" s="1523"/>
      <c r="H449" s="1523"/>
      <c r="I449" s="1523"/>
      <c r="J449" s="1523"/>
      <c r="K449" s="1523"/>
      <c r="L449" s="1523"/>
      <c r="M449" s="1523"/>
      <c r="N449" s="1349"/>
      <c r="O449" s="1349"/>
      <c r="P449" s="1349"/>
      <c r="Q449" s="1349"/>
      <c r="R449" s="1349"/>
      <c r="S449" s="1349"/>
      <c r="T449" s="1349"/>
      <c r="U449" s="1349"/>
      <c r="V449" s="1349"/>
      <c r="W449" s="1349"/>
      <c r="X449" s="1349"/>
      <c r="Y449" s="1349"/>
      <c r="Z449" s="1349"/>
      <c r="AA449" s="1349"/>
      <c r="AB449" s="1349"/>
      <c r="AC449" s="1349"/>
      <c r="AD449" s="1349"/>
      <c r="AE449" s="1349"/>
      <c r="AF449" s="1349"/>
    </row>
    <row r="450">
      <c r="A450" s="1211"/>
      <c r="B450" s="1523"/>
      <c r="C450" s="1523"/>
      <c r="D450" s="1523"/>
      <c r="E450" s="1523"/>
      <c r="F450" s="1523"/>
      <c r="G450" s="1523"/>
      <c r="H450" s="1523"/>
      <c r="I450" s="1523"/>
      <c r="J450" s="1523"/>
      <c r="K450" s="1523"/>
      <c r="L450" s="1523"/>
      <c r="M450" s="1523"/>
      <c r="N450" s="1349"/>
      <c r="O450" s="1349"/>
      <c r="P450" s="1349"/>
      <c r="Q450" s="1349"/>
      <c r="R450" s="1349"/>
      <c r="S450" s="1349"/>
      <c r="T450" s="1349"/>
      <c r="U450" s="1349"/>
      <c r="V450" s="1349"/>
      <c r="W450" s="1349"/>
      <c r="X450" s="1349"/>
      <c r="Y450" s="1349"/>
      <c r="Z450" s="1349"/>
      <c r="AA450" s="1349"/>
      <c r="AB450" s="1349"/>
      <c r="AC450" s="1349"/>
      <c r="AD450" s="1349"/>
      <c r="AE450" s="1349"/>
      <c r="AF450" s="1349"/>
    </row>
    <row r="451">
      <c r="A451" s="1211"/>
      <c r="B451" s="1523"/>
      <c r="C451" s="1523"/>
      <c r="D451" s="1523"/>
      <c r="E451" s="1523"/>
      <c r="F451" s="1523"/>
      <c r="G451" s="1523"/>
      <c r="H451" s="1523"/>
      <c r="I451" s="1523"/>
      <c r="J451" s="1523"/>
      <c r="K451" s="1523"/>
      <c r="L451" s="1523"/>
      <c r="M451" s="1523"/>
      <c r="N451" s="1349"/>
      <c r="O451" s="1349"/>
      <c r="P451" s="1349"/>
      <c r="Q451" s="1349"/>
      <c r="R451" s="1349"/>
      <c r="S451" s="1349"/>
      <c r="T451" s="1349"/>
      <c r="U451" s="1349"/>
      <c r="V451" s="1349"/>
      <c r="W451" s="1349"/>
      <c r="X451" s="1349"/>
      <c r="Y451" s="1349"/>
      <c r="Z451" s="1349"/>
      <c r="AA451" s="1349"/>
      <c r="AB451" s="1349"/>
      <c r="AC451" s="1349"/>
      <c r="AD451" s="1349"/>
      <c r="AE451" s="1349"/>
      <c r="AF451" s="1349"/>
    </row>
    <row r="452">
      <c r="A452" s="1211"/>
      <c r="B452" s="1523"/>
      <c r="C452" s="1523"/>
      <c r="D452" s="1523"/>
      <c r="E452" s="1523"/>
      <c r="F452" s="1523"/>
      <c r="G452" s="1523"/>
      <c r="H452" s="1523"/>
      <c r="I452" s="1523"/>
      <c r="J452" s="1523"/>
      <c r="K452" s="1523"/>
      <c r="L452" s="1523"/>
      <c r="M452" s="1523"/>
      <c r="N452" s="1349"/>
      <c r="O452" s="1349"/>
      <c r="P452" s="1349"/>
      <c r="Q452" s="1349"/>
      <c r="R452" s="1349"/>
      <c r="S452" s="1349"/>
      <c r="T452" s="1349"/>
      <c r="U452" s="1349"/>
      <c r="V452" s="1349"/>
      <c r="W452" s="1349"/>
      <c r="X452" s="1349"/>
      <c r="Y452" s="1349"/>
      <c r="Z452" s="1349"/>
      <c r="AA452" s="1349"/>
      <c r="AB452" s="1349"/>
      <c r="AC452" s="1349"/>
      <c r="AD452" s="1349"/>
      <c r="AE452" s="1349"/>
      <c r="AF452" s="1349"/>
    </row>
    <row r="453">
      <c r="A453" s="1211"/>
      <c r="B453" s="1523"/>
      <c r="C453" s="1523"/>
      <c r="D453" s="1523"/>
      <c r="E453" s="1523"/>
      <c r="F453" s="1523"/>
      <c r="G453" s="1523"/>
      <c r="H453" s="1523"/>
      <c r="I453" s="1523"/>
      <c r="J453" s="1523"/>
      <c r="K453" s="1523"/>
      <c r="L453" s="1523"/>
      <c r="M453" s="1523"/>
      <c r="N453" s="1349"/>
      <c r="O453" s="1349"/>
      <c r="P453" s="1349"/>
      <c r="Q453" s="1349"/>
      <c r="R453" s="1349"/>
      <c r="S453" s="1349"/>
      <c r="T453" s="1349"/>
      <c r="U453" s="1349"/>
      <c r="V453" s="1349"/>
      <c r="W453" s="1349"/>
      <c r="X453" s="1349"/>
      <c r="Y453" s="1349"/>
      <c r="Z453" s="1349"/>
      <c r="AA453" s="1349"/>
      <c r="AB453" s="1349"/>
      <c r="AC453" s="1349"/>
      <c r="AD453" s="1349"/>
      <c r="AE453" s="1349"/>
      <c r="AF453" s="1349"/>
    </row>
    <row r="454">
      <c r="A454" s="1211"/>
      <c r="B454" s="1523"/>
      <c r="C454" s="1523"/>
      <c r="D454" s="1523"/>
      <c r="E454" s="1523"/>
      <c r="F454" s="1523"/>
      <c r="G454" s="1523"/>
      <c r="H454" s="1523"/>
      <c r="I454" s="1523"/>
      <c r="J454" s="1523"/>
      <c r="K454" s="1523"/>
      <c r="L454" s="1523"/>
      <c r="M454" s="1523"/>
      <c r="N454" s="1349"/>
      <c r="O454" s="1349"/>
      <c r="P454" s="1349"/>
      <c r="Q454" s="1349"/>
      <c r="R454" s="1349"/>
      <c r="S454" s="1349"/>
      <c r="T454" s="1349"/>
      <c r="U454" s="1349"/>
      <c r="V454" s="1349"/>
      <c r="W454" s="1349"/>
      <c r="X454" s="1349"/>
      <c r="Y454" s="1349"/>
      <c r="Z454" s="1349"/>
      <c r="AA454" s="1349"/>
      <c r="AB454" s="1349"/>
      <c r="AC454" s="1349"/>
      <c r="AD454" s="1349"/>
      <c r="AE454" s="1349"/>
      <c r="AF454" s="1349"/>
    </row>
    <row r="455">
      <c r="A455" s="1211"/>
      <c r="B455" s="1523"/>
      <c r="C455" s="1523"/>
      <c r="D455" s="1523"/>
      <c r="E455" s="1523"/>
      <c r="F455" s="1523"/>
      <c r="G455" s="1523"/>
      <c r="H455" s="1523"/>
      <c r="I455" s="1523"/>
      <c r="J455" s="1523"/>
      <c r="K455" s="1523"/>
      <c r="L455" s="1523"/>
      <c r="M455" s="1523"/>
      <c r="N455" s="1349"/>
      <c r="O455" s="1349"/>
      <c r="P455" s="1349"/>
      <c r="Q455" s="1349"/>
      <c r="R455" s="1349"/>
      <c r="S455" s="1349"/>
      <c r="T455" s="1349"/>
      <c r="U455" s="1349"/>
      <c r="V455" s="1349"/>
      <c r="W455" s="1349"/>
      <c r="X455" s="1349"/>
      <c r="Y455" s="1349"/>
      <c r="Z455" s="1349"/>
      <c r="AA455" s="1349"/>
      <c r="AB455" s="1349"/>
      <c r="AC455" s="1349"/>
      <c r="AD455" s="1349"/>
      <c r="AE455" s="1349"/>
      <c r="AF455" s="1349"/>
    </row>
    <row r="456">
      <c r="A456" s="1211"/>
      <c r="B456" s="1523"/>
      <c r="C456" s="1523"/>
      <c r="D456" s="1523"/>
      <c r="E456" s="1523"/>
      <c r="F456" s="1523"/>
      <c r="G456" s="1523"/>
      <c r="H456" s="1523"/>
      <c r="I456" s="1523"/>
      <c r="J456" s="1523"/>
      <c r="K456" s="1523"/>
      <c r="L456" s="1523"/>
      <c r="M456" s="1523"/>
      <c r="N456" s="1349"/>
      <c r="O456" s="1349"/>
      <c r="P456" s="1349"/>
      <c r="Q456" s="1349"/>
      <c r="R456" s="1349"/>
      <c r="S456" s="1349"/>
      <c r="T456" s="1349"/>
      <c r="U456" s="1349"/>
      <c r="V456" s="1349"/>
      <c r="W456" s="1349"/>
      <c r="X456" s="1349"/>
      <c r="Y456" s="1349"/>
      <c r="Z456" s="1349"/>
      <c r="AA456" s="1349"/>
      <c r="AB456" s="1349"/>
      <c r="AC456" s="1349"/>
      <c r="AD456" s="1349"/>
      <c r="AE456" s="1349"/>
      <c r="AF456" s="1349"/>
    </row>
    <row r="457">
      <c r="A457" s="1211"/>
      <c r="B457" s="1523"/>
      <c r="C457" s="1523"/>
      <c r="D457" s="1523"/>
      <c r="E457" s="1523"/>
      <c r="F457" s="1523"/>
      <c r="G457" s="1523"/>
      <c r="H457" s="1523"/>
      <c r="I457" s="1523"/>
      <c r="J457" s="1523"/>
      <c r="K457" s="1523"/>
      <c r="L457" s="1523"/>
      <c r="M457" s="1523"/>
      <c r="N457" s="1349"/>
      <c r="O457" s="1349"/>
      <c r="P457" s="1349"/>
      <c r="Q457" s="1349"/>
      <c r="R457" s="1349"/>
      <c r="S457" s="1349"/>
      <c r="T457" s="1349"/>
      <c r="U457" s="1349"/>
      <c r="V457" s="1349"/>
      <c r="W457" s="1349"/>
      <c r="X457" s="1349"/>
      <c r="Y457" s="1349"/>
      <c r="Z457" s="1349"/>
      <c r="AA457" s="1349"/>
      <c r="AB457" s="1349"/>
      <c r="AC457" s="1349"/>
      <c r="AD457" s="1349"/>
      <c r="AE457" s="1349"/>
      <c r="AF457" s="1349"/>
    </row>
    <row r="458">
      <c r="A458" s="1211"/>
      <c r="B458" s="1523"/>
      <c r="C458" s="1523"/>
      <c r="D458" s="1523"/>
      <c r="E458" s="1523"/>
      <c r="F458" s="1523"/>
      <c r="G458" s="1523"/>
      <c r="H458" s="1523"/>
      <c r="I458" s="1523"/>
      <c r="J458" s="1523"/>
      <c r="K458" s="1523"/>
      <c r="L458" s="1523"/>
      <c r="M458" s="1523"/>
      <c r="N458" s="1349"/>
      <c r="O458" s="1349"/>
      <c r="P458" s="1349"/>
      <c r="Q458" s="1349"/>
      <c r="R458" s="1349"/>
      <c r="S458" s="1349"/>
      <c r="T458" s="1349"/>
      <c r="U458" s="1349"/>
      <c r="V458" s="1349"/>
      <c r="W458" s="1349"/>
      <c r="X458" s="1349"/>
      <c r="Y458" s="1349"/>
      <c r="Z458" s="1349"/>
      <c r="AA458" s="1349"/>
      <c r="AB458" s="1349"/>
      <c r="AC458" s="1349"/>
      <c r="AD458" s="1349"/>
      <c r="AE458" s="1349"/>
      <c r="AF458" s="1349"/>
    </row>
    <row r="459">
      <c r="A459" s="1211"/>
      <c r="B459" s="1523"/>
      <c r="C459" s="1523"/>
      <c r="D459" s="1523"/>
      <c r="E459" s="1523"/>
      <c r="F459" s="1523"/>
      <c r="G459" s="1523"/>
      <c r="H459" s="1523"/>
      <c r="I459" s="1523"/>
      <c r="J459" s="1523"/>
      <c r="K459" s="1523"/>
      <c r="L459" s="1523"/>
      <c r="M459" s="1523"/>
      <c r="N459" s="1349"/>
      <c r="O459" s="1349"/>
      <c r="P459" s="1349"/>
      <c r="Q459" s="1349"/>
      <c r="R459" s="1349"/>
      <c r="S459" s="1349"/>
      <c r="T459" s="1349"/>
      <c r="U459" s="1349"/>
      <c r="V459" s="1349"/>
      <c r="W459" s="1349"/>
      <c r="X459" s="1349"/>
      <c r="Y459" s="1349"/>
      <c r="Z459" s="1349"/>
      <c r="AA459" s="1349"/>
      <c r="AB459" s="1349"/>
      <c r="AC459" s="1349"/>
      <c r="AD459" s="1349"/>
      <c r="AE459" s="1349"/>
      <c r="AF459" s="1349"/>
    </row>
    <row r="460">
      <c r="A460" s="1211"/>
      <c r="B460" s="1523"/>
      <c r="C460" s="1523"/>
      <c r="D460" s="1523"/>
      <c r="E460" s="1523"/>
      <c r="F460" s="1523"/>
      <c r="G460" s="1523"/>
      <c r="H460" s="1523"/>
      <c r="I460" s="1523"/>
      <c r="J460" s="1523"/>
      <c r="K460" s="1523"/>
      <c r="L460" s="1523"/>
      <c r="M460" s="1523"/>
      <c r="N460" s="1349"/>
      <c r="O460" s="1349"/>
      <c r="P460" s="1349"/>
      <c r="Q460" s="1349"/>
      <c r="R460" s="1349"/>
      <c r="S460" s="1349"/>
      <c r="T460" s="1349"/>
      <c r="U460" s="1349"/>
      <c r="V460" s="1349"/>
      <c r="W460" s="1349"/>
      <c r="X460" s="1349"/>
      <c r="Y460" s="1349"/>
      <c r="Z460" s="1349"/>
      <c r="AA460" s="1349"/>
      <c r="AB460" s="1349"/>
      <c r="AC460" s="1349"/>
      <c r="AD460" s="1349"/>
      <c r="AE460" s="1349"/>
      <c r="AF460" s="1349"/>
    </row>
    <row r="461">
      <c r="A461" s="1211"/>
      <c r="B461" s="1523"/>
      <c r="C461" s="1523"/>
      <c r="D461" s="1523"/>
      <c r="E461" s="1523"/>
      <c r="F461" s="1523"/>
      <c r="G461" s="1523"/>
      <c r="H461" s="1523"/>
      <c r="I461" s="1523"/>
      <c r="J461" s="1523"/>
      <c r="K461" s="1523"/>
      <c r="L461" s="1523"/>
      <c r="M461" s="1523"/>
      <c r="N461" s="1349"/>
      <c r="O461" s="1349"/>
      <c r="P461" s="1349"/>
      <c r="Q461" s="1349"/>
      <c r="R461" s="1349"/>
      <c r="S461" s="1349"/>
      <c r="T461" s="1349"/>
      <c r="U461" s="1349"/>
      <c r="V461" s="1349"/>
      <c r="W461" s="1349"/>
      <c r="X461" s="1349"/>
      <c r="Y461" s="1349"/>
      <c r="Z461" s="1349"/>
      <c r="AA461" s="1349"/>
      <c r="AB461" s="1349"/>
      <c r="AC461" s="1349"/>
      <c r="AD461" s="1349"/>
      <c r="AE461" s="1349"/>
      <c r="AF461" s="1349"/>
    </row>
    <row r="462">
      <c r="A462" s="1211"/>
      <c r="B462" s="1523"/>
      <c r="C462" s="1523"/>
      <c r="D462" s="1523"/>
      <c r="E462" s="1523"/>
      <c r="F462" s="1523"/>
      <c r="G462" s="1523"/>
      <c r="H462" s="1523"/>
      <c r="I462" s="1523"/>
      <c r="J462" s="1523"/>
      <c r="K462" s="1523"/>
      <c r="L462" s="1523"/>
      <c r="M462" s="1523"/>
      <c r="N462" s="1349"/>
      <c r="O462" s="1349"/>
      <c r="P462" s="1349"/>
      <c r="Q462" s="1349"/>
      <c r="R462" s="1349"/>
      <c r="S462" s="1349"/>
      <c r="T462" s="1349"/>
      <c r="U462" s="1349"/>
      <c r="V462" s="1349"/>
      <c r="W462" s="1349"/>
      <c r="X462" s="1349"/>
      <c r="Y462" s="1349"/>
      <c r="Z462" s="1349"/>
      <c r="AA462" s="1349"/>
      <c r="AB462" s="1349"/>
      <c r="AC462" s="1349"/>
      <c r="AD462" s="1349"/>
      <c r="AE462" s="1349"/>
      <c r="AF462" s="1349"/>
    </row>
    <row r="463">
      <c r="A463" s="1211"/>
      <c r="B463" s="1523"/>
      <c r="C463" s="1523"/>
      <c r="D463" s="1523"/>
      <c r="E463" s="1523"/>
      <c r="F463" s="1523"/>
      <c r="G463" s="1523"/>
      <c r="H463" s="1523"/>
      <c r="I463" s="1523"/>
      <c r="J463" s="1523"/>
      <c r="K463" s="1523"/>
      <c r="L463" s="1523"/>
      <c r="M463" s="1523"/>
      <c r="N463" s="1349"/>
      <c r="O463" s="1349"/>
      <c r="P463" s="1349"/>
      <c r="Q463" s="1349"/>
      <c r="R463" s="1349"/>
      <c r="S463" s="1349"/>
      <c r="T463" s="1349"/>
      <c r="U463" s="1349"/>
      <c r="V463" s="1349"/>
      <c r="W463" s="1349"/>
      <c r="X463" s="1349"/>
      <c r="Y463" s="1349"/>
      <c r="Z463" s="1349"/>
      <c r="AA463" s="1349"/>
      <c r="AB463" s="1349"/>
      <c r="AC463" s="1349"/>
      <c r="AD463" s="1349"/>
      <c r="AE463" s="1349"/>
      <c r="AF463" s="1349"/>
    </row>
    <row r="464">
      <c r="A464" s="1211"/>
      <c r="B464" s="1523"/>
      <c r="C464" s="1523"/>
      <c r="D464" s="1523"/>
      <c r="E464" s="1523"/>
      <c r="F464" s="1523"/>
      <c r="G464" s="1523"/>
      <c r="H464" s="1523"/>
      <c r="I464" s="1523"/>
      <c r="J464" s="1523"/>
      <c r="K464" s="1523"/>
      <c r="L464" s="1523"/>
      <c r="M464" s="1523"/>
      <c r="N464" s="1349"/>
      <c r="O464" s="1349"/>
      <c r="P464" s="1349"/>
      <c r="Q464" s="1349"/>
      <c r="R464" s="1349"/>
      <c r="S464" s="1349"/>
      <c r="T464" s="1349"/>
      <c r="U464" s="1349"/>
      <c r="V464" s="1349"/>
      <c r="W464" s="1349"/>
      <c r="X464" s="1349"/>
      <c r="Y464" s="1349"/>
      <c r="Z464" s="1349"/>
      <c r="AA464" s="1349"/>
      <c r="AB464" s="1349"/>
      <c r="AC464" s="1349"/>
      <c r="AD464" s="1349"/>
      <c r="AE464" s="1349"/>
      <c r="AF464" s="1349"/>
    </row>
    <row r="465">
      <c r="A465" s="1211"/>
      <c r="B465" s="1523"/>
      <c r="C465" s="1523"/>
      <c r="D465" s="1523"/>
      <c r="E465" s="1523"/>
      <c r="F465" s="1523"/>
      <c r="G465" s="1523"/>
      <c r="H465" s="1523"/>
      <c r="I465" s="1523"/>
      <c r="J465" s="1523"/>
      <c r="K465" s="1523"/>
      <c r="L465" s="1523"/>
      <c r="M465" s="1523"/>
      <c r="N465" s="1349"/>
      <c r="O465" s="1349"/>
      <c r="P465" s="1349"/>
      <c r="Q465" s="1349"/>
      <c r="R465" s="1349"/>
      <c r="S465" s="1349"/>
      <c r="T465" s="1349"/>
      <c r="U465" s="1349"/>
      <c r="V465" s="1349"/>
      <c r="W465" s="1349"/>
      <c r="X465" s="1349"/>
      <c r="Y465" s="1349"/>
      <c r="Z465" s="1349"/>
      <c r="AA465" s="1349"/>
      <c r="AB465" s="1349"/>
      <c r="AC465" s="1349"/>
      <c r="AD465" s="1349"/>
      <c r="AE465" s="1349"/>
      <c r="AF465" s="1349"/>
    </row>
    <row r="466">
      <c r="A466" s="1211"/>
      <c r="B466" s="1523"/>
      <c r="C466" s="1523"/>
      <c r="D466" s="1523"/>
      <c r="E466" s="1523"/>
      <c r="F466" s="1523"/>
      <c r="G466" s="1523"/>
      <c r="H466" s="1523"/>
      <c r="I466" s="1523"/>
      <c r="J466" s="1523"/>
      <c r="K466" s="1523"/>
      <c r="L466" s="1523"/>
      <c r="M466" s="1523"/>
      <c r="N466" s="1349"/>
      <c r="O466" s="1349"/>
      <c r="P466" s="1349"/>
      <c r="Q466" s="1349"/>
      <c r="R466" s="1349"/>
      <c r="S466" s="1349"/>
      <c r="T466" s="1349"/>
      <c r="U466" s="1349"/>
      <c r="V466" s="1349"/>
      <c r="W466" s="1349"/>
      <c r="X466" s="1349"/>
      <c r="Y466" s="1349"/>
      <c r="Z466" s="1349"/>
      <c r="AA466" s="1349"/>
      <c r="AB466" s="1349"/>
      <c r="AC466" s="1349"/>
      <c r="AD466" s="1349"/>
      <c r="AE466" s="1349"/>
      <c r="AF466" s="1349"/>
    </row>
    <row r="467">
      <c r="A467" s="1211"/>
      <c r="B467" s="1523"/>
      <c r="C467" s="1523"/>
      <c r="D467" s="1523"/>
      <c r="E467" s="1523"/>
      <c r="F467" s="1523"/>
      <c r="G467" s="1523"/>
      <c r="H467" s="1523"/>
      <c r="I467" s="1523"/>
      <c r="J467" s="1523"/>
      <c r="K467" s="1523"/>
      <c r="L467" s="1523"/>
      <c r="M467" s="1523"/>
      <c r="N467" s="1349"/>
      <c r="O467" s="1349"/>
      <c r="P467" s="1349"/>
      <c r="Q467" s="1349"/>
      <c r="R467" s="1349"/>
      <c r="S467" s="1349"/>
      <c r="T467" s="1349"/>
      <c r="U467" s="1349"/>
      <c r="V467" s="1349"/>
      <c r="W467" s="1349"/>
      <c r="X467" s="1349"/>
      <c r="Y467" s="1349"/>
      <c r="Z467" s="1349"/>
      <c r="AA467" s="1349"/>
      <c r="AB467" s="1349"/>
      <c r="AC467" s="1349"/>
      <c r="AD467" s="1349"/>
      <c r="AE467" s="1349"/>
      <c r="AF467" s="1349"/>
    </row>
    <row r="468">
      <c r="A468" s="1211"/>
      <c r="B468" s="1523"/>
      <c r="C468" s="1523"/>
      <c r="D468" s="1523"/>
      <c r="E468" s="1523"/>
      <c r="F468" s="1523"/>
      <c r="G468" s="1523"/>
      <c r="H468" s="1523"/>
      <c r="I468" s="1523"/>
      <c r="J468" s="1523"/>
      <c r="K468" s="1523"/>
      <c r="L468" s="1523"/>
      <c r="M468" s="1523"/>
      <c r="N468" s="1349"/>
      <c r="O468" s="1349"/>
      <c r="P468" s="1349"/>
      <c r="Q468" s="1349"/>
      <c r="R468" s="1349"/>
      <c r="S468" s="1349"/>
      <c r="T468" s="1349"/>
      <c r="U468" s="1349"/>
      <c r="V468" s="1349"/>
      <c r="W468" s="1349"/>
      <c r="X468" s="1349"/>
      <c r="Y468" s="1349"/>
      <c r="Z468" s="1349"/>
      <c r="AA468" s="1349"/>
      <c r="AB468" s="1349"/>
      <c r="AC468" s="1349"/>
      <c r="AD468" s="1349"/>
      <c r="AE468" s="1349"/>
      <c r="AF468" s="1349"/>
    </row>
    <row r="469">
      <c r="A469" s="1211"/>
      <c r="B469" s="1523"/>
      <c r="C469" s="1523"/>
      <c r="D469" s="1523"/>
      <c r="E469" s="1523"/>
      <c r="F469" s="1523"/>
      <c r="G469" s="1523"/>
      <c r="H469" s="1523"/>
      <c r="I469" s="1523"/>
      <c r="J469" s="1523"/>
      <c r="K469" s="1523"/>
      <c r="L469" s="1523"/>
      <c r="M469" s="1523"/>
      <c r="N469" s="1349"/>
      <c r="O469" s="1349"/>
      <c r="P469" s="1349"/>
      <c r="Q469" s="1349"/>
      <c r="R469" s="1349"/>
      <c r="S469" s="1349"/>
      <c r="T469" s="1349"/>
      <c r="U469" s="1349"/>
      <c r="V469" s="1349"/>
      <c r="W469" s="1349"/>
      <c r="X469" s="1349"/>
      <c r="Y469" s="1349"/>
      <c r="Z469" s="1349"/>
      <c r="AA469" s="1349"/>
      <c r="AB469" s="1349"/>
      <c r="AC469" s="1349"/>
      <c r="AD469" s="1349"/>
      <c r="AE469" s="1349"/>
      <c r="AF469" s="1349"/>
    </row>
    <row r="470">
      <c r="A470" s="1211"/>
      <c r="B470" s="1523"/>
      <c r="C470" s="1523"/>
      <c r="D470" s="1523"/>
      <c r="E470" s="1523"/>
      <c r="F470" s="1523"/>
      <c r="G470" s="1523"/>
      <c r="H470" s="1523"/>
      <c r="I470" s="1523"/>
      <c r="J470" s="1523"/>
      <c r="K470" s="1523"/>
      <c r="L470" s="1523"/>
      <c r="M470" s="1523"/>
      <c r="N470" s="1349"/>
      <c r="O470" s="1349"/>
      <c r="P470" s="1349"/>
      <c r="Q470" s="1349"/>
      <c r="R470" s="1349"/>
      <c r="S470" s="1349"/>
      <c r="T470" s="1349"/>
      <c r="U470" s="1349"/>
      <c r="V470" s="1349"/>
      <c r="W470" s="1349"/>
      <c r="X470" s="1349"/>
      <c r="Y470" s="1349"/>
      <c r="Z470" s="1349"/>
      <c r="AA470" s="1349"/>
      <c r="AB470" s="1349"/>
      <c r="AC470" s="1349"/>
      <c r="AD470" s="1349"/>
      <c r="AE470" s="1349"/>
      <c r="AF470" s="1349"/>
    </row>
    <row r="471">
      <c r="A471" s="1211"/>
      <c r="B471" s="1523"/>
      <c r="C471" s="1523"/>
      <c r="D471" s="1523"/>
      <c r="E471" s="1523"/>
      <c r="F471" s="1523"/>
      <c r="G471" s="1523"/>
      <c r="H471" s="1523"/>
      <c r="I471" s="1523"/>
      <c r="J471" s="1523"/>
      <c r="K471" s="1523"/>
      <c r="L471" s="1523"/>
      <c r="M471" s="1523"/>
      <c r="N471" s="1349"/>
      <c r="O471" s="1349"/>
      <c r="P471" s="1349"/>
      <c r="Q471" s="1349"/>
      <c r="R471" s="1349"/>
      <c r="S471" s="1349"/>
      <c r="T471" s="1349"/>
      <c r="U471" s="1349"/>
      <c r="V471" s="1349"/>
      <c r="W471" s="1349"/>
      <c r="X471" s="1349"/>
      <c r="Y471" s="1349"/>
      <c r="Z471" s="1349"/>
      <c r="AA471" s="1349"/>
      <c r="AB471" s="1349"/>
      <c r="AC471" s="1349"/>
      <c r="AD471" s="1349"/>
      <c r="AE471" s="1349"/>
      <c r="AF471" s="1349"/>
    </row>
    <row r="472">
      <c r="A472" s="1211"/>
      <c r="B472" s="1523"/>
      <c r="C472" s="1523"/>
      <c r="D472" s="1523"/>
      <c r="E472" s="1523"/>
      <c r="F472" s="1523"/>
      <c r="G472" s="1523"/>
      <c r="H472" s="1523"/>
      <c r="I472" s="1523"/>
      <c r="J472" s="1523"/>
      <c r="K472" s="1523"/>
      <c r="L472" s="1523"/>
      <c r="M472" s="1523"/>
      <c r="N472" s="1349"/>
      <c r="O472" s="1349"/>
      <c r="P472" s="1349"/>
      <c r="Q472" s="1349"/>
      <c r="R472" s="1349"/>
      <c r="S472" s="1349"/>
      <c r="T472" s="1349"/>
      <c r="U472" s="1349"/>
      <c r="V472" s="1349"/>
      <c r="W472" s="1349"/>
      <c r="X472" s="1349"/>
      <c r="Y472" s="1349"/>
      <c r="Z472" s="1349"/>
      <c r="AA472" s="1349"/>
      <c r="AB472" s="1349"/>
      <c r="AC472" s="1349"/>
      <c r="AD472" s="1349"/>
      <c r="AE472" s="1349"/>
      <c r="AF472" s="1349"/>
    </row>
    <row r="473">
      <c r="A473" s="1211"/>
      <c r="B473" s="1523"/>
      <c r="C473" s="1523"/>
      <c r="D473" s="1523"/>
      <c r="E473" s="1523"/>
      <c r="F473" s="1523"/>
      <c r="G473" s="1523"/>
      <c r="H473" s="1523"/>
      <c r="I473" s="1523"/>
      <c r="J473" s="1523"/>
      <c r="K473" s="1523"/>
      <c r="L473" s="1523"/>
      <c r="M473" s="1523"/>
      <c r="N473" s="1349"/>
      <c r="O473" s="1349"/>
      <c r="P473" s="1349"/>
      <c r="Q473" s="1349"/>
      <c r="R473" s="1349"/>
      <c r="S473" s="1349"/>
      <c r="T473" s="1349"/>
      <c r="U473" s="1349"/>
      <c r="V473" s="1349"/>
      <c r="W473" s="1349"/>
      <c r="X473" s="1349"/>
      <c r="Y473" s="1349"/>
      <c r="Z473" s="1349"/>
      <c r="AA473" s="1349"/>
      <c r="AB473" s="1349"/>
      <c r="AC473" s="1349"/>
      <c r="AD473" s="1349"/>
      <c r="AE473" s="1349"/>
      <c r="AF473" s="1349"/>
    </row>
    <row r="474">
      <c r="A474" s="1211"/>
      <c r="B474" s="1523"/>
      <c r="C474" s="1523"/>
      <c r="D474" s="1523"/>
      <c r="E474" s="1523"/>
      <c r="F474" s="1523"/>
      <c r="G474" s="1523"/>
      <c r="H474" s="1523"/>
      <c r="I474" s="1523"/>
      <c r="J474" s="1523"/>
      <c r="K474" s="1523"/>
      <c r="L474" s="1523"/>
      <c r="M474" s="1523"/>
      <c r="N474" s="1349"/>
      <c r="O474" s="1349"/>
      <c r="P474" s="1349"/>
      <c r="Q474" s="1349"/>
      <c r="R474" s="1349"/>
      <c r="S474" s="1349"/>
      <c r="T474" s="1349"/>
      <c r="U474" s="1349"/>
      <c r="V474" s="1349"/>
      <c r="W474" s="1349"/>
      <c r="X474" s="1349"/>
      <c r="Y474" s="1349"/>
      <c r="Z474" s="1349"/>
      <c r="AA474" s="1349"/>
      <c r="AB474" s="1349"/>
      <c r="AC474" s="1349"/>
      <c r="AD474" s="1349"/>
      <c r="AE474" s="1349"/>
      <c r="AF474" s="1349"/>
    </row>
    <row r="475">
      <c r="A475" s="1211"/>
      <c r="B475" s="1523"/>
      <c r="C475" s="1523"/>
      <c r="D475" s="1523"/>
      <c r="E475" s="1523"/>
      <c r="F475" s="1523"/>
      <c r="G475" s="1523"/>
      <c r="H475" s="1523"/>
      <c r="I475" s="1523"/>
      <c r="J475" s="1523"/>
      <c r="K475" s="1523"/>
      <c r="L475" s="1523"/>
      <c r="M475" s="1523"/>
      <c r="N475" s="1349"/>
      <c r="O475" s="1349"/>
      <c r="P475" s="1349"/>
      <c r="Q475" s="1349"/>
      <c r="R475" s="1349"/>
      <c r="S475" s="1349"/>
      <c r="T475" s="1349"/>
      <c r="U475" s="1349"/>
      <c r="V475" s="1349"/>
      <c r="W475" s="1349"/>
      <c r="X475" s="1349"/>
      <c r="Y475" s="1349"/>
      <c r="Z475" s="1349"/>
      <c r="AA475" s="1349"/>
      <c r="AB475" s="1349"/>
      <c r="AC475" s="1349"/>
      <c r="AD475" s="1349"/>
      <c r="AE475" s="1349"/>
      <c r="AF475" s="1349"/>
    </row>
    <row r="476">
      <c r="A476" s="1211"/>
      <c r="B476" s="1523"/>
      <c r="C476" s="1523"/>
      <c r="D476" s="1523"/>
      <c r="E476" s="1523"/>
      <c r="F476" s="1523"/>
      <c r="G476" s="1523"/>
      <c r="H476" s="1523"/>
      <c r="I476" s="1523"/>
      <c r="J476" s="1523"/>
      <c r="K476" s="1523"/>
      <c r="L476" s="1523"/>
      <c r="M476" s="1523"/>
      <c r="N476" s="1349"/>
      <c r="O476" s="1349"/>
      <c r="P476" s="1349"/>
      <c r="Q476" s="1349"/>
      <c r="R476" s="1349"/>
      <c r="S476" s="1349"/>
      <c r="T476" s="1349"/>
      <c r="U476" s="1349"/>
      <c r="V476" s="1349"/>
      <c r="W476" s="1349"/>
      <c r="X476" s="1349"/>
      <c r="Y476" s="1349"/>
      <c r="Z476" s="1349"/>
      <c r="AA476" s="1349"/>
      <c r="AB476" s="1349"/>
      <c r="AC476" s="1349"/>
      <c r="AD476" s="1349"/>
      <c r="AE476" s="1349"/>
      <c r="AF476" s="1349"/>
    </row>
    <row r="477">
      <c r="A477" s="1211"/>
      <c r="B477" s="1523"/>
      <c r="C477" s="1523"/>
      <c r="D477" s="1523"/>
      <c r="E477" s="1523"/>
      <c r="F477" s="1523"/>
      <c r="G477" s="1523"/>
      <c r="H477" s="1523"/>
      <c r="I477" s="1523"/>
      <c r="J477" s="1523"/>
      <c r="K477" s="1523"/>
      <c r="L477" s="1523"/>
      <c r="M477" s="1523"/>
      <c r="N477" s="1349"/>
      <c r="O477" s="1349"/>
      <c r="P477" s="1349"/>
      <c r="Q477" s="1349"/>
      <c r="R477" s="1349"/>
      <c r="S477" s="1349"/>
      <c r="T477" s="1349"/>
      <c r="U477" s="1349"/>
      <c r="V477" s="1349"/>
      <c r="W477" s="1349"/>
      <c r="X477" s="1349"/>
      <c r="Y477" s="1349"/>
      <c r="Z477" s="1349"/>
      <c r="AA477" s="1349"/>
      <c r="AB477" s="1349"/>
      <c r="AC477" s="1349"/>
      <c r="AD477" s="1349"/>
      <c r="AE477" s="1349"/>
      <c r="AF477" s="1349"/>
    </row>
    <row r="478">
      <c r="A478" s="1211"/>
      <c r="B478" s="1523"/>
      <c r="C478" s="1523"/>
      <c r="D478" s="1523"/>
      <c r="E478" s="1523"/>
      <c r="F478" s="1523"/>
      <c r="G478" s="1523"/>
      <c r="H478" s="1523"/>
      <c r="I478" s="1523"/>
      <c r="J478" s="1523"/>
      <c r="K478" s="1523"/>
      <c r="L478" s="1523"/>
      <c r="M478" s="1523"/>
      <c r="N478" s="1349"/>
      <c r="O478" s="1349"/>
      <c r="P478" s="1349"/>
      <c r="Q478" s="1349"/>
      <c r="R478" s="1349"/>
      <c r="S478" s="1349"/>
      <c r="T478" s="1349"/>
      <c r="U478" s="1349"/>
      <c r="V478" s="1349"/>
      <c r="W478" s="1349"/>
      <c r="X478" s="1349"/>
      <c r="Y478" s="1349"/>
      <c r="Z478" s="1349"/>
      <c r="AA478" s="1349"/>
      <c r="AB478" s="1349"/>
      <c r="AC478" s="1349"/>
      <c r="AD478" s="1349"/>
      <c r="AE478" s="1349"/>
      <c r="AF478" s="1349"/>
    </row>
    <row r="479">
      <c r="A479" s="1211"/>
      <c r="B479" s="1523"/>
      <c r="C479" s="1523"/>
      <c r="D479" s="1523"/>
      <c r="E479" s="1523"/>
      <c r="F479" s="1523"/>
      <c r="G479" s="1523"/>
      <c r="H479" s="1523"/>
      <c r="I479" s="1523"/>
      <c r="J479" s="1523"/>
      <c r="K479" s="1523"/>
      <c r="L479" s="1523"/>
      <c r="M479" s="1523"/>
      <c r="N479" s="1349"/>
      <c r="O479" s="1349"/>
      <c r="P479" s="1349"/>
      <c r="Q479" s="1349"/>
      <c r="R479" s="1349"/>
      <c r="S479" s="1349"/>
      <c r="T479" s="1349"/>
      <c r="U479" s="1349"/>
      <c r="V479" s="1349"/>
      <c r="W479" s="1349"/>
      <c r="X479" s="1349"/>
      <c r="Y479" s="1349"/>
      <c r="Z479" s="1349"/>
      <c r="AA479" s="1349"/>
      <c r="AB479" s="1349"/>
      <c r="AC479" s="1349"/>
      <c r="AD479" s="1349"/>
      <c r="AE479" s="1349"/>
      <c r="AF479" s="1349"/>
    </row>
    <row r="480">
      <c r="A480" s="1211"/>
      <c r="B480" s="1523"/>
      <c r="C480" s="1523"/>
      <c r="D480" s="1523"/>
      <c r="E480" s="1523"/>
      <c r="F480" s="1523"/>
      <c r="G480" s="1523"/>
      <c r="H480" s="1523"/>
      <c r="I480" s="1523"/>
      <c r="J480" s="1523"/>
      <c r="K480" s="1523"/>
      <c r="L480" s="1523"/>
      <c r="M480" s="1523"/>
      <c r="N480" s="1349"/>
      <c r="O480" s="1349"/>
      <c r="P480" s="1349"/>
      <c r="Q480" s="1349"/>
      <c r="R480" s="1349"/>
      <c r="S480" s="1349"/>
      <c r="T480" s="1349"/>
      <c r="U480" s="1349"/>
      <c r="V480" s="1349"/>
      <c r="W480" s="1349"/>
      <c r="X480" s="1349"/>
      <c r="Y480" s="1349"/>
      <c r="Z480" s="1349"/>
      <c r="AA480" s="1349"/>
      <c r="AB480" s="1349"/>
      <c r="AC480" s="1349"/>
      <c r="AD480" s="1349"/>
      <c r="AE480" s="1349"/>
      <c r="AF480" s="1349"/>
    </row>
    <row r="481">
      <c r="A481" s="1211"/>
      <c r="B481" s="1523"/>
      <c r="C481" s="1523"/>
      <c r="D481" s="1523"/>
      <c r="E481" s="1523"/>
      <c r="F481" s="1523"/>
      <c r="G481" s="1523"/>
      <c r="H481" s="1523"/>
      <c r="I481" s="1523"/>
      <c r="J481" s="1523"/>
      <c r="K481" s="1523"/>
      <c r="L481" s="1523"/>
      <c r="M481" s="1523"/>
      <c r="N481" s="1349"/>
      <c r="O481" s="1349"/>
      <c r="P481" s="1349"/>
      <c r="Q481" s="1349"/>
      <c r="R481" s="1349"/>
      <c r="S481" s="1349"/>
      <c r="T481" s="1349"/>
      <c r="U481" s="1349"/>
      <c r="V481" s="1349"/>
      <c r="W481" s="1349"/>
      <c r="X481" s="1349"/>
      <c r="Y481" s="1349"/>
      <c r="Z481" s="1349"/>
      <c r="AA481" s="1349"/>
      <c r="AB481" s="1349"/>
      <c r="AC481" s="1349"/>
      <c r="AD481" s="1349"/>
      <c r="AE481" s="1349"/>
      <c r="AF481" s="1349"/>
    </row>
    <row r="482">
      <c r="A482" s="1211"/>
      <c r="B482" s="1523"/>
      <c r="C482" s="1523"/>
      <c r="D482" s="1523"/>
      <c r="E482" s="1523"/>
      <c r="F482" s="1523"/>
      <c r="G482" s="1523"/>
      <c r="H482" s="1523"/>
      <c r="I482" s="1523"/>
      <c r="J482" s="1523"/>
      <c r="K482" s="1523"/>
      <c r="L482" s="1523"/>
      <c r="M482" s="1523"/>
      <c r="N482" s="1349"/>
      <c r="O482" s="1349"/>
      <c r="P482" s="1349"/>
      <c r="Q482" s="1349"/>
      <c r="R482" s="1349"/>
      <c r="S482" s="1349"/>
      <c r="T482" s="1349"/>
      <c r="U482" s="1349"/>
      <c r="V482" s="1349"/>
      <c r="W482" s="1349"/>
      <c r="X482" s="1349"/>
      <c r="Y482" s="1349"/>
      <c r="Z482" s="1349"/>
      <c r="AA482" s="1349"/>
      <c r="AB482" s="1349"/>
      <c r="AC482" s="1349"/>
      <c r="AD482" s="1349"/>
      <c r="AE482" s="1349"/>
      <c r="AF482" s="1349"/>
    </row>
    <row r="483">
      <c r="A483" s="1211"/>
      <c r="B483" s="1523"/>
      <c r="C483" s="1523"/>
      <c r="D483" s="1523"/>
      <c r="E483" s="1523"/>
      <c r="F483" s="1523"/>
      <c r="G483" s="1523"/>
      <c r="H483" s="1523"/>
      <c r="I483" s="1523"/>
      <c r="J483" s="1523"/>
      <c r="K483" s="1523"/>
      <c r="L483" s="1523"/>
      <c r="M483" s="1523"/>
      <c r="N483" s="1349"/>
      <c r="O483" s="1349"/>
      <c r="P483" s="1349"/>
      <c r="Q483" s="1349"/>
      <c r="R483" s="1349"/>
      <c r="S483" s="1349"/>
      <c r="T483" s="1349"/>
      <c r="U483" s="1349"/>
      <c r="V483" s="1349"/>
      <c r="W483" s="1349"/>
      <c r="X483" s="1349"/>
      <c r="Y483" s="1349"/>
      <c r="Z483" s="1349"/>
      <c r="AA483" s="1349"/>
      <c r="AB483" s="1349"/>
      <c r="AC483" s="1349"/>
      <c r="AD483" s="1349"/>
      <c r="AE483" s="1349"/>
      <c r="AF483" s="1349"/>
    </row>
    <row r="484">
      <c r="A484" s="1211"/>
      <c r="B484" s="1523"/>
      <c r="C484" s="1523"/>
      <c r="D484" s="1523"/>
      <c r="E484" s="1523"/>
      <c r="F484" s="1523"/>
      <c r="G484" s="1523"/>
      <c r="H484" s="1523"/>
      <c r="I484" s="1523"/>
      <c r="J484" s="1523"/>
      <c r="K484" s="1523"/>
      <c r="L484" s="1523"/>
      <c r="M484" s="1523"/>
      <c r="N484" s="1349"/>
      <c r="O484" s="1349"/>
      <c r="P484" s="1349"/>
      <c r="Q484" s="1349"/>
      <c r="R484" s="1349"/>
      <c r="S484" s="1349"/>
      <c r="T484" s="1349"/>
      <c r="U484" s="1349"/>
      <c r="V484" s="1349"/>
      <c r="W484" s="1349"/>
      <c r="X484" s="1349"/>
      <c r="Y484" s="1349"/>
      <c r="Z484" s="1349"/>
      <c r="AA484" s="1349"/>
      <c r="AB484" s="1349"/>
      <c r="AC484" s="1349"/>
      <c r="AD484" s="1349"/>
      <c r="AE484" s="1349"/>
      <c r="AF484" s="1349"/>
    </row>
    <row r="485">
      <c r="A485" s="1211"/>
      <c r="B485" s="1523"/>
      <c r="C485" s="1523"/>
      <c r="D485" s="1523"/>
      <c r="E485" s="1523"/>
      <c r="F485" s="1523"/>
      <c r="G485" s="1523"/>
      <c r="H485" s="1523"/>
      <c r="I485" s="1523"/>
      <c r="J485" s="1523"/>
      <c r="K485" s="1523"/>
      <c r="L485" s="1523"/>
      <c r="M485" s="1523"/>
      <c r="N485" s="1349"/>
      <c r="O485" s="1349"/>
      <c r="P485" s="1349"/>
      <c r="Q485" s="1349"/>
      <c r="R485" s="1349"/>
      <c r="S485" s="1349"/>
      <c r="T485" s="1349"/>
      <c r="U485" s="1349"/>
      <c r="V485" s="1349"/>
      <c r="W485" s="1349"/>
      <c r="X485" s="1349"/>
      <c r="Y485" s="1349"/>
      <c r="Z485" s="1349"/>
      <c r="AA485" s="1349"/>
      <c r="AB485" s="1349"/>
      <c r="AC485" s="1349"/>
      <c r="AD485" s="1349"/>
      <c r="AE485" s="1349"/>
      <c r="AF485" s="1349"/>
    </row>
    <row r="486">
      <c r="A486" s="1211"/>
      <c r="B486" s="1523"/>
      <c r="C486" s="1523"/>
      <c r="D486" s="1523"/>
      <c r="E486" s="1523"/>
      <c r="F486" s="1523"/>
      <c r="G486" s="1523"/>
      <c r="H486" s="1523"/>
      <c r="I486" s="1523"/>
      <c r="J486" s="1523"/>
      <c r="K486" s="1523"/>
      <c r="L486" s="1523"/>
      <c r="M486" s="1523"/>
      <c r="N486" s="1349"/>
      <c r="O486" s="1349"/>
      <c r="P486" s="1349"/>
      <c r="Q486" s="1349"/>
      <c r="R486" s="1349"/>
      <c r="S486" s="1349"/>
      <c r="T486" s="1349"/>
      <c r="U486" s="1349"/>
      <c r="V486" s="1349"/>
      <c r="W486" s="1349"/>
      <c r="X486" s="1349"/>
      <c r="Y486" s="1349"/>
      <c r="Z486" s="1349"/>
      <c r="AA486" s="1349"/>
      <c r="AB486" s="1349"/>
      <c r="AC486" s="1349"/>
      <c r="AD486" s="1349"/>
      <c r="AE486" s="1349"/>
      <c r="AF486" s="1349"/>
    </row>
    <row r="487">
      <c r="A487" s="1211"/>
      <c r="B487" s="1523"/>
      <c r="C487" s="1523"/>
      <c r="D487" s="1523"/>
      <c r="E487" s="1523"/>
      <c r="F487" s="1523"/>
      <c r="G487" s="1523"/>
      <c r="H487" s="1523"/>
      <c r="I487" s="1523"/>
      <c r="J487" s="1523"/>
      <c r="K487" s="1523"/>
      <c r="L487" s="1523"/>
      <c r="M487" s="1523"/>
      <c r="N487" s="1349"/>
      <c r="O487" s="1349"/>
      <c r="P487" s="1349"/>
      <c r="Q487" s="1349"/>
      <c r="R487" s="1349"/>
      <c r="S487" s="1349"/>
      <c r="T487" s="1349"/>
      <c r="U487" s="1349"/>
      <c r="V487" s="1349"/>
      <c r="W487" s="1349"/>
      <c r="X487" s="1349"/>
      <c r="Y487" s="1349"/>
      <c r="Z487" s="1349"/>
      <c r="AA487" s="1349"/>
      <c r="AB487" s="1349"/>
      <c r="AC487" s="1349"/>
      <c r="AD487" s="1349"/>
      <c r="AE487" s="1349"/>
      <c r="AF487" s="1349"/>
    </row>
    <row r="488">
      <c r="A488" s="1211"/>
      <c r="B488" s="1523"/>
      <c r="C488" s="1523"/>
      <c r="D488" s="1523"/>
      <c r="E488" s="1523"/>
      <c r="F488" s="1523"/>
      <c r="G488" s="1523"/>
      <c r="H488" s="1523"/>
      <c r="I488" s="1523"/>
      <c r="J488" s="1523"/>
      <c r="K488" s="1523"/>
      <c r="L488" s="1523"/>
      <c r="M488" s="1523"/>
      <c r="N488" s="1349"/>
      <c r="O488" s="1349"/>
      <c r="P488" s="1349"/>
      <c r="Q488" s="1349"/>
      <c r="R488" s="1349"/>
      <c r="S488" s="1349"/>
      <c r="T488" s="1349"/>
      <c r="U488" s="1349"/>
      <c r="V488" s="1349"/>
      <c r="W488" s="1349"/>
      <c r="X488" s="1349"/>
      <c r="Y488" s="1349"/>
      <c r="Z488" s="1349"/>
      <c r="AA488" s="1349"/>
      <c r="AB488" s="1349"/>
      <c r="AC488" s="1349"/>
      <c r="AD488" s="1349"/>
      <c r="AE488" s="1349"/>
      <c r="AF488" s="1349"/>
    </row>
    <row r="489">
      <c r="A489" s="1211"/>
      <c r="B489" s="1523"/>
      <c r="C489" s="1523"/>
      <c r="D489" s="1523"/>
      <c r="E489" s="1523"/>
      <c r="F489" s="1523"/>
      <c r="G489" s="1523"/>
      <c r="H489" s="1523"/>
      <c r="I489" s="1523"/>
      <c r="J489" s="1523"/>
      <c r="K489" s="1523"/>
      <c r="L489" s="1523"/>
      <c r="M489" s="1523"/>
      <c r="N489" s="1349"/>
      <c r="O489" s="1349"/>
      <c r="P489" s="1349"/>
      <c r="Q489" s="1349"/>
      <c r="R489" s="1349"/>
      <c r="S489" s="1349"/>
      <c r="T489" s="1349"/>
      <c r="U489" s="1349"/>
      <c r="V489" s="1349"/>
      <c r="W489" s="1349"/>
      <c r="X489" s="1349"/>
      <c r="Y489" s="1349"/>
      <c r="Z489" s="1349"/>
      <c r="AA489" s="1349"/>
      <c r="AB489" s="1349"/>
      <c r="AC489" s="1349"/>
      <c r="AD489" s="1349"/>
      <c r="AE489" s="1349"/>
      <c r="AF489" s="1349"/>
    </row>
    <row r="490">
      <c r="A490" s="1211"/>
      <c r="B490" s="1523"/>
      <c r="C490" s="1523"/>
      <c r="D490" s="1523"/>
      <c r="E490" s="1523"/>
      <c r="F490" s="1523"/>
      <c r="G490" s="1523"/>
      <c r="H490" s="1523"/>
      <c r="I490" s="1523"/>
      <c r="J490" s="1523"/>
      <c r="K490" s="1523"/>
      <c r="L490" s="1523"/>
      <c r="M490" s="1523"/>
      <c r="N490" s="1349"/>
      <c r="O490" s="1349"/>
      <c r="P490" s="1349"/>
      <c r="Q490" s="1349"/>
      <c r="R490" s="1349"/>
      <c r="S490" s="1349"/>
      <c r="T490" s="1349"/>
      <c r="U490" s="1349"/>
      <c r="V490" s="1349"/>
      <c r="W490" s="1349"/>
      <c r="X490" s="1349"/>
      <c r="Y490" s="1349"/>
      <c r="Z490" s="1349"/>
      <c r="AA490" s="1349"/>
      <c r="AB490" s="1349"/>
      <c r="AC490" s="1349"/>
      <c r="AD490" s="1349"/>
      <c r="AE490" s="1349"/>
      <c r="AF490" s="1349"/>
    </row>
    <row r="491">
      <c r="A491" s="1211"/>
      <c r="B491" s="1523"/>
      <c r="C491" s="1523"/>
      <c r="D491" s="1523"/>
      <c r="E491" s="1523"/>
      <c r="F491" s="1523"/>
      <c r="G491" s="1523"/>
      <c r="H491" s="1523"/>
      <c r="I491" s="1523"/>
      <c r="J491" s="1523"/>
      <c r="K491" s="1523"/>
      <c r="L491" s="1523"/>
      <c r="M491" s="1523"/>
      <c r="N491" s="1349"/>
      <c r="O491" s="1349"/>
      <c r="P491" s="1349"/>
      <c r="Q491" s="1349"/>
      <c r="R491" s="1349"/>
      <c r="S491" s="1349"/>
      <c r="T491" s="1349"/>
      <c r="U491" s="1349"/>
      <c r="V491" s="1349"/>
      <c r="W491" s="1349"/>
      <c r="X491" s="1349"/>
      <c r="Y491" s="1349"/>
      <c r="Z491" s="1349"/>
      <c r="AA491" s="1349"/>
      <c r="AB491" s="1349"/>
      <c r="AC491" s="1349"/>
      <c r="AD491" s="1349"/>
      <c r="AE491" s="1349"/>
      <c r="AF491" s="1349"/>
    </row>
    <row r="492">
      <c r="A492" s="1211"/>
      <c r="B492" s="1523"/>
      <c r="C492" s="1523"/>
      <c r="D492" s="1523"/>
      <c r="E492" s="1523"/>
      <c r="F492" s="1523"/>
      <c r="G492" s="1523"/>
      <c r="H492" s="1523"/>
      <c r="I492" s="1523"/>
      <c r="J492" s="1523"/>
      <c r="K492" s="1523"/>
      <c r="L492" s="1523"/>
      <c r="M492" s="1523"/>
      <c r="N492" s="1349"/>
      <c r="O492" s="1349"/>
      <c r="P492" s="1349"/>
      <c r="Q492" s="1349"/>
      <c r="R492" s="1349"/>
      <c r="S492" s="1349"/>
      <c r="T492" s="1349"/>
      <c r="U492" s="1349"/>
      <c r="V492" s="1349"/>
      <c r="W492" s="1349"/>
      <c r="X492" s="1349"/>
      <c r="Y492" s="1349"/>
      <c r="Z492" s="1349"/>
      <c r="AA492" s="1349"/>
      <c r="AB492" s="1349"/>
      <c r="AC492" s="1349"/>
      <c r="AD492" s="1349"/>
      <c r="AE492" s="1349"/>
      <c r="AF492" s="1349"/>
    </row>
    <row r="493">
      <c r="A493" s="1211"/>
      <c r="B493" s="1523"/>
      <c r="C493" s="1523"/>
      <c r="D493" s="1523"/>
      <c r="E493" s="1523"/>
      <c r="F493" s="1523"/>
      <c r="G493" s="1523"/>
      <c r="H493" s="1523"/>
      <c r="I493" s="1523"/>
      <c r="J493" s="1523"/>
      <c r="K493" s="1523"/>
      <c r="L493" s="1523"/>
      <c r="M493" s="1523"/>
      <c r="N493" s="1349"/>
      <c r="O493" s="1349"/>
      <c r="P493" s="1349"/>
      <c r="Q493" s="1349"/>
      <c r="R493" s="1349"/>
      <c r="S493" s="1349"/>
      <c r="T493" s="1349"/>
      <c r="U493" s="1349"/>
      <c r="V493" s="1349"/>
      <c r="W493" s="1349"/>
      <c r="X493" s="1349"/>
      <c r="Y493" s="1349"/>
      <c r="Z493" s="1349"/>
      <c r="AA493" s="1349"/>
      <c r="AB493" s="1349"/>
      <c r="AC493" s="1349"/>
      <c r="AD493" s="1349"/>
      <c r="AE493" s="1349"/>
      <c r="AF493" s="1349"/>
    </row>
    <row r="494">
      <c r="A494" s="1211"/>
      <c r="B494" s="1523"/>
      <c r="C494" s="1523"/>
      <c r="D494" s="1523"/>
      <c r="E494" s="1523"/>
      <c r="F494" s="1523"/>
      <c r="G494" s="1523"/>
      <c r="H494" s="1523"/>
      <c r="I494" s="1523"/>
      <c r="J494" s="1523"/>
      <c r="K494" s="1523"/>
      <c r="L494" s="1523"/>
      <c r="M494" s="1523"/>
      <c r="N494" s="1349"/>
      <c r="O494" s="1349"/>
      <c r="P494" s="1349"/>
      <c r="Q494" s="1349"/>
      <c r="R494" s="1349"/>
      <c r="S494" s="1349"/>
      <c r="T494" s="1349"/>
      <c r="U494" s="1349"/>
      <c r="V494" s="1349"/>
      <c r="W494" s="1349"/>
      <c r="X494" s="1349"/>
      <c r="Y494" s="1349"/>
      <c r="Z494" s="1349"/>
      <c r="AA494" s="1349"/>
      <c r="AB494" s="1349"/>
      <c r="AC494" s="1349"/>
      <c r="AD494" s="1349"/>
      <c r="AE494" s="1349"/>
      <c r="AF494" s="1349"/>
    </row>
    <row r="495">
      <c r="A495" s="1211"/>
      <c r="B495" s="1523"/>
      <c r="C495" s="1523"/>
      <c r="D495" s="1523"/>
      <c r="E495" s="1523"/>
      <c r="F495" s="1523"/>
      <c r="G495" s="1523"/>
      <c r="H495" s="1523"/>
      <c r="I495" s="1523"/>
      <c r="J495" s="1523"/>
      <c r="K495" s="1523"/>
      <c r="L495" s="1523"/>
      <c r="M495" s="1523"/>
      <c r="N495" s="1349"/>
      <c r="O495" s="1349"/>
      <c r="P495" s="1349"/>
      <c r="Q495" s="1349"/>
      <c r="R495" s="1349"/>
      <c r="S495" s="1349"/>
      <c r="T495" s="1349"/>
      <c r="U495" s="1349"/>
      <c r="V495" s="1349"/>
      <c r="W495" s="1349"/>
      <c r="X495" s="1349"/>
      <c r="Y495" s="1349"/>
      <c r="Z495" s="1349"/>
      <c r="AA495" s="1349"/>
      <c r="AB495" s="1349"/>
      <c r="AC495" s="1349"/>
      <c r="AD495" s="1349"/>
      <c r="AE495" s="1349"/>
      <c r="AF495" s="1349"/>
    </row>
    <row r="496">
      <c r="A496" s="1211"/>
      <c r="B496" s="1523"/>
      <c r="C496" s="1523"/>
      <c r="D496" s="1523"/>
      <c r="E496" s="1523"/>
      <c r="F496" s="1523"/>
      <c r="G496" s="1523"/>
      <c r="H496" s="1523"/>
      <c r="I496" s="1523"/>
      <c r="J496" s="1523"/>
      <c r="K496" s="1523"/>
      <c r="L496" s="1523"/>
      <c r="M496" s="1523"/>
      <c r="N496" s="1349"/>
      <c r="O496" s="1349"/>
      <c r="P496" s="1349"/>
      <c r="Q496" s="1349"/>
      <c r="R496" s="1349"/>
      <c r="S496" s="1349"/>
      <c r="T496" s="1349"/>
      <c r="U496" s="1349"/>
      <c r="V496" s="1349"/>
      <c r="W496" s="1349"/>
      <c r="X496" s="1349"/>
      <c r="Y496" s="1349"/>
      <c r="Z496" s="1349"/>
      <c r="AA496" s="1349"/>
      <c r="AB496" s="1349"/>
      <c r="AC496" s="1349"/>
      <c r="AD496" s="1349"/>
      <c r="AE496" s="1349"/>
      <c r="AF496" s="1349"/>
    </row>
    <row r="497">
      <c r="A497" s="1211"/>
      <c r="B497" s="1523"/>
      <c r="C497" s="1523"/>
      <c r="D497" s="1523"/>
      <c r="E497" s="1523"/>
      <c r="F497" s="1523"/>
      <c r="G497" s="1523"/>
      <c r="H497" s="1523"/>
      <c r="I497" s="1523"/>
      <c r="J497" s="1523"/>
      <c r="K497" s="1523"/>
      <c r="L497" s="1523"/>
      <c r="M497" s="1523"/>
      <c r="N497" s="1349"/>
      <c r="O497" s="1349"/>
      <c r="P497" s="1349"/>
      <c r="Q497" s="1349"/>
      <c r="R497" s="1349"/>
      <c r="S497" s="1349"/>
      <c r="T497" s="1349"/>
      <c r="U497" s="1349"/>
      <c r="V497" s="1349"/>
      <c r="W497" s="1349"/>
      <c r="X497" s="1349"/>
      <c r="Y497" s="1349"/>
      <c r="Z497" s="1349"/>
      <c r="AA497" s="1349"/>
      <c r="AB497" s="1349"/>
      <c r="AC497" s="1349"/>
      <c r="AD497" s="1349"/>
      <c r="AE497" s="1349"/>
      <c r="AF497" s="1349"/>
    </row>
    <row r="498">
      <c r="A498" s="1211"/>
      <c r="B498" s="1523"/>
      <c r="C498" s="1523"/>
      <c r="D498" s="1523"/>
      <c r="E498" s="1523"/>
      <c r="F498" s="1523"/>
      <c r="G498" s="1523"/>
      <c r="H498" s="1523"/>
      <c r="I498" s="1523"/>
      <c r="J498" s="1523"/>
      <c r="K498" s="1523"/>
      <c r="L498" s="1523"/>
      <c r="M498" s="1523"/>
      <c r="N498" s="1349"/>
      <c r="O498" s="1349"/>
      <c r="P498" s="1349"/>
      <c r="Q498" s="1349"/>
      <c r="R498" s="1349"/>
      <c r="S498" s="1349"/>
      <c r="T498" s="1349"/>
      <c r="U498" s="1349"/>
      <c r="V498" s="1349"/>
      <c r="W498" s="1349"/>
      <c r="X498" s="1349"/>
      <c r="Y498" s="1349"/>
      <c r="Z498" s="1349"/>
      <c r="AA498" s="1349"/>
      <c r="AB498" s="1349"/>
      <c r="AC498" s="1349"/>
      <c r="AD498" s="1349"/>
      <c r="AE498" s="1349"/>
      <c r="AF498" s="1349"/>
    </row>
    <row r="499">
      <c r="A499" s="1211"/>
      <c r="B499" s="1523"/>
      <c r="C499" s="1523"/>
      <c r="D499" s="1523"/>
      <c r="E499" s="1523"/>
      <c r="F499" s="1523"/>
      <c r="G499" s="1523"/>
      <c r="H499" s="1523"/>
      <c r="I499" s="1523"/>
      <c r="J499" s="1523"/>
      <c r="K499" s="1523"/>
      <c r="L499" s="1523"/>
      <c r="M499" s="1523"/>
      <c r="N499" s="1349"/>
      <c r="O499" s="1349"/>
      <c r="P499" s="1349"/>
      <c r="Q499" s="1349"/>
      <c r="R499" s="1349"/>
      <c r="S499" s="1349"/>
      <c r="T499" s="1349"/>
      <c r="U499" s="1349"/>
      <c r="V499" s="1349"/>
      <c r="W499" s="1349"/>
      <c r="X499" s="1349"/>
      <c r="Y499" s="1349"/>
      <c r="Z499" s="1349"/>
      <c r="AA499" s="1349"/>
      <c r="AB499" s="1349"/>
      <c r="AC499" s="1349"/>
      <c r="AD499" s="1349"/>
      <c r="AE499" s="1349"/>
      <c r="AF499" s="1349"/>
    </row>
    <row r="500">
      <c r="A500" s="1211"/>
      <c r="B500" s="1523"/>
      <c r="C500" s="1523"/>
      <c r="D500" s="1523"/>
      <c r="E500" s="1523"/>
      <c r="F500" s="1523"/>
      <c r="G500" s="1523"/>
      <c r="H500" s="1523"/>
      <c r="I500" s="1523"/>
      <c r="J500" s="1523"/>
      <c r="K500" s="1523"/>
      <c r="L500" s="1523"/>
      <c r="M500" s="1523"/>
      <c r="N500" s="1349"/>
      <c r="O500" s="1349"/>
      <c r="P500" s="1349"/>
      <c r="Q500" s="1349"/>
      <c r="R500" s="1349"/>
      <c r="S500" s="1349"/>
      <c r="T500" s="1349"/>
      <c r="U500" s="1349"/>
      <c r="V500" s="1349"/>
      <c r="W500" s="1349"/>
      <c r="X500" s="1349"/>
      <c r="Y500" s="1349"/>
      <c r="Z500" s="1349"/>
      <c r="AA500" s="1349"/>
      <c r="AB500" s="1349"/>
      <c r="AC500" s="1349"/>
      <c r="AD500" s="1349"/>
      <c r="AE500" s="1349"/>
      <c r="AF500" s="1349"/>
    </row>
    <row r="501">
      <c r="A501" s="1211"/>
      <c r="B501" s="1523"/>
      <c r="C501" s="1523"/>
      <c r="D501" s="1523"/>
      <c r="E501" s="1523"/>
      <c r="F501" s="1523"/>
      <c r="G501" s="1523"/>
      <c r="H501" s="1523"/>
      <c r="I501" s="1523"/>
      <c r="J501" s="1523"/>
      <c r="K501" s="1523"/>
      <c r="L501" s="1523"/>
      <c r="M501" s="1523"/>
      <c r="N501" s="1349"/>
      <c r="O501" s="1349"/>
      <c r="P501" s="1349"/>
      <c r="Q501" s="1349"/>
      <c r="R501" s="1349"/>
      <c r="S501" s="1349"/>
      <c r="T501" s="1349"/>
      <c r="U501" s="1349"/>
      <c r="V501" s="1349"/>
      <c r="W501" s="1349"/>
      <c r="X501" s="1349"/>
      <c r="Y501" s="1349"/>
      <c r="Z501" s="1349"/>
      <c r="AA501" s="1349"/>
      <c r="AB501" s="1349"/>
      <c r="AC501" s="1349"/>
      <c r="AD501" s="1349"/>
      <c r="AE501" s="1349"/>
      <c r="AF501" s="1349"/>
    </row>
    <row r="502">
      <c r="A502" s="1211"/>
      <c r="B502" s="1523"/>
      <c r="C502" s="1523"/>
      <c r="D502" s="1523"/>
      <c r="E502" s="1523"/>
      <c r="F502" s="1523"/>
      <c r="G502" s="1523"/>
      <c r="H502" s="1523"/>
      <c r="I502" s="1523"/>
      <c r="J502" s="1523"/>
      <c r="K502" s="1523"/>
      <c r="L502" s="1523"/>
      <c r="M502" s="1523"/>
      <c r="N502" s="1349"/>
      <c r="O502" s="1349"/>
      <c r="P502" s="1349"/>
      <c r="Q502" s="1349"/>
      <c r="R502" s="1349"/>
      <c r="S502" s="1349"/>
      <c r="T502" s="1349"/>
      <c r="U502" s="1349"/>
      <c r="V502" s="1349"/>
      <c r="W502" s="1349"/>
      <c r="X502" s="1349"/>
      <c r="Y502" s="1349"/>
      <c r="Z502" s="1349"/>
      <c r="AA502" s="1349"/>
      <c r="AB502" s="1349"/>
      <c r="AC502" s="1349"/>
      <c r="AD502" s="1349"/>
      <c r="AE502" s="1349"/>
      <c r="AF502" s="1349"/>
    </row>
    <row r="503">
      <c r="A503" s="1211"/>
      <c r="B503" s="1523"/>
      <c r="C503" s="1523"/>
      <c r="D503" s="1523"/>
      <c r="E503" s="1523"/>
      <c r="F503" s="1523"/>
      <c r="G503" s="1523"/>
      <c r="H503" s="1523"/>
      <c r="I503" s="1523"/>
      <c r="J503" s="1523"/>
      <c r="K503" s="1523"/>
      <c r="L503" s="1523"/>
      <c r="M503" s="1523"/>
      <c r="N503" s="1349"/>
      <c r="O503" s="1349"/>
      <c r="P503" s="1349"/>
      <c r="Q503" s="1349"/>
      <c r="R503" s="1349"/>
      <c r="S503" s="1349"/>
      <c r="T503" s="1349"/>
      <c r="U503" s="1349"/>
      <c r="V503" s="1349"/>
      <c r="W503" s="1349"/>
      <c r="X503" s="1349"/>
      <c r="Y503" s="1349"/>
      <c r="Z503" s="1349"/>
      <c r="AA503" s="1349"/>
      <c r="AB503" s="1349"/>
      <c r="AC503" s="1349"/>
      <c r="AD503" s="1349"/>
      <c r="AE503" s="1349"/>
      <c r="AF503" s="1349"/>
    </row>
    <row r="504">
      <c r="A504" s="1211"/>
      <c r="B504" s="1523"/>
      <c r="C504" s="1523"/>
      <c r="D504" s="1523"/>
      <c r="E504" s="1523"/>
      <c r="F504" s="1523"/>
      <c r="G504" s="1523"/>
      <c r="H504" s="1523"/>
      <c r="I504" s="1523"/>
      <c r="J504" s="1523"/>
      <c r="K504" s="1523"/>
      <c r="L504" s="1523"/>
      <c r="M504" s="1523"/>
      <c r="N504" s="1349"/>
      <c r="O504" s="1349"/>
      <c r="P504" s="1349"/>
      <c r="Q504" s="1349"/>
      <c r="R504" s="1349"/>
      <c r="S504" s="1349"/>
      <c r="T504" s="1349"/>
      <c r="U504" s="1349"/>
      <c r="V504" s="1349"/>
      <c r="W504" s="1349"/>
      <c r="X504" s="1349"/>
      <c r="Y504" s="1349"/>
      <c r="Z504" s="1349"/>
      <c r="AA504" s="1349"/>
      <c r="AB504" s="1349"/>
      <c r="AC504" s="1349"/>
      <c r="AD504" s="1349"/>
      <c r="AE504" s="1349"/>
      <c r="AF504" s="1349"/>
    </row>
    <row r="505">
      <c r="A505" s="1211"/>
      <c r="B505" s="1523"/>
      <c r="C505" s="1523"/>
      <c r="D505" s="1523"/>
      <c r="E505" s="1523"/>
      <c r="F505" s="1523"/>
      <c r="G505" s="1523"/>
      <c r="H505" s="1523"/>
      <c r="I505" s="1523"/>
      <c r="J505" s="1523"/>
      <c r="K505" s="1523"/>
      <c r="L505" s="1523"/>
      <c r="M505" s="1523"/>
      <c r="N505" s="1349"/>
      <c r="O505" s="1349"/>
      <c r="P505" s="1349"/>
      <c r="Q505" s="1349"/>
      <c r="R505" s="1349"/>
      <c r="S505" s="1349"/>
      <c r="T505" s="1349"/>
      <c r="U505" s="1349"/>
      <c r="V505" s="1349"/>
      <c r="W505" s="1349"/>
      <c r="X505" s="1349"/>
      <c r="Y505" s="1349"/>
      <c r="Z505" s="1349"/>
      <c r="AA505" s="1349"/>
      <c r="AB505" s="1349"/>
      <c r="AC505" s="1349"/>
      <c r="AD505" s="1349"/>
      <c r="AE505" s="1349"/>
      <c r="AF505" s="1349"/>
    </row>
    <row r="506">
      <c r="A506" s="1211"/>
      <c r="B506" s="1523"/>
      <c r="C506" s="1523"/>
      <c r="D506" s="1523"/>
      <c r="E506" s="1523"/>
      <c r="F506" s="1523"/>
      <c r="G506" s="1523"/>
      <c r="H506" s="1523"/>
      <c r="I506" s="1523"/>
      <c r="J506" s="1523"/>
      <c r="K506" s="1523"/>
      <c r="L506" s="1523"/>
      <c r="M506" s="1523"/>
      <c r="N506" s="1349"/>
      <c r="O506" s="1349"/>
      <c r="P506" s="1349"/>
      <c r="Q506" s="1349"/>
      <c r="R506" s="1349"/>
      <c r="S506" s="1349"/>
      <c r="T506" s="1349"/>
      <c r="U506" s="1349"/>
      <c r="V506" s="1349"/>
      <c r="W506" s="1349"/>
      <c r="X506" s="1349"/>
      <c r="Y506" s="1349"/>
      <c r="Z506" s="1349"/>
      <c r="AA506" s="1349"/>
      <c r="AB506" s="1349"/>
      <c r="AC506" s="1349"/>
      <c r="AD506" s="1349"/>
      <c r="AE506" s="1349"/>
      <c r="AF506" s="1349"/>
    </row>
    <row r="507">
      <c r="A507" s="1211"/>
      <c r="B507" s="1523"/>
      <c r="C507" s="1523"/>
      <c r="D507" s="1523"/>
      <c r="E507" s="1523"/>
      <c r="F507" s="1523"/>
      <c r="G507" s="1523"/>
      <c r="H507" s="1523"/>
      <c r="I507" s="1523"/>
      <c r="J507" s="1523"/>
      <c r="K507" s="1523"/>
      <c r="L507" s="1523"/>
      <c r="M507" s="1523"/>
      <c r="N507" s="1349"/>
      <c r="O507" s="1349"/>
      <c r="P507" s="1349"/>
      <c r="Q507" s="1349"/>
      <c r="R507" s="1349"/>
      <c r="S507" s="1349"/>
      <c r="T507" s="1349"/>
      <c r="U507" s="1349"/>
      <c r="V507" s="1349"/>
      <c r="W507" s="1349"/>
      <c r="X507" s="1349"/>
      <c r="Y507" s="1349"/>
      <c r="Z507" s="1349"/>
      <c r="AA507" s="1349"/>
      <c r="AB507" s="1349"/>
      <c r="AC507" s="1349"/>
      <c r="AD507" s="1349"/>
      <c r="AE507" s="1349"/>
      <c r="AF507" s="1349"/>
    </row>
    <row r="508">
      <c r="A508" s="1211"/>
      <c r="B508" s="1523"/>
      <c r="C508" s="1523"/>
      <c r="D508" s="1523"/>
      <c r="E508" s="1523"/>
      <c r="F508" s="1523"/>
      <c r="G508" s="1523"/>
      <c r="H508" s="1523"/>
      <c r="I508" s="1523"/>
      <c r="J508" s="1523"/>
      <c r="K508" s="1523"/>
      <c r="L508" s="1523"/>
      <c r="M508" s="1523"/>
      <c r="N508" s="1349"/>
      <c r="O508" s="1349"/>
      <c r="P508" s="1349"/>
      <c r="Q508" s="1349"/>
      <c r="R508" s="1349"/>
      <c r="S508" s="1349"/>
      <c r="T508" s="1349"/>
      <c r="U508" s="1349"/>
      <c r="V508" s="1349"/>
      <c r="W508" s="1349"/>
      <c r="X508" s="1349"/>
      <c r="Y508" s="1349"/>
      <c r="Z508" s="1349"/>
      <c r="AA508" s="1349"/>
      <c r="AB508" s="1349"/>
      <c r="AC508" s="1349"/>
      <c r="AD508" s="1349"/>
      <c r="AE508" s="1349"/>
      <c r="AF508" s="1349"/>
    </row>
    <row r="509">
      <c r="A509" s="1211"/>
      <c r="B509" s="1523"/>
      <c r="C509" s="1523"/>
      <c r="D509" s="1523"/>
      <c r="E509" s="1523"/>
      <c r="F509" s="1523"/>
      <c r="G509" s="1523"/>
      <c r="H509" s="1523"/>
      <c r="I509" s="1523"/>
      <c r="J509" s="1523"/>
      <c r="K509" s="1523"/>
      <c r="L509" s="1523"/>
      <c r="M509" s="1523"/>
      <c r="N509" s="1349"/>
      <c r="O509" s="1349"/>
      <c r="P509" s="1349"/>
      <c r="Q509" s="1349"/>
      <c r="R509" s="1349"/>
      <c r="S509" s="1349"/>
      <c r="T509" s="1349"/>
      <c r="U509" s="1349"/>
      <c r="V509" s="1349"/>
      <c r="W509" s="1349"/>
      <c r="X509" s="1349"/>
      <c r="Y509" s="1349"/>
      <c r="Z509" s="1349"/>
      <c r="AA509" s="1349"/>
      <c r="AB509" s="1349"/>
      <c r="AC509" s="1349"/>
      <c r="AD509" s="1349"/>
      <c r="AE509" s="1349"/>
      <c r="AF509" s="1349"/>
    </row>
    <row r="510">
      <c r="A510" s="1211"/>
      <c r="B510" s="1523"/>
      <c r="C510" s="1523"/>
      <c r="D510" s="1523"/>
      <c r="E510" s="1523"/>
      <c r="F510" s="1523"/>
      <c r="G510" s="1523"/>
      <c r="H510" s="1523"/>
      <c r="I510" s="1523"/>
      <c r="J510" s="1523"/>
      <c r="K510" s="1523"/>
      <c r="L510" s="1523"/>
      <c r="M510" s="1523"/>
      <c r="N510" s="1349"/>
      <c r="O510" s="1349"/>
      <c r="P510" s="1349"/>
      <c r="Q510" s="1349"/>
      <c r="R510" s="1349"/>
      <c r="S510" s="1349"/>
      <c r="T510" s="1349"/>
      <c r="U510" s="1349"/>
      <c r="V510" s="1349"/>
      <c r="W510" s="1349"/>
      <c r="X510" s="1349"/>
      <c r="Y510" s="1349"/>
      <c r="Z510" s="1349"/>
      <c r="AA510" s="1349"/>
      <c r="AB510" s="1349"/>
      <c r="AC510" s="1349"/>
      <c r="AD510" s="1349"/>
      <c r="AE510" s="1349"/>
      <c r="AF510" s="1349"/>
    </row>
    <row r="511">
      <c r="A511" s="1211"/>
      <c r="B511" s="1523"/>
      <c r="C511" s="1523"/>
      <c r="D511" s="1523"/>
      <c r="E511" s="1523"/>
      <c r="F511" s="1523"/>
      <c r="G511" s="1523"/>
      <c r="H511" s="1523"/>
      <c r="I511" s="1523"/>
      <c r="J511" s="1523"/>
      <c r="K511" s="1523"/>
      <c r="L511" s="1523"/>
      <c r="M511" s="1523"/>
      <c r="N511" s="1349"/>
      <c r="O511" s="1349"/>
      <c r="P511" s="1349"/>
      <c r="Q511" s="1349"/>
      <c r="R511" s="1349"/>
      <c r="S511" s="1349"/>
      <c r="T511" s="1349"/>
      <c r="U511" s="1349"/>
      <c r="V511" s="1349"/>
      <c r="W511" s="1349"/>
      <c r="X511" s="1349"/>
      <c r="Y511" s="1349"/>
      <c r="Z511" s="1349"/>
      <c r="AA511" s="1349"/>
      <c r="AB511" s="1349"/>
      <c r="AC511" s="1349"/>
      <c r="AD511" s="1349"/>
      <c r="AE511" s="1349"/>
      <c r="AF511" s="1349"/>
    </row>
    <row r="512">
      <c r="A512" s="1211"/>
      <c r="B512" s="1523"/>
      <c r="C512" s="1523"/>
      <c r="D512" s="1523"/>
      <c r="E512" s="1523"/>
      <c r="F512" s="1523"/>
      <c r="G512" s="1523"/>
      <c r="H512" s="1523"/>
      <c r="I512" s="1523"/>
      <c r="J512" s="1523"/>
      <c r="K512" s="1523"/>
      <c r="L512" s="1523"/>
      <c r="M512" s="1523"/>
      <c r="N512" s="1349"/>
      <c r="O512" s="1349"/>
      <c r="P512" s="1349"/>
      <c r="Q512" s="1349"/>
      <c r="R512" s="1349"/>
      <c r="S512" s="1349"/>
      <c r="T512" s="1349"/>
      <c r="U512" s="1349"/>
      <c r="V512" s="1349"/>
      <c r="W512" s="1349"/>
      <c r="X512" s="1349"/>
      <c r="Y512" s="1349"/>
      <c r="Z512" s="1349"/>
      <c r="AA512" s="1349"/>
      <c r="AB512" s="1349"/>
      <c r="AC512" s="1349"/>
      <c r="AD512" s="1349"/>
      <c r="AE512" s="1349"/>
      <c r="AF512" s="1349"/>
    </row>
    <row r="513">
      <c r="A513" s="1211"/>
      <c r="B513" s="1523"/>
      <c r="C513" s="1523"/>
      <c r="D513" s="1523"/>
      <c r="E513" s="1523"/>
      <c r="F513" s="1523"/>
      <c r="G513" s="1523"/>
      <c r="H513" s="1523"/>
      <c r="I513" s="1523"/>
      <c r="J513" s="1523"/>
      <c r="K513" s="1523"/>
      <c r="L513" s="1523"/>
      <c r="M513" s="1523"/>
      <c r="N513" s="1349"/>
      <c r="O513" s="1349"/>
      <c r="P513" s="1349"/>
      <c r="Q513" s="1349"/>
      <c r="R513" s="1349"/>
      <c r="S513" s="1349"/>
      <c r="T513" s="1349"/>
      <c r="U513" s="1349"/>
      <c r="V513" s="1349"/>
      <c r="W513" s="1349"/>
      <c r="X513" s="1349"/>
      <c r="Y513" s="1349"/>
      <c r="Z513" s="1349"/>
      <c r="AA513" s="1349"/>
      <c r="AB513" s="1349"/>
      <c r="AC513" s="1349"/>
      <c r="AD513" s="1349"/>
      <c r="AE513" s="1349"/>
      <c r="AF513" s="1349"/>
    </row>
    <row r="514">
      <c r="A514" s="1211"/>
      <c r="B514" s="1523"/>
      <c r="C514" s="1523"/>
      <c r="D514" s="1523"/>
      <c r="E514" s="1523"/>
      <c r="F514" s="1523"/>
      <c r="G514" s="1523"/>
      <c r="H514" s="1523"/>
      <c r="I514" s="1523"/>
      <c r="J514" s="1523"/>
      <c r="K514" s="1523"/>
      <c r="L514" s="1523"/>
      <c r="M514" s="1523"/>
      <c r="N514" s="1349"/>
      <c r="O514" s="1349"/>
      <c r="P514" s="1349"/>
      <c r="Q514" s="1349"/>
      <c r="R514" s="1349"/>
      <c r="S514" s="1349"/>
      <c r="T514" s="1349"/>
      <c r="U514" s="1349"/>
      <c r="V514" s="1349"/>
      <c r="W514" s="1349"/>
      <c r="X514" s="1349"/>
      <c r="Y514" s="1349"/>
      <c r="Z514" s="1349"/>
      <c r="AA514" s="1349"/>
      <c r="AB514" s="1349"/>
      <c r="AC514" s="1349"/>
      <c r="AD514" s="1349"/>
      <c r="AE514" s="1349"/>
      <c r="AF514" s="1349"/>
    </row>
    <row r="515">
      <c r="A515" s="1211"/>
      <c r="B515" s="1523"/>
      <c r="C515" s="1523"/>
      <c r="D515" s="1523"/>
      <c r="E515" s="1523"/>
      <c r="F515" s="1523"/>
      <c r="G515" s="1523"/>
      <c r="H515" s="1523"/>
      <c r="I515" s="1523"/>
      <c r="J515" s="1523"/>
      <c r="K515" s="1523"/>
      <c r="L515" s="1523"/>
      <c r="M515" s="1523"/>
      <c r="N515" s="1349"/>
      <c r="O515" s="1349"/>
      <c r="P515" s="1349"/>
      <c r="Q515" s="1349"/>
      <c r="R515" s="1349"/>
      <c r="S515" s="1349"/>
      <c r="T515" s="1349"/>
      <c r="U515" s="1349"/>
      <c r="V515" s="1349"/>
      <c r="W515" s="1349"/>
      <c r="X515" s="1349"/>
      <c r="Y515" s="1349"/>
      <c r="Z515" s="1349"/>
      <c r="AA515" s="1349"/>
      <c r="AB515" s="1349"/>
      <c r="AC515" s="1349"/>
      <c r="AD515" s="1349"/>
      <c r="AE515" s="1349"/>
      <c r="AF515" s="1349"/>
    </row>
    <row r="516">
      <c r="A516" s="1211"/>
      <c r="B516" s="1523"/>
      <c r="C516" s="1523"/>
      <c r="D516" s="1523"/>
      <c r="E516" s="1523"/>
      <c r="F516" s="1523"/>
      <c r="G516" s="1523"/>
      <c r="H516" s="1523"/>
      <c r="I516" s="1523"/>
      <c r="J516" s="1523"/>
      <c r="K516" s="1523"/>
      <c r="L516" s="1523"/>
      <c r="M516" s="1523"/>
      <c r="N516" s="1349"/>
      <c r="O516" s="1349"/>
      <c r="P516" s="1349"/>
      <c r="Q516" s="1349"/>
      <c r="R516" s="1349"/>
      <c r="S516" s="1349"/>
      <c r="T516" s="1349"/>
      <c r="U516" s="1349"/>
      <c r="V516" s="1349"/>
      <c r="W516" s="1349"/>
      <c r="X516" s="1349"/>
      <c r="Y516" s="1349"/>
      <c r="Z516" s="1349"/>
      <c r="AA516" s="1349"/>
      <c r="AB516" s="1349"/>
      <c r="AC516" s="1349"/>
      <c r="AD516" s="1349"/>
      <c r="AE516" s="1349"/>
      <c r="AF516" s="1349"/>
    </row>
    <row r="517">
      <c r="A517" s="1211"/>
      <c r="B517" s="1523"/>
      <c r="C517" s="1523"/>
      <c r="D517" s="1523"/>
      <c r="E517" s="1523"/>
      <c r="F517" s="1523"/>
      <c r="G517" s="1523"/>
      <c r="H517" s="1523"/>
      <c r="I517" s="1523"/>
      <c r="J517" s="1523"/>
      <c r="K517" s="1523"/>
      <c r="L517" s="1523"/>
      <c r="M517" s="1523"/>
      <c r="N517" s="1349"/>
      <c r="O517" s="1349"/>
      <c r="P517" s="1349"/>
      <c r="Q517" s="1349"/>
      <c r="R517" s="1349"/>
      <c r="S517" s="1349"/>
      <c r="T517" s="1349"/>
      <c r="U517" s="1349"/>
      <c r="V517" s="1349"/>
      <c r="W517" s="1349"/>
      <c r="X517" s="1349"/>
      <c r="Y517" s="1349"/>
      <c r="Z517" s="1349"/>
      <c r="AA517" s="1349"/>
      <c r="AB517" s="1349"/>
      <c r="AC517" s="1349"/>
      <c r="AD517" s="1349"/>
      <c r="AE517" s="1349"/>
      <c r="AF517" s="1349"/>
    </row>
    <row r="518">
      <c r="A518" s="1211"/>
      <c r="B518" s="1523"/>
      <c r="C518" s="1523"/>
      <c r="D518" s="1523"/>
      <c r="E518" s="1523"/>
      <c r="F518" s="1523"/>
      <c r="G518" s="1523"/>
      <c r="H518" s="1523"/>
      <c r="I518" s="1523"/>
      <c r="J518" s="1523"/>
      <c r="K518" s="1523"/>
      <c r="L518" s="1523"/>
      <c r="M518" s="1523"/>
      <c r="N518" s="1349"/>
      <c r="O518" s="1349"/>
      <c r="P518" s="1349"/>
      <c r="Q518" s="1349"/>
      <c r="R518" s="1349"/>
      <c r="S518" s="1349"/>
      <c r="T518" s="1349"/>
      <c r="U518" s="1349"/>
      <c r="V518" s="1349"/>
      <c r="W518" s="1349"/>
      <c r="X518" s="1349"/>
      <c r="Y518" s="1349"/>
      <c r="Z518" s="1349"/>
      <c r="AA518" s="1349"/>
      <c r="AB518" s="1349"/>
      <c r="AC518" s="1349"/>
      <c r="AD518" s="1349"/>
      <c r="AE518" s="1349"/>
      <c r="AF518" s="1349"/>
    </row>
    <row r="519">
      <c r="A519" s="1211"/>
      <c r="B519" s="1523"/>
      <c r="C519" s="1523"/>
      <c r="D519" s="1523"/>
      <c r="E519" s="1523"/>
      <c r="F519" s="1523"/>
      <c r="G519" s="1523"/>
      <c r="H519" s="1523"/>
      <c r="I519" s="1523"/>
      <c r="J519" s="1523"/>
      <c r="K519" s="1523"/>
      <c r="L519" s="1523"/>
      <c r="M519" s="1523"/>
      <c r="N519" s="1349"/>
      <c r="O519" s="1349"/>
      <c r="P519" s="1349"/>
      <c r="Q519" s="1349"/>
      <c r="R519" s="1349"/>
      <c r="S519" s="1349"/>
      <c r="T519" s="1349"/>
      <c r="U519" s="1349"/>
      <c r="V519" s="1349"/>
      <c r="W519" s="1349"/>
      <c r="X519" s="1349"/>
      <c r="Y519" s="1349"/>
      <c r="Z519" s="1349"/>
      <c r="AA519" s="1349"/>
      <c r="AB519" s="1349"/>
      <c r="AC519" s="1349"/>
      <c r="AD519" s="1349"/>
      <c r="AE519" s="1349"/>
      <c r="AF519" s="1349"/>
    </row>
    <row r="520">
      <c r="A520" s="1211"/>
      <c r="B520" s="1523"/>
      <c r="C520" s="1523"/>
      <c r="D520" s="1523"/>
      <c r="E520" s="1523"/>
      <c r="F520" s="1523"/>
      <c r="G520" s="1523"/>
      <c r="H520" s="1523"/>
      <c r="I520" s="1523"/>
      <c r="J520" s="1523"/>
      <c r="K520" s="1523"/>
      <c r="L520" s="1523"/>
      <c r="M520" s="1523"/>
      <c r="N520" s="1349"/>
      <c r="O520" s="1349"/>
      <c r="P520" s="1349"/>
      <c r="Q520" s="1349"/>
      <c r="R520" s="1349"/>
      <c r="S520" s="1349"/>
      <c r="T520" s="1349"/>
      <c r="U520" s="1349"/>
      <c r="V520" s="1349"/>
      <c r="W520" s="1349"/>
      <c r="X520" s="1349"/>
      <c r="Y520" s="1349"/>
      <c r="Z520" s="1349"/>
      <c r="AA520" s="1349"/>
      <c r="AB520" s="1349"/>
      <c r="AC520" s="1349"/>
      <c r="AD520" s="1349"/>
      <c r="AE520" s="1349"/>
      <c r="AF520" s="1349"/>
    </row>
    <row r="521">
      <c r="A521" s="1211"/>
      <c r="B521" s="1523"/>
      <c r="C521" s="1523"/>
      <c r="D521" s="1523"/>
      <c r="E521" s="1523"/>
      <c r="F521" s="1523"/>
      <c r="G521" s="1523"/>
      <c r="H521" s="1523"/>
      <c r="I521" s="1523"/>
      <c r="J521" s="1523"/>
      <c r="K521" s="1523"/>
      <c r="L521" s="1523"/>
      <c r="M521" s="1523"/>
      <c r="N521" s="1349"/>
      <c r="O521" s="1349"/>
      <c r="P521" s="1349"/>
      <c r="Q521" s="1349"/>
      <c r="R521" s="1349"/>
      <c r="S521" s="1349"/>
      <c r="T521" s="1349"/>
      <c r="U521" s="1349"/>
      <c r="V521" s="1349"/>
      <c r="W521" s="1349"/>
      <c r="X521" s="1349"/>
      <c r="Y521" s="1349"/>
      <c r="Z521" s="1349"/>
      <c r="AA521" s="1349"/>
      <c r="AB521" s="1349"/>
      <c r="AC521" s="1349"/>
      <c r="AD521" s="1349"/>
      <c r="AE521" s="1349"/>
      <c r="AF521" s="1349"/>
    </row>
    <row r="522">
      <c r="A522" s="1211"/>
      <c r="B522" s="1523"/>
      <c r="C522" s="1523"/>
      <c r="D522" s="1523"/>
      <c r="E522" s="1523"/>
      <c r="F522" s="1523"/>
      <c r="G522" s="1523"/>
      <c r="H522" s="1523"/>
      <c r="I522" s="1523"/>
      <c r="J522" s="1523"/>
      <c r="K522" s="1523"/>
      <c r="L522" s="1523"/>
      <c r="M522" s="1523"/>
      <c r="N522" s="1349"/>
      <c r="O522" s="1349"/>
      <c r="P522" s="1349"/>
      <c r="Q522" s="1349"/>
      <c r="R522" s="1349"/>
      <c r="S522" s="1349"/>
      <c r="T522" s="1349"/>
      <c r="U522" s="1349"/>
      <c r="V522" s="1349"/>
      <c r="W522" s="1349"/>
      <c r="X522" s="1349"/>
      <c r="Y522" s="1349"/>
      <c r="Z522" s="1349"/>
      <c r="AA522" s="1349"/>
      <c r="AB522" s="1349"/>
      <c r="AC522" s="1349"/>
      <c r="AD522" s="1349"/>
      <c r="AE522" s="1349"/>
      <c r="AF522" s="1349"/>
    </row>
    <row r="523">
      <c r="A523" s="1211"/>
      <c r="B523" s="1523"/>
      <c r="C523" s="1523"/>
      <c r="D523" s="1523"/>
      <c r="E523" s="1523"/>
      <c r="F523" s="1523"/>
      <c r="G523" s="1523"/>
      <c r="H523" s="1523"/>
      <c r="I523" s="1523"/>
      <c r="J523" s="1523"/>
      <c r="K523" s="1523"/>
      <c r="L523" s="1523"/>
      <c r="M523" s="1523"/>
      <c r="N523" s="1349"/>
      <c r="O523" s="1349"/>
      <c r="P523" s="1349"/>
      <c r="Q523" s="1349"/>
      <c r="R523" s="1349"/>
      <c r="S523" s="1349"/>
      <c r="T523" s="1349"/>
      <c r="U523" s="1349"/>
      <c r="V523" s="1349"/>
      <c r="W523" s="1349"/>
      <c r="X523" s="1349"/>
      <c r="Y523" s="1349"/>
      <c r="Z523" s="1349"/>
      <c r="AA523" s="1349"/>
      <c r="AB523" s="1349"/>
      <c r="AC523" s="1349"/>
      <c r="AD523" s="1349"/>
      <c r="AE523" s="1349"/>
      <c r="AF523" s="1349"/>
    </row>
    <row r="524">
      <c r="A524" s="1211"/>
      <c r="B524" s="1523"/>
      <c r="C524" s="1523"/>
      <c r="D524" s="1523"/>
      <c r="E524" s="1523"/>
      <c r="F524" s="1523"/>
      <c r="G524" s="1523"/>
      <c r="H524" s="1523"/>
      <c r="I524" s="1523"/>
      <c r="J524" s="1523"/>
      <c r="K524" s="1523"/>
      <c r="L524" s="1523"/>
      <c r="M524" s="1523"/>
      <c r="N524" s="1349"/>
      <c r="O524" s="1349"/>
      <c r="P524" s="1349"/>
      <c r="Q524" s="1349"/>
      <c r="R524" s="1349"/>
      <c r="S524" s="1349"/>
      <c r="T524" s="1349"/>
      <c r="U524" s="1349"/>
      <c r="V524" s="1349"/>
      <c r="W524" s="1349"/>
      <c r="X524" s="1349"/>
      <c r="Y524" s="1349"/>
      <c r="Z524" s="1349"/>
      <c r="AA524" s="1349"/>
      <c r="AB524" s="1349"/>
      <c r="AC524" s="1349"/>
      <c r="AD524" s="1349"/>
      <c r="AE524" s="1349"/>
      <c r="AF524" s="1349"/>
    </row>
    <row r="525">
      <c r="A525" s="1211"/>
      <c r="B525" s="1523"/>
      <c r="C525" s="1523"/>
      <c r="D525" s="1523"/>
      <c r="E525" s="1523"/>
      <c r="F525" s="1523"/>
      <c r="G525" s="1523"/>
      <c r="H525" s="1523"/>
      <c r="I525" s="1523"/>
      <c r="J525" s="1523"/>
      <c r="K525" s="1523"/>
      <c r="L525" s="1523"/>
      <c r="M525" s="1523"/>
      <c r="N525" s="1349"/>
      <c r="O525" s="1349"/>
      <c r="P525" s="1349"/>
      <c r="Q525" s="1349"/>
      <c r="R525" s="1349"/>
      <c r="S525" s="1349"/>
      <c r="T525" s="1349"/>
      <c r="U525" s="1349"/>
      <c r="V525" s="1349"/>
      <c r="W525" s="1349"/>
      <c r="X525" s="1349"/>
      <c r="Y525" s="1349"/>
      <c r="Z525" s="1349"/>
      <c r="AA525" s="1349"/>
      <c r="AB525" s="1349"/>
      <c r="AC525" s="1349"/>
      <c r="AD525" s="1349"/>
      <c r="AE525" s="1349"/>
      <c r="AF525" s="1349"/>
    </row>
    <row r="526">
      <c r="A526" s="1211"/>
      <c r="B526" s="1523"/>
      <c r="C526" s="1523"/>
      <c r="D526" s="1523"/>
      <c r="E526" s="1523"/>
      <c r="F526" s="1523"/>
      <c r="G526" s="1523"/>
      <c r="H526" s="1523"/>
      <c r="I526" s="1523"/>
      <c r="J526" s="1523"/>
      <c r="K526" s="1523"/>
      <c r="L526" s="1523"/>
      <c r="M526" s="1523"/>
      <c r="N526" s="1349"/>
      <c r="O526" s="1349"/>
      <c r="P526" s="1349"/>
      <c r="Q526" s="1349"/>
      <c r="R526" s="1349"/>
      <c r="S526" s="1349"/>
      <c r="T526" s="1349"/>
      <c r="U526" s="1349"/>
      <c r="V526" s="1349"/>
      <c r="W526" s="1349"/>
      <c r="X526" s="1349"/>
      <c r="Y526" s="1349"/>
      <c r="Z526" s="1349"/>
      <c r="AA526" s="1349"/>
      <c r="AB526" s="1349"/>
      <c r="AC526" s="1349"/>
      <c r="AD526" s="1349"/>
      <c r="AE526" s="1349"/>
      <c r="AF526" s="1349"/>
    </row>
    <row r="527">
      <c r="A527" s="1211"/>
      <c r="B527" s="1523"/>
      <c r="C527" s="1523"/>
      <c r="D527" s="1523"/>
      <c r="E527" s="1523"/>
      <c r="F527" s="1523"/>
      <c r="G527" s="1523"/>
      <c r="H527" s="1523"/>
      <c r="I527" s="1523"/>
      <c r="J527" s="1523"/>
      <c r="K527" s="1523"/>
      <c r="L527" s="1523"/>
      <c r="M527" s="1523"/>
      <c r="N527" s="1349"/>
      <c r="O527" s="1349"/>
      <c r="P527" s="1349"/>
      <c r="Q527" s="1349"/>
      <c r="R527" s="1349"/>
      <c r="S527" s="1349"/>
      <c r="T527" s="1349"/>
      <c r="U527" s="1349"/>
      <c r="V527" s="1349"/>
      <c r="W527" s="1349"/>
      <c r="X527" s="1349"/>
      <c r="Y527" s="1349"/>
      <c r="Z527" s="1349"/>
      <c r="AA527" s="1349"/>
      <c r="AB527" s="1349"/>
      <c r="AC527" s="1349"/>
      <c r="AD527" s="1349"/>
      <c r="AE527" s="1349"/>
      <c r="AF527" s="1349"/>
    </row>
    <row r="528">
      <c r="A528" s="1211"/>
      <c r="B528" s="1523"/>
      <c r="C528" s="1523"/>
      <c r="D528" s="1523"/>
      <c r="E528" s="1523"/>
      <c r="F528" s="1523"/>
      <c r="G528" s="1523"/>
      <c r="H528" s="1523"/>
      <c r="I528" s="1523"/>
      <c r="J528" s="1523"/>
      <c r="K528" s="1523"/>
      <c r="L528" s="1523"/>
      <c r="M528" s="1523"/>
      <c r="N528" s="1349"/>
      <c r="O528" s="1349"/>
      <c r="P528" s="1349"/>
      <c r="Q528" s="1349"/>
      <c r="R528" s="1349"/>
      <c r="S528" s="1349"/>
      <c r="T528" s="1349"/>
      <c r="U528" s="1349"/>
      <c r="V528" s="1349"/>
      <c r="W528" s="1349"/>
      <c r="X528" s="1349"/>
      <c r="Y528" s="1349"/>
      <c r="Z528" s="1349"/>
      <c r="AA528" s="1349"/>
      <c r="AB528" s="1349"/>
      <c r="AC528" s="1349"/>
      <c r="AD528" s="1349"/>
      <c r="AE528" s="1349"/>
      <c r="AF528" s="1349"/>
    </row>
    <row r="529">
      <c r="A529" s="1211"/>
      <c r="B529" s="1523"/>
      <c r="C529" s="1523"/>
      <c r="D529" s="1523"/>
      <c r="E529" s="1523"/>
      <c r="F529" s="1523"/>
      <c r="G529" s="1523"/>
      <c r="H529" s="1523"/>
      <c r="I529" s="1523"/>
      <c r="J529" s="1523"/>
      <c r="K529" s="1523"/>
      <c r="L529" s="1523"/>
      <c r="M529" s="1523"/>
      <c r="N529" s="1349"/>
      <c r="O529" s="1349"/>
      <c r="P529" s="1349"/>
      <c r="Q529" s="1349"/>
      <c r="R529" s="1349"/>
      <c r="S529" s="1349"/>
      <c r="T529" s="1349"/>
      <c r="U529" s="1349"/>
      <c r="V529" s="1349"/>
      <c r="W529" s="1349"/>
      <c r="X529" s="1349"/>
      <c r="Y529" s="1349"/>
      <c r="Z529" s="1349"/>
      <c r="AA529" s="1349"/>
      <c r="AB529" s="1349"/>
      <c r="AC529" s="1349"/>
      <c r="AD529" s="1349"/>
      <c r="AE529" s="1349"/>
      <c r="AF529" s="1349"/>
    </row>
    <row r="530">
      <c r="A530" s="1211"/>
      <c r="B530" s="1523"/>
      <c r="C530" s="1523"/>
      <c r="D530" s="1523"/>
      <c r="E530" s="1523"/>
      <c r="F530" s="1523"/>
      <c r="G530" s="1523"/>
      <c r="H530" s="1523"/>
      <c r="I530" s="1523"/>
      <c r="J530" s="1523"/>
      <c r="K530" s="1523"/>
      <c r="L530" s="1523"/>
      <c r="M530" s="1523"/>
      <c r="N530" s="1349"/>
      <c r="O530" s="1349"/>
      <c r="P530" s="1349"/>
      <c r="Q530" s="1349"/>
      <c r="R530" s="1349"/>
      <c r="S530" s="1349"/>
      <c r="T530" s="1349"/>
      <c r="U530" s="1349"/>
      <c r="V530" s="1349"/>
      <c r="W530" s="1349"/>
      <c r="X530" s="1349"/>
      <c r="Y530" s="1349"/>
      <c r="Z530" s="1349"/>
      <c r="AA530" s="1349"/>
      <c r="AB530" s="1349"/>
      <c r="AC530" s="1349"/>
      <c r="AD530" s="1349"/>
      <c r="AE530" s="1349"/>
      <c r="AF530" s="1349"/>
    </row>
    <row r="531">
      <c r="A531" s="1211"/>
      <c r="B531" s="1523"/>
      <c r="C531" s="1523"/>
      <c r="D531" s="1523"/>
      <c r="E531" s="1523"/>
      <c r="F531" s="1523"/>
      <c r="G531" s="1523"/>
      <c r="H531" s="1523"/>
      <c r="I531" s="1523"/>
      <c r="J531" s="1523"/>
      <c r="K531" s="1523"/>
      <c r="L531" s="1523"/>
      <c r="M531" s="1523"/>
      <c r="N531" s="1349"/>
      <c r="O531" s="1349"/>
      <c r="P531" s="1349"/>
      <c r="Q531" s="1349"/>
      <c r="R531" s="1349"/>
      <c r="S531" s="1349"/>
      <c r="T531" s="1349"/>
      <c r="U531" s="1349"/>
      <c r="V531" s="1349"/>
      <c r="W531" s="1349"/>
      <c r="X531" s="1349"/>
      <c r="Y531" s="1349"/>
      <c r="Z531" s="1349"/>
      <c r="AA531" s="1349"/>
      <c r="AB531" s="1349"/>
      <c r="AC531" s="1349"/>
      <c r="AD531" s="1349"/>
      <c r="AE531" s="1349"/>
      <c r="AF531" s="1349"/>
    </row>
    <row r="532">
      <c r="A532" s="1211"/>
      <c r="B532" s="1523"/>
      <c r="C532" s="1523"/>
      <c r="D532" s="1523"/>
      <c r="E532" s="1523"/>
      <c r="F532" s="1523"/>
      <c r="G532" s="1523"/>
      <c r="H532" s="1523"/>
      <c r="I532" s="1523"/>
      <c r="J532" s="1523"/>
      <c r="K532" s="1523"/>
      <c r="L532" s="1523"/>
      <c r="M532" s="1523"/>
      <c r="N532" s="1349"/>
      <c r="O532" s="1349"/>
      <c r="P532" s="1349"/>
      <c r="Q532" s="1349"/>
      <c r="R532" s="1349"/>
      <c r="S532" s="1349"/>
      <c r="T532" s="1349"/>
      <c r="U532" s="1349"/>
      <c r="V532" s="1349"/>
      <c r="W532" s="1349"/>
      <c r="X532" s="1349"/>
      <c r="Y532" s="1349"/>
      <c r="Z532" s="1349"/>
      <c r="AA532" s="1349"/>
      <c r="AB532" s="1349"/>
      <c r="AC532" s="1349"/>
      <c r="AD532" s="1349"/>
      <c r="AE532" s="1349"/>
      <c r="AF532" s="1349"/>
    </row>
    <row r="533">
      <c r="A533" s="1211"/>
      <c r="B533" s="1523"/>
      <c r="C533" s="1523"/>
      <c r="D533" s="1523"/>
      <c r="E533" s="1523"/>
      <c r="F533" s="1523"/>
      <c r="G533" s="1523"/>
      <c r="H533" s="1523"/>
      <c r="I533" s="1523"/>
      <c r="J533" s="1523"/>
      <c r="K533" s="1523"/>
      <c r="L533" s="1523"/>
      <c r="M533" s="1523"/>
      <c r="N533" s="1349"/>
      <c r="O533" s="1349"/>
      <c r="P533" s="1349"/>
      <c r="Q533" s="1349"/>
      <c r="R533" s="1349"/>
      <c r="S533" s="1349"/>
      <c r="T533" s="1349"/>
      <c r="U533" s="1349"/>
      <c r="V533" s="1349"/>
      <c r="W533" s="1349"/>
      <c r="X533" s="1349"/>
      <c r="Y533" s="1349"/>
      <c r="Z533" s="1349"/>
      <c r="AA533" s="1349"/>
      <c r="AB533" s="1349"/>
      <c r="AC533" s="1349"/>
      <c r="AD533" s="1349"/>
      <c r="AE533" s="1349"/>
      <c r="AF533" s="1349"/>
    </row>
    <row r="534">
      <c r="A534" s="1211"/>
      <c r="B534" s="1523"/>
      <c r="C534" s="1523"/>
      <c r="D534" s="1523"/>
      <c r="E534" s="1523"/>
      <c r="F534" s="1523"/>
      <c r="G534" s="1523"/>
      <c r="H534" s="1523"/>
      <c r="I534" s="1523"/>
      <c r="J534" s="1523"/>
      <c r="K534" s="1523"/>
      <c r="L534" s="1523"/>
      <c r="M534" s="1523"/>
      <c r="N534" s="1349"/>
      <c r="O534" s="1349"/>
      <c r="P534" s="1349"/>
      <c r="Q534" s="1349"/>
      <c r="R534" s="1349"/>
      <c r="S534" s="1349"/>
      <c r="T534" s="1349"/>
      <c r="U534" s="1349"/>
      <c r="V534" s="1349"/>
      <c r="W534" s="1349"/>
      <c r="X534" s="1349"/>
      <c r="Y534" s="1349"/>
      <c r="Z534" s="1349"/>
      <c r="AA534" s="1349"/>
      <c r="AB534" s="1349"/>
      <c r="AC534" s="1349"/>
      <c r="AD534" s="1349"/>
      <c r="AE534" s="1349"/>
      <c r="AF534" s="1349"/>
    </row>
    <row r="535">
      <c r="A535" s="1211"/>
      <c r="B535" s="1523"/>
      <c r="C535" s="1523"/>
      <c r="D535" s="1523"/>
      <c r="E535" s="1523"/>
      <c r="F535" s="1523"/>
      <c r="G535" s="1523"/>
      <c r="H535" s="1523"/>
      <c r="I535" s="1523"/>
      <c r="J535" s="1523"/>
      <c r="K535" s="1523"/>
      <c r="L535" s="1523"/>
      <c r="M535" s="1523"/>
      <c r="N535" s="1349"/>
      <c r="O535" s="1349"/>
      <c r="P535" s="1349"/>
      <c r="Q535" s="1349"/>
      <c r="R535" s="1349"/>
      <c r="S535" s="1349"/>
      <c r="T535" s="1349"/>
      <c r="U535" s="1349"/>
      <c r="V535" s="1349"/>
      <c r="W535" s="1349"/>
      <c r="X535" s="1349"/>
      <c r="Y535" s="1349"/>
      <c r="Z535" s="1349"/>
      <c r="AA535" s="1349"/>
      <c r="AB535" s="1349"/>
      <c r="AC535" s="1349"/>
      <c r="AD535" s="1349"/>
      <c r="AE535" s="1349"/>
      <c r="AF535" s="1349"/>
    </row>
    <row r="536">
      <c r="A536" s="1211"/>
      <c r="B536" s="1523"/>
      <c r="C536" s="1523"/>
      <c r="D536" s="1523"/>
      <c r="E536" s="1523"/>
      <c r="F536" s="1523"/>
      <c r="G536" s="1523"/>
      <c r="H536" s="1523"/>
      <c r="I536" s="1523"/>
      <c r="J536" s="1523"/>
      <c r="K536" s="1523"/>
      <c r="L536" s="1523"/>
      <c r="M536" s="1523"/>
      <c r="N536" s="1349"/>
      <c r="O536" s="1349"/>
      <c r="P536" s="1349"/>
      <c r="Q536" s="1349"/>
      <c r="R536" s="1349"/>
      <c r="S536" s="1349"/>
      <c r="T536" s="1349"/>
      <c r="U536" s="1349"/>
      <c r="V536" s="1349"/>
      <c r="W536" s="1349"/>
      <c r="X536" s="1349"/>
      <c r="Y536" s="1349"/>
      <c r="Z536" s="1349"/>
      <c r="AA536" s="1349"/>
      <c r="AB536" s="1349"/>
      <c r="AC536" s="1349"/>
      <c r="AD536" s="1349"/>
      <c r="AE536" s="1349"/>
      <c r="AF536" s="1349"/>
    </row>
    <row r="537">
      <c r="A537" s="1211"/>
      <c r="B537" s="1523"/>
      <c r="C537" s="1523"/>
      <c r="D537" s="1523"/>
      <c r="E537" s="1523"/>
      <c r="F537" s="1523"/>
      <c r="G537" s="1523"/>
      <c r="H537" s="1523"/>
      <c r="I537" s="1523"/>
      <c r="J537" s="1523"/>
      <c r="K537" s="1523"/>
      <c r="L537" s="1523"/>
      <c r="M537" s="1523"/>
      <c r="N537" s="1349"/>
      <c r="O537" s="1349"/>
      <c r="P537" s="1349"/>
      <c r="Q537" s="1349"/>
      <c r="R537" s="1349"/>
      <c r="S537" s="1349"/>
      <c r="T537" s="1349"/>
      <c r="U537" s="1349"/>
      <c r="V537" s="1349"/>
      <c r="W537" s="1349"/>
      <c r="X537" s="1349"/>
      <c r="Y537" s="1349"/>
      <c r="Z537" s="1349"/>
      <c r="AA537" s="1349"/>
      <c r="AB537" s="1349"/>
      <c r="AC537" s="1349"/>
      <c r="AD537" s="1349"/>
      <c r="AE537" s="1349"/>
      <c r="AF537" s="1349"/>
    </row>
    <row r="538">
      <c r="A538" s="1211"/>
      <c r="B538" s="1523"/>
      <c r="C538" s="1523"/>
      <c r="D538" s="1523"/>
      <c r="E538" s="1523"/>
      <c r="F538" s="1523"/>
      <c r="G538" s="1523"/>
      <c r="H538" s="1523"/>
      <c r="I538" s="1523"/>
      <c r="J538" s="1523"/>
      <c r="K538" s="1523"/>
      <c r="L538" s="1523"/>
      <c r="M538" s="1523"/>
      <c r="N538" s="1349"/>
      <c r="O538" s="1349"/>
      <c r="P538" s="1349"/>
      <c r="Q538" s="1349"/>
      <c r="R538" s="1349"/>
      <c r="S538" s="1349"/>
      <c r="T538" s="1349"/>
      <c r="U538" s="1349"/>
      <c r="V538" s="1349"/>
      <c r="W538" s="1349"/>
      <c r="X538" s="1349"/>
      <c r="Y538" s="1349"/>
      <c r="Z538" s="1349"/>
      <c r="AA538" s="1349"/>
      <c r="AB538" s="1349"/>
      <c r="AC538" s="1349"/>
      <c r="AD538" s="1349"/>
      <c r="AE538" s="1349"/>
      <c r="AF538" s="1349"/>
    </row>
    <row r="539">
      <c r="A539" s="1211"/>
      <c r="B539" s="1523"/>
      <c r="C539" s="1523"/>
      <c r="D539" s="1523"/>
      <c r="E539" s="1523"/>
      <c r="F539" s="1523"/>
      <c r="G539" s="1523"/>
      <c r="H539" s="1523"/>
      <c r="I539" s="1523"/>
      <c r="J539" s="1523"/>
      <c r="K539" s="1523"/>
      <c r="L539" s="1523"/>
      <c r="M539" s="1523"/>
      <c r="N539" s="1349"/>
      <c r="O539" s="1349"/>
      <c r="P539" s="1349"/>
      <c r="Q539" s="1349"/>
      <c r="R539" s="1349"/>
      <c r="S539" s="1349"/>
      <c r="T539" s="1349"/>
      <c r="U539" s="1349"/>
      <c r="V539" s="1349"/>
      <c r="W539" s="1349"/>
      <c r="X539" s="1349"/>
      <c r="Y539" s="1349"/>
      <c r="Z539" s="1349"/>
      <c r="AA539" s="1349"/>
      <c r="AB539" s="1349"/>
      <c r="AC539" s="1349"/>
      <c r="AD539" s="1349"/>
      <c r="AE539" s="1349"/>
      <c r="AF539" s="1349"/>
    </row>
    <row r="540">
      <c r="A540" s="1211"/>
      <c r="B540" s="1523"/>
      <c r="C540" s="1523"/>
      <c r="D540" s="1523"/>
      <c r="E540" s="1523"/>
      <c r="F540" s="1523"/>
      <c r="G540" s="1523"/>
      <c r="H540" s="1523"/>
      <c r="I540" s="1523"/>
      <c r="J540" s="1523"/>
      <c r="K540" s="1523"/>
      <c r="L540" s="1523"/>
      <c r="M540" s="1523"/>
      <c r="N540" s="1349"/>
      <c r="O540" s="1349"/>
      <c r="P540" s="1349"/>
      <c r="Q540" s="1349"/>
      <c r="R540" s="1349"/>
      <c r="S540" s="1349"/>
      <c r="T540" s="1349"/>
      <c r="U540" s="1349"/>
      <c r="V540" s="1349"/>
      <c r="W540" s="1349"/>
      <c r="X540" s="1349"/>
      <c r="Y540" s="1349"/>
      <c r="Z540" s="1349"/>
      <c r="AA540" s="1349"/>
      <c r="AB540" s="1349"/>
      <c r="AC540" s="1349"/>
      <c r="AD540" s="1349"/>
      <c r="AE540" s="1349"/>
      <c r="AF540" s="1349"/>
    </row>
    <row r="541">
      <c r="A541" s="1211"/>
      <c r="B541" s="1523"/>
      <c r="C541" s="1523"/>
      <c r="D541" s="1523"/>
      <c r="E541" s="1523"/>
      <c r="F541" s="1523"/>
      <c r="G541" s="1523"/>
      <c r="H541" s="1523"/>
      <c r="I541" s="1523"/>
      <c r="J541" s="1523"/>
      <c r="K541" s="1523"/>
      <c r="L541" s="1523"/>
      <c r="M541" s="1523"/>
      <c r="N541" s="1349"/>
      <c r="O541" s="1349"/>
      <c r="P541" s="1349"/>
      <c r="Q541" s="1349"/>
      <c r="R541" s="1349"/>
      <c r="S541" s="1349"/>
      <c r="T541" s="1349"/>
      <c r="U541" s="1349"/>
      <c r="V541" s="1349"/>
      <c r="W541" s="1349"/>
      <c r="X541" s="1349"/>
      <c r="Y541" s="1349"/>
      <c r="Z541" s="1349"/>
      <c r="AA541" s="1349"/>
      <c r="AB541" s="1349"/>
      <c r="AC541" s="1349"/>
      <c r="AD541" s="1349"/>
      <c r="AE541" s="1349"/>
      <c r="AF541" s="1349"/>
    </row>
    <row r="542">
      <c r="A542" s="1211"/>
      <c r="B542" s="1523"/>
      <c r="C542" s="1523"/>
      <c r="D542" s="1523"/>
      <c r="E542" s="1523"/>
      <c r="F542" s="1523"/>
      <c r="G542" s="1523"/>
      <c r="H542" s="1523"/>
      <c r="I542" s="1523"/>
      <c r="J542" s="1523"/>
      <c r="K542" s="1523"/>
      <c r="L542" s="1523"/>
      <c r="M542" s="1523"/>
      <c r="N542" s="1349"/>
      <c r="O542" s="1349"/>
      <c r="P542" s="1349"/>
      <c r="Q542" s="1349"/>
      <c r="R542" s="1349"/>
      <c r="S542" s="1349"/>
      <c r="T542" s="1349"/>
      <c r="U542" s="1349"/>
      <c r="V542" s="1349"/>
      <c r="W542" s="1349"/>
      <c r="X542" s="1349"/>
      <c r="Y542" s="1349"/>
      <c r="Z542" s="1349"/>
      <c r="AA542" s="1349"/>
      <c r="AB542" s="1349"/>
      <c r="AC542" s="1349"/>
      <c r="AD542" s="1349"/>
      <c r="AE542" s="1349"/>
      <c r="AF542" s="1349"/>
    </row>
    <row r="543">
      <c r="A543" s="1211"/>
      <c r="B543" s="1523"/>
      <c r="C543" s="1523"/>
      <c r="D543" s="1523"/>
      <c r="E543" s="1523"/>
      <c r="F543" s="1523"/>
      <c r="G543" s="1523"/>
      <c r="H543" s="1523"/>
      <c r="I543" s="1523"/>
      <c r="J543" s="1523"/>
      <c r="K543" s="1523"/>
      <c r="L543" s="1523"/>
      <c r="M543" s="1523"/>
      <c r="N543" s="1349"/>
      <c r="O543" s="1349"/>
      <c r="P543" s="1349"/>
      <c r="Q543" s="1349"/>
      <c r="R543" s="1349"/>
      <c r="S543" s="1349"/>
      <c r="T543" s="1349"/>
      <c r="U543" s="1349"/>
      <c r="V543" s="1349"/>
      <c r="W543" s="1349"/>
      <c r="X543" s="1349"/>
      <c r="Y543" s="1349"/>
      <c r="Z543" s="1349"/>
      <c r="AA543" s="1349"/>
      <c r="AB543" s="1349"/>
      <c r="AC543" s="1349"/>
      <c r="AD543" s="1349"/>
      <c r="AE543" s="1349"/>
      <c r="AF543" s="1349"/>
    </row>
    <row r="544">
      <c r="A544" s="1211"/>
      <c r="B544" s="1523"/>
      <c r="C544" s="1523"/>
      <c r="D544" s="1523"/>
      <c r="E544" s="1523"/>
      <c r="F544" s="1523"/>
      <c r="G544" s="1523"/>
      <c r="H544" s="1523"/>
      <c r="I544" s="1523"/>
      <c r="J544" s="1523"/>
      <c r="K544" s="1523"/>
      <c r="L544" s="1523"/>
      <c r="M544" s="1523"/>
      <c r="N544" s="1349"/>
      <c r="O544" s="1349"/>
      <c r="P544" s="1349"/>
      <c r="Q544" s="1349"/>
      <c r="R544" s="1349"/>
      <c r="S544" s="1349"/>
      <c r="T544" s="1349"/>
      <c r="U544" s="1349"/>
      <c r="V544" s="1349"/>
      <c r="W544" s="1349"/>
      <c r="X544" s="1349"/>
      <c r="Y544" s="1349"/>
      <c r="Z544" s="1349"/>
      <c r="AA544" s="1349"/>
      <c r="AB544" s="1349"/>
      <c r="AC544" s="1349"/>
      <c r="AD544" s="1349"/>
      <c r="AE544" s="1349"/>
      <c r="AF544" s="1349"/>
    </row>
    <row r="545">
      <c r="A545" s="1211"/>
      <c r="B545" s="1523"/>
      <c r="C545" s="1523"/>
      <c r="D545" s="1523"/>
      <c r="E545" s="1523"/>
      <c r="F545" s="1523"/>
      <c r="G545" s="1523"/>
      <c r="H545" s="1523"/>
      <c r="I545" s="1523"/>
      <c r="J545" s="1523"/>
      <c r="K545" s="1523"/>
      <c r="L545" s="1523"/>
      <c r="M545" s="1523"/>
      <c r="N545" s="1349"/>
      <c r="O545" s="1349"/>
      <c r="P545" s="1349"/>
      <c r="Q545" s="1349"/>
      <c r="R545" s="1349"/>
      <c r="S545" s="1349"/>
      <c r="T545" s="1349"/>
      <c r="U545" s="1349"/>
      <c r="V545" s="1349"/>
      <c r="W545" s="1349"/>
      <c r="X545" s="1349"/>
      <c r="Y545" s="1349"/>
      <c r="Z545" s="1349"/>
      <c r="AA545" s="1349"/>
      <c r="AB545" s="1349"/>
      <c r="AC545" s="1349"/>
      <c r="AD545" s="1349"/>
      <c r="AE545" s="1349"/>
      <c r="AF545" s="1349"/>
    </row>
    <row r="546">
      <c r="A546" s="1211"/>
      <c r="B546" s="1523"/>
      <c r="C546" s="1523"/>
      <c r="D546" s="1523"/>
      <c r="E546" s="1523"/>
      <c r="F546" s="1523"/>
      <c r="G546" s="1523"/>
      <c r="H546" s="1523"/>
      <c r="I546" s="1523"/>
      <c r="J546" s="1523"/>
      <c r="K546" s="1523"/>
      <c r="L546" s="1523"/>
      <c r="M546" s="1523"/>
      <c r="N546" s="1349"/>
      <c r="O546" s="1349"/>
      <c r="P546" s="1349"/>
      <c r="Q546" s="1349"/>
      <c r="R546" s="1349"/>
      <c r="S546" s="1349"/>
      <c r="T546" s="1349"/>
      <c r="U546" s="1349"/>
      <c r="V546" s="1349"/>
      <c r="W546" s="1349"/>
      <c r="X546" s="1349"/>
      <c r="Y546" s="1349"/>
      <c r="Z546" s="1349"/>
      <c r="AA546" s="1349"/>
      <c r="AB546" s="1349"/>
      <c r="AC546" s="1349"/>
      <c r="AD546" s="1349"/>
      <c r="AE546" s="1349"/>
      <c r="AF546" s="1349"/>
    </row>
    <row r="547">
      <c r="A547" s="1211"/>
      <c r="B547" s="1523"/>
      <c r="C547" s="1523"/>
      <c r="D547" s="1523"/>
      <c r="E547" s="1523"/>
      <c r="F547" s="1523"/>
      <c r="G547" s="1523"/>
      <c r="H547" s="1523"/>
      <c r="I547" s="1523"/>
      <c r="J547" s="1523"/>
      <c r="K547" s="1523"/>
      <c r="L547" s="1523"/>
      <c r="M547" s="1523"/>
      <c r="N547" s="1349"/>
      <c r="O547" s="1349"/>
      <c r="P547" s="1349"/>
      <c r="Q547" s="1349"/>
      <c r="R547" s="1349"/>
      <c r="S547" s="1349"/>
      <c r="T547" s="1349"/>
      <c r="U547" s="1349"/>
      <c r="V547" s="1349"/>
      <c r="W547" s="1349"/>
      <c r="X547" s="1349"/>
      <c r="Y547" s="1349"/>
      <c r="Z547" s="1349"/>
      <c r="AA547" s="1349"/>
      <c r="AB547" s="1349"/>
      <c r="AC547" s="1349"/>
      <c r="AD547" s="1349"/>
      <c r="AE547" s="1349"/>
      <c r="AF547" s="1349"/>
    </row>
    <row r="548">
      <c r="A548" s="1211"/>
      <c r="B548" s="1523"/>
      <c r="C548" s="1523"/>
      <c r="D548" s="1523"/>
      <c r="E548" s="1523"/>
      <c r="F548" s="1523"/>
      <c r="G548" s="1523"/>
      <c r="H548" s="1523"/>
      <c r="I548" s="1523"/>
      <c r="J548" s="1523"/>
      <c r="K548" s="1523"/>
      <c r="L548" s="1523"/>
      <c r="M548" s="1523"/>
      <c r="N548" s="1349"/>
      <c r="O548" s="1349"/>
      <c r="P548" s="1349"/>
      <c r="Q548" s="1349"/>
      <c r="R548" s="1349"/>
      <c r="S548" s="1349"/>
      <c r="T548" s="1349"/>
      <c r="U548" s="1349"/>
      <c r="V548" s="1349"/>
      <c r="W548" s="1349"/>
      <c r="X548" s="1349"/>
      <c r="Y548" s="1349"/>
      <c r="Z548" s="1349"/>
      <c r="AA548" s="1349"/>
      <c r="AB548" s="1349"/>
      <c r="AC548" s="1349"/>
      <c r="AD548" s="1349"/>
      <c r="AE548" s="1349"/>
      <c r="AF548" s="1349"/>
    </row>
    <row r="549">
      <c r="A549" s="1211"/>
      <c r="B549" s="1523"/>
      <c r="C549" s="1523"/>
      <c r="D549" s="1523"/>
      <c r="E549" s="1523"/>
      <c r="F549" s="1523"/>
      <c r="G549" s="1523"/>
      <c r="H549" s="1523"/>
      <c r="I549" s="1523"/>
      <c r="J549" s="1523"/>
      <c r="K549" s="1523"/>
      <c r="L549" s="1523"/>
      <c r="M549" s="1523"/>
      <c r="N549" s="1349"/>
      <c r="O549" s="1349"/>
      <c r="P549" s="1349"/>
      <c r="Q549" s="1349"/>
      <c r="R549" s="1349"/>
      <c r="S549" s="1349"/>
      <c r="T549" s="1349"/>
      <c r="U549" s="1349"/>
      <c r="V549" s="1349"/>
      <c r="W549" s="1349"/>
      <c r="X549" s="1349"/>
      <c r="Y549" s="1349"/>
      <c r="Z549" s="1349"/>
      <c r="AA549" s="1349"/>
      <c r="AB549" s="1349"/>
      <c r="AC549" s="1349"/>
      <c r="AD549" s="1349"/>
      <c r="AE549" s="1349"/>
      <c r="AF549" s="1349"/>
    </row>
    <row r="550">
      <c r="A550" s="1211"/>
      <c r="B550" s="1523"/>
      <c r="C550" s="1523"/>
      <c r="D550" s="1523"/>
      <c r="E550" s="1523"/>
      <c r="F550" s="1523"/>
      <c r="G550" s="1523"/>
      <c r="H550" s="1523"/>
      <c r="I550" s="1523"/>
      <c r="J550" s="1523"/>
      <c r="K550" s="1523"/>
      <c r="L550" s="1523"/>
      <c r="M550" s="1523"/>
      <c r="N550" s="1349"/>
      <c r="O550" s="1349"/>
      <c r="P550" s="1349"/>
      <c r="Q550" s="1349"/>
      <c r="R550" s="1349"/>
      <c r="S550" s="1349"/>
      <c r="T550" s="1349"/>
      <c r="U550" s="1349"/>
      <c r="V550" s="1349"/>
      <c r="W550" s="1349"/>
      <c r="X550" s="1349"/>
      <c r="Y550" s="1349"/>
      <c r="Z550" s="1349"/>
      <c r="AA550" s="1349"/>
      <c r="AB550" s="1349"/>
      <c r="AC550" s="1349"/>
      <c r="AD550" s="1349"/>
      <c r="AE550" s="1349"/>
      <c r="AF550" s="1349"/>
    </row>
    <row r="551">
      <c r="A551" s="1211"/>
      <c r="B551" s="1523"/>
      <c r="C551" s="1523"/>
      <c r="D551" s="1523"/>
      <c r="E551" s="1523"/>
      <c r="F551" s="1523"/>
      <c r="G551" s="1523"/>
      <c r="H551" s="1523"/>
      <c r="I551" s="1523"/>
      <c r="J551" s="1523"/>
      <c r="K551" s="1523"/>
      <c r="L551" s="1523"/>
      <c r="M551" s="1523"/>
      <c r="N551" s="1349"/>
      <c r="O551" s="1349"/>
      <c r="P551" s="1349"/>
      <c r="Q551" s="1349"/>
      <c r="R551" s="1349"/>
      <c r="S551" s="1349"/>
      <c r="T551" s="1349"/>
      <c r="U551" s="1349"/>
      <c r="V551" s="1349"/>
      <c r="W551" s="1349"/>
      <c r="X551" s="1349"/>
      <c r="Y551" s="1349"/>
      <c r="Z551" s="1349"/>
      <c r="AA551" s="1349"/>
      <c r="AB551" s="1349"/>
      <c r="AC551" s="1349"/>
      <c r="AD551" s="1349"/>
      <c r="AE551" s="1349"/>
      <c r="AF551" s="1349"/>
    </row>
    <row r="552">
      <c r="A552" s="1211"/>
      <c r="B552" s="1523"/>
      <c r="C552" s="1523"/>
      <c r="D552" s="1523"/>
      <c r="E552" s="1523"/>
      <c r="F552" s="1523"/>
      <c r="G552" s="1523"/>
      <c r="H552" s="1523"/>
      <c r="I552" s="1523"/>
      <c r="J552" s="1523"/>
      <c r="K552" s="1523"/>
      <c r="L552" s="1523"/>
      <c r="M552" s="1523"/>
      <c r="N552" s="1349"/>
      <c r="O552" s="1349"/>
      <c r="P552" s="1349"/>
      <c r="Q552" s="1349"/>
      <c r="R552" s="1349"/>
      <c r="S552" s="1349"/>
      <c r="T552" s="1349"/>
      <c r="U552" s="1349"/>
      <c r="V552" s="1349"/>
      <c r="W552" s="1349"/>
      <c r="X552" s="1349"/>
      <c r="Y552" s="1349"/>
      <c r="Z552" s="1349"/>
      <c r="AA552" s="1349"/>
      <c r="AB552" s="1349"/>
      <c r="AC552" s="1349"/>
      <c r="AD552" s="1349"/>
      <c r="AE552" s="1349"/>
      <c r="AF552" s="1349"/>
    </row>
    <row r="553">
      <c r="A553" s="1211"/>
      <c r="B553" s="1523"/>
      <c r="C553" s="1523"/>
      <c r="D553" s="1523"/>
      <c r="E553" s="1523"/>
      <c r="F553" s="1523"/>
      <c r="G553" s="1523"/>
      <c r="H553" s="1523"/>
      <c r="I553" s="1523"/>
      <c r="J553" s="1523"/>
      <c r="K553" s="1523"/>
      <c r="L553" s="1523"/>
      <c r="M553" s="1523"/>
      <c r="N553" s="1349"/>
      <c r="O553" s="1349"/>
      <c r="P553" s="1349"/>
      <c r="Q553" s="1349"/>
      <c r="R553" s="1349"/>
      <c r="S553" s="1349"/>
      <c r="T553" s="1349"/>
      <c r="U553" s="1349"/>
      <c r="V553" s="1349"/>
      <c r="W553" s="1349"/>
      <c r="X553" s="1349"/>
      <c r="Y553" s="1349"/>
      <c r="Z553" s="1349"/>
      <c r="AA553" s="1349"/>
      <c r="AB553" s="1349"/>
      <c r="AC553" s="1349"/>
      <c r="AD553" s="1349"/>
      <c r="AE553" s="1349"/>
      <c r="AF553" s="1349"/>
    </row>
    <row r="554">
      <c r="A554" s="1211"/>
      <c r="B554" s="1523"/>
      <c r="C554" s="1523"/>
      <c r="D554" s="1523"/>
      <c r="E554" s="1523"/>
      <c r="F554" s="1523"/>
      <c r="G554" s="1523"/>
      <c r="H554" s="1523"/>
      <c r="I554" s="1523"/>
      <c r="J554" s="1523"/>
      <c r="K554" s="1523"/>
      <c r="L554" s="1523"/>
      <c r="M554" s="1523"/>
      <c r="N554" s="1349"/>
      <c r="O554" s="1349"/>
      <c r="P554" s="1349"/>
      <c r="Q554" s="1349"/>
      <c r="R554" s="1349"/>
      <c r="S554" s="1349"/>
      <c r="T554" s="1349"/>
      <c r="U554" s="1349"/>
      <c r="V554" s="1349"/>
      <c r="W554" s="1349"/>
      <c r="X554" s="1349"/>
      <c r="Y554" s="1349"/>
      <c r="Z554" s="1349"/>
      <c r="AA554" s="1349"/>
      <c r="AB554" s="1349"/>
      <c r="AC554" s="1349"/>
      <c r="AD554" s="1349"/>
      <c r="AE554" s="1349"/>
      <c r="AF554" s="1349"/>
    </row>
    <row r="555">
      <c r="A555" s="1211"/>
      <c r="B555" s="1523"/>
      <c r="C555" s="1523"/>
      <c r="D555" s="1523"/>
      <c r="E555" s="1523"/>
      <c r="F555" s="1523"/>
      <c r="G555" s="1523"/>
      <c r="H555" s="1523"/>
      <c r="I555" s="1523"/>
      <c r="J555" s="1523"/>
      <c r="K555" s="1523"/>
      <c r="L555" s="1523"/>
      <c r="M555" s="1523"/>
      <c r="N555" s="1349"/>
      <c r="O555" s="1349"/>
      <c r="P555" s="1349"/>
      <c r="Q555" s="1349"/>
      <c r="R555" s="1349"/>
      <c r="S555" s="1349"/>
      <c r="T555" s="1349"/>
      <c r="U555" s="1349"/>
      <c r="V555" s="1349"/>
      <c r="W555" s="1349"/>
      <c r="X555" s="1349"/>
      <c r="Y555" s="1349"/>
      <c r="Z555" s="1349"/>
      <c r="AA555" s="1349"/>
      <c r="AB555" s="1349"/>
      <c r="AC555" s="1349"/>
      <c r="AD555" s="1349"/>
      <c r="AE555" s="1349"/>
      <c r="AF555" s="1349"/>
    </row>
    <row r="556">
      <c r="A556" s="1211"/>
      <c r="B556" s="1523"/>
      <c r="C556" s="1523"/>
      <c r="D556" s="1523"/>
      <c r="E556" s="1523"/>
      <c r="F556" s="1523"/>
      <c r="G556" s="1523"/>
      <c r="H556" s="1523"/>
      <c r="I556" s="1523"/>
      <c r="J556" s="1523"/>
      <c r="K556" s="1523"/>
      <c r="L556" s="1523"/>
      <c r="M556" s="1523"/>
      <c r="N556" s="1349"/>
      <c r="O556" s="1349"/>
      <c r="P556" s="1349"/>
      <c r="Q556" s="1349"/>
      <c r="R556" s="1349"/>
      <c r="S556" s="1349"/>
      <c r="T556" s="1349"/>
      <c r="U556" s="1349"/>
      <c r="V556" s="1349"/>
      <c r="W556" s="1349"/>
      <c r="X556" s="1349"/>
      <c r="Y556" s="1349"/>
      <c r="Z556" s="1349"/>
      <c r="AA556" s="1349"/>
      <c r="AB556" s="1349"/>
      <c r="AC556" s="1349"/>
      <c r="AD556" s="1349"/>
      <c r="AE556" s="1349"/>
      <c r="AF556" s="1349"/>
    </row>
    <row r="557">
      <c r="A557" s="1211"/>
      <c r="B557" s="1523"/>
      <c r="C557" s="1523"/>
      <c r="D557" s="1523"/>
      <c r="E557" s="1523"/>
      <c r="F557" s="1523"/>
      <c r="G557" s="1523"/>
      <c r="H557" s="1523"/>
      <c r="I557" s="1523"/>
      <c r="J557" s="1523"/>
      <c r="K557" s="1523"/>
      <c r="L557" s="1523"/>
      <c r="M557" s="1523"/>
      <c r="N557" s="1349"/>
      <c r="O557" s="1349"/>
      <c r="P557" s="1349"/>
      <c r="Q557" s="1349"/>
      <c r="R557" s="1349"/>
      <c r="S557" s="1349"/>
      <c r="T557" s="1349"/>
      <c r="U557" s="1349"/>
      <c r="V557" s="1349"/>
      <c r="W557" s="1349"/>
      <c r="X557" s="1349"/>
      <c r="Y557" s="1349"/>
      <c r="Z557" s="1349"/>
      <c r="AA557" s="1349"/>
      <c r="AB557" s="1349"/>
      <c r="AC557" s="1349"/>
      <c r="AD557" s="1349"/>
      <c r="AE557" s="1349"/>
      <c r="AF557" s="1349"/>
    </row>
    <row r="558">
      <c r="A558" s="1211"/>
      <c r="B558" s="1523"/>
      <c r="C558" s="1523"/>
      <c r="D558" s="1523"/>
      <c r="E558" s="1523"/>
      <c r="F558" s="1523"/>
      <c r="G558" s="1523"/>
      <c r="H558" s="1523"/>
      <c r="I558" s="1523"/>
      <c r="J558" s="1523"/>
      <c r="K558" s="1523"/>
      <c r="L558" s="1523"/>
      <c r="M558" s="1523"/>
      <c r="N558" s="1349"/>
      <c r="O558" s="1349"/>
      <c r="P558" s="1349"/>
      <c r="Q558" s="1349"/>
      <c r="R558" s="1349"/>
      <c r="S558" s="1349"/>
      <c r="T558" s="1349"/>
      <c r="U558" s="1349"/>
      <c r="V558" s="1349"/>
      <c r="W558" s="1349"/>
      <c r="X558" s="1349"/>
      <c r="Y558" s="1349"/>
      <c r="Z558" s="1349"/>
      <c r="AA558" s="1349"/>
      <c r="AB558" s="1349"/>
      <c r="AC558" s="1349"/>
      <c r="AD558" s="1349"/>
      <c r="AE558" s="1349"/>
      <c r="AF558" s="1349"/>
    </row>
    <row r="559">
      <c r="A559" s="1211"/>
      <c r="B559" s="1523"/>
      <c r="C559" s="1523"/>
      <c r="D559" s="1523"/>
      <c r="E559" s="1523"/>
      <c r="F559" s="1523"/>
      <c r="G559" s="1523"/>
      <c r="H559" s="1523"/>
      <c r="I559" s="1523"/>
      <c r="J559" s="1523"/>
      <c r="K559" s="1523"/>
      <c r="L559" s="1523"/>
      <c r="M559" s="1523"/>
      <c r="N559" s="1349"/>
      <c r="O559" s="1349"/>
      <c r="P559" s="1349"/>
      <c r="Q559" s="1349"/>
      <c r="R559" s="1349"/>
      <c r="S559" s="1349"/>
      <c r="T559" s="1349"/>
      <c r="U559" s="1349"/>
      <c r="V559" s="1349"/>
      <c r="W559" s="1349"/>
      <c r="X559" s="1349"/>
      <c r="Y559" s="1349"/>
      <c r="Z559" s="1349"/>
      <c r="AA559" s="1349"/>
      <c r="AB559" s="1349"/>
      <c r="AC559" s="1349"/>
      <c r="AD559" s="1349"/>
      <c r="AE559" s="1349"/>
      <c r="AF559" s="1349"/>
    </row>
    <row r="560">
      <c r="A560" s="1211"/>
      <c r="B560" s="1523"/>
      <c r="C560" s="1523"/>
      <c r="D560" s="1523"/>
      <c r="E560" s="1523"/>
      <c r="F560" s="1523"/>
      <c r="G560" s="1523"/>
      <c r="H560" s="1523"/>
      <c r="I560" s="1523"/>
      <c r="J560" s="1523"/>
      <c r="K560" s="1523"/>
      <c r="L560" s="1523"/>
      <c r="M560" s="1523"/>
      <c r="N560" s="1349"/>
      <c r="O560" s="1349"/>
      <c r="P560" s="1349"/>
      <c r="Q560" s="1349"/>
      <c r="R560" s="1349"/>
      <c r="S560" s="1349"/>
      <c r="T560" s="1349"/>
      <c r="U560" s="1349"/>
      <c r="V560" s="1349"/>
      <c r="W560" s="1349"/>
      <c r="X560" s="1349"/>
      <c r="Y560" s="1349"/>
      <c r="Z560" s="1349"/>
      <c r="AA560" s="1349"/>
      <c r="AB560" s="1349"/>
      <c r="AC560" s="1349"/>
      <c r="AD560" s="1349"/>
      <c r="AE560" s="1349"/>
      <c r="AF560" s="1349"/>
    </row>
    <row r="561">
      <c r="A561" s="1211"/>
      <c r="B561" s="1523"/>
      <c r="C561" s="1523"/>
      <c r="D561" s="1523"/>
      <c r="E561" s="1523"/>
      <c r="F561" s="1523"/>
      <c r="G561" s="1523"/>
      <c r="H561" s="1523"/>
      <c r="I561" s="1523"/>
      <c r="J561" s="1523"/>
      <c r="K561" s="1523"/>
      <c r="L561" s="1523"/>
      <c r="M561" s="1523"/>
      <c r="N561" s="1349"/>
      <c r="O561" s="1349"/>
      <c r="P561" s="1349"/>
      <c r="Q561" s="1349"/>
      <c r="R561" s="1349"/>
      <c r="S561" s="1349"/>
      <c r="T561" s="1349"/>
      <c r="U561" s="1349"/>
      <c r="V561" s="1349"/>
      <c r="W561" s="1349"/>
      <c r="X561" s="1349"/>
      <c r="Y561" s="1349"/>
      <c r="Z561" s="1349"/>
      <c r="AA561" s="1349"/>
      <c r="AB561" s="1349"/>
      <c r="AC561" s="1349"/>
      <c r="AD561" s="1349"/>
      <c r="AE561" s="1349"/>
      <c r="AF561" s="1349"/>
    </row>
    <row r="562">
      <c r="A562" s="1211"/>
      <c r="B562" s="1523"/>
      <c r="C562" s="1523"/>
      <c r="D562" s="1523"/>
      <c r="E562" s="1523"/>
      <c r="F562" s="1523"/>
      <c r="G562" s="1523"/>
      <c r="H562" s="1523"/>
      <c r="I562" s="1523"/>
      <c r="J562" s="1523"/>
      <c r="K562" s="1523"/>
      <c r="L562" s="1523"/>
      <c r="M562" s="1523"/>
      <c r="N562" s="1349"/>
      <c r="O562" s="1349"/>
      <c r="P562" s="1349"/>
      <c r="Q562" s="1349"/>
      <c r="R562" s="1349"/>
      <c r="S562" s="1349"/>
      <c r="T562" s="1349"/>
      <c r="U562" s="1349"/>
      <c r="V562" s="1349"/>
      <c r="W562" s="1349"/>
      <c r="X562" s="1349"/>
      <c r="Y562" s="1349"/>
      <c r="Z562" s="1349"/>
      <c r="AA562" s="1349"/>
      <c r="AB562" s="1349"/>
      <c r="AC562" s="1349"/>
      <c r="AD562" s="1349"/>
      <c r="AE562" s="1349"/>
      <c r="AF562" s="1349"/>
    </row>
    <row r="563">
      <c r="A563" s="1211"/>
      <c r="B563" s="1523"/>
      <c r="C563" s="1523"/>
      <c r="D563" s="1523"/>
      <c r="E563" s="1523"/>
      <c r="F563" s="1523"/>
      <c r="G563" s="1523"/>
      <c r="H563" s="1523"/>
      <c r="I563" s="1523"/>
      <c r="J563" s="1523"/>
      <c r="K563" s="1523"/>
      <c r="L563" s="1523"/>
      <c r="M563" s="1523"/>
      <c r="N563" s="1349"/>
      <c r="O563" s="1349"/>
      <c r="P563" s="1349"/>
      <c r="Q563" s="1349"/>
      <c r="R563" s="1349"/>
      <c r="S563" s="1349"/>
      <c r="T563" s="1349"/>
      <c r="U563" s="1349"/>
      <c r="V563" s="1349"/>
      <c r="W563" s="1349"/>
      <c r="X563" s="1349"/>
      <c r="Y563" s="1349"/>
      <c r="Z563" s="1349"/>
      <c r="AA563" s="1349"/>
      <c r="AB563" s="1349"/>
      <c r="AC563" s="1349"/>
      <c r="AD563" s="1349"/>
      <c r="AE563" s="1349"/>
      <c r="AF563" s="1349"/>
    </row>
    <row r="564">
      <c r="A564" s="1211"/>
      <c r="B564" s="1523"/>
      <c r="C564" s="1523"/>
      <c r="D564" s="1523"/>
      <c r="E564" s="1523"/>
      <c r="F564" s="1523"/>
      <c r="G564" s="1523"/>
      <c r="H564" s="1523"/>
      <c r="I564" s="1523"/>
      <c r="J564" s="1523"/>
      <c r="K564" s="1523"/>
      <c r="L564" s="1523"/>
      <c r="M564" s="1523"/>
      <c r="N564" s="1349"/>
      <c r="O564" s="1349"/>
      <c r="P564" s="1349"/>
      <c r="Q564" s="1349"/>
      <c r="R564" s="1349"/>
      <c r="S564" s="1349"/>
      <c r="T564" s="1349"/>
      <c r="U564" s="1349"/>
      <c r="V564" s="1349"/>
      <c r="W564" s="1349"/>
      <c r="X564" s="1349"/>
      <c r="Y564" s="1349"/>
      <c r="Z564" s="1349"/>
      <c r="AA564" s="1349"/>
      <c r="AB564" s="1349"/>
      <c r="AC564" s="1349"/>
      <c r="AD564" s="1349"/>
      <c r="AE564" s="1349"/>
      <c r="AF564" s="1349"/>
    </row>
    <row r="565">
      <c r="A565" s="1211"/>
      <c r="B565" s="1523"/>
      <c r="C565" s="1523"/>
      <c r="D565" s="1523"/>
      <c r="E565" s="1523"/>
      <c r="F565" s="1523"/>
      <c r="G565" s="1523"/>
      <c r="H565" s="1523"/>
      <c r="I565" s="1523"/>
      <c r="J565" s="1523"/>
      <c r="K565" s="1523"/>
      <c r="L565" s="1523"/>
      <c r="M565" s="1523"/>
      <c r="N565" s="1349"/>
      <c r="O565" s="1349"/>
      <c r="P565" s="1349"/>
      <c r="Q565" s="1349"/>
      <c r="R565" s="1349"/>
      <c r="S565" s="1349"/>
      <c r="T565" s="1349"/>
      <c r="U565" s="1349"/>
      <c r="V565" s="1349"/>
      <c r="W565" s="1349"/>
      <c r="X565" s="1349"/>
      <c r="Y565" s="1349"/>
      <c r="Z565" s="1349"/>
      <c r="AA565" s="1349"/>
      <c r="AB565" s="1349"/>
      <c r="AC565" s="1349"/>
      <c r="AD565" s="1349"/>
      <c r="AE565" s="1349"/>
      <c r="AF565" s="1349"/>
    </row>
    <row r="566">
      <c r="A566" s="1211"/>
      <c r="B566" s="1523"/>
      <c r="C566" s="1523"/>
      <c r="D566" s="1523"/>
      <c r="E566" s="1523"/>
      <c r="F566" s="1523"/>
      <c r="G566" s="1523"/>
      <c r="H566" s="1523"/>
      <c r="I566" s="1523"/>
      <c r="J566" s="1523"/>
      <c r="K566" s="1523"/>
      <c r="L566" s="1523"/>
      <c r="M566" s="1523"/>
      <c r="N566" s="1349"/>
      <c r="O566" s="1349"/>
      <c r="P566" s="1349"/>
      <c r="Q566" s="1349"/>
      <c r="R566" s="1349"/>
      <c r="S566" s="1349"/>
      <c r="T566" s="1349"/>
      <c r="U566" s="1349"/>
      <c r="V566" s="1349"/>
      <c r="W566" s="1349"/>
      <c r="X566" s="1349"/>
      <c r="Y566" s="1349"/>
      <c r="Z566" s="1349"/>
      <c r="AA566" s="1349"/>
      <c r="AB566" s="1349"/>
      <c r="AC566" s="1349"/>
      <c r="AD566" s="1349"/>
      <c r="AE566" s="1349"/>
      <c r="AF566" s="1349"/>
    </row>
    <row r="567">
      <c r="A567" s="1211"/>
      <c r="B567" s="1523"/>
      <c r="C567" s="1523"/>
      <c r="D567" s="1523"/>
      <c r="E567" s="1523"/>
      <c r="F567" s="1523"/>
      <c r="G567" s="1523"/>
      <c r="H567" s="1523"/>
      <c r="I567" s="1523"/>
      <c r="J567" s="1523"/>
      <c r="K567" s="1523"/>
      <c r="L567" s="1523"/>
      <c r="M567" s="1523"/>
      <c r="N567" s="1349"/>
      <c r="O567" s="1349"/>
      <c r="P567" s="1349"/>
      <c r="Q567" s="1349"/>
      <c r="R567" s="1349"/>
      <c r="S567" s="1349"/>
      <c r="T567" s="1349"/>
      <c r="U567" s="1349"/>
      <c r="V567" s="1349"/>
      <c r="W567" s="1349"/>
      <c r="X567" s="1349"/>
      <c r="Y567" s="1349"/>
      <c r="Z567" s="1349"/>
      <c r="AA567" s="1349"/>
      <c r="AB567" s="1349"/>
      <c r="AC567" s="1349"/>
      <c r="AD567" s="1349"/>
      <c r="AE567" s="1349"/>
      <c r="AF567" s="1349"/>
    </row>
    <row r="568">
      <c r="A568" s="1211"/>
      <c r="B568" s="1523"/>
      <c r="C568" s="1523"/>
      <c r="D568" s="1523"/>
      <c r="E568" s="1523"/>
      <c r="F568" s="1523"/>
      <c r="G568" s="1523"/>
      <c r="H568" s="1523"/>
      <c r="I568" s="1523"/>
      <c r="J568" s="1523"/>
      <c r="K568" s="1523"/>
      <c r="L568" s="1523"/>
      <c r="M568" s="1523"/>
      <c r="N568" s="1349"/>
      <c r="O568" s="1349"/>
      <c r="P568" s="1349"/>
      <c r="Q568" s="1349"/>
      <c r="R568" s="1349"/>
      <c r="S568" s="1349"/>
      <c r="T568" s="1349"/>
      <c r="U568" s="1349"/>
      <c r="V568" s="1349"/>
      <c r="W568" s="1349"/>
      <c r="X568" s="1349"/>
      <c r="Y568" s="1349"/>
      <c r="Z568" s="1349"/>
      <c r="AA568" s="1349"/>
      <c r="AB568" s="1349"/>
      <c r="AC568" s="1349"/>
      <c r="AD568" s="1349"/>
      <c r="AE568" s="1349"/>
      <c r="AF568" s="1349"/>
    </row>
    <row r="569">
      <c r="A569" s="1211"/>
      <c r="B569" s="1523"/>
      <c r="C569" s="1523"/>
      <c r="D569" s="1523"/>
      <c r="E569" s="1523"/>
      <c r="F569" s="1523"/>
      <c r="G569" s="1523"/>
      <c r="H569" s="1523"/>
      <c r="I569" s="1523"/>
      <c r="J569" s="1523"/>
      <c r="K569" s="1523"/>
      <c r="L569" s="1523"/>
      <c r="M569" s="1523"/>
      <c r="N569" s="1349"/>
      <c r="O569" s="1349"/>
      <c r="P569" s="1349"/>
      <c r="Q569" s="1349"/>
      <c r="R569" s="1349"/>
      <c r="S569" s="1349"/>
      <c r="T569" s="1349"/>
      <c r="U569" s="1349"/>
      <c r="V569" s="1349"/>
      <c r="W569" s="1349"/>
      <c r="X569" s="1349"/>
      <c r="Y569" s="1349"/>
      <c r="Z569" s="1349"/>
      <c r="AA569" s="1349"/>
      <c r="AB569" s="1349"/>
      <c r="AC569" s="1349"/>
      <c r="AD569" s="1349"/>
      <c r="AE569" s="1349"/>
      <c r="AF569" s="1349"/>
    </row>
    <row r="570">
      <c r="A570" s="1211"/>
      <c r="B570" s="1523"/>
      <c r="C570" s="1523"/>
      <c r="D570" s="1523"/>
      <c r="E570" s="1523"/>
      <c r="F570" s="1523"/>
      <c r="G570" s="1523"/>
      <c r="H570" s="1523"/>
      <c r="I570" s="1523"/>
      <c r="J570" s="1523"/>
      <c r="K570" s="1523"/>
      <c r="L570" s="1523"/>
      <c r="M570" s="1523"/>
      <c r="N570" s="1349"/>
      <c r="O570" s="1349"/>
      <c r="P570" s="1349"/>
      <c r="Q570" s="1349"/>
      <c r="R570" s="1349"/>
      <c r="S570" s="1349"/>
      <c r="T570" s="1349"/>
      <c r="U570" s="1349"/>
      <c r="V570" s="1349"/>
      <c r="W570" s="1349"/>
      <c r="X570" s="1349"/>
      <c r="Y570" s="1349"/>
      <c r="Z570" s="1349"/>
      <c r="AA570" s="1349"/>
      <c r="AB570" s="1349"/>
      <c r="AC570" s="1349"/>
      <c r="AD570" s="1349"/>
      <c r="AE570" s="1349"/>
      <c r="AF570" s="1349"/>
    </row>
    <row r="571">
      <c r="A571" s="1211"/>
      <c r="B571" s="1523"/>
      <c r="C571" s="1523"/>
      <c r="D571" s="1523"/>
      <c r="E571" s="1523"/>
      <c r="F571" s="1523"/>
      <c r="G571" s="1523"/>
      <c r="H571" s="1523"/>
      <c r="I571" s="1523"/>
      <c r="J571" s="1523"/>
      <c r="K571" s="1523"/>
      <c r="L571" s="1523"/>
      <c r="M571" s="1523"/>
      <c r="N571" s="1349"/>
      <c r="O571" s="1349"/>
      <c r="P571" s="1349"/>
      <c r="Q571" s="1349"/>
      <c r="R571" s="1349"/>
      <c r="S571" s="1349"/>
      <c r="T571" s="1349"/>
      <c r="U571" s="1349"/>
      <c r="V571" s="1349"/>
      <c r="W571" s="1349"/>
      <c r="X571" s="1349"/>
      <c r="Y571" s="1349"/>
      <c r="Z571" s="1349"/>
      <c r="AA571" s="1349"/>
      <c r="AB571" s="1349"/>
      <c r="AC571" s="1349"/>
      <c r="AD571" s="1349"/>
      <c r="AE571" s="1349"/>
      <c r="AF571" s="1349"/>
    </row>
    <row r="572">
      <c r="A572" s="1211"/>
      <c r="B572" s="1523"/>
      <c r="C572" s="1523"/>
      <c r="D572" s="1523"/>
      <c r="E572" s="1523"/>
      <c r="F572" s="1523"/>
      <c r="G572" s="1523"/>
      <c r="H572" s="1523"/>
      <c r="I572" s="1523"/>
      <c r="J572" s="1523"/>
      <c r="K572" s="1523"/>
      <c r="L572" s="1523"/>
      <c r="M572" s="1523"/>
      <c r="N572" s="1349"/>
      <c r="O572" s="1349"/>
      <c r="P572" s="1349"/>
      <c r="Q572" s="1349"/>
      <c r="R572" s="1349"/>
      <c r="S572" s="1349"/>
      <c r="T572" s="1349"/>
      <c r="U572" s="1349"/>
      <c r="V572" s="1349"/>
      <c r="W572" s="1349"/>
      <c r="X572" s="1349"/>
      <c r="Y572" s="1349"/>
      <c r="Z572" s="1349"/>
      <c r="AA572" s="1349"/>
      <c r="AB572" s="1349"/>
      <c r="AC572" s="1349"/>
      <c r="AD572" s="1349"/>
      <c r="AE572" s="1349"/>
      <c r="AF572" s="1349"/>
    </row>
    <row r="573">
      <c r="A573" s="1211"/>
      <c r="B573" s="1523"/>
      <c r="C573" s="1523"/>
      <c r="D573" s="1523"/>
      <c r="E573" s="1523"/>
      <c r="F573" s="1523"/>
      <c r="G573" s="1523"/>
      <c r="H573" s="1523"/>
      <c r="I573" s="1523"/>
      <c r="J573" s="1523"/>
      <c r="K573" s="1523"/>
      <c r="L573" s="1523"/>
      <c r="M573" s="1523"/>
      <c r="N573" s="1349"/>
      <c r="O573" s="1349"/>
      <c r="P573" s="1349"/>
      <c r="Q573" s="1349"/>
      <c r="R573" s="1349"/>
      <c r="S573" s="1349"/>
      <c r="T573" s="1349"/>
      <c r="U573" s="1349"/>
      <c r="V573" s="1349"/>
      <c r="W573" s="1349"/>
      <c r="X573" s="1349"/>
      <c r="Y573" s="1349"/>
      <c r="Z573" s="1349"/>
      <c r="AA573" s="1349"/>
      <c r="AB573" s="1349"/>
      <c r="AC573" s="1349"/>
      <c r="AD573" s="1349"/>
      <c r="AE573" s="1349"/>
      <c r="AF573" s="1349"/>
    </row>
    <row r="574">
      <c r="A574" s="1211"/>
      <c r="B574" s="1523"/>
      <c r="C574" s="1523"/>
      <c r="D574" s="1523"/>
      <c r="E574" s="1523"/>
      <c r="F574" s="1523"/>
      <c r="G574" s="1523"/>
      <c r="H574" s="1523"/>
      <c r="I574" s="1523"/>
      <c r="J574" s="1523"/>
      <c r="K574" s="1523"/>
      <c r="L574" s="1523"/>
      <c r="M574" s="1523"/>
      <c r="N574" s="1349"/>
      <c r="O574" s="1349"/>
      <c r="P574" s="1349"/>
      <c r="Q574" s="1349"/>
      <c r="R574" s="1349"/>
      <c r="S574" s="1349"/>
      <c r="T574" s="1349"/>
      <c r="U574" s="1349"/>
      <c r="V574" s="1349"/>
      <c r="W574" s="1349"/>
      <c r="X574" s="1349"/>
      <c r="Y574" s="1349"/>
      <c r="Z574" s="1349"/>
      <c r="AA574" s="1349"/>
      <c r="AB574" s="1349"/>
      <c r="AC574" s="1349"/>
      <c r="AD574" s="1349"/>
      <c r="AE574" s="1349"/>
      <c r="AF574" s="1349"/>
    </row>
    <row r="575">
      <c r="A575" s="1211"/>
      <c r="B575" s="1523"/>
      <c r="C575" s="1523"/>
      <c r="D575" s="1523"/>
      <c r="E575" s="1523"/>
      <c r="F575" s="1523"/>
      <c r="G575" s="1523"/>
      <c r="H575" s="1523"/>
      <c r="I575" s="1523"/>
      <c r="J575" s="1523"/>
      <c r="K575" s="1523"/>
      <c r="L575" s="1523"/>
      <c r="M575" s="1523"/>
      <c r="N575" s="1349"/>
      <c r="O575" s="1349"/>
      <c r="P575" s="1349"/>
      <c r="Q575" s="1349"/>
      <c r="R575" s="1349"/>
      <c r="S575" s="1349"/>
      <c r="T575" s="1349"/>
      <c r="U575" s="1349"/>
      <c r="V575" s="1349"/>
      <c r="W575" s="1349"/>
      <c r="X575" s="1349"/>
      <c r="Y575" s="1349"/>
      <c r="Z575" s="1349"/>
      <c r="AA575" s="1349"/>
      <c r="AB575" s="1349"/>
      <c r="AC575" s="1349"/>
      <c r="AD575" s="1349"/>
      <c r="AE575" s="1349"/>
      <c r="AF575" s="1349"/>
    </row>
    <row r="576">
      <c r="A576" s="1211"/>
      <c r="B576" s="1523"/>
      <c r="C576" s="1523"/>
      <c r="D576" s="1523"/>
      <c r="E576" s="1523"/>
      <c r="F576" s="1523"/>
      <c r="G576" s="1523"/>
      <c r="H576" s="1523"/>
      <c r="I576" s="1523"/>
      <c r="J576" s="1523"/>
      <c r="K576" s="1523"/>
      <c r="L576" s="1523"/>
      <c r="M576" s="1523"/>
      <c r="N576" s="1349"/>
      <c r="O576" s="1349"/>
      <c r="P576" s="1349"/>
      <c r="Q576" s="1349"/>
      <c r="R576" s="1349"/>
      <c r="S576" s="1349"/>
      <c r="T576" s="1349"/>
      <c r="U576" s="1349"/>
      <c r="V576" s="1349"/>
      <c r="W576" s="1349"/>
      <c r="X576" s="1349"/>
      <c r="Y576" s="1349"/>
      <c r="Z576" s="1349"/>
      <c r="AA576" s="1349"/>
      <c r="AB576" s="1349"/>
      <c r="AC576" s="1349"/>
      <c r="AD576" s="1349"/>
      <c r="AE576" s="1349"/>
      <c r="AF576" s="1349"/>
    </row>
    <row r="577">
      <c r="A577" s="1211"/>
      <c r="B577" s="1523"/>
      <c r="C577" s="1523"/>
      <c r="D577" s="1523"/>
      <c r="E577" s="1523"/>
      <c r="F577" s="1523"/>
      <c r="G577" s="1523"/>
      <c r="H577" s="1523"/>
      <c r="I577" s="1523"/>
      <c r="J577" s="1523"/>
      <c r="K577" s="1523"/>
      <c r="L577" s="1523"/>
      <c r="M577" s="1523"/>
      <c r="N577" s="1349"/>
      <c r="O577" s="1349"/>
      <c r="P577" s="1349"/>
      <c r="Q577" s="1349"/>
      <c r="R577" s="1349"/>
      <c r="S577" s="1349"/>
      <c r="T577" s="1349"/>
      <c r="U577" s="1349"/>
      <c r="V577" s="1349"/>
      <c r="W577" s="1349"/>
      <c r="X577" s="1349"/>
      <c r="Y577" s="1349"/>
      <c r="Z577" s="1349"/>
      <c r="AA577" s="1349"/>
      <c r="AB577" s="1349"/>
      <c r="AC577" s="1349"/>
      <c r="AD577" s="1349"/>
      <c r="AE577" s="1349"/>
      <c r="AF577" s="1349"/>
    </row>
    <row r="578">
      <c r="A578" s="1211"/>
      <c r="B578" s="1523"/>
      <c r="C578" s="1523"/>
      <c r="D578" s="1523"/>
      <c r="E578" s="1523"/>
      <c r="F578" s="1523"/>
      <c r="G578" s="1523"/>
      <c r="H578" s="1523"/>
      <c r="I578" s="1523"/>
      <c r="J578" s="1523"/>
      <c r="K578" s="1523"/>
      <c r="L578" s="1523"/>
      <c r="M578" s="1523"/>
      <c r="N578" s="1349"/>
      <c r="O578" s="1349"/>
      <c r="P578" s="1349"/>
      <c r="Q578" s="1349"/>
      <c r="R578" s="1349"/>
      <c r="S578" s="1349"/>
      <c r="T578" s="1349"/>
      <c r="U578" s="1349"/>
      <c r="V578" s="1349"/>
      <c r="W578" s="1349"/>
      <c r="X578" s="1349"/>
      <c r="Y578" s="1349"/>
      <c r="Z578" s="1349"/>
      <c r="AA578" s="1349"/>
      <c r="AB578" s="1349"/>
      <c r="AC578" s="1349"/>
      <c r="AD578" s="1349"/>
      <c r="AE578" s="1349"/>
      <c r="AF578" s="1349"/>
    </row>
    <row r="579">
      <c r="A579" s="1211"/>
      <c r="B579" s="1523"/>
      <c r="C579" s="1523"/>
      <c r="D579" s="1523"/>
      <c r="E579" s="1523"/>
      <c r="F579" s="1523"/>
      <c r="G579" s="1523"/>
      <c r="H579" s="1523"/>
      <c r="I579" s="1523"/>
      <c r="J579" s="1523"/>
      <c r="K579" s="1523"/>
      <c r="L579" s="1523"/>
      <c r="M579" s="1523"/>
      <c r="N579" s="1349"/>
      <c r="O579" s="1349"/>
      <c r="P579" s="1349"/>
      <c r="Q579" s="1349"/>
      <c r="R579" s="1349"/>
      <c r="S579" s="1349"/>
      <c r="T579" s="1349"/>
      <c r="U579" s="1349"/>
      <c r="V579" s="1349"/>
      <c r="W579" s="1349"/>
      <c r="X579" s="1349"/>
      <c r="Y579" s="1349"/>
      <c r="Z579" s="1349"/>
      <c r="AA579" s="1349"/>
      <c r="AB579" s="1349"/>
      <c r="AC579" s="1349"/>
      <c r="AD579" s="1349"/>
      <c r="AE579" s="1349"/>
      <c r="AF579" s="1349"/>
    </row>
    <row r="580">
      <c r="A580" s="1211"/>
      <c r="B580" s="1523"/>
      <c r="C580" s="1523"/>
      <c r="D580" s="1523"/>
      <c r="E580" s="1523"/>
      <c r="F580" s="1523"/>
      <c r="G580" s="1523"/>
      <c r="H580" s="1523"/>
      <c r="I580" s="1523"/>
      <c r="J580" s="1523"/>
      <c r="K580" s="1523"/>
      <c r="L580" s="1523"/>
      <c r="M580" s="1523"/>
      <c r="N580" s="1349"/>
      <c r="O580" s="1349"/>
      <c r="P580" s="1349"/>
      <c r="Q580" s="1349"/>
      <c r="R580" s="1349"/>
      <c r="S580" s="1349"/>
      <c r="T580" s="1349"/>
      <c r="U580" s="1349"/>
      <c r="V580" s="1349"/>
      <c r="W580" s="1349"/>
      <c r="X580" s="1349"/>
      <c r="Y580" s="1349"/>
      <c r="Z580" s="1349"/>
      <c r="AA580" s="1349"/>
      <c r="AB580" s="1349"/>
      <c r="AC580" s="1349"/>
      <c r="AD580" s="1349"/>
      <c r="AE580" s="1349"/>
      <c r="AF580" s="1349"/>
    </row>
    <row r="581">
      <c r="A581" s="1211"/>
      <c r="B581" s="1523"/>
      <c r="C581" s="1523"/>
      <c r="D581" s="1523"/>
      <c r="E581" s="1523"/>
      <c r="F581" s="1523"/>
      <c r="G581" s="1523"/>
      <c r="H581" s="1523"/>
      <c r="I581" s="1523"/>
      <c r="J581" s="1523"/>
      <c r="K581" s="1523"/>
      <c r="L581" s="1523"/>
      <c r="M581" s="1523"/>
      <c r="N581" s="1349"/>
      <c r="O581" s="1349"/>
      <c r="P581" s="1349"/>
      <c r="Q581" s="1349"/>
      <c r="R581" s="1349"/>
      <c r="S581" s="1349"/>
      <c r="T581" s="1349"/>
      <c r="U581" s="1349"/>
      <c r="V581" s="1349"/>
      <c r="W581" s="1349"/>
      <c r="X581" s="1349"/>
      <c r="Y581" s="1349"/>
      <c r="Z581" s="1349"/>
      <c r="AA581" s="1349"/>
      <c r="AB581" s="1349"/>
      <c r="AC581" s="1349"/>
      <c r="AD581" s="1349"/>
      <c r="AE581" s="1349"/>
      <c r="AF581" s="1349"/>
    </row>
    <row r="582">
      <c r="A582" s="1211"/>
      <c r="B582" s="1523"/>
      <c r="C582" s="1523"/>
      <c r="D582" s="1523"/>
      <c r="E582" s="1523"/>
      <c r="F582" s="1523"/>
      <c r="G582" s="1523"/>
      <c r="H582" s="1523"/>
      <c r="I582" s="1523"/>
      <c r="J582" s="1523"/>
      <c r="K582" s="1523"/>
      <c r="L582" s="1523"/>
      <c r="M582" s="1523"/>
      <c r="N582" s="1349"/>
      <c r="O582" s="1349"/>
      <c r="P582" s="1349"/>
      <c r="Q582" s="1349"/>
      <c r="R582" s="1349"/>
      <c r="S582" s="1349"/>
      <c r="T582" s="1349"/>
      <c r="U582" s="1349"/>
      <c r="V582" s="1349"/>
      <c r="W582" s="1349"/>
      <c r="X582" s="1349"/>
      <c r="Y582" s="1349"/>
      <c r="Z582" s="1349"/>
      <c r="AA582" s="1349"/>
      <c r="AB582" s="1349"/>
      <c r="AC582" s="1349"/>
      <c r="AD582" s="1349"/>
      <c r="AE582" s="1349"/>
      <c r="AF582" s="1349"/>
    </row>
    <row r="583">
      <c r="A583" s="1211"/>
      <c r="B583" s="1523"/>
      <c r="C583" s="1523"/>
      <c r="D583" s="1523"/>
      <c r="E583" s="1523"/>
      <c r="F583" s="1523"/>
      <c r="G583" s="1523"/>
      <c r="H583" s="1523"/>
      <c r="I583" s="1523"/>
      <c r="J583" s="1523"/>
      <c r="K583" s="1523"/>
      <c r="L583" s="1523"/>
      <c r="M583" s="1523"/>
      <c r="N583" s="1349"/>
      <c r="O583" s="1349"/>
      <c r="P583" s="1349"/>
      <c r="Q583" s="1349"/>
      <c r="R583" s="1349"/>
      <c r="S583" s="1349"/>
      <c r="T583" s="1349"/>
      <c r="U583" s="1349"/>
      <c r="V583" s="1349"/>
      <c r="W583" s="1349"/>
      <c r="X583" s="1349"/>
      <c r="Y583" s="1349"/>
      <c r="Z583" s="1349"/>
      <c r="AA583" s="1349"/>
      <c r="AB583" s="1349"/>
      <c r="AC583" s="1349"/>
      <c r="AD583" s="1349"/>
      <c r="AE583" s="1349"/>
      <c r="AF583" s="1349"/>
    </row>
    <row r="584">
      <c r="A584" s="1211"/>
      <c r="B584" s="1523"/>
      <c r="C584" s="1523"/>
      <c r="D584" s="1523"/>
      <c r="E584" s="1523"/>
      <c r="F584" s="1523"/>
      <c r="G584" s="1523"/>
      <c r="H584" s="1523"/>
      <c r="I584" s="1523"/>
      <c r="J584" s="1523"/>
      <c r="K584" s="1523"/>
      <c r="L584" s="1523"/>
      <c r="M584" s="1523"/>
      <c r="N584" s="1349"/>
      <c r="O584" s="1349"/>
      <c r="P584" s="1349"/>
      <c r="Q584" s="1349"/>
      <c r="R584" s="1349"/>
      <c r="S584" s="1349"/>
      <c r="T584" s="1349"/>
      <c r="U584" s="1349"/>
      <c r="V584" s="1349"/>
      <c r="W584" s="1349"/>
      <c r="X584" s="1349"/>
      <c r="Y584" s="1349"/>
      <c r="Z584" s="1349"/>
      <c r="AA584" s="1349"/>
      <c r="AB584" s="1349"/>
      <c r="AC584" s="1349"/>
      <c r="AD584" s="1349"/>
      <c r="AE584" s="1349"/>
      <c r="AF584" s="1349"/>
    </row>
    <row r="585">
      <c r="A585" s="1211"/>
      <c r="B585" s="1523"/>
      <c r="C585" s="1523"/>
      <c r="D585" s="1523"/>
      <c r="E585" s="1523"/>
      <c r="F585" s="1523"/>
      <c r="G585" s="1523"/>
      <c r="H585" s="1523"/>
      <c r="I585" s="1523"/>
      <c r="J585" s="1523"/>
      <c r="K585" s="1523"/>
      <c r="L585" s="1523"/>
      <c r="M585" s="1523"/>
      <c r="N585" s="1349"/>
      <c r="O585" s="1349"/>
      <c r="P585" s="1349"/>
      <c r="Q585" s="1349"/>
      <c r="R585" s="1349"/>
      <c r="S585" s="1349"/>
      <c r="T585" s="1349"/>
      <c r="U585" s="1349"/>
      <c r="V585" s="1349"/>
      <c r="W585" s="1349"/>
      <c r="X585" s="1349"/>
      <c r="Y585" s="1349"/>
      <c r="Z585" s="1349"/>
      <c r="AA585" s="1349"/>
      <c r="AB585" s="1349"/>
      <c r="AC585" s="1349"/>
      <c r="AD585" s="1349"/>
      <c r="AE585" s="1349"/>
      <c r="AF585" s="1349"/>
    </row>
    <row r="586">
      <c r="A586" s="1211"/>
      <c r="B586" s="1523"/>
      <c r="C586" s="1523"/>
      <c r="D586" s="1523"/>
      <c r="E586" s="1523"/>
      <c r="F586" s="1523"/>
      <c r="G586" s="1523"/>
      <c r="H586" s="1523"/>
      <c r="I586" s="1523"/>
      <c r="J586" s="1523"/>
      <c r="K586" s="1523"/>
      <c r="L586" s="1523"/>
      <c r="M586" s="1523"/>
      <c r="N586" s="1349"/>
      <c r="O586" s="1349"/>
      <c r="P586" s="1349"/>
      <c r="Q586" s="1349"/>
      <c r="R586" s="1349"/>
      <c r="S586" s="1349"/>
      <c r="T586" s="1349"/>
      <c r="U586" s="1349"/>
      <c r="V586" s="1349"/>
      <c r="W586" s="1349"/>
      <c r="X586" s="1349"/>
      <c r="Y586" s="1349"/>
      <c r="Z586" s="1349"/>
      <c r="AA586" s="1349"/>
      <c r="AB586" s="1349"/>
      <c r="AC586" s="1349"/>
      <c r="AD586" s="1349"/>
      <c r="AE586" s="1349"/>
      <c r="AF586" s="1349"/>
    </row>
    <row r="587">
      <c r="A587" s="1211"/>
      <c r="B587" s="1523"/>
      <c r="C587" s="1523"/>
      <c r="D587" s="1523"/>
      <c r="E587" s="1523"/>
      <c r="F587" s="1523"/>
      <c r="G587" s="1523"/>
      <c r="H587" s="1523"/>
      <c r="I587" s="1523"/>
      <c r="J587" s="1523"/>
      <c r="K587" s="1523"/>
      <c r="L587" s="1523"/>
      <c r="M587" s="1523"/>
      <c r="N587" s="1349"/>
      <c r="O587" s="1349"/>
      <c r="P587" s="1349"/>
      <c r="Q587" s="1349"/>
      <c r="R587" s="1349"/>
      <c r="S587" s="1349"/>
      <c r="T587" s="1349"/>
      <c r="U587" s="1349"/>
      <c r="V587" s="1349"/>
      <c r="W587" s="1349"/>
      <c r="X587" s="1349"/>
      <c r="Y587" s="1349"/>
      <c r="Z587" s="1349"/>
      <c r="AA587" s="1349"/>
      <c r="AB587" s="1349"/>
      <c r="AC587" s="1349"/>
      <c r="AD587" s="1349"/>
      <c r="AE587" s="1349"/>
      <c r="AF587" s="1349"/>
    </row>
    <row r="588">
      <c r="A588" s="1211"/>
      <c r="B588" s="1523"/>
      <c r="C588" s="1523"/>
      <c r="D588" s="1523"/>
      <c r="E588" s="1523"/>
      <c r="F588" s="1523"/>
      <c r="G588" s="1523"/>
      <c r="H588" s="1523"/>
      <c r="I588" s="1523"/>
      <c r="J588" s="1523"/>
      <c r="K588" s="1523"/>
      <c r="L588" s="1523"/>
      <c r="M588" s="1523"/>
      <c r="N588" s="1349"/>
      <c r="O588" s="1349"/>
      <c r="P588" s="1349"/>
      <c r="Q588" s="1349"/>
      <c r="R588" s="1349"/>
      <c r="S588" s="1349"/>
      <c r="T588" s="1349"/>
      <c r="U588" s="1349"/>
      <c r="V588" s="1349"/>
      <c r="W588" s="1349"/>
      <c r="X588" s="1349"/>
      <c r="Y588" s="1349"/>
      <c r="Z588" s="1349"/>
      <c r="AA588" s="1349"/>
      <c r="AB588" s="1349"/>
      <c r="AC588" s="1349"/>
      <c r="AD588" s="1349"/>
      <c r="AE588" s="1349"/>
      <c r="AF588" s="1349"/>
    </row>
    <row r="589">
      <c r="A589" s="1211"/>
      <c r="B589" s="1523"/>
      <c r="C589" s="1523"/>
      <c r="D589" s="1523"/>
      <c r="E589" s="1523"/>
      <c r="F589" s="1523"/>
      <c r="G589" s="1523"/>
      <c r="H589" s="1523"/>
      <c r="I589" s="1523"/>
      <c r="J589" s="1523"/>
      <c r="K589" s="1523"/>
      <c r="L589" s="1523"/>
      <c r="M589" s="1523"/>
      <c r="N589" s="1349"/>
      <c r="O589" s="1349"/>
      <c r="P589" s="1349"/>
      <c r="Q589" s="1349"/>
      <c r="R589" s="1349"/>
      <c r="S589" s="1349"/>
      <c r="T589" s="1349"/>
      <c r="U589" s="1349"/>
      <c r="V589" s="1349"/>
      <c r="W589" s="1349"/>
      <c r="X589" s="1349"/>
      <c r="Y589" s="1349"/>
      <c r="Z589" s="1349"/>
      <c r="AA589" s="1349"/>
      <c r="AB589" s="1349"/>
      <c r="AC589" s="1349"/>
      <c r="AD589" s="1349"/>
      <c r="AE589" s="1349"/>
      <c r="AF589" s="1349"/>
    </row>
    <row r="590">
      <c r="A590" s="1211"/>
      <c r="B590" s="1523"/>
      <c r="C590" s="1523"/>
      <c r="D590" s="1523"/>
      <c r="E590" s="1523"/>
      <c r="F590" s="1523"/>
      <c r="G590" s="1523"/>
      <c r="H590" s="1523"/>
      <c r="I590" s="1523"/>
      <c r="J590" s="1523"/>
      <c r="K590" s="1523"/>
      <c r="L590" s="1523"/>
      <c r="M590" s="1523"/>
      <c r="N590" s="1349"/>
      <c r="O590" s="1349"/>
      <c r="P590" s="1349"/>
      <c r="Q590" s="1349"/>
      <c r="R590" s="1349"/>
      <c r="S590" s="1349"/>
      <c r="T590" s="1349"/>
      <c r="U590" s="1349"/>
      <c r="V590" s="1349"/>
      <c r="W590" s="1349"/>
      <c r="X590" s="1349"/>
      <c r="Y590" s="1349"/>
      <c r="Z590" s="1349"/>
      <c r="AA590" s="1349"/>
      <c r="AB590" s="1349"/>
      <c r="AC590" s="1349"/>
      <c r="AD590" s="1349"/>
      <c r="AE590" s="1349"/>
      <c r="AF590" s="1349"/>
    </row>
    <row r="591">
      <c r="A591" s="1211"/>
      <c r="B591" s="1523"/>
      <c r="C591" s="1523"/>
      <c r="D591" s="1523"/>
      <c r="E591" s="1523"/>
      <c r="F591" s="1523"/>
      <c r="G591" s="1523"/>
      <c r="H591" s="1523"/>
      <c r="I591" s="1523"/>
      <c r="J591" s="1523"/>
      <c r="K591" s="1523"/>
      <c r="L591" s="1523"/>
      <c r="M591" s="1523"/>
      <c r="N591" s="1349"/>
      <c r="O591" s="1349"/>
      <c r="P591" s="1349"/>
      <c r="Q591" s="1349"/>
      <c r="R591" s="1349"/>
      <c r="S591" s="1349"/>
      <c r="T591" s="1349"/>
      <c r="U591" s="1349"/>
      <c r="V591" s="1349"/>
      <c r="W591" s="1349"/>
      <c r="X591" s="1349"/>
      <c r="Y591" s="1349"/>
      <c r="Z591" s="1349"/>
      <c r="AA591" s="1349"/>
      <c r="AB591" s="1349"/>
      <c r="AC591" s="1349"/>
      <c r="AD591" s="1349"/>
      <c r="AE591" s="1349"/>
      <c r="AF591" s="1349"/>
    </row>
    <row r="592">
      <c r="A592" s="1211"/>
      <c r="B592" s="1523"/>
      <c r="C592" s="1523"/>
      <c r="D592" s="1523"/>
      <c r="E592" s="1523"/>
      <c r="F592" s="1523"/>
      <c r="G592" s="1523"/>
      <c r="H592" s="1523"/>
      <c r="I592" s="1523"/>
      <c r="J592" s="1523"/>
      <c r="K592" s="1523"/>
      <c r="L592" s="1523"/>
      <c r="M592" s="1523"/>
      <c r="N592" s="1349"/>
      <c r="O592" s="1349"/>
      <c r="P592" s="1349"/>
      <c r="Q592" s="1349"/>
      <c r="R592" s="1349"/>
      <c r="S592" s="1349"/>
      <c r="T592" s="1349"/>
      <c r="U592" s="1349"/>
      <c r="V592" s="1349"/>
      <c r="W592" s="1349"/>
      <c r="X592" s="1349"/>
      <c r="Y592" s="1349"/>
      <c r="Z592" s="1349"/>
      <c r="AA592" s="1349"/>
      <c r="AB592" s="1349"/>
      <c r="AC592" s="1349"/>
      <c r="AD592" s="1349"/>
      <c r="AE592" s="1349"/>
      <c r="AF592" s="1349"/>
    </row>
    <row r="593">
      <c r="A593" s="1211"/>
      <c r="B593" s="1523"/>
      <c r="C593" s="1523"/>
      <c r="D593" s="1523"/>
      <c r="E593" s="1523"/>
      <c r="F593" s="1523"/>
      <c r="G593" s="1523"/>
      <c r="H593" s="1523"/>
      <c r="I593" s="1523"/>
      <c r="J593" s="1523"/>
      <c r="K593" s="1523"/>
      <c r="L593" s="1523"/>
      <c r="M593" s="1523"/>
      <c r="N593" s="1349"/>
      <c r="O593" s="1349"/>
      <c r="P593" s="1349"/>
      <c r="Q593" s="1349"/>
      <c r="R593" s="1349"/>
      <c r="S593" s="1349"/>
      <c r="T593" s="1349"/>
      <c r="U593" s="1349"/>
      <c r="V593" s="1349"/>
      <c r="W593" s="1349"/>
      <c r="X593" s="1349"/>
      <c r="Y593" s="1349"/>
      <c r="Z593" s="1349"/>
      <c r="AA593" s="1349"/>
      <c r="AB593" s="1349"/>
      <c r="AC593" s="1349"/>
      <c r="AD593" s="1349"/>
      <c r="AE593" s="1349"/>
      <c r="AF593" s="1349"/>
    </row>
    <row r="594">
      <c r="A594" s="1211"/>
      <c r="B594" s="1523"/>
      <c r="C594" s="1523"/>
      <c r="D594" s="1523"/>
      <c r="E594" s="1523"/>
      <c r="F594" s="1523"/>
      <c r="G594" s="1523"/>
      <c r="H594" s="1523"/>
      <c r="I594" s="1523"/>
      <c r="J594" s="1523"/>
      <c r="K594" s="1523"/>
      <c r="L594" s="1523"/>
      <c r="M594" s="1523"/>
      <c r="N594" s="1349"/>
      <c r="O594" s="1349"/>
      <c r="P594" s="1349"/>
      <c r="Q594" s="1349"/>
      <c r="R594" s="1349"/>
      <c r="S594" s="1349"/>
      <c r="T594" s="1349"/>
      <c r="U594" s="1349"/>
      <c r="V594" s="1349"/>
      <c r="W594" s="1349"/>
      <c r="X594" s="1349"/>
      <c r="Y594" s="1349"/>
      <c r="Z594" s="1349"/>
      <c r="AA594" s="1349"/>
      <c r="AB594" s="1349"/>
      <c r="AC594" s="1349"/>
      <c r="AD594" s="1349"/>
      <c r="AE594" s="1349"/>
      <c r="AF594" s="1349"/>
    </row>
    <row r="595">
      <c r="A595" s="1211"/>
      <c r="B595" s="1523"/>
      <c r="C595" s="1523"/>
      <c r="D595" s="1523"/>
      <c r="E595" s="1523"/>
      <c r="F595" s="1523"/>
      <c r="G595" s="1523"/>
      <c r="H595" s="1523"/>
      <c r="I595" s="1523"/>
      <c r="J595" s="1523"/>
      <c r="K595" s="1523"/>
      <c r="L595" s="1523"/>
      <c r="M595" s="1523"/>
      <c r="N595" s="1349"/>
      <c r="O595" s="1349"/>
      <c r="P595" s="1349"/>
      <c r="Q595" s="1349"/>
      <c r="R595" s="1349"/>
      <c r="S595" s="1349"/>
      <c r="T595" s="1349"/>
      <c r="U595" s="1349"/>
      <c r="V595" s="1349"/>
      <c r="W595" s="1349"/>
      <c r="X595" s="1349"/>
      <c r="Y595" s="1349"/>
      <c r="Z595" s="1349"/>
      <c r="AA595" s="1349"/>
      <c r="AB595" s="1349"/>
      <c r="AC595" s="1349"/>
      <c r="AD595" s="1349"/>
      <c r="AE595" s="1349"/>
      <c r="AF595" s="1349"/>
    </row>
    <row r="596">
      <c r="A596" s="1211"/>
      <c r="B596" s="1523"/>
      <c r="C596" s="1523"/>
      <c r="D596" s="1523"/>
      <c r="E596" s="1523"/>
      <c r="F596" s="1523"/>
      <c r="G596" s="1523"/>
      <c r="H596" s="1523"/>
      <c r="I596" s="1523"/>
      <c r="J596" s="1523"/>
      <c r="K596" s="1523"/>
      <c r="L596" s="1523"/>
      <c r="M596" s="1523"/>
      <c r="N596" s="1349"/>
      <c r="O596" s="1349"/>
      <c r="P596" s="1349"/>
      <c r="Q596" s="1349"/>
      <c r="R596" s="1349"/>
      <c r="S596" s="1349"/>
      <c r="T596" s="1349"/>
      <c r="U596" s="1349"/>
      <c r="V596" s="1349"/>
      <c r="W596" s="1349"/>
      <c r="X596" s="1349"/>
      <c r="Y596" s="1349"/>
      <c r="Z596" s="1349"/>
      <c r="AA596" s="1349"/>
      <c r="AB596" s="1349"/>
      <c r="AC596" s="1349"/>
      <c r="AD596" s="1349"/>
      <c r="AE596" s="1349"/>
      <c r="AF596" s="1349"/>
    </row>
    <row r="597">
      <c r="A597" s="1211"/>
      <c r="B597" s="1523"/>
      <c r="C597" s="1523"/>
      <c r="D597" s="1523"/>
      <c r="E597" s="1523"/>
      <c r="F597" s="1523"/>
      <c r="G597" s="1523"/>
      <c r="H597" s="1523"/>
      <c r="I597" s="1523"/>
      <c r="J597" s="1523"/>
      <c r="K597" s="1523"/>
      <c r="L597" s="1523"/>
      <c r="M597" s="1523"/>
      <c r="N597" s="1349"/>
      <c r="O597" s="1349"/>
      <c r="P597" s="1349"/>
      <c r="Q597" s="1349"/>
      <c r="R597" s="1349"/>
      <c r="S597" s="1349"/>
      <c r="T597" s="1349"/>
      <c r="U597" s="1349"/>
      <c r="V597" s="1349"/>
      <c r="W597" s="1349"/>
      <c r="X597" s="1349"/>
      <c r="Y597" s="1349"/>
      <c r="Z597" s="1349"/>
      <c r="AA597" s="1349"/>
      <c r="AB597" s="1349"/>
      <c r="AC597" s="1349"/>
      <c r="AD597" s="1349"/>
      <c r="AE597" s="1349"/>
      <c r="AF597" s="1349"/>
    </row>
    <row r="598">
      <c r="A598" s="1211"/>
      <c r="B598" s="1523"/>
      <c r="C598" s="1523"/>
      <c r="D598" s="1523"/>
      <c r="E598" s="1523"/>
      <c r="F598" s="1523"/>
      <c r="G598" s="1523"/>
      <c r="H598" s="1523"/>
      <c r="I598" s="1523"/>
      <c r="J598" s="1523"/>
      <c r="K598" s="1523"/>
      <c r="L598" s="1523"/>
      <c r="M598" s="1523"/>
      <c r="N598" s="1349"/>
      <c r="O598" s="1349"/>
      <c r="P598" s="1349"/>
      <c r="Q598" s="1349"/>
      <c r="R598" s="1349"/>
      <c r="S598" s="1349"/>
      <c r="T598" s="1349"/>
      <c r="U598" s="1349"/>
      <c r="V598" s="1349"/>
      <c r="W598" s="1349"/>
      <c r="X598" s="1349"/>
      <c r="Y598" s="1349"/>
      <c r="Z598" s="1349"/>
      <c r="AA598" s="1349"/>
      <c r="AB598" s="1349"/>
      <c r="AC598" s="1349"/>
      <c r="AD598" s="1349"/>
      <c r="AE598" s="1349"/>
      <c r="AF598" s="1349"/>
    </row>
    <row r="599">
      <c r="A599" s="1211"/>
      <c r="B599" s="1523"/>
      <c r="C599" s="1523"/>
      <c r="D599" s="1523"/>
      <c r="E599" s="1523"/>
      <c r="F599" s="1523"/>
      <c r="G599" s="1523"/>
      <c r="H599" s="1523"/>
      <c r="I599" s="1523"/>
      <c r="J599" s="1523"/>
      <c r="K599" s="1523"/>
      <c r="L599" s="1523"/>
      <c r="M599" s="1523"/>
      <c r="N599" s="1349"/>
      <c r="O599" s="1349"/>
      <c r="P599" s="1349"/>
      <c r="Q599" s="1349"/>
      <c r="R599" s="1349"/>
      <c r="S599" s="1349"/>
      <c r="T599" s="1349"/>
      <c r="U599" s="1349"/>
      <c r="V599" s="1349"/>
      <c r="W599" s="1349"/>
      <c r="X599" s="1349"/>
      <c r="Y599" s="1349"/>
      <c r="Z599" s="1349"/>
      <c r="AA599" s="1349"/>
      <c r="AB599" s="1349"/>
      <c r="AC599" s="1349"/>
      <c r="AD599" s="1349"/>
      <c r="AE599" s="1349"/>
      <c r="AF599" s="1349"/>
    </row>
    <row r="600">
      <c r="A600" s="1211"/>
      <c r="B600" s="1523"/>
      <c r="C600" s="1523"/>
      <c r="D600" s="1523"/>
      <c r="E600" s="1523"/>
      <c r="F600" s="1523"/>
      <c r="G600" s="1523"/>
      <c r="H600" s="1523"/>
      <c r="I600" s="1523"/>
      <c r="J600" s="1523"/>
      <c r="K600" s="1523"/>
      <c r="L600" s="1523"/>
      <c r="M600" s="1523"/>
      <c r="N600" s="1349"/>
      <c r="O600" s="1349"/>
      <c r="P600" s="1349"/>
      <c r="Q600" s="1349"/>
      <c r="R600" s="1349"/>
      <c r="S600" s="1349"/>
      <c r="T600" s="1349"/>
      <c r="U600" s="1349"/>
      <c r="V600" s="1349"/>
      <c r="W600" s="1349"/>
      <c r="X600" s="1349"/>
      <c r="Y600" s="1349"/>
      <c r="Z600" s="1349"/>
      <c r="AA600" s="1349"/>
      <c r="AB600" s="1349"/>
      <c r="AC600" s="1349"/>
      <c r="AD600" s="1349"/>
      <c r="AE600" s="1349"/>
      <c r="AF600" s="1349"/>
    </row>
    <row r="601">
      <c r="A601" s="1211"/>
      <c r="B601" s="1523"/>
      <c r="C601" s="1523"/>
      <c r="D601" s="1523"/>
      <c r="E601" s="1523"/>
      <c r="F601" s="1523"/>
      <c r="G601" s="1523"/>
      <c r="H601" s="1523"/>
      <c r="I601" s="1523"/>
      <c r="J601" s="1523"/>
      <c r="K601" s="1523"/>
      <c r="L601" s="1523"/>
      <c r="M601" s="1523"/>
      <c r="N601" s="1349"/>
      <c r="O601" s="1349"/>
      <c r="P601" s="1349"/>
      <c r="Q601" s="1349"/>
      <c r="R601" s="1349"/>
      <c r="S601" s="1349"/>
      <c r="T601" s="1349"/>
      <c r="U601" s="1349"/>
      <c r="V601" s="1349"/>
      <c r="W601" s="1349"/>
      <c r="X601" s="1349"/>
      <c r="Y601" s="1349"/>
      <c r="Z601" s="1349"/>
      <c r="AA601" s="1349"/>
      <c r="AB601" s="1349"/>
      <c r="AC601" s="1349"/>
      <c r="AD601" s="1349"/>
      <c r="AE601" s="1349"/>
      <c r="AF601" s="1349"/>
    </row>
    <row r="602">
      <c r="A602" s="1211"/>
      <c r="B602" s="1523"/>
      <c r="C602" s="1523"/>
      <c r="D602" s="1523"/>
      <c r="E602" s="1523"/>
      <c r="F602" s="1523"/>
      <c r="G602" s="1523"/>
      <c r="H602" s="1523"/>
      <c r="I602" s="1523"/>
      <c r="J602" s="1523"/>
      <c r="K602" s="1523"/>
      <c r="L602" s="1523"/>
      <c r="M602" s="1523"/>
      <c r="N602" s="1349"/>
      <c r="O602" s="1349"/>
      <c r="P602" s="1349"/>
      <c r="Q602" s="1349"/>
      <c r="R602" s="1349"/>
      <c r="S602" s="1349"/>
      <c r="T602" s="1349"/>
      <c r="U602" s="1349"/>
      <c r="V602" s="1349"/>
      <c r="W602" s="1349"/>
      <c r="X602" s="1349"/>
      <c r="Y602" s="1349"/>
      <c r="Z602" s="1349"/>
      <c r="AA602" s="1349"/>
      <c r="AB602" s="1349"/>
      <c r="AC602" s="1349"/>
      <c r="AD602" s="1349"/>
      <c r="AE602" s="1349"/>
      <c r="AF602" s="1349"/>
    </row>
    <row r="603">
      <c r="A603" s="1211"/>
      <c r="B603" s="1523"/>
      <c r="C603" s="1523"/>
      <c r="D603" s="1523"/>
      <c r="E603" s="1523"/>
      <c r="F603" s="1523"/>
      <c r="G603" s="1523"/>
      <c r="H603" s="1523"/>
      <c r="I603" s="1523"/>
      <c r="J603" s="1523"/>
      <c r="K603" s="1523"/>
      <c r="L603" s="1523"/>
      <c r="M603" s="1523"/>
      <c r="N603" s="1349"/>
      <c r="O603" s="1349"/>
      <c r="P603" s="1349"/>
      <c r="Q603" s="1349"/>
      <c r="R603" s="1349"/>
      <c r="S603" s="1349"/>
      <c r="T603" s="1349"/>
      <c r="U603" s="1349"/>
      <c r="V603" s="1349"/>
      <c r="W603" s="1349"/>
      <c r="X603" s="1349"/>
      <c r="Y603" s="1349"/>
      <c r="Z603" s="1349"/>
      <c r="AA603" s="1349"/>
      <c r="AB603" s="1349"/>
      <c r="AC603" s="1349"/>
      <c r="AD603" s="1349"/>
      <c r="AE603" s="1349"/>
      <c r="AF603" s="1349"/>
    </row>
    <row r="604">
      <c r="A604" s="1211"/>
      <c r="B604" s="1523"/>
      <c r="C604" s="1523"/>
      <c r="D604" s="1523"/>
      <c r="E604" s="1523"/>
      <c r="F604" s="1523"/>
      <c r="G604" s="1523"/>
      <c r="H604" s="1523"/>
      <c r="I604" s="1523"/>
      <c r="J604" s="1523"/>
      <c r="K604" s="1523"/>
      <c r="L604" s="1523"/>
      <c r="M604" s="1523"/>
      <c r="N604" s="1349"/>
      <c r="O604" s="1349"/>
      <c r="P604" s="1349"/>
      <c r="Q604" s="1349"/>
      <c r="R604" s="1349"/>
      <c r="S604" s="1349"/>
      <c r="T604" s="1349"/>
      <c r="U604" s="1349"/>
      <c r="V604" s="1349"/>
      <c r="W604" s="1349"/>
      <c r="X604" s="1349"/>
      <c r="Y604" s="1349"/>
      <c r="Z604" s="1349"/>
      <c r="AA604" s="1349"/>
      <c r="AB604" s="1349"/>
      <c r="AC604" s="1349"/>
      <c r="AD604" s="1349"/>
      <c r="AE604" s="1349"/>
      <c r="AF604" s="1349"/>
    </row>
    <row r="605">
      <c r="A605" s="1211"/>
      <c r="B605" s="1523"/>
      <c r="C605" s="1523"/>
      <c r="D605" s="1523"/>
      <c r="E605" s="1523"/>
      <c r="F605" s="1523"/>
      <c r="G605" s="1523"/>
      <c r="H605" s="1523"/>
      <c r="I605" s="1523"/>
      <c r="J605" s="1523"/>
      <c r="K605" s="1523"/>
      <c r="L605" s="1523"/>
      <c r="M605" s="1523"/>
      <c r="N605" s="1349"/>
      <c r="O605" s="1349"/>
      <c r="P605" s="1349"/>
      <c r="Q605" s="1349"/>
      <c r="R605" s="1349"/>
      <c r="S605" s="1349"/>
      <c r="T605" s="1349"/>
      <c r="U605" s="1349"/>
      <c r="V605" s="1349"/>
      <c r="W605" s="1349"/>
      <c r="X605" s="1349"/>
      <c r="Y605" s="1349"/>
      <c r="Z605" s="1349"/>
      <c r="AA605" s="1349"/>
      <c r="AB605" s="1349"/>
      <c r="AC605" s="1349"/>
      <c r="AD605" s="1349"/>
      <c r="AE605" s="1349"/>
      <c r="AF605" s="1349"/>
    </row>
    <row r="606">
      <c r="A606" s="1211"/>
      <c r="B606" s="1523"/>
      <c r="C606" s="1523"/>
      <c r="D606" s="1523"/>
      <c r="E606" s="1523"/>
      <c r="F606" s="1523"/>
      <c r="G606" s="1523"/>
      <c r="H606" s="1523"/>
      <c r="I606" s="1523"/>
      <c r="J606" s="1523"/>
      <c r="K606" s="1523"/>
      <c r="L606" s="1523"/>
      <c r="M606" s="1523"/>
      <c r="N606" s="1349"/>
      <c r="O606" s="1349"/>
      <c r="P606" s="1349"/>
      <c r="Q606" s="1349"/>
      <c r="R606" s="1349"/>
      <c r="S606" s="1349"/>
      <c r="T606" s="1349"/>
      <c r="U606" s="1349"/>
      <c r="V606" s="1349"/>
      <c r="W606" s="1349"/>
      <c r="X606" s="1349"/>
      <c r="Y606" s="1349"/>
      <c r="Z606" s="1349"/>
      <c r="AA606" s="1349"/>
      <c r="AB606" s="1349"/>
      <c r="AC606" s="1349"/>
      <c r="AD606" s="1349"/>
      <c r="AE606" s="1349"/>
      <c r="AF606" s="1349"/>
    </row>
    <row r="607">
      <c r="A607" s="1211"/>
      <c r="B607" s="1523"/>
      <c r="C607" s="1523"/>
      <c r="D607" s="1523"/>
      <c r="E607" s="1523"/>
      <c r="F607" s="1523"/>
      <c r="G607" s="1523"/>
      <c r="H607" s="1523"/>
      <c r="I607" s="1523"/>
      <c r="J607" s="1523"/>
      <c r="K607" s="1523"/>
      <c r="L607" s="1523"/>
      <c r="M607" s="1523"/>
      <c r="N607" s="1349"/>
      <c r="O607" s="1349"/>
      <c r="P607" s="1349"/>
      <c r="Q607" s="1349"/>
      <c r="R607" s="1349"/>
      <c r="S607" s="1349"/>
      <c r="T607" s="1349"/>
      <c r="U607" s="1349"/>
      <c r="V607" s="1349"/>
      <c r="W607" s="1349"/>
      <c r="X607" s="1349"/>
      <c r="Y607" s="1349"/>
      <c r="Z607" s="1349"/>
      <c r="AA607" s="1349"/>
      <c r="AB607" s="1349"/>
      <c r="AC607" s="1349"/>
      <c r="AD607" s="1349"/>
      <c r="AE607" s="1349"/>
      <c r="AF607" s="1349"/>
    </row>
    <row r="608">
      <c r="A608" s="1211"/>
      <c r="B608" s="1523"/>
      <c r="C608" s="1523"/>
      <c r="D608" s="1523"/>
      <c r="E608" s="1523"/>
      <c r="F608" s="1523"/>
      <c r="G608" s="1523"/>
      <c r="H608" s="1523"/>
      <c r="I608" s="1523"/>
      <c r="J608" s="1523"/>
      <c r="K608" s="1523"/>
      <c r="L608" s="1523"/>
      <c r="M608" s="1523"/>
      <c r="N608" s="1349"/>
      <c r="O608" s="1349"/>
      <c r="P608" s="1349"/>
      <c r="Q608" s="1349"/>
      <c r="R608" s="1349"/>
      <c r="S608" s="1349"/>
      <c r="T608" s="1349"/>
      <c r="U608" s="1349"/>
      <c r="V608" s="1349"/>
      <c r="W608" s="1349"/>
      <c r="X608" s="1349"/>
      <c r="Y608" s="1349"/>
      <c r="Z608" s="1349"/>
      <c r="AA608" s="1349"/>
      <c r="AB608" s="1349"/>
      <c r="AC608" s="1349"/>
      <c r="AD608" s="1349"/>
      <c r="AE608" s="1349"/>
      <c r="AF608" s="1349"/>
    </row>
    <row r="609">
      <c r="A609" s="1211"/>
      <c r="B609" s="1523"/>
      <c r="C609" s="1523"/>
      <c r="D609" s="1523"/>
      <c r="E609" s="1523"/>
      <c r="F609" s="1523"/>
      <c r="G609" s="1523"/>
      <c r="H609" s="1523"/>
      <c r="I609" s="1523"/>
      <c r="J609" s="1523"/>
      <c r="K609" s="1523"/>
      <c r="L609" s="1523"/>
      <c r="M609" s="1523"/>
      <c r="N609" s="1349"/>
      <c r="O609" s="1349"/>
      <c r="P609" s="1349"/>
      <c r="Q609" s="1349"/>
      <c r="R609" s="1349"/>
      <c r="S609" s="1349"/>
      <c r="T609" s="1349"/>
      <c r="U609" s="1349"/>
      <c r="V609" s="1349"/>
      <c r="W609" s="1349"/>
      <c r="X609" s="1349"/>
      <c r="Y609" s="1349"/>
      <c r="Z609" s="1349"/>
      <c r="AA609" s="1349"/>
      <c r="AB609" s="1349"/>
      <c r="AC609" s="1349"/>
      <c r="AD609" s="1349"/>
      <c r="AE609" s="1349"/>
      <c r="AF609" s="1349"/>
    </row>
    <row r="610">
      <c r="A610" s="1211"/>
      <c r="B610" s="1523"/>
      <c r="C610" s="1523"/>
      <c r="D610" s="1523"/>
      <c r="E610" s="1523"/>
      <c r="F610" s="1523"/>
      <c r="G610" s="1523"/>
      <c r="H610" s="1523"/>
      <c r="I610" s="1523"/>
      <c r="J610" s="1523"/>
      <c r="K610" s="1523"/>
      <c r="L610" s="1523"/>
      <c r="M610" s="1523"/>
      <c r="N610" s="1349"/>
      <c r="O610" s="1349"/>
      <c r="P610" s="1349"/>
      <c r="Q610" s="1349"/>
      <c r="R610" s="1349"/>
      <c r="S610" s="1349"/>
      <c r="T610" s="1349"/>
      <c r="U610" s="1349"/>
      <c r="V610" s="1349"/>
      <c r="W610" s="1349"/>
      <c r="X610" s="1349"/>
      <c r="Y610" s="1349"/>
      <c r="Z610" s="1349"/>
      <c r="AA610" s="1349"/>
      <c r="AB610" s="1349"/>
      <c r="AC610" s="1349"/>
      <c r="AD610" s="1349"/>
      <c r="AE610" s="1349"/>
      <c r="AF610" s="1349"/>
    </row>
    <row r="611">
      <c r="A611" s="1211"/>
      <c r="B611" s="1523"/>
      <c r="C611" s="1523"/>
      <c r="D611" s="1523"/>
      <c r="E611" s="1523"/>
      <c r="F611" s="1523"/>
      <c r="G611" s="1523"/>
      <c r="H611" s="1523"/>
      <c r="I611" s="1523"/>
      <c r="J611" s="1523"/>
      <c r="K611" s="1523"/>
      <c r="L611" s="1523"/>
      <c r="M611" s="1523"/>
      <c r="N611" s="1349"/>
      <c r="O611" s="1349"/>
      <c r="P611" s="1349"/>
      <c r="Q611" s="1349"/>
      <c r="R611" s="1349"/>
      <c r="S611" s="1349"/>
      <c r="T611" s="1349"/>
      <c r="U611" s="1349"/>
      <c r="V611" s="1349"/>
      <c r="W611" s="1349"/>
      <c r="X611" s="1349"/>
      <c r="Y611" s="1349"/>
      <c r="Z611" s="1349"/>
      <c r="AA611" s="1349"/>
      <c r="AB611" s="1349"/>
      <c r="AC611" s="1349"/>
      <c r="AD611" s="1349"/>
      <c r="AE611" s="1349"/>
      <c r="AF611" s="1349"/>
    </row>
    <row r="612">
      <c r="A612" s="1211"/>
      <c r="B612" s="1523"/>
      <c r="C612" s="1523"/>
      <c r="D612" s="1523"/>
      <c r="E612" s="1523"/>
      <c r="F612" s="1523"/>
      <c r="G612" s="1523"/>
      <c r="H612" s="1523"/>
      <c r="I612" s="1523"/>
      <c r="J612" s="1523"/>
      <c r="K612" s="1523"/>
      <c r="L612" s="1523"/>
      <c r="M612" s="1523"/>
      <c r="N612" s="1349"/>
      <c r="O612" s="1349"/>
      <c r="P612" s="1349"/>
      <c r="Q612" s="1349"/>
      <c r="R612" s="1349"/>
      <c r="S612" s="1349"/>
      <c r="T612" s="1349"/>
      <c r="U612" s="1349"/>
      <c r="V612" s="1349"/>
      <c r="W612" s="1349"/>
      <c r="X612" s="1349"/>
      <c r="Y612" s="1349"/>
      <c r="Z612" s="1349"/>
      <c r="AA612" s="1349"/>
      <c r="AB612" s="1349"/>
      <c r="AC612" s="1349"/>
      <c r="AD612" s="1349"/>
      <c r="AE612" s="1349"/>
      <c r="AF612" s="1349"/>
    </row>
    <row r="613">
      <c r="A613" s="1211"/>
      <c r="B613" s="1523"/>
      <c r="C613" s="1523"/>
      <c r="D613" s="1523"/>
      <c r="E613" s="1523"/>
      <c r="F613" s="1523"/>
      <c r="G613" s="1523"/>
      <c r="H613" s="1523"/>
      <c r="I613" s="1523"/>
      <c r="J613" s="1523"/>
      <c r="K613" s="1523"/>
      <c r="L613" s="1523"/>
      <c r="M613" s="1523"/>
      <c r="N613" s="1349"/>
      <c r="O613" s="1349"/>
      <c r="P613" s="1349"/>
      <c r="Q613" s="1349"/>
      <c r="R613" s="1349"/>
      <c r="S613" s="1349"/>
      <c r="T613" s="1349"/>
      <c r="U613" s="1349"/>
      <c r="V613" s="1349"/>
      <c r="W613" s="1349"/>
      <c r="X613" s="1349"/>
      <c r="Y613" s="1349"/>
      <c r="Z613" s="1349"/>
      <c r="AA613" s="1349"/>
      <c r="AB613" s="1349"/>
      <c r="AC613" s="1349"/>
      <c r="AD613" s="1349"/>
      <c r="AE613" s="1349"/>
      <c r="AF613" s="1349"/>
    </row>
    <row r="614">
      <c r="A614" s="1211"/>
      <c r="B614" s="1523"/>
      <c r="C614" s="1523"/>
      <c r="D614" s="1523"/>
      <c r="E614" s="1523"/>
      <c r="F614" s="1523"/>
      <c r="G614" s="1523"/>
      <c r="H614" s="1523"/>
      <c r="I614" s="1523"/>
      <c r="J614" s="1523"/>
      <c r="K614" s="1523"/>
      <c r="L614" s="1523"/>
      <c r="M614" s="1523"/>
      <c r="N614" s="1349"/>
      <c r="O614" s="1349"/>
      <c r="P614" s="1349"/>
      <c r="Q614" s="1349"/>
      <c r="R614" s="1349"/>
      <c r="S614" s="1349"/>
      <c r="T614" s="1349"/>
      <c r="U614" s="1349"/>
      <c r="V614" s="1349"/>
      <c r="W614" s="1349"/>
      <c r="X614" s="1349"/>
      <c r="Y614" s="1349"/>
      <c r="Z614" s="1349"/>
      <c r="AA614" s="1349"/>
      <c r="AB614" s="1349"/>
      <c r="AC614" s="1349"/>
      <c r="AD614" s="1349"/>
      <c r="AE614" s="1349"/>
      <c r="AF614" s="1349"/>
    </row>
    <row r="615">
      <c r="A615" s="1211"/>
      <c r="B615" s="1523"/>
      <c r="C615" s="1523"/>
      <c r="D615" s="1523"/>
      <c r="E615" s="1523"/>
      <c r="F615" s="1523"/>
      <c r="G615" s="1523"/>
      <c r="H615" s="1523"/>
      <c r="I615" s="1523"/>
      <c r="J615" s="1523"/>
      <c r="K615" s="1523"/>
      <c r="L615" s="1523"/>
      <c r="M615" s="1523"/>
      <c r="N615" s="1349"/>
      <c r="O615" s="1349"/>
      <c r="P615" s="1349"/>
      <c r="Q615" s="1349"/>
      <c r="R615" s="1349"/>
      <c r="S615" s="1349"/>
      <c r="T615" s="1349"/>
      <c r="U615" s="1349"/>
      <c r="V615" s="1349"/>
      <c r="W615" s="1349"/>
      <c r="X615" s="1349"/>
      <c r="Y615" s="1349"/>
      <c r="Z615" s="1349"/>
      <c r="AA615" s="1349"/>
      <c r="AB615" s="1349"/>
      <c r="AC615" s="1349"/>
      <c r="AD615" s="1349"/>
      <c r="AE615" s="1349"/>
      <c r="AF615" s="1349"/>
    </row>
    <row r="616">
      <c r="A616" s="1211"/>
      <c r="B616" s="1523"/>
      <c r="C616" s="1523"/>
      <c r="D616" s="1523"/>
      <c r="E616" s="1523"/>
      <c r="F616" s="1523"/>
      <c r="G616" s="1523"/>
      <c r="H616" s="1523"/>
      <c r="I616" s="1523"/>
      <c r="J616" s="1523"/>
      <c r="K616" s="1523"/>
      <c r="L616" s="1523"/>
      <c r="M616" s="1523"/>
      <c r="N616" s="1349"/>
      <c r="O616" s="1349"/>
      <c r="P616" s="1349"/>
      <c r="Q616" s="1349"/>
      <c r="R616" s="1349"/>
      <c r="S616" s="1349"/>
      <c r="T616" s="1349"/>
      <c r="U616" s="1349"/>
      <c r="V616" s="1349"/>
      <c r="W616" s="1349"/>
      <c r="X616" s="1349"/>
      <c r="Y616" s="1349"/>
      <c r="Z616" s="1349"/>
      <c r="AA616" s="1349"/>
      <c r="AB616" s="1349"/>
      <c r="AC616" s="1349"/>
      <c r="AD616" s="1349"/>
      <c r="AE616" s="1349"/>
      <c r="AF616" s="1349"/>
    </row>
    <row r="617">
      <c r="A617" s="1211"/>
      <c r="B617" s="1523"/>
      <c r="C617" s="1523"/>
      <c r="D617" s="1523"/>
      <c r="E617" s="1523"/>
      <c r="F617" s="1523"/>
      <c r="G617" s="1523"/>
      <c r="H617" s="1523"/>
      <c r="I617" s="1523"/>
      <c r="J617" s="1523"/>
      <c r="K617" s="1523"/>
      <c r="L617" s="1523"/>
      <c r="M617" s="1523"/>
      <c r="N617" s="1349"/>
      <c r="O617" s="1349"/>
      <c r="P617" s="1349"/>
      <c r="Q617" s="1349"/>
      <c r="R617" s="1349"/>
      <c r="S617" s="1349"/>
      <c r="T617" s="1349"/>
      <c r="U617" s="1349"/>
      <c r="V617" s="1349"/>
      <c r="W617" s="1349"/>
      <c r="X617" s="1349"/>
      <c r="Y617" s="1349"/>
      <c r="Z617" s="1349"/>
      <c r="AA617" s="1349"/>
      <c r="AB617" s="1349"/>
      <c r="AC617" s="1349"/>
      <c r="AD617" s="1349"/>
      <c r="AE617" s="1349"/>
      <c r="AF617" s="1349"/>
    </row>
    <row r="618">
      <c r="A618" s="1211"/>
      <c r="B618" s="1523"/>
      <c r="C618" s="1523"/>
      <c r="D618" s="1523"/>
      <c r="E618" s="1523"/>
      <c r="F618" s="1523"/>
      <c r="G618" s="1523"/>
      <c r="H618" s="1523"/>
      <c r="I618" s="1523"/>
      <c r="J618" s="1523"/>
      <c r="K618" s="1523"/>
      <c r="L618" s="1523"/>
      <c r="M618" s="1523"/>
      <c r="N618" s="1349"/>
      <c r="O618" s="1349"/>
      <c r="P618" s="1349"/>
      <c r="Q618" s="1349"/>
      <c r="R618" s="1349"/>
      <c r="S618" s="1349"/>
      <c r="T618" s="1349"/>
      <c r="U618" s="1349"/>
      <c r="V618" s="1349"/>
      <c r="W618" s="1349"/>
      <c r="X618" s="1349"/>
      <c r="Y618" s="1349"/>
      <c r="Z618" s="1349"/>
      <c r="AA618" s="1349"/>
      <c r="AB618" s="1349"/>
      <c r="AC618" s="1349"/>
      <c r="AD618" s="1349"/>
      <c r="AE618" s="1349"/>
      <c r="AF618" s="1349"/>
    </row>
    <row r="619">
      <c r="A619" s="1211"/>
      <c r="B619" s="1523"/>
      <c r="C619" s="1523"/>
      <c r="D619" s="1523"/>
      <c r="E619" s="1523"/>
      <c r="F619" s="1523"/>
      <c r="G619" s="1523"/>
      <c r="H619" s="1523"/>
      <c r="I619" s="1523"/>
      <c r="J619" s="1523"/>
      <c r="K619" s="1523"/>
      <c r="L619" s="1523"/>
      <c r="M619" s="1523"/>
      <c r="N619" s="1349"/>
      <c r="O619" s="1349"/>
      <c r="P619" s="1349"/>
      <c r="Q619" s="1349"/>
      <c r="R619" s="1349"/>
      <c r="S619" s="1349"/>
      <c r="T619" s="1349"/>
      <c r="U619" s="1349"/>
      <c r="V619" s="1349"/>
      <c r="W619" s="1349"/>
      <c r="X619" s="1349"/>
      <c r="Y619" s="1349"/>
      <c r="Z619" s="1349"/>
      <c r="AA619" s="1349"/>
      <c r="AB619" s="1349"/>
      <c r="AC619" s="1349"/>
      <c r="AD619" s="1349"/>
      <c r="AE619" s="1349"/>
      <c r="AF619" s="1349"/>
    </row>
    <row r="620">
      <c r="A620" s="1211"/>
      <c r="B620" s="1523"/>
      <c r="C620" s="1523"/>
      <c r="D620" s="1523"/>
      <c r="E620" s="1523"/>
      <c r="F620" s="1523"/>
      <c r="G620" s="1523"/>
      <c r="H620" s="1523"/>
      <c r="I620" s="1523"/>
      <c r="J620" s="1523"/>
      <c r="K620" s="1523"/>
      <c r="L620" s="1523"/>
      <c r="M620" s="1523"/>
      <c r="N620" s="1349"/>
      <c r="O620" s="1349"/>
      <c r="P620" s="1349"/>
      <c r="Q620" s="1349"/>
      <c r="R620" s="1349"/>
      <c r="S620" s="1349"/>
      <c r="T620" s="1349"/>
      <c r="U620" s="1349"/>
      <c r="V620" s="1349"/>
      <c r="W620" s="1349"/>
      <c r="X620" s="1349"/>
      <c r="Y620" s="1349"/>
      <c r="Z620" s="1349"/>
      <c r="AA620" s="1349"/>
      <c r="AB620" s="1349"/>
      <c r="AC620" s="1349"/>
      <c r="AD620" s="1349"/>
      <c r="AE620" s="1349"/>
      <c r="AF620" s="1349"/>
    </row>
    <row r="621">
      <c r="A621" s="1211"/>
      <c r="B621" s="1523"/>
      <c r="C621" s="1523"/>
      <c r="D621" s="1523"/>
      <c r="E621" s="1523"/>
      <c r="F621" s="1523"/>
      <c r="G621" s="1523"/>
      <c r="H621" s="1523"/>
      <c r="I621" s="1523"/>
      <c r="J621" s="1523"/>
      <c r="K621" s="1523"/>
      <c r="L621" s="1523"/>
      <c r="M621" s="1523"/>
      <c r="N621" s="1349"/>
      <c r="O621" s="1349"/>
      <c r="P621" s="1349"/>
      <c r="Q621" s="1349"/>
      <c r="R621" s="1349"/>
      <c r="S621" s="1349"/>
      <c r="T621" s="1349"/>
      <c r="U621" s="1349"/>
      <c r="V621" s="1349"/>
      <c r="W621" s="1349"/>
      <c r="X621" s="1349"/>
      <c r="Y621" s="1349"/>
      <c r="Z621" s="1349"/>
      <c r="AA621" s="1349"/>
      <c r="AB621" s="1349"/>
      <c r="AC621" s="1349"/>
      <c r="AD621" s="1349"/>
      <c r="AE621" s="1349"/>
      <c r="AF621" s="1349"/>
    </row>
    <row r="622">
      <c r="A622" s="1211"/>
      <c r="B622" s="1523"/>
      <c r="C622" s="1523"/>
      <c r="D622" s="1523"/>
      <c r="E622" s="1523"/>
      <c r="F622" s="1523"/>
      <c r="G622" s="1523"/>
      <c r="H622" s="1523"/>
      <c r="I622" s="1523"/>
      <c r="J622" s="1523"/>
      <c r="K622" s="1523"/>
      <c r="L622" s="1523"/>
      <c r="M622" s="1523"/>
      <c r="N622" s="1349"/>
      <c r="O622" s="1349"/>
      <c r="P622" s="1349"/>
      <c r="Q622" s="1349"/>
      <c r="R622" s="1349"/>
      <c r="S622" s="1349"/>
      <c r="T622" s="1349"/>
      <c r="U622" s="1349"/>
      <c r="V622" s="1349"/>
      <c r="W622" s="1349"/>
      <c r="X622" s="1349"/>
      <c r="Y622" s="1349"/>
      <c r="Z622" s="1349"/>
      <c r="AA622" s="1349"/>
      <c r="AB622" s="1349"/>
      <c r="AC622" s="1349"/>
      <c r="AD622" s="1349"/>
      <c r="AE622" s="1349"/>
      <c r="AF622" s="1349"/>
    </row>
    <row r="623">
      <c r="A623" s="1211"/>
      <c r="B623" s="1523"/>
      <c r="C623" s="1523"/>
      <c r="D623" s="1523"/>
      <c r="E623" s="1523"/>
      <c r="F623" s="1523"/>
      <c r="G623" s="1523"/>
      <c r="H623" s="1523"/>
      <c r="I623" s="1523"/>
      <c r="J623" s="1523"/>
      <c r="K623" s="1523"/>
      <c r="L623" s="1523"/>
      <c r="M623" s="1523"/>
      <c r="N623" s="1349"/>
      <c r="O623" s="1349"/>
      <c r="P623" s="1349"/>
      <c r="Q623" s="1349"/>
      <c r="R623" s="1349"/>
      <c r="S623" s="1349"/>
      <c r="T623" s="1349"/>
      <c r="U623" s="1349"/>
      <c r="V623" s="1349"/>
      <c r="W623" s="1349"/>
      <c r="X623" s="1349"/>
      <c r="Y623" s="1349"/>
      <c r="Z623" s="1349"/>
      <c r="AA623" s="1349"/>
      <c r="AB623" s="1349"/>
      <c r="AC623" s="1349"/>
      <c r="AD623" s="1349"/>
      <c r="AE623" s="1349"/>
      <c r="AF623" s="1349"/>
    </row>
    <row r="624">
      <c r="A624" s="1211"/>
      <c r="B624" s="1523"/>
      <c r="C624" s="1523"/>
      <c r="D624" s="1523"/>
      <c r="E624" s="1523"/>
      <c r="F624" s="1523"/>
      <c r="G624" s="1523"/>
      <c r="H624" s="1523"/>
      <c r="I624" s="1523"/>
      <c r="J624" s="1523"/>
      <c r="K624" s="1523"/>
      <c r="L624" s="1523"/>
      <c r="M624" s="1523"/>
      <c r="N624" s="1349"/>
      <c r="O624" s="1349"/>
      <c r="P624" s="1349"/>
      <c r="Q624" s="1349"/>
      <c r="R624" s="1349"/>
      <c r="S624" s="1349"/>
      <c r="T624" s="1349"/>
      <c r="U624" s="1349"/>
      <c r="V624" s="1349"/>
      <c r="W624" s="1349"/>
      <c r="X624" s="1349"/>
      <c r="Y624" s="1349"/>
      <c r="Z624" s="1349"/>
      <c r="AA624" s="1349"/>
      <c r="AB624" s="1349"/>
      <c r="AC624" s="1349"/>
      <c r="AD624" s="1349"/>
      <c r="AE624" s="1349"/>
      <c r="AF624" s="1349"/>
    </row>
    <row r="625">
      <c r="A625" s="1211"/>
      <c r="B625" s="1523"/>
      <c r="C625" s="1523"/>
      <c r="D625" s="1523"/>
      <c r="E625" s="1523"/>
      <c r="F625" s="1523"/>
      <c r="G625" s="1523"/>
      <c r="H625" s="1523"/>
      <c r="I625" s="1523"/>
      <c r="J625" s="1523"/>
      <c r="K625" s="1523"/>
      <c r="L625" s="1523"/>
      <c r="M625" s="1523"/>
      <c r="N625" s="1349"/>
      <c r="O625" s="1349"/>
      <c r="P625" s="1349"/>
      <c r="Q625" s="1349"/>
      <c r="R625" s="1349"/>
      <c r="S625" s="1349"/>
      <c r="T625" s="1349"/>
      <c r="U625" s="1349"/>
      <c r="V625" s="1349"/>
      <c r="W625" s="1349"/>
      <c r="X625" s="1349"/>
      <c r="Y625" s="1349"/>
      <c r="Z625" s="1349"/>
      <c r="AA625" s="1349"/>
      <c r="AB625" s="1349"/>
      <c r="AC625" s="1349"/>
      <c r="AD625" s="1349"/>
      <c r="AE625" s="1349"/>
      <c r="AF625" s="1349"/>
    </row>
    <row r="626">
      <c r="A626" s="1211"/>
      <c r="B626" s="1523"/>
      <c r="C626" s="1523"/>
      <c r="D626" s="1523"/>
      <c r="E626" s="1523"/>
      <c r="F626" s="1523"/>
      <c r="G626" s="1523"/>
      <c r="H626" s="1523"/>
      <c r="I626" s="1523"/>
      <c r="J626" s="1523"/>
      <c r="K626" s="1523"/>
      <c r="L626" s="1523"/>
      <c r="M626" s="1523"/>
      <c r="N626" s="1349"/>
      <c r="O626" s="1349"/>
      <c r="P626" s="1349"/>
      <c r="Q626" s="1349"/>
      <c r="R626" s="1349"/>
      <c r="S626" s="1349"/>
      <c r="T626" s="1349"/>
      <c r="U626" s="1349"/>
      <c r="V626" s="1349"/>
      <c r="W626" s="1349"/>
      <c r="X626" s="1349"/>
      <c r="Y626" s="1349"/>
      <c r="Z626" s="1349"/>
      <c r="AA626" s="1349"/>
      <c r="AB626" s="1349"/>
      <c r="AC626" s="1349"/>
      <c r="AD626" s="1349"/>
      <c r="AE626" s="1349"/>
      <c r="AF626" s="1349"/>
    </row>
    <row r="627">
      <c r="A627" s="1211"/>
      <c r="B627" s="1523"/>
      <c r="C627" s="1523"/>
      <c r="D627" s="1523"/>
      <c r="E627" s="1523"/>
      <c r="F627" s="1523"/>
      <c r="G627" s="1523"/>
      <c r="H627" s="1523"/>
      <c r="I627" s="1523"/>
      <c r="J627" s="1523"/>
      <c r="K627" s="1523"/>
      <c r="L627" s="1523"/>
      <c r="M627" s="1523"/>
      <c r="N627" s="1349"/>
      <c r="O627" s="1349"/>
      <c r="P627" s="1349"/>
      <c r="Q627" s="1349"/>
      <c r="R627" s="1349"/>
      <c r="S627" s="1349"/>
      <c r="T627" s="1349"/>
      <c r="U627" s="1349"/>
      <c r="V627" s="1349"/>
      <c r="W627" s="1349"/>
      <c r="X627" s="1349"/>
      <c r="Y627" s="1349"/>
      <c r="Z627" s="1349"/>
      <c r="AA627" s="1349"/>
      <c r="AB627" s="1349"/>
      <c r="AC627" s="1349"/>
      <c r="AD627" s="1349"/>
      <c r="AE627" s="1349"/>
      <c r="AF627" s="1349"/>
    </row>
    <row r="628">
      <c r="A628" s="1211"/>
      <c r="B628" s="1523"/>
      <c r="C628" s="1523"/>
      <c r="D628" s="1523"/>
      <c r="E628" s="1523"/>
      <c r="F628" s="1523"/>
      <c r="G628" s="1523"/>
      <c r="H628" s="1523"/>
      <c r="I628" s="1523"/>
      <c r="J628" s="1523"/>
      <c r="K628" s="1523"/>
      <c r="L628" s="1523"/>
      <c r="M628" s="1523"/>
      <c r="N628" s="1349"/>
      <c r="O628" s="1349"/>
      <c r="P628" s="1349"/>
      <c r="Q628" s="1349"/>
      <c r="R628" s="1349"/>
      <c r="S628" s="1349"/>
      <c r="T628" s="1349"/>
      <c r="U628" s="1349"/>
      <c r="V628" s="1349"/>
      <c r="W628" s="1349"/>
      <c r="X628" s="1349"/>
      <c r="Y628" s="1349"/>
      <c r="Z628" s="1349"/>
      <c r="AA628" s="1349"/>
      <c r="AB628" s="1349"/>
      <c r="AC628" s="1349"/>
      <c r="AD628" s="1349"/>
      <c r="AE628" s="1349"/>
      <c r="AF628" s="1349"/>
    </row>
    <row r="629">
      <c r="A629" s="1211"/>
      <c r="B629" s="1523"/>
      <c r="C629" s="1523"/>
      <c r="D629" s="1523"/>
      <c r="E629" s="1523"/>
      <c r="F629" s="1523"/>
      <c r="G629" s="1523"/>
      <c r="H629" s="1523"/>
      <c r="I629" s="1523"/>
      <c r="J629" s="1523"/>
      <c r="K629" s="1523"/>
      <c r="L629" s="1523"/>
      <c r="M629" s="1523"/>
      <c r="N629" s="1349"/>
      <c r="O629" s="1349"/>
      <c r="P629" s="1349"/>
      <c r="Q629" s="1349"/>
      <c r="R629" s="1349"/>
      <c r="S629" s="1349"/>
      <c r="T629" s="1349"/>
      <c r="U629" s="1349"/>
      <c r="V629" s="1349"/>
      <c r="W629" s="1349"/>
      <c r="X629" s="1349"/>
      <c r="Y629" s="1349"/>
      <c r="Z629" s="1349"/>
      <c r="AA629" s="1349"/>
      <c r="AB629" s="1349"/>
      <c r="AC629" s="1349"/>
      <c r="AD629" s="1349"/>
      <c r="AE629" s="1349"/>
      <c r="AF629" s="1349"/>
    </row>
    <row r="630">
      <c r="A630" s="1211"/>
      <c r="B630" s="1523"/>
      <c r="C630" s="1523"/>
      <c r="D630" s="1523"/>
      <c r="E630" s="1523"/>
      <c r="F630" s="1523"/>
      <c r="G630" s="1523"/>
      <c r="H630" s="1523"/>
      <c r="I630" s="1523"/>
      <c r="J630" s="1523"/>
      <c r="K630" s="1523"/>
      <c r="L630" s="1523"/>
      <c r="M630" s="1523"/>
      <c r="N630" s="1349"/>
      <c r="O630" s="1349"/>
      <c r="P630" s="1349"/>
      <c r="Q630" s="1349"/>
      <c r="R630" s="1349"/>
      <c r="S630" s="1349"/>
      <c r="T630" s="1349"/>
      <c r="U630" s="1349"/>
      <c r="V630" s="1349"/>
      <c r="W630" s="1349"/>
      <c r="X630" s="1349"/>
      <c r="Y630" s="1349"/>
      <c r="Z630" s="1349"/>
      <c r="AA630" s="1349"/>
      <c r="AB630" s="1349"/>
      <c r="AC630" s="1349"/>
      <c r="AD630" s="1349"/>
      <c r="AE630" s="1349"/>
      <c r="AF630" s="1349"/>
    </row>
    <row r="631">
      <c r="A631" s="1211"/>
      <c r="B631" s="1523"/>
      <c r="C631" s="1523"/>
      <c r="D631" s="1523"/>
      <c r="E631" s="1523"/>
      <c r="F631" s="1523"/>
      <c r="G631" s="1523"/>
      <c r="H631" s="1523"/>
      <c r="I631" s="1523"/>
      <c r="J631" s="1523"/>
      <c r="K631" s="1523"/>
      <c r="L631" s="1523"/>
      <c r="M631" s="1523"/>
      <c r="N631" s="1349"/>
      <c r="O631" s="1349"/>
      <c r="P631" s="1349"/>
      <c r="Q631" s="1349"/>
      <c r="R631" s="1349"/>
      <c r="S631" s="1349"/>
      <c r="T631" s="1349"/>
      <c r="U631" s="1349"/>
      <c r="V631" s="1349"/>
      <c r="W631" s="1349"/>
      <c r="X631" s="1349"/>
      <c r="Y631" s="1349"/>
      <c r="Z631" s="1349"/>
      <c r="AA631" s="1349"/>
      <c r="AB631" s="1349"/>
      <c r="AC631" s="1349"/>
      <c r="AD631" s="1349"/>
      <c r="AE631" s="1349"/>
      <c r="AF631" s="1349"/>
    </row>
    <row r="632">
      <c r="A632" s="1211"/>
      <c r="B632" s="1523"/>
      <c r="C632" s="1523"/>
      <c r="D632" s="1523"/>
      <c r="E632" s="1523"/>
      <c r="F632" s="1523"/>
      <c r="G632" s="1523"/>
      <c r="H632" s="1523"/>
      <c r="I632" s="1523"/>
      <c r="J632" s="1523"/>
      <c r="K632" s="1523"/>
      <c r="L632" s="1523"/>
      <c r="M632" s="1523"/>
      <c r="N632" s="1349"/>
      <c r="O632" s="1349"/>
      <c r="P632" s="1349"/>
      <c r="Q632" s="1349"/>
      <c r="R632" s="1349"/>
      <c r="S632" s="1349"/>
      <c r="T632" s="1349"/>
      <c r="U632" s="1349"/>
      <c r="V632" s="1349"/>
      <c r="W632" s="1349"/>
      <c r="X632" s="1349"/>
      <c r="Y632" s="1349"/>
      <c r="Z632" s="1349"/>
      <c r="AA632" s="1349"/>
      <c r="AB632" s="1349"/>
      <c r="AC632" s="1349"/>
      <c r="AD632" s="1349"/>
      <c r="AE632" s="1349"/>
      <c r="AF632" s="1349"/>
    </row>
    <row r="633">
      <c r="A633" s="1211"/>
      <c r="B633" s="1523"/>
      <c r="C633" s="1523"/>
      <c r="D633" s="1523"/>
      <c r="E633" s="1523"/>
      <c r="F633" s="1523"/>
      <c r="G633" s="1523"/>
      <c r="H633" s="1523"/>
      <c r="I633" s="1523"/>
      <c r="J633" s="1523"/>
      <c r="K633" s="1523"/>
      <c r="L633" s="1523"/>
      <c r="M633" s="1523"/>
      <c r="N633" s="1349"/>
      <c r="O633" s="1349"/>
      <c r="P633" s="1349"/>
      <c r="Q633" s="1349"/>
      <c r="R633" s="1349"/>
      <c r="S633" s="1349"/>
      <c r="T633" s="1349"/>
      <c r="U633" s="1349"/>
      <c r="V633" s="1349"/>
      <c r="W633" s="1349"/>
      <c r="X633" s="1349"/>
      <c r="Y633" s="1349"/>
      <c r="Z633" s="1349"/>
      <c r="AA633" s="1349"/>
      <c r="AB633" s="1349"/>
      <c r="AC633" s="1349"/>
      <c r="AD633" s="1349"/>
      <c r="AE633" s="1349"/>
      <c r="AF633" s="1349"/>
    </row>
    <row r="634">
      <c r="A634" s="1211"/>
      <c r="B634" s="1523"/>
      <c r="C634" s="1523"/>
      <c r="D634" s="1523"/>
      <c r="E634" s="1523"/>
      <c r="F634" s="1523"/>
      <c r="G634" s="1523"/>
      <c r="H634" s="1523"/>
      <c r="I634" s="1523"/>
      <c r="J634" s="1523"/>
      <c r="K634" s="1523"/>
      <c r="L634" s="1523"/>
      <c r="M634" s="1523"/>
      <c r="N634" s="1349"/>
      <c r="O634" s="1349"/>
      <c r="P634" s="1349"/>
      <c r="Q634" s="1349"/>
      <c r="R634" s="1349"/>
      <c r="S634" s="1349"/>
      <c r="T634" s="1349"/>
      <c r="U634" s="1349"/>
      <c r="V634" s="1349"/>
      <c r="W634" s="1349"/>
      <c r="X634" s="1349"/>
      <c r="Y634" s="1349"/>
      <c r="Z634" s="1349"/>
      <c r="AA634" s="1349"/>
      <c r="AB634" s="1349"/>
      <c r="AC634" s="1349"/>
      <c r="AD634" s="1349"/>
      <c r="AE634" s="1349"/>
      <c r="AF634" s="1349"/>
    </row>
    <row r="635">
      <c r="A635" s="1211"/>
      <c r="B635" s="1523"/>
      <c r="C635" s="1523"/>
      <c r="D635" s="1523"/>
      <c r="E635" s="1523"/>
      <c r="F635" s="1523"/>
      <c r="G635" s="1523"/>
      <c r="H635" s="1523"/>
      <c r="I635" s="1523"/>
      <c r="J635" s="1523"/>
      <c r="K635" s="1523"/>
      <c r="L635" s="1523"/>
      <c r="M635" s="1523"/>
      <c r="N635" s="1349"/>
      <c r="O635" s="1349"/>
      <c r="P635" s="1349"/>
      <c r="Q635" s="1349"/>
      <c r="R635" s="1349"/>
      <c r="S635" s="1349"/>
      <c r="T635" s="1349"/>
      <c r="U635" s="1349"/>
      <c r="V635" s="1349"/>
      <c r="W635" s="1349"/>
      <c r="X635" s="1349"/>
      <c r="Y635" s="1349"/>
      <c r="Z635" s="1349"/>
      <c r="AA635" s="1349"/>
      <c r="AB635" s="1349"/>
      <c r="AC635" s="1349"/>
      <c r="AD635" s="1349"/>
      <c r="AE635" s="1349"/>
      <c r="AF635" s="1349"/>
    </row>
    <row r="636">
      <c r="A636" s="1211"/>
      <c r="B636" s="1523"/>
      <c r="C636" s="1523"/>
      <c r="D636" s="1523"/>
      <c r="E636" s="1523"/>
      <c r="F636" s="1523"/>
      <c r="G636" s="1523"/>
      <c r="H636" s="1523"/>
      <c r="I636" s="1523"/>
      <c r="J636" s="1523"/>
      <c r="K636" s="1523"/>
      <c r="L636" s="1523"/>
      <c r="M636" s="1523"/>
      <c r="N636" s="1349"/>
      <c r="O636" s="1349"/>
      <c r="P636" s="1349"/>
      <c r="Q636" s="1349"/>
      <c r="R636" s="1349"/>
      <c r="S636" s="1349"/>
      <c r="T636" s="1349"/>
      <c r="U636" s="1349"/>
      <c r="V636" s="1349"/>
      <c r="W636" s="1349"/>
      <c r="X636" s="1349"/>
      <c r="Y636" s="1349"/>
      <c r="Z636" s="1349"/>
      <c r="AA636" s="1349"/>
      <c r="AB636" s="1349"/>
      <c r="AC636" s="1349"/>
      <c r="AD636" s="1349"/>
      <c r="AE636" s="1349"/>
      <c r="AF636" s="1349"/>
    </row>
    <row r="637">
      <c r="A637" s="1211"/>
      <c r="B637" s="1523"/>
      <c r="C637" s="1523"/>
      <c r="D637" s="1523"/>
      <c r="E637" s="1523"/>
      <c r="F637" s="1523"/>
      <c r="G637" s="1523"/>
      <c r="H637" s="1523"/>
      <c r="I637" s="1523"/>
      <c r="J637" s="1523"/>
      <c r="K637" s="1523"/>
      <c r="L637" s="1523"/>
      <c r="M637" s="1523"/>
      <c r="N637" s="1349"/>
      <c r="O637" s="1349"/>
      <c r="P637" s="1349"/>
      <c r="Q637" s="1349"/>
      <c r="R637" s="1349"/>
      <c r="S637" s="1349"/>
      <c r="T637" s="1349"/>
      <c r="U637" s="1349"/>
      <c r="V637" s="1349"/>
      <c r="W637" s="1349"/>
      <c r="X637" s="1349"/>
      <c r="Y637" s="1349"/>
      <c r="Z637" s="1349"/>
      <c r="AA637" s="1349"/>
      <c r="AB637" s="1349"/>
      <c r="AC637" s="1349"/>
      <c r="AD637" s="1349"/>
      <c r="AE637" s="1349"/>
      <c r="AF637" s="1349"/>
    </row>
    <row r="638">
      <c r="A638" s="1211"/>
      <c r="B638" s="1523"/>
      <c r="C638" s="1523"/>
      <c r="D638" s="1523"/>
      <c r="E638" s="1523"/>
      <c r="F638" s="1523"/>
      <c r="G638" s="1523"/>
      <c r="H638" s="1523"/>
      <c r="I638" s="1523"/>
      <c r="J638" s="1523"/>
      <c r="K638" s="1523"/>
      <c r="L638" s="1523"/>
      <c r="M638" s="1523"/>
      <c r="N638" s="1349"/>
      <c r="O638" s="1349"/>
      <c r="P638" s="1349"/>
      <c r="Q638" s="1349"/>
      <c r="R638" s="1349"/>
      <c r="S638" s="1349"/>
      <c r="T638" s="1349"/>
      <c r="U638" s="1349"/>
      <c r="V638" s="1349"/>
      <c r="W638" s="1349"/>
      <c r="X638" s="1349"/>
      <c r="Y638" s="1349"/>
      <c r="Z638" s="1349"/>
      <c r="AA638" s="1349"/>
      <c r="AB638" s="1349"/>
      <c r="AC638" s="1349"/>
      <c r="AD638" s="1349"/>
      <c r="AE638" s="1349"/>
      <c r="AF638" s="1349"/>
    </row>
    <row r="639">
      <c r="A639" s="1211"/>
      <c r="B639" s="1523"/>
      <c r="C639" s="1523"/>
      <c r="D639" s="1523"/>
      <c r="E639" s="1523"/>
      <c r="F639" s="1523"/>
      <c r="G639" s="1523"/>
      <c r="H639" s="1523"/>
      <c r="I639" s="1523"/>
      <c r="J639" s="1523"/>
      <c r="K639" s="1523"/>
      <c r="L639" s="1523"/>
      <c r="M639" s="1523"/>
      <c r="N639" s="1349"/>
      <c r="O639" s="1349"/>
      <c r="P639" s="1349"/>
      <c r="Q639" s="1349"/>
      <c r="R639" s="1349"/>
      <c r="S639" s="1349"/>
      <c r="T639" s="1349"/>
      <c r="U639" s="1349"/>
      <c r="V639" s="1349"/>
      <c r="W639" s="1349"/>
      <c r="X639" s="1349"/>
      <c r="Y639" s="1349"/>
      <c r="Z639" s="1349"/>
      <c r="AA639" s="1349"/>
      <c r="AB639" s="1349"/>
      <c r="AC639" s="1349"/>
      <c r="AD639" s="1349"/>
      <c r="AE639" s="1349"/>
      <c r="AF639" s="1349"/>
    </row>
    <row r="640">
      <c r="A640" s="1211"/>
      <c r="B640" s="1523"/>
      <c r="C640" s="1523"/>
      <c r="D640" s="1523"/>
      <c r="E640" s="1523"/>
      <c r="F640" s="1523"/>
      <c r="G640" s="1523"/>
      <c r="H640" s="1523"/>
      <c r="I640" s="1523"/>
      <c r="J640" s="1523"/>
      <c r="K640" s="1523"/>
      <c r="L640" s="1523"/>
      <c r="M640" s="1523"/>
      <c r="N640" s="1349"/>
      <c r="O640" s="1349"/>
      <c r="P640" s="1349"/>
      <c r="Q640" s="1349"/>
      <c r="R640" s="1349"/>
      <c r="S640" s="1349"/>
      <c r="T640" s="1349"/>
      <c r="U640" s="1349"/>
      <c r="V640" s="1349"/>
      <c r="W640" s="1349"/>
      <c r="X640" s="1349"/>
      <c r="Y640" s="1349"/>
      <c r="Z640" s="1349"/>
      <c r="AA640" s="1349"/>
      <c r="AB640" s="1349"/>
      <c r="AC640" s="1349"/>
      <c r="AD640" s="1349"/>
      <c r="AE640" s="1349"/>
      <c r="AF640" s="1349"/>
    </row>
    <row r="641">
      <c r="A641" s="1211"/>
      <c r="B641" s="1523"/>
      <c r="C641" s="1523"/>
      <c r="D641" s="1523"/>
      <c r="E641" s="1523"/>
      <c r="F641" s="1523"/>
      <c r="G641" s="1523"/>
      <c r="H641" s="1523"/>
      <c r="I641" s="1523"/>
      <c r="J641" s="1523"/>
      <c r="K641" s="1523"/>
      <c r="L641" s="1523"/>
      <c r="M641" s="1523"/>
      <c r="N641" s="1349"/>
      <c r="O641" s="1349"/>
      <c r="P641" s="1349"/>
      <c r="Q641" s="1349"/>
      <c r="R641" s="1349"/>
      <c r="S641" s="1349"/>
      <c r="T641" s="1349"/>
      <c r="U641" s="1349"/>
      <c r="V641" s="1349"/>
      <c r="W641" s="1349"/>
      <c r="X641" s="1349"/>
      <c r="Y641" s="1349"/>
      <c r="Z641" s="1349"/>
      <c r="AA641" s="1349"/>
      <c r="AB641" s="1349"/>
      <c r="AC641" s="1349"/>
      <c r="AD641" s="1349"/>
      <c r="AE641" s="1349"/>
      <c r="AF641" s="1349"/>
    </row>
    <row r="642">
      <c r="A642" s="1211"/>
      <c r="B642" s="1523"/>
      <c r="C642" s="1523"/>
      <c r="D642" s="1523"/>
      <c r="E642" s="1523"/>
      <c r="F642" s="1523"/>
      <c r="G642" s="1523"/>
      <c r="H642" s="1523"/>
      <c r="I642" s="1523"/>
      <c r="J642" s="1523"/>
      <c r="K642" s="1523"/>
      <c r="L642" s="1523"/>
      <c r="M642" s="1523"/>
      <c r="N642" s="1349"/>
      <c r="O642" s="1349"/>
      <c r="P642" s="1349"/>
      <c r="Q642" s="1349"/>
      <c r="R642" s="1349"/>
      <c r="S642" s="1349"/>
      <c r="T642" s="1349"/>
      <c r="U642" s="1349"/>
      <c r="V642" s="1349"/>
      <c r="W642" s="1349"/>
      <c r="X642" s="1349"/>
      <c r="Y642" s="1349"/>
      <c r="Z642" s="1349"/>
      <c r="AA642" s="1349"/>
      <c r="AB642" s="1349"/>
      <c r="AC642" s="1349"/>
      <c r="AD642" s="1349"/>
      <c r="AE642" s="1349"/>
      <c r="AF642" s="1349"/>
    </row>
    <row r="643">
      <c r="A643" s="1211"/>
      <c r="B643" s="1523"/>
      <c r="C643" s="1523"/>
      <c r="D643" s="1523"/>
      <c r="E643" s="1523"/>
      <c r="F643" s="1523"/>
      <c r="G643" s="1523"/>
      <c r="H643" s="1523"/>
      <c r="I643" s="1523"/>
      <c r="J643" s="1523"/>
      <c r="K643" s="1523"/>
      <c r="L643" s="1523"/>
      <c r="M643" s="1523"/>
      <c r="N643" s="1349"/>
      <c r="O643" s="1349"/>
      <c r="P643" s="1349"/>
      <c r="Q643" s="1349"/>
      <c r="R643" s="1349"/>
      <c r="S643" s="1349"/>
      <c r="T643" s="1349"/>
      <c r="U643" s="1349"/>
      <c r="V643" s="1349"/>
      <c r="W643" s="1349"/>
      <c r="X643" s="1349"/>
      <c r="Y643" s="1349"/>
      <c r="Z643" s="1349"/>
      <c r="AA643" s="1349"/>
      <c r="AB643" s="1349"/>
      <c r="AC643" s="1349"/>
      <c r="AD643" s="1349"/>
      <c r="AE643" s="1349"/>
      <c r="AF643" s="1349"/>
    </row>
    <row r="644">
      <c r="A644" s="1211"/>
      <c r="B644" s="1523"/>
      <c r="C644" s="1523"/>
      <c r="D644" s="1523"/>
      <c r="E644" s="1523"/>
      <c r="F644" s="1523"/>
      <c r="G644" s="1523"/>
      <c r="H644" s="1523"/>
      <c r="I644" s="1523"/>
      <c r="J644" s="1523"/>
      <c r="K644" s="1523"/>
      <c r="L644" s="1523"/>
      <c r="M644" s="1523"/>
      <c r="N644" s="1349"/>
      <c r="O644" s="1349"/>
      <c r="P644" s="1349"/>
      <c r="Q644" s="1349"/>
      <c r="R644" s="1349"/>
      <c r="S644" s="1349"/>
      <c r="T644" s="1349"/>
      <c r="U644" s="1349"/>
      <c r="V644" s="1349"/>
      <c r="W644" s="1349"/>
      <c r="X644" s="1349"/>
      <c r="Y644" s="1349"/>
      <c r="Z644" s="1349"/>
      <c r="AA644" s="1349"/>
      <c r="AB644" s="1349"/>
      <c r="AC644" s="1349"/>
      <c r="AD644" s="1349"/>
      <c r="AE644" s="1349"/>
      <c r="AF644" s="1349"/>
    </row>
    <row r="645">
      <c r="A645" s="1211"/>
      <c r="B645" s="1523"/>
      <c r="C645" s="1523"/>
      <c r="D645" s="1523"/>
      <c r="E645" s="1523"/>
      <c r="F645" s="1523"/>
      <c r="G645" s="1523"/>
      <c r="H645" s="1523"/>
      <c r="I645" s="1523"/>
      <c r="J645" s="1523"/>
      <c r="K645" s="1523"/>
      <c r="L645" s="1523"/>
      <c r="M645" s="1523"/>
      <c r="N645" s="1349"/>
      <c r="O645" s="1349"/>
      <c r="P645" s="1349"/>
      <c r="Q645" s="1349"/>
      <c r="R645" s="1349"/>
      <c r="S645" s="1349"/>
      <c r="T645" s="1349"/>
      <c r="U645" s="1349"/>
      <c r="V645" s="1349"/>
      <c r="W645" s="1349"/>
      <c r="X645" s="1349"/>
      <c r="Y645" s="1349"/>
      <c r="Z645" s="1349"/>
      <c r="AA645" s="1349"/>
      <c r="AB645" s="1349"/>
      <c r="AC645" s="1349"/>
      <c r="AD645" s="1349"/>
      <c r="AE645" s="1349"/>
      <c r="AF645" s="1349"/>
    </row>
    <row r="646">
      <c r="A646" s="1211"/>
      <c r="B646" s="1523"/>
      <c r="C646" s="1523"/>
      <c r="D646" s="1523"/>
      <c r="E646" s="1523"/>
      <c r="F646" s="1523"/>
      <c r="G646" s="1523"/>
      <c r="H646" s="1523"/>
      <c r="I646" s="1523"/>
      <c r="J646" s="1523"/>
      <c r="K646" s="1523"/>
      <c r="L646" s="1523"/>
      <c r="M646" s="1523"/>
      <c r="N646" s="1349"/>
      <c r="O646" s="1349"/>
      <c r="P646" s="1349"/>
      <c r="Q646" s="1349"/>
      <c r="R646" s="1349"/>
      <c r="S646" s="1349"/>
      <c r="T646" s="1349"/>
      <c r="U646" s="1349"/>
      <c r="V646" s="1349"/>
      <c r="W646" s="1349"/>
      <c r="X646" s="1349"/>
      <c r="Y646" s="1349"/>
      <c r="Z646" s="1349"/>
      <c r="AA646" s="1349"/>
      <c r="AB646" s="1349"/>
      <c r="AC646" s="1349"/>
      <c r="AD646" s="1349"/>
      <c r="AE646" s="1349"/>
      <c r="AF646" s="1349"/>
    </row>
    <row r="647">
      <c r="A647" s="1211"/>
      <c r="B647" s="1523"/>
      <c r="C647" s="1523"/>
      <c r="D647" s="1523"/>
      <c r="E647" s="1523"/>
      <c r="F647" s="1523"/>
      <c r="G647" s="1523"/>
      <c r="H647" s="1523"/>
      <c r="I647" s="1523"/>
      <c r="J647" s="1523"/>
      <c r="K647" s="1523"/>
      <c r="L647" s="1523"/>
      <c r="M647" s="1523"/>
      <c r="N647" s="1349"/>
      <c r="O647" s="1349"/>
      <c r="P647" s="1349"/>
      <c r="Q647" s="1349"/>
      <c r="R647" s="1349"/>
      <c r="S647" s="1349"/>
      <c r="T647" s="1349"/>
      <c r="U647" s="1349"/>
      <c r="V647" s="1349"/>
      <c r="W647" s="1349"/>
      <c r="X647" s="1349"/>
      <c r="Y647" s="1349"/>
      <c r="Z647" s="1349"/>
      <c r="AA647" s="1349"/>
      <c r="AB647" s="1349"/>
      <c r="AC647" s="1349"/>
      <c r="AD647" s="1349"/>
      <c r="AE647" s="1349"/>
      <c r="AF647" s="1349"/>
    </row>
    <row r="648">
      <c r="A648" s="1211"/>
      <c r="B648" s="1523"/>
      <c r="C648" s="1523"/>
      <c r="D648" s="1523"/>
      <c r="E648" s="1523"/>
      <c r="F648" s="1523"/>
      <c r="G648" s="1523"/>
      <c r="H648" s="1523"/>
      <c r="I648" s="1523"/>
      <c r="J648" s="1523"/>
      <c r="K648" s="1523"/>
      <c r="L648" s="1523"/>
      <c r="M648" s="1523"/>
      <c r="N648" s="1349"/>
      <c r="O648" s="1349"/>
      <c r="P648" s="1349"/>
      <c r="Q648" s="1349"/>
      <c r="R648" s="1349"/>
      <c r="S648" s="1349"/>
      <c r="T648" s="1349"/>
      <c r="U648" s="1349"/>
      <c r="V648" s="1349"/>
      <c r="W648" s="1349"/>
      <c r="X648" s="1349"/>
      <c r="Y648" s="1349"/>
      <c r="Z648" s="1349"/>
      <c r="AA648" s="1349"/>
      <c r="AB648" s="1349"/>
      <c r="AC648" s="1349"/>
      <c r="AD648" s="1349"/>
      <c r="AE648" s="1349"/>
      <c r="AF648" s="1349"/>
    </row>
    <row r="649">
      <c r="A649" s="1211"/>
      <c r="B649" s="1523"/>
      <c r="C649" s="1523"/>
      <c r="D649" s="1523"/>
      <c r="E649" s="1523"/>
      <c r="F649" s="1523"/>
      <c r="G649" s="1523"/>
      <c r="H649" s="1523"/>
      <c r="I649" s="1523"/>
      <c r="J649" s="1523"/>
      <c r="K649" s="1523"/>
      <c r="L649" s="1523"/>
      <c r="M649" s="1523"/>
      <c r="N649" s="1349"/>
      <c r="O649" s="1349"/>
      <c r="P649" s="1349"/>
      <c r="Q649" s="1349"/>
      <c r="R649" s="1349"/>
      <c r="S649" s="1349"/>
      <c r="T649" s="1349"/>
      <c r="U649" s="1349"/>
      <c r="V649" s="1349"/>
      <c r="W649" s="1349"/>
      <c r="X649" s="1349"/>
      <c r="Y649" s="1349"/>
      <c r="Z649" s="1349"/>
      <c r="AA649" s="1349"/>
      <c r="AB649" s="1349"/>
      <c r="AC649" s="1349"/>
      <c r="AD649" s="1349"/>
      <c r="AE649" s="1349"/>
      <c r="AF649" s="1349"/>
    </row>
    <row r="650">
      <c r="A650" s="1211"/>
      <c r="B650" s="1523"/>
      <c r="C650" s="1523"/>
      <c r="D650" s="1523"/>
      <c r="E650" s="1523"/>
      <c r="F650" s="1523"/>
      <c r="G650" s="1523"/>
      <c r="H650" s="1523"/>
      <c r="I650" s="1523"/>
      <c r="J650" s="1523"/>
      <c r="K650" s="1523"/>
      <c r="L650" s="1523"/>
      <c r="M650" s="1523"/>
      <c r="N650" s="1349"/>
      <c r="O650" s="1349"/>
      <c r="P650" s="1349"/>
      <c r="Q650" s="1349"/>
      <c r="R650" s="1349"/>
      <c r="S650" s="1349"/>
      <c r="T650" s="1349"/>
      <c r="U650" s="1349"/>
      <c r="V650" s="1349"/>
      <c r="W650" s="1349"/>
      <c r="X650" s="1349"/>
      <c r="Y650" s="1349"/>
      <c r="Z650" s="1349"/>
      <c r="AA650" s="1349"/>
      <c r="AB650" s="1349"/>
      <c r="AC650" s="1349"/>
      <c r="AD650" s="1349"/>
      <c r="AE650" s="1349"/>
      <c r="AF650" s="1349"/>
    </row>
    <row r="651">
      <c r="A651" s="1211"/>
      <c r="B651" s="1523"/>
      <c r="C651" s="1523"/>
      <c r="D651" s="1523"/>
      <c r="E651" s="1523"/>
      <c r="F651" s="1523"/>
      <c r="G651" s="1523"/>
      <c r="H651" s="1523"/>
      <c r="I651" s="1523"/>
      <c r="J651" s="1523"/>
      <c r="K651" s="1523"/>
      <c r="L651" s="1523"/>
      <c r="M651" s="1523"/>
      <c r="N651" s="1349"/>
      <c r="O651" s="1349"/>
      <c r="P651" s="1349"/>
      <c r="Q651" s="1349"/>
      <c r="R651" s="1349"/>
      <c r="S651" s="1349"/>
      <c r="T651" s="1349"/>
      <c r="U651" s="1349"/>
      <c r="V651" s="1349"/>
      <c r="W651" s="1349"/>
      <c r="X651" s="1349"/>
      <c r="Y651" s="1349"/>
      <c r="Z651" s="1349"/>
      <c r="AA651" s="1349"/>
      <c r="AB651" s="1349"/>
      <c r="AC651" s="1349"/>
      <c r="AD651" s="1349"/>
      <c r="AE651" s="1349"/>
      <c r="AF651" s="1349"/>
    </row>
    <row r="652">
      <c r="A652" s="1211"/>
      <c r="B652" s="1523"/>
      <c r="C652" s="1523"/>
      <c r="D652" s="1523"/>
      <c r="E652" s="1523"/>
      <c r="F652" s="1523"/>
      <c r="G652" s="1523"/>
      <c r="H652" s="1523"/>
      <c r="I652" s="1523"/>
      <c r="J652" s="1523"/>
      <c r="K652" s="1523"/>
      <c r="L652" s="1523"/>
      <c r="M652" s="1523"/>
      <c r="N652" s="1349"/>
      <c r="O652" s="1349"/>
      <c r="P652" s="1349"/>
      <c r="Q652" s="1349"/>
      <c r="R652" s="1349"/>
      <c r="S652" s="1349"/>
      <c r="T652" s="1349"/>
      <c r="U652" s="1349"/>
      <c r="V652" s="1349"/>
      <c r="W652" s="1349"/>
      <c r="X652" s="1349"/>
      <c r="Y652" s="1349"/>
      <c r="Z652" s="1349"/>
      <c r="AA652" s="1349"/>
      <c r="AB652" s="1349"/>
      <c r="AC652" s="1349"/>
      <c r="AD652" s="1349"/>
      <c r="AE652" s="1349"/>
      <c r="AF652" s="1349"/>
    </row>
    <row r="653">
      <c r="A653" s="1211"/>
      <c r="B653" s="1523"/>
      <c r="C653" s="1523"/>
      <c r="D653" s="1523"/>
      <c r="E653" s="1523"/>
      <c r="F653" s="1523"/>
      <c r="G653" s="1523"/>
      <c r="H653" s="1523"/>
      <c r="I653" s="1523"/>
      <c r="J653" s="1523"/>
      <c r="K653" s="1523"/>
      <c r="L653" s="1523"/>
      <c r="M653" s="1523"/>
      <c r="N653" s="1349"/>
      <c r="O653" s="1349"/>
      <c r="P653" s="1349"/>
      <c r="Q653" s="1349"/>
      <c r="R653" s="1349"/>
      <c r="S653" s="1349"/>
      <c r="T653" s="1349"/>
      <c r="U653" s="1349"/>
      <c r="V653" s="1349"/>
      <c r="W653" s="1349"/>
      <c r="X653" s="1349"/>
      <c r="Y653" s="1349"/>
      <c r="Z653" s="1349"/>
      <c r="AA653" s="1349"/>
      <c r="AB653" s="1349"/>
      <c r="AC653" s="1349"/>
      <c r="AD653" s="1349"/>
      <c r="AE653" s="1349"/>
      <c r="AF653" s="1349"/>
    </row>
    <row r="654">
      <c r="A654" s="1211"/>
      <c r="B654" s="1523"/>
      <c r="C654" s="1523"/>
      <c r="D654" s="1523"/>
      <c r="E654" s="1523"/>
      <c r="F654" s="1523"/>
      <c r="G654" s="1523"/>
      <c r="H654" s="1523"/>
      <c r="I654" s="1523"/>
      <c r="J654" s="1523"/>
      <c r="K654" s="1523"/>
      <c r="L654" s="1523"/>
      <c r="M654" s="1523"/>
      <c r="N654" s="1349"/>
      <c r="O654" s="1349"/>
      <c r="P654" s="1349"/>
      <c r="Q654" s="1349"/>
      <c r="R654" s="1349"/>
      <c r="S654" s="1349"/>
      <c r="T654" s="1349"/>
      <c r="U654" s="1349"/>
      <c r="V654" s="1349"/>
      <c r="W654" s="1349"/>
      <c r="X654" s="1349"/>
      <c r="Y654" s="1349"/>
      <c r="Z654" s="1349"/>
      <c r="AA654" s="1349"/>
      <c r="AB654" s="1349"/>
      <c r="AC654" s="1349"/>
      <c r="AD654" s="1349"/>
      <c r="AE654" s="1349"/>
      <c r="AF654" s="1349"/>
    </row>
    <row r="655">
      <c r="A655" s="1211"/>
      <c r="B655" s="1523"/>
      <c r="C655" s="1523"/>
      <c r="D655" s="1523"/>
      <c r="E655" s="1523"/>
      <c r="F655" s="1523"/>
      <c r="G655" s="1523"/>
      <c r="H655" s="1523"/>
      <c r="I655" s="1523"/>
      <c r="J655" s="1523"/>
      <c r="K655" s="1523"/>
      <c r="L655" s="1523"/>
      <c r="M655" s="1523"/>
      <c r="N655" s="1349"/>
      <c r="O655" s="1349"/>
      <c r="P655" s="1349"/>
      <c r="Q655" s="1349"/>
      <c r="R655" s="1349"/>
      <c r="S655" s="1349"/>
      <c r="T655" s="1349"/>
      <c r="U655" s="1349"/>
      <c r="V655" s="1349"/>
      <c r="W655" s="1349"/>
      <c r="X655" s="1349"/>
      <c r="Y655" s="1349"/>
      <c r="Z655" s="1349"/>
      <c r="AA655" s="1349"/>
      <c r="AB655" s="1349"/>
      <c r="AC655" s="1349"/>
      <c r="AD655" s="1349"/>
      <c r="AE655" s="1349"/>
      <c r="AF655" s="1349"/>
    </row>
    <row r="656">
      <c r="A656" s="1211"/>
      <c r="B656" s="1523"/>
      <c r="C656" s="1523"/>
      <c r="D656" s="1523"/>
      <c r="E656" s="1523"/>
      <c r="F656" s="1523"/>
      <c r="G656" s="1523"/>
      <c r="H656" s="1523"/>
      <c r="I656" s="1523"/>
      <c r="J656" s="1523"/>
      <c r="K656" s="1523"/>
      <c r="L656" s="1523"/>
      <c r="M656" s="1523"/>
      <c r="N656" s="1349"/>
      <c r="O656" s="1349"/>
      <c r="P656" s="1349"/>
      <c r="Q656" s="1349"/>
      <c r="R656" s="1349"/>
      <c r="S656" s="1349"/>
      <c r="T656" s="1349"/>
      <c r="U656" s="1349"/>
      <c r="V656" s="1349"/>
      <c r="W656" s="1349"/>
      <c r="X656" s="1349"/>
      <c r="Y656" s="1349"/>
      <c r="Z656" s="1349"/>
      <c r="AA656" s="1349"/>
      <c r="AB656" s="1349"/>
      <c r="AC656" s="1349"/>
      <c r="AD656" s="1349"/>
      <c r="AE656" s="1349"/>
      <c r="AF656" s="1349"/>
    </row>
    <row r="657">
      <c r="A657" s="1211"/>
      <c r="B657" s="1523"/>
      <c r="C657" s="1523"/>
      <c r="D657" s="1523"/>
      <c r="E657" s="1523"/>
      <c r="F657" s="1523"/>
      <c r="G657" s="1523"/>
      <c r="H657" s="1523"/>
      <c r="I657" s="1523"/>
      <c r="J657" s="1523"/>
      <c r="K657" s="1523"/>
      <c r="L657" s="1523"/>
      <c r="M657" s="1523"/>
      <c r="N657" s="1349"/>
      <c r="O657" s="1349"/>
      <c r="P657" s="1349"/>
      <c r="Q657" s="1349"/>
      <c r="R657" s="1349"/>
      <c r="S657" s="1349"/>
      <c r="T657" s="1349"/>
      <c r="U657" s="1349"/>
      <c r="V657" s="1349"/>
      <c r="W657" s="1349"/>
      <c r="X657" s="1349"/>
      <c r="Y657" s="1349"/>
      <c r="Z657" s="1349"/>
      <c r="AA657" s="1349"/>
      <c r="AB657" s="1349"/>
      <c r="AC657" s="1349"/>
      <c r="AD657" s="1349"/>
      <c r="AE657" s="1349"/>
      <c r="AF657" s="1349"/>
    </row>
    <row r="658">
      <c r="A658" s="1211"/>
      <c r="B658" s="1523"/>
      <c r="C658" s="1523"/>
      <c r="D658" s="1523"/>
      <c r="E658" s="1523"/>
      <c r="F658" s="1523"/>
      <c r="G658" s="1523"/>
      <c r="H658" s="1523"/>
      <c r="I658" s="1523"/>
      <c r="J658" s="1523"/>
      <c r="K658" s="1523"/>
      <c r="L658" s="1523"/>
      <c r="M658" s="1523"/>
      <c r="N658" s="1349"/>
      <c r="O658" s="1349"/>
      <c r="P658" s="1349"/>
      <c r="Q658" s="1349"/>
      <c r="R658" s="1349"/>
      <c r="S658" s="1349"/>
      <c r="T658" s="1349"/>
      <c r="U658" s="1349"/>
      <c r="V658" s="1349"/>
      <c r="W658" s="1349"/>
      <c r="X658" s="1349"/>
      <c r="Y658" s="1349"/>
      <c r="Z658" s="1349"/>
      <c r="AA658" s="1349"/>
      <c r="AB658" s="1349"/>
      <c r="AC658" s="1349"/>
      <c r="AD658" s="1349"/>
      <c r="AE658" s="1349"/>
      <c r="AF658" s="1349"/>
    </row>
    <row r="659">
      <c r="A659" s="1211"/>
      <c r="B659" s="1523"/>
      <c r="C659" s="1523"/>
      <c r="D659" s="1523"/>
      <c r="E659" s="1523"/>
      <c r="F659" s="1523"/>
      <c r="G659" s="1523"/>
      <c r="H659" s="1523"/>
      <c r="I659" s="1523"/>
      <c r="J659" s="1523"/>
      <c r="K659" s="1523"/>
      <c r="L659" s="1523"/>
      <c r="M659" s="1523"/>
      <c r="N659" s="1349"/>
      <c r="O659" s="1349"/>
      <c r="P659" s="1349"/>
      <c r="Q659" s="1349"/>
      <c r="R659" s="1349"/>
      <c r="S659" s="1349"/>
      <c r="T659" s="1349"/>
      <c r="U659" s="1349"/>
      <c r="V659" s="1349"/>
      <c r="W659" s="1349"/>
      <c r="X659" s="1349"/>
      <c r="Y659" s="1349"/>
      <c r="Z659" s="1349"/>
      <c r="AA659" s="1349"/>
      <c r="AB659" s="1349"/>
      <c r="AC659" s="1349"/>
      <c r="AD659" s="1349"/>
      <c r="AE659" s="1349"/>
      <c r="AF659" s="1349"/>
    </row>
    <row r="660">
      <c r="A660" s="1211"/>
      <c r="B660" s="1523"/>
      <c r="C660" s="1523"/>
      <c r="D660" s="1523"/>
      <c r="E660" s="1523"/>
      <c r="F660" s="1523"/>
      <c r="G660" s="1523"/>
      <c r="H660" s="1523"/>
      <c r="I660" s="1523"/>
      <c r="J660" s="1523"/>
      <c r="K660" s="1523"/>
      <c r="L660" s="1523"/>
      <c r="M660" s="1523"/>
      <c r="N660" s="1349"/>
      <c r="O660" s="1349"/>
      <c r="P660" s="1349"/>
      <c r="Q660" s="1349"/>
      <c r="R660" s="1349"/>
      <c r="S660" s="1349"/>
      <c r="T660" s="1349"/>
      <c r="U660" s="1349"/>
      <c r="V660" s="1349"/>
      <c r="W660" s="1349"/>
      <c r="X660" s="1349"/>
      <c r="Y660" s="1349"/>
      <c r="Z660" s="1349"/>
      <c r="AA660" s="1349"/>
      <c r="AB660" s="1349"/>
      <c r="AC660" s="1349"/>
      <c r="AD660" s="1349"/>
      <c r="AE660" s="1349"/>
      <c r="AF660" s="1349"/>
    </row>
    <row r="661">
      <c r="A661" s="1211"/>
      <c r="B661" s="1523"/>
      <c r="C661" s="1523"/>
      <c r="D661" s="1523"/>
      <c r="E661" s="1523"/>
      <c r="F661" s="1523"/>
      <c r="G661" s="1523"/>
      <c r="H661" s="1523"/>
      <c r="I661" s="1523"/>
      <c r="J661" s="1523"/>
      <c r="K661" s="1523"/>
      <c r="L661" s="1523"/>
      <c r="M661" s="1523"/>
      <c r="N661" s="1349"/>
      <c r="O661" s="1349"/>
      <c r="P661" s="1349"/>
      <c r="Q661" s="1349"/>
      <c r="R661" s="1349"/>
      <c r="S661" s="1349"/>
      <c r="T661" s="1349"/>
      <c r="U661" s="1349"/>
      <c r="V661" s="1349"/>
      <c r="W661" s="1349"/>
      <c r="X661" s="1349"/>
      <c r="Y661" s="1349"/>
      <c r="Z661" s="1349"/>
      <c r="AA661" s="1349"/>
      <c r="AB661" s="1349"/>
      <c r="AC661" s="1349"/>
      <c r="AD661" s="1349"/>
      <c r="AE661" s="1349"/>
      <c r="AF661" s="1349"/>
    </row>
    <row r="662">
      <c r="A662" s="1211"/>
      <c r="B662" s="1523"/>
      <c r="C662" s="1523"/>
      <c r="D662" s="1523"/>
      <c r="E662" s="1523"/>
      <c r="F662" s="1523"/>
      <c r="G662" s="1523"/>
      <c r="H662" s="1523"/>
      <c r="I662" s="1523"/>
      <c r="J662" s="1523"/>
      <c r="K662" s="1523"/>
      <c r="L662" s="1523"/>
      <c r="M662" s="1523"/>
      <c r="N662" s="1349"/>
      <c r="O662" s="1349"/>
      <c r="P662" s="1349"/>
      <c r="Q662" s="1349"/>
      <c r="R662" s="1349"/>
      <c r="S662" s="1349"/>
      <c r="T662" s="1349"/>
      <c r="U662" s="1349"/>
      <c r="V662" s="1349"/>
      <c r="W662" s="1349"/>
      <c r="X662" s="1349"/>
      <c r="Y662" s="1349"/>
      <c r="Z662" s="1349"/>
      <c r="AA662" s="1349"/>
      <c r="AB662" s="1349"/>
      <c r="AC662" s="1349"/>
      <c r="AD662" s="1349"/>
      <c r="AE662" s="1349"/>
      <c r="AF662" s="1349"/>
    </row>
    <row r="663">
      <c r="A663" s="1211"/>
      <c r="B663" s="1523"/>
      <c r="C663" s="1523"/>
      <c r="D663" s="1523"/>
      <c r="E663" s="1523"/>
      <c r="F663" s="1523"/>
      <c r="G663" s="1523"/>
      <c r="H663" s="1523"/>
      <c r="I663" s="1523"/>
      <c r="J663" s="1523"/>
      <c r="K663" s="1523"/>
      <c r="L663" s="1523"/>
      <c r="M663" s="1523"/>
      <c r="N663" s="1349"/>
      <c r="O663" s="1349"/>
      <c r="P663" s="1349"/>
      <c r="Q663" s="1349"/>
      <c r="R663" s="1349"/>
      <c r="S663" s="1349"/>
      <c r="T663" s="1349"/>
      <c r="U663" s="1349"/>
      <c r="V663" s="1349"/>
      <c r="W663" s="1349"/>
      <c r="X663" s="1349"/>
      <c r="Y663" s="1349"/>
      <c r="Z663" s="1349"/>
      <c r="AA663" s="1349"/>
      <c r="AB663" s="1349"/>
      <c r="AC663" s="1349"/>
      <c r="AD663" s="1349"/>
      <c r="AE663" s="1349"/>
      <c r="AF663" s="1349"/>
    </row>
    <row r="664">
      <c r="A664" s="1211"/>
      <c r="B664" s="1523"/>
      <c r="C664" s="1523"/>
      <c r="D664" s="1523"/>
      <c r="E664" s="1523"/>
      <c r="F664" s="1523"/>
      <c r="G664" s="1523"/>
      <c r="H664" s="1523"/>
      <c r="I664" s="1523"/>
      <c r="J664" s="1523"/>
      <c r="K664" s="1523"/>
      <c r="L664" s="1523"/>
      <c r="M664" s="1523"/>
      <c r="N664" s="1349"/>
      <c r="O664" s="1349"/>
      <c r="P664" s="1349"/>
      <c r="Q664" s="1349"/>
      <c r="R664" s="1349"/>
      <c r="S664" s="1349"/>
      <c r="T664" s="1349"/>
      <c r="U664" s="1349"/>
      <c r="V664" s="1349"/>
      <c r="W664" s="1349"/>
      <c r="X664" s="1349"/>
      <c r="Y664" s="1349"/>
      <c r="Z664" s="1349"/>
      <c r="AA664" s="1349"/>
      <c r="AB664" s="1349"/>
      <c r="AC664" s="1349"/>
      <c r="AD664" s="1349"/>
      <c r="AE664" s="1349"/>
      <c r="AF664" s="1349"/>
    </row>
    <row r="665">
      <c r="A665" s="1211"/>
      <c r="B665" s="1523"/>
      <c r="C665" s="1523"/>
      <c r="D665" s="1523"/>
      <c r="E665" s="1523"/>
      <c r="F665" s="1523"/>
      <c r="G665" s="1523"/>
      <c r="H665" s="1523"/>
      <c r="I665" s="1523"/>
      <c r="J665" s="1523"/>
      <c r="K665" s="1523"/>
      <c r="L665" s="1523"/>
      <c r="M665" s="1523"/>
      <c r="N665" s="1349"/>
      <c r="O665" s="1349"/>
      <c r="P665" s="1349"/>
      <c r="Q665" s="1349"/>
      <c r="R665" s="1349"/>
      <c r="S665" s="1349"/>
      <c r="T665" s="1349"/>
      <c r="U665" s="1349"/>
      <c r="V665" s="1349"/>
      <c r="W665" s="1349"/>
      <c r="X665" s="1349"/>
      <c r="Y665" s="1349"/>
      <c r="Z665" s="1349"/>
      <c r="AA665" s="1349"/>
      <c r="AB665" s="1349"/>
      <c r="AC665" s="1349"/>
      <c r="AD665" s="1349"/>
      <c r="AE665" s="1349"/>
      <c r="AF665" s="1349"/>
    </row>
    <row r="666">
      <c r="A666" s="1211"/>
      <c r="B666" s="1523"/>
      <c r="C666" s="1523"/>
      <c r="D666" s="1523"/>
      <c r="E666" s="1523"/>
      <c r="F666" s="1523"/>
      <c r="G666" s="1523"/>
      <c r="H666" s="1523"/>
      <c r="I666" s="1523"/>
      <c r="J666" s="1523"/>
      <c r="K666" s="1523"/>
      <c r="L666" s="1523"/>
      <c r="M666" s="1523"/>
      <c r="N666" s="1349"/>
      <c r="O666" s="1349"/>
      <c r="P666" s="1349"/>
      <c r="Q666" s="1349"/>
      <c r="R666" s="1349"/>
      <c r="S666" s="1349"/>
      <c r="T666" s="1349"/>
      <c r="U666" s="1349"/>
      <c r="V666" s="1349"/>
      <c r="W666" s="1349"/>
      <c r="X666" s="1349"/>
      <c r="Y666" s="1349"/>
      <c r="Z666" s="1349"/>
      <c r="AA666" s="1349"/>
      <c r="AB666" s="1349"/>
      <c r="AC666" s="1349"/>
      <c r="AD666" s="1349"/>
      <c r="AE666" s="1349"/>
      <c r="AF666" s="1349"/>
    </row>
    <row r="667">
      <c r="A667" s="1211"/>
      <c r="B667" s="1523"/>
      <c r="C667" s="1523"/>
      <c r="D667" s="1523"/>
      <c r="E667" s="1523"/>
      <c r="F667" s="1523"/>
      <c r="G667" s="1523"/>
      <c r="H667" s="1523"/>
      <c r="I667" s="1523"/>
      <c r="J667" s="1523"/>
      <c r="K667" s="1523"/>
      <c r="L667" s="1523"/>
      <c r="M667" s="1523"/>
      <c r="N667" s="1349"/>
      <c r="O667" s="1349"/>
      <c r="P667" s="1349"/>
      <c r="Q667" s="1349"/>
      <c r="R667" s="1349"/>
      <c r="S667" s="1349"/>
      <c r="T667" s="1349"/>
      <c r="U667" s="1349"/>
      <c r="V667" s="1349"/>
      <c r="W667" s="1349"/>
      <c r="X667" s="1349"/>
      <c r="Y667" s="1349"/>
      <c r="Z667" s="1349"/>
      <c r="AA667" s="1349"/>
      <c r="AB667" s="1349"/>
      <c r="AC667" s="1349"/>
      <c r="AD667" s="1349"/>
      <c r="AE667" s="1349"/>
      <c r="AF667" s="1349"/>
    </row>
    <row r="668">
      <c r="A668" s="1211"/>
      <c r="B668" s="1523"/>
      <c r="C668" s="1523"/>
      <c r="D668" s="1523"/>
      <c r="E668" s="1523"/>
      <c r="F668" s="1523"/>
      <c r="G668" s="1523"/>
      <c r="H668" s="1523"/>
      <c r="I668" s="1523"/>
      <c r="J668" s="1523"/>
      <c r="K668" s="1523"/>
      <c r="L668" s="1523"/>
      <c r="M668" s="1523"/>
      <c r="N668" s="1349"/>
      <c r="O668" s="1349"/>
      <c r="P668" s="1349"/>
      <c r="Q668" s="1349"/>
      <c r="R668" s="1349"/>
      <c r="S668" s="1349"/>
      <c r="T668" s="1349"/>
      <c r="U668" s="1349"/>
      <c r="V668" s="1349"/>
      <c r="W668" s="1349"/>
      <c r="X668" s="1349"/>
      <c r="Y668" s="1349"/>
      <c r="Z668" s="1349"/>
      <c r="AA668" s="1349"/>
      <c r="AB668" s="1349"/>
      <c r="AC668" s="1349"/>
      <c r="AD668" s="1349"/>
      <c r="AE668" s="1349"/>
      <c r="AF668" s="1349"/>
    </row>
    <row r="669">
      <c r="A669" s="1211"/>
      <c r="B669" s="1523"/>
      <c r="C669" s="1523"/>
      <c r="D669" s="1523"/>
      <c r="E669" s="1523"/>
      <c r="F669" s="1523"/>
      <c r="G669" s="1523"/>
      <c r="H669" s="1523"/>
      <c r="I669" s="1523"/>
      <c r="J669" s="1523"/>
      <c r="K669" s="1523"/>
      <c r="L669" s="1523"/>
      <c r="M669" s="1523"/>
      <c r="N669" s="1349"/>
      <c r="O669" s="1349"/>
      <c r="P669" s="1349"/>
      <c r="Q669" s="1349"/>
      <c r="R669" s="1349"/>
      <c r="S669" s="1349"/>
      <c r="T669" s="1349"/>
      <c r="U669" s="1349"/>
      <c r="V669" s="1349"/>
      <c r="W669" s="1349"/>
      <c r="X669" s="1349"/>
      <c r="Y669" s="1349"/>
      <c r="Z669" s="1349"/>
      <c r="AA669" s="1349"/>
      <c r="AB669" s="1349"/>
      <c r="AC669" s="1349"/>
      <c r="AD669" s="1349"/>
      <c r="AE669" s="1349"/>
      <c r="AF669" s="1349"/>
    </row>
    <row r="670">
      <c r="A670" s="1211"/>
      <c r="B670" s="1523"/>
      <c r="C670" s="1523"/>
      <c r="D670" s="1523"/>
      <c r="E670" s="1523"/>
      <c r="F670" s="1523"/>
      <c r="G670" s="1523"/>
      <c r="H670" s="1523"/>
      <c r="I670" s="1523"/>
      <c r="J670" s="1523"/>
      <c r="K670" s="1523"/>
      <c r="L670" s="1523"/>
      <c r="M670" s="1523"/>
      <c r="N670" s="1349"/>
      <c r="O670" s="1349"/>
      <c r="P670" s="1349"/>
      <c r="Q670" s="1349"/>
      <c r="R670" s="1349"/>
      <c r="S670" s="1349"/>
      <c r="T670" s="1349"/>
      <c r="U670" s="1349"/>
      <c r="V670" s="1349"/>
      <c r="W670" s="1349"/>
      <c r="X670" s="1349"/>
      <c r="Y670" s="1349"/>
      <c r="Z670" s="1349"/>
      <c r="AA670" s="1349"/>
      <c r="AB670" s="1349"/>
      <c r="AC670" s="1349"/>
      <c r="AD670" s="1349"/>
      <c r="AE670" s="1349"/>
      <c r="AF670" s="1349"/>
    </row>
    <row r="671">
      <c r="A671" s="1211"/>
      <c r="B671" s="1523"/>
      <c r="C671" s="1523"/>
      <c r="D671" s="1523"/>
      <c r="E671" s="1523"/>
      <c r="F671" s="1523"/>
      <c r="G671" s="1523"/>
      <c r="H671" s="1523"/>
      <c r="I671" s="1523"/>
      <c r="J671" s="1523"/>
      <c r="K671" s="1523"/>
      <c r="L671" s="1523"/>
      <c r="M671" s="1523"/>
      <c r="N671" s="1349"/>
      <c r="O671" s="1349"/>
      <c r="P671" s="1349"/>
      <c r="Q671" s="1349"/>
      <c r="R671" s="1349"/>
      <c r="S671" s="1349"/>
      <c r="T671" s="1349"/>
      <c r="U671" s="1349"/>
      <c r="V671" s="1349"/>
      <c r="W671" s="1349"/>
      <c r="X671" s="1349"/>
      <c r="Y671" s="1349"/>
      <c r="Z671" s="1349"/>
      <c r="AA671" s="1349"/>
      <c r="AB671" s="1349"/>
      <c r="AC671" s="1349"/>
      <c r="AD671" s="1349"/>
      <c r="AE671" s="1349"/>
      <c r="AF671" s="1349"/>
    </row>
    <row r="672">
      <c r="A672" s="1211"/>
      <c r="B672" s="1523"/>
      <c r="C672" s="1523"/>
      <c r="D672" s="1523"/>
      <c r="E672" s="1523"/>
      <c r="F672" s="1523"/>
      <c r="G672" s="1523"/>
      <c r="H672" s="1523"/>
      <c r="I672" s="1523"/>
      <c r="J672" s="1523"/>
      <c r="K672" s="1523"/>
      <c r="L672" s="1523"/>
      <c r="M672" s="1523"/>
      <c r="N672" s="1349"/>
      <c r="O672" s="1349"/>
      <c r="P672" s="1349"/>
      <c r="Q672" s="1349"/>
      <c r="R672" s="1349"/>
      <c r="S672" s="1349"/>
      <c r="T672" s="1349"/>
      <c r="U672" s="1349"/>
      <c r="V672" s="1349"/>
      <c r="W672" s="1349"/>
      <c r="X672" s="1349"/>
      <c r="Y672" s="1349"/>
      <c r="Z672" s="1349"/>
      <c r="AA672" s="1349"/>
      <c r="AB672" s="1349"/>
      <c r="AC672" s="1349"/>
      <c r="AD672" s="1349"/>
      <c r="AE672" s="1349"/>
      <c r="AF672" s="1349"/>
    </row>
    <row r="673">
      <c r="A673" s="1211"/>
      <c r="B673" s="1523"/>
      <c r="C673" s="1523"/>
      <c r="D673" s="1523"/>
      <c r="E673" s="1523"/>
      <c r="F673" s="1523"/>
      <c r="G673" s="1523"/>
      <c r="H673" s="1523"/>
      <c r="I673" s="1523"/>
      <c r="J673" s="1523"/>
      <c r="K673" s="1523"/>
      <c r="L673" s="1523"/>
      <c r="M673" s="1523"/>
      <c r="N673" s="1349"/>
      <c r="O673" s="1349"/>
      <c r="P673" s="1349"/>
      <c r="Q673" s="1349"/>
      <c r="R673" s="1349"/>
      <c r="S673" s="1349"/>
      <c r="T673" s="1349"/>
      <c r="U673" s="1349"/>
      <c r="V673" s="1349"/>
      <c r="W673" s="1349"/>
      <c r="X673" s="1349"/>
      <c r="Y673" s="1349"/>
      <c r="Z673" s="1349"/>
      <c r="AA673" s="1349"/>
      <c r="AB673" s="1349"/>
      <c r="AC673" s="1349"/>
      <c r="AD673" s="1349"/>
      <c r="AE673" s="1349"/>
      <c r="AF673" s="1349"/>
    </row>
    <row r="674">
      <c r="A674" s="1211"/>
      <c r="B674" s="1523"/>
      <c r="C674" s="1523"/>
      <c r="D674" s="1523"/>
      <c r="E674" s="1523"/>
      <c r="F674" s="1523"/>
      <c r="G674" s="1523"/>
      <c r="H674" s="1523"/>
      <c r="I674" s="1523"/>
      <c r="J674" s="1523"/>
      <c r="K674" s="1523"/>
      <c r="L674" s="1523"/>
      <c r="M674" s="1523"/>
      <c r="N674" s="1349"/>
      <c r="O674" s="1349"/>
      <c r="P674" s="1349"/>
      <c r="Q674" s="1349"/>
      <c r="R674" s="1349"/>
      <c r="S674" s="1349"/>
      <c r="T674" s="1349"/>
      <c r="U674" s="1349"/>
      <c r="V674" s="1349"/>
      <c r="W674" s="1349"/>
      <c r="X674" s="1349"/>
      <c r="Y674" s="1349"/>
      <c r="Z674" s="1349"/>
      <c r="AA674" s="1349"/>
      <c r="AB674" s="1349"/>
      <c r="AC674" s="1349"/>
      <c r="AD674" s="1349"/>
      <c r="AE674" s="1349"/>
      <c r="AF674" s="1349"/>
    </row>
    <row r="675">
      <c r="A675" s="1211"/>
      <c r="B675" s="1523"/>
      <c r="C675" s="1523"/>
      <c r="D675" s="1523"/>
      <c r="E675" s="1523"/>
      <c r="F675" s="1523"/>
      <c r="G675" s="1523"/>
      <c r="H675" s="1523"/>
      <c r="I675" s="1523"/>
      <c r="J675" s="1523"/>
      <c r="K675" s="1523"/>
      <c r="L675" s="1523"/>
      <c r="M675" s="1523"/>
      <c r="N675" s="1349"/>
      <c r="O675" s="1349"/>
      <c r="P675" s="1349"/>
      <c r="Q675" s="1349"/>
      <c r="R675" s="1349"/>
      <c r="S675" s="1349"/>
      <c r="T675" s="1349"/>
      <c r="U675" s="1349"/>
      <c r="V675" s="1349"/>
      <c r="W675" s="1349"/>
      <c r="X675" s="1349"/>
      <c r="Y675" s="1349"/>
      <c r="Z675" s="1349"/>
      <c r="AA675" s="1349"/>
      <c r="AB675" s="1349"/>
      <c r="AC675" s="1349"/>
      <c r="AD675" s="1349"/>
      <c r="AE675" s="1349"/>
      <c r="AF675" s="1349"/>
    </row>
    <row r="676">
      <c r="A676" s="1211"/>
      <c r="B676" s="1523"/>
      <c r="C676" s="1523"/>
      <c r="D676" s="1523"/>
      <c r="E676" s="1523"/>
      <c r="F676" s="1523"/>
      <c r="G676" s="1523"/>
      <c r="H676" s="1523"/>
      <c r="I676" s="1523"/>
      <c r="J676" s="1523"/>
      <c r="K676" s="1523"/>
      <c r="L676" s="1523"/>
      <c r="M676" s="1523"/>
      <c r="N676" s="1349"/>
      <c r="O676" s="1349"/>
      <c r="P676" s="1349"/>
      <c r="Q676" s="1349"/>
      <c r="R676" s="1349"/>
      <c r="S676" s="1349"/>
      <c r="T676" s="1349"/>
      <c r="U676" s="1349"/>
      <c r="V676" s="1349"/>
      <c r="W676" s="1349"/>
      <c r="X676" s="1349"/>
      <c r="Y676" s="1349"/>
      <c r="Z676" s="1349"/>
      <c r="AA676" s="1349"/>
      <c r="AB676" s="1349"/>
      <c r="AC676" s="1349"/>
      <c r="AD676" s="1349"/>
      <c r="AE676" s="1349"/>
      <c r="AF676" s="1349"/>
    </row>
    <row r="677">
      <c r="A677" s="1211"/>
      <c r="B677" s="1523"/>
      <c r="C677" s="1523"/>
      <c r="D677" s="1523"/>
      <c r="E677" s="1523"/>
      <c r="F677" s="1523"/>
      <c r="G677" s="1523"/>
      <c r="H677" s="1523"/>
      <c r="I677" s="1523"/>
      <c r="J677" s="1523"/>
      <c r="K677" s="1523"/>
      <c r="L677" s="1523"/>
      <c r="M677" s="1523"/>
      <c r="N677" s="1349"/>
      <c r="O677" s="1349"/>
      <c r="P677" s="1349"/>
      <c r="Q677" s="1349"/>
      <c r="R677" s="1349"/>
      <c r="S677" s="1349"/>
      <c r="T677" s="1349"/>
      <c r="U677" s="1349"/>
      <c r="V677" s="1349"/>
      <c r="W677" s="1349"/>
      <c r="X677" s="1349"/>
      <c r="Y677" s="1349"/>
      <c r="Z677" s="1349"/>
      <c r="AA677" s="1349"/>
      <c r="AB677" s="1349"/>
      <c r="AC677" s="1349"/>
      <c r="AD677" s="1349"/>
      <c r="AE677" s="1349"/>
      <c r="AF677" s="1349"/>
    </row>
    <row r="678">
      <c r="A678" s="1211"/>
      <c r="B678" s="1523"/>
      <c r="C678" s="1523"/>
      <c r="D678" s="1523"/>
      <c r="E678" s="1523"/>
      <c r="F678" s="1523"/>
      <c r="G678" s="1523"/>
      <c r="H678" s="1523"/>
      <c r="I678" s="1523"/>
      <c r="J678" s="1523"/>
      <c r="K678" s="1523"/>
      <c r="L678" s="1523"/>
      <c r="M678" s="1523"/>
      <c r="N678" s="1349"/>
      <c r="O678" s="1349"/>
      <c r="P678" s="1349"/>
      <c r="Q678" s="1349"/>
      <c r="R678" s="1349"/>
      <c r="S678" s="1349"/>
      <c r="T678" s="1349"/>
      <c r="U678" s="1349"/>
      <c r="V678" s="1349"/>
      <c r="W678" s="1349"/>
      <c r="X678" s="1349"/>
      <c r="Y678" s="1349"/>
      <c r="Z678" s="1349"/>
      <c r="AA678" s="1349"/>
      <c r="AB678" s="1349"/>
      <c r="AC678" s="1349"/>
      <c r="AD678" s="1349"/>
      <c r="AE678" s="1349"/>
      <c r="AF678" s="1349"/>
    </row>
    <row r="679">
      <c r="A679" s="1211"/>
      <c r="B679" s="1523"/>
      <c r="C679" s="1523"/>
      <c r="D679" s="1523"/>
      <c r="E679" s="1523"/>
      <c r="F679" s="1523"/>
      <c r="G679" s="1523"/>
      <c r="H679" s="1523"/>
      <c r="I679" s="1523"/>
      <c r="J679" s="1523"/>
      <c r="K679" s="1523"/>
      <c r="L679" s="1523"/>
      <c r="M679" s="1523"/>
      <c r="N679" s="1349"/>
      <c r="O679" s="1349"/>
      <c r="P679" s="1349"/>
      <c r="Q679" s="1349"/>
      <c r="R679" s="1349"/>
      <c r="S679" s="1349"/>
      <c r="T679" s="1349"/>
      <c r="U679" s="1349"/>
      <c r="V679" s="1349"/>
      <c r="W679" s="1349"/>
      <c r="X679" s="1349"/>
      <c r="Y679" s="1349"/>
      <c r="Z679" s="1349"/>
      <c r="AA679" s="1349"/>
      <c r="AB679" s="1349"/>
      <c r="AC679" s="1349"/>
      <c r="AD679" s="1349"/>
      <c r="AE679" s="1349"/>
      <c r="AF679" s="1349"/>
    </row>
    <row r="680">
      <c r="A680" s="1211"/>
      <c r="B680" s="1523"/>
      <c r="C680" s="1523"/>
      <c r="D680" s="1523"/>
      <c r="E680" s="1523"/>
      <c r="F680" s="1523"/>
      <c r="G680" s="1523"/>
      <c r="H680" s="1523"/>
      <c r="I680" s="1523"/>
      <c r="J680" s="1523"/>
      <c r="K680" s="1523"/>
      <c r="L680" s="1523"/>
      <c r="M680" s="1523"/>
      <c r="N680" s="1349"/>
      <c r="O680" s="1349"/>
      <c r="P680" s="1349"/>
      <c r="Q680" s="1349"/>
      <c r="R680" s="1349"/>
      <c r="S680" s="1349"/>
      <c r="T680" s="1349"/>
      <c r="U680" s="1349"/>
      <c r="V680" s="1349"/>
      <c r="W680" s="1349"/>
      <c r="X680" s="1349"/>
      <c r="Y680" s="1349"/>
      <c r="Z680" s="1349"/>
      <c r="AA680" s="1349"/>
      <c r="AB680" s="1349"/>
      <c r="AC680" s="1349"/>
      <c r="AD680" s="1349"/>
      <c r="AE680" s="1349"/>
      <c r="AF680" s="1349"/>
    </row>
    <row r="681">
      <c r="A681" s="1211"/>
      <c r="B681" s="1523"/>
      <c r="C681" s="1523"/>
      <c r="D681" s="1523"/>
      <c r="E681" s="1523"/>
      <c r="F681" s="1523"/>
      <c r="G681" s="1523"/>
      <c r="H681" s="1523"/>
      <c r="I681" s="1523"/>
      <c r="J681" s="1523"/>
      <c r="K681" s="1523"/>
      <c r="L681" s="1523"/>
      <c r="M681" s="1523"/>
      <c r="N681" s="1349"/>
      <c r="O681" s="1349"/>
      <c r="P681" s="1349"/>
      <c r="Q681" s="1349"/>
      <c r="R681" s="1349"/>
      <c r="S681" s="1349"/>
      <c r="T681" s="1349"/>
      <c r="U681" s="1349"/>
      <c r="V681" s="1349"/>
      <c r="W681" s="1349"/>
      <c r="X681" s="1349"/>
      <c r="Y681" s="1349"/>
      <c r="Z681" s="1349"/>
      <c r="AA681" s="1349"/>
      <c r="AB681" s="1349"/>
      <c r="AC681" s="1349"/>
      <c r="AD681" s="1349"/>
      <c r="AE681" s="1349"/>
      <c r="AF681" s="1349"/>
    </row>
    <row r="682">
      <c r="A682" s="1211"/>
      <c r="B682" s="1523"/>
      <c r="C682" s="1523"/>
      <c r="D682" s="1523"/>
      <c r="E682" s="1523"/>
      <c r="F682" s="1523"/>
      <c r="G682" s="1523"/>
      <c r="H682" s="1523"/>
      <c r="I682" s="1523"/>
      <c r="J682" s="1523"/>
      <c r="K682" s="1523"/>
      <c r="L682" s="1523"/>
      <c r="M682" s="1523"/>
      <c r="N682" s="1349"/>
      <c r="O682" s="1349"/>
      <c r="P682" s="1349"/>
      <c r="Q682" s="1349"/>
      <c r="R682" s="1349"/>
      <c r="S682" s="1349"/>
      <c r="T682" s="1349"/>
      <c r="U682" s="1349"/>
      <c r="V682" s="1349"/>
      <c r="W682" s="1349"/>
      <c r="X682" s="1349"/>
      <c r="Y682" s="1349"/>
      <c r="Z682" s="1349"/>
      <c r="AA682" s="1349"/>
      <c r="AB682" s="1349"/>
      <c r="AC682" s="1349"/>
      <c r="AD682" s="1349"/>
      <c r="AE682" s="1349"/>
      <c r="AF682" s="1349"/>
    </row>
    <row r="683">
      <c r="A683" s="1211"/>
      <c r="B683" s="1523"/>
      <c r="C683" s="1523"/>
      <c r="D683" s="1523"/>
      <c r="E683" s="1523"/>
      <c r="F683" s="1523"/>
      <c r="G683" s="1523"/>
      <c r="H683" s="1523"/>
      <c r="I683" s="1523"/>
      <c r="J683" s="1523"/>
      <c r="K683" s="1523"/>
      <c r="L683" s="1523"/>
      <c r="M683" s="1523"/>
      <c r="N683" s="1349"/>
      <c r="O683" s="1349"/>
      <c r="P683" s="1349"/>
      <c r="Q683" s="1349"/>
      <c r="R683" s="1349"/>
      <c r="S683" s="1349"/>
      <c r="T683" s="1349"/>
      <c r="U683" s="1349"/>
      <c r="V683" s="1349"/>
      <c r="W683" s="1349"/>
      <c r="X683" s="1349"/>
      <c r="Y683" s="1349"/>
      <c r="Z683" s="1349"/>
      <c r="AA683" s="1349"/>
      <c r="AB683" s="1349"/>
      <c r="AC683" s="1349"/>
      <c r="AD683" s="1349"/>
      <c r="AE683" s="1349"/>
      <c r="AF683" s="1349"/>
    </row>
    <row r="684">
      <c r="A684" s="1211"/>
      <c r="B684" s="1523"/>
      <c r="C684" s="1523"/>
      <c r="D684" s="1523"/>
      <c r="E684" s="1523"/>
      <c r="F684" s="1523"/>
      <c r="G684" s="1523"/>
      <c r="H684" s="1523"/>
      <c r="I684" s="1523"/>
      <c r="J684" s="1523"/>
      <c r="K684" s="1523"/>
      <c r="L684" s="1523"/>
      <c r="M684" s="1523"/>
      <c r="N684" s="1349"/>
      <c r="O684" s="1349"/>
      <c r="P684" s="1349"/>
      <c r="Q684" s="1349"/>
      <c r="R684" s="1349"/>
      <c r="S684" s="1349"/>
      <c r="T684" s="1349"/>
      <c r="U684" s="1349"/>
      <c r="V684" s="1349"/>
      <c r="W684" s="1349"/>
      <c r="X684" s="1349"/>
      <c r="Y684" s="1349"/>
      <c r="Z684" s="1349"/>
      <c r="AA684" s="1349"/>
      <c r="AB684" s="1349"/>
      <c r="AC684" s="1349"/>
      <c r="AD684" s="1349"/>
      <c r="AE684" s="1349"/>
      <c r="AF684" s="1349"/>
    </row>
    <row r="685">
      <c r="A685" s="1211"/>
      <c r="B685" s="1523"/>
      <c r="C685" s="1523"/>
      <c r="D685" s="1523"/>
      <c r="E685" s="1523"/>
      <c r="F685" s="1523"/>
      <c r="G685" s="1523"/>
      <c r="H685" s="1523"/>
      <c r="I685" s="1523"/>
      <c r="J685" s="1523"/>
      <c r="K685" s="1523"/>
      <c r="L685" s="1523"/>
      <c r="M685" s="1523"/>
      <c r="N685" s="1349"/>
      <c r="O685" s="1349"/>
      <c r="P685" s="1349"/>
      <c r="Q685" s="1349"/>
      <c r="R685" s="1349"/>
      <c r="S685" s="1349"/>
      <c r="T685" s="1349"/>
      <c r="U685" s="1349"/>
      <c r="V685" s="1349"/>
      <c r="W685" s="1349"/>
      <c r="X685" s="1349"/>
      <c r="Y685" s="1349"/>
      <c r="Z685" s="1349"/>
      <c r="AA685" s="1349"/>
      <c r="AB685" s="1349"/>
      <c r="AC685" s="1349"/>
      <c r="AD685" s="1349"/>
      <c r="AE685" s="1349"/>
      <c r="AF685" s="1349"/>
    </row>
    <row r="686">
      <c r="A686" s="1211"/>
      <c r="B686" s="1523"/>
      <c r="C686" s="1523"/>
      <c r="D686" s="1523"/>
      <c r="E686" s="1523"/>
      <c r="F686" s="1523"/>
      <c r="G686" s="1523"/>
      <c r="H686" s="1523"/>
      <c r="I686" s="1523"/>
      <c r="J686" s="1523"/>
      <c r="K686" s="1523"/>
      <c r="L686" s="1523"/>
      <c r="M686" s="1523"/>
      <c r="N686" s="1349"/>
      <c r="O686" s="1349"/>
      <c r="P686" s="1349"/>
      <c r="Q686" s="1349"/>
      <c r="R686" s="1349"/>
      <c r="S686" s="1349"/>
      <c r="T686" s="1349"/>
      <c r="U686" s="1349"/>
      <c r="V686" s="1349"/>
      <c r="W686" s="1349"/>
      <c r="X686" s="1349"/>
      <c r="Y686" s="1349"/>
      <c r="Z686" s="1349"/>
      <c r="AA686" s="1349"/>
      <c r="AB686" s="1349"/>
      <c r="AC686" s="1349"/>
      <c r="AD686" s="1349"/>
      <c r="AE686" s="1349"/>
      <c r="AF686" s="1349"/>
    </row>
    <row r="687">
      <c r="A687" s="1211"/>
      <c r="B687" s="1523"/>
      <c r="C687" s="1523"/>
      <c r="D687" s="1523"/>
      <c r="E687" s="1523"/>
      <c r="F687" s="1523"/>
      <c r="G687" s="1523"/>
      <c r="H687" s="1523"/>
      <c r="I687" s="1523"/>
      <c r="J687" s="1523"/>
      <c r="K687" s="1523"/>
      <c r="L687" s="1523"/>
      <c r="M687" s="1523"/>
      <c r="N687" s="1349"/>
      <c r="O687" s="1349"/>
      <c r="P687" s="1349"/>
      <c r="Q687" s="1349"/>
      <c r="R687" s="1349"/>
      <c r="S687" s="1349"/>
      <c r="T687" s="1349"/>
      <c r="U687" s="1349"/>
      <c r="V687" s="1349"/>
      <c r="W687" s="1349"/>
      <c r="X687" s="1349"/>
      <c r="Y687" s="1349"/>
      <c r="Z687" s="1349"/>
      <c r="AA687" s="1349"/>
      <c r="AB687" s="1349"/>
      <c r="AC687" s="1349"/>
      <c r="AD687" s="1349"/>
      <c r="AE687" s="1349"/>
      <c r="AF687" s="1349"/>
    </row>
    <row r="688">
      <c r="A688" s="1211"/>
      <c r="B688" s="1523"/>
      <c r="C688" s="1523"/>
      <c r="D688" s="1523"/>
      <c r="E688" s="1523"/>
      <c r="F688" s="1523"/>
      <c r="G688" s="1523"/>
      <c r="H688" s="1523"/>
      <c r="I688" s="1523"/>
      <c r="J688" s="1523"/>
      <c r="K688" s="1523"/>
      <c r="L688" s="1523"/>
      <c r="M688" s="1523"/>
      <c r="N688" s="1349"/>
      <c r="O688" s="1349"/>
      <c r="P688" s="1349"/>
      <c r="Q688" s="1349"/>
      <c r="R688" s="1349"/>
      <c r="S688" s="1349"/>
      <c r="T688" s="1349"/>
      <c r="U688" s="1349"/>
      <c r="V688" s="1349"/>
      <c r="W688" s="1349"/>
      <c r="X688" s="1349"/>
      <c r="Y688" s="1349"/>
      <c r="Z688" s="1349"/>
      <c r="AA688" s="1349"/>
      <c r="AB688" s="1349"/>
      <c r="AC688" s="1349"/>
      <c r="AD688" s="1349"/>
      <c r="AE688" s="1349"/>
      <c r="AF688" s="1349"/>
    </row>
    <row r="689">
      <c r="A689" s="1211"/>
      <c r="B689" s="1523"/>
      <c r="C689" s="1523"/>
      <c r="D689" s="1523"/>
      <c r="E689" s="1523"/>
      <c r="F689" s="1523"/>
      <c r="G689" s="1523"/>
      <c r="H689" s="1523"/>
      <c r="I689" s="1523"/>
      <c r="J689" s="1523"/>
      <c r="K689" s="1523"/>
      <c r="L689" s="1523"/>
      <c r="M689" s="1523"/>
      <c r="N689" s="1349"/>
      <c r="O689" s="1349"/>
      <c r="P689" s="1349"/>
      <c r="Q689" s="1349"/>
      <c r="R689" s="1349"/>
      <c r="S689" s="1349"/>
      <c r="T689" s="1349"/>
      <c r="U689" s="1349"/>
      <c r="V689" s="1349"/>
      <c r="W689" s="1349"/>
      <c r="X689" s="1349"/>
      <c r="Y689" s="1349"/>
      <c r="Z689" s="1349"/>
      <c r="AA689" s="1349"/>
      <c r="AB689" s="1349"/>
      <c r="AC689" s="1349"/>
      <c r="AD689" s="1349"/>
      <c r="AE689" s="1349"/>
      <c r="AF689" s="1349"/>
    </row>
    <row r="690">
      <c r="A690" s="1211"/>
      <c r="B690" s="1523"/>
      <c r="C690" s="1523"/>
      <c r="D690" s="1523"/>
      <c r="E690" s="1523"/>
      <c r="F690" s="1523"/>
      <c r="G690" s="1523"/>
      <c r="H690" s="1523"/>
      <c r="I690" s="1523"/>
      <c r="J690" s="1523"/>
      <c r="K690" s="1523"/>
      <c r="L690" s="1523"/>
      <c r="M690" s="1523"/>
      <c r="N690" s="1349"/>
      <c r="O690" s="1349"/>
      <c r="P690" s="1349"/>
      <c r="Q690" s="1349"/>
      <c r="R690" s="1349"/>
      <c r="S690" s="1349"/>
      <c r="T690" s="1349"/>
      <c r="U690" s="1349"/>
      <c r="V690" s="1349"/>
      <c r="W690" s="1349"/>
      <c r="X690" s="1349"/>
      <c r="Y690" s="1349"/>
      <c r="Z690" s="1349"/>
      <c r="AA690" s="1349"/>
      <c r="AB690" s="1349"/>
      <c r="AC690" s="1349"/>
      <c r="AD690" s="1349"/>
      <c r="AE690" s="1349"/>
      <c r="AF690" s="1349"/>
    </row>
    <row r="691">
      <c r="A691" s="1211"/>
      <c r="B691" s="1523"/>
      <c r="C691" s="1523"/>
      <c r="D691" s="1523"/>
      <c r="E691" s="1523"/>
      <c r="F691" s="1523"/>
      <c r="G691" s="1523"/>
      <c r="H691" s="1523"/>
      <c r="I691" s="1523"/>
      <c r="J691" s="1523"/>
      <c r="K691" s="1523"/>
      <c r="L691" s="1523"/>
      <c r="M691" s="1523"/>
      <c r="N691" s="1349"/>
      <c r="O691" s="1349"/>
      <c r="P691" s="1349"/>
      <c r="Q691" s="1349"/>
      <c r="R691" s="1349"/>
      <c r="S691" s="1349"/>
      <c r="T691" s="1349"/>
      <c r="U691" s="1349"/>
      <c r="V691" s="1349"/>
      <c r="W691" s="1349"/>
      <c r="X691" s="1349"/>
      <c r="Y691" s="1349"/>
      <c r="Z691" s="1349"/>
      <c r="AA691" s="1349"/>
      <c r="AB691" s="1349"/>
      <c r="AC691" s="1349"/>
      <c r="AD691" s="1349"/>
      <c r="AE691" s="1349"/>
      <c r="AF691" s="1349"/>
    </row>
    <row r="692">
      <c r="A692" s="1211"/>
      <c r="B692" s="1523"/>
      <c r="C692" s="1523"/>
      <c r="D692" s="1523"/>
      <c r="E692" s="1523"/>
      <c r="F692" s="1523"/>
      <c r="G692" s="1523"/>
      <c r="H692" s="1523"/>
      <c r="I692" s="1523"/>
      <c r="J692" s="1523"/>
      <c r="K692" s="1523"/>
      <c r="L692" s="1523"/>
      <c r="M692" s="1523"/>
      <c r="N692" s="1349"/>
      <c r="O692" s="1349"/>
      <c r="P692" s="1349"/>
      <c r="Q692" s="1349"/>
      <c r="R692" s="1349"/>
      <c r="S692" s="1349"/>
      <c r="T692" s="1349"/>
      <c r="U692" s="1349"/>
      <c r="V692" s="1349"/>
      <c r="W692" s="1349"/>
      <c r="X692" s="1349"/>
      <c r="Y692" s="1349"/>
      <c r="Z692" s="1349"/>
      <c r="AA692" s="1349"/>
      <c r="AB692" s="1349"/>
      <c r="AC692" s="1349"/>
      <c r="AD692" s="1349"/>
      <c r="AE692" s="1349"/>
      <c r="AF692" s="1349"/>
    </row>
    <row r="693">
      <c r="A693" s="1211"/>
      <c r="B693" s="1523"/>
      <c r="C693" s="1523"/>
      <c r="D693" s="1523"/>
      <c r="E693" s="1523"/>
      <c r="F693" s="1523"/>
      <c r="G693" s="1523"/>
      <c r="H693" s="1523"/>
      <c r="I693" s="1523"/>
      <c r="J693" s="1523"/>
      <c r="K693" s="1523"/>
      <c r="L693" s="1523"/>
      <c r="M693" s="1523"/>
      <c r="N693" s="1349"/>
      <c r="O693" s="1349"/>
      <c r="P693" s="1349"/>
      <c r="Q693" s="1349"/>
      <c r="R693" s="1349"/>
      <c r="S693" s="1349"/>
      <c r="T693" s="1349"/>
      <c r="U693" s="1349"/>
      <c r="V693" s="1349"/>
      <c r="W693" s="1349"/>
      <c r="X693" s="1349"/>
      <c r="Y693" s="1349"/>
      <c r="Z693" s="1349"/>
      <c r="AA693" s="1349"/>
      <c r="AB693" s="1349"/>
      <c r="AC693" s="1349"/>
      <c r="AD693" s="1349"/>
      <c r="AE693" s="1349"/>
      <c r="AF693" s="1349"/>
    </row>
    <row r="694">
      <c r="A694" s="1211"/>
      <c r="B694" s="1523"/>
      <c r="C694" s="1523"/>
      <c r="D694" s="1523"/>
      <c r="E694" s="1523"/>
      <c r="F694" s="1523"/>
      <c r="G694" s="1523"/>
      <c r="H694" s="1523"/>
      <c r="I694" s="1523"/>
      <c r="J694" s="1523"/>
      <c r="K694" s="1523"/>
      <c r="L694" s="1523"/>
      <c r="M694" s="1523"/>
      <c r="N694" s="1349"/>
      <c r="O694" s="1349"/>
      <c r="P694" s="1349"/>
      <c r="Q694" s="1349"/>
      <c r="R694" s="1349"/>
      <c r="S694" s="1349"/>
      <c r="T694" s="1349"/>
      <c r="U694" s="1349"/>
      <c r="V694" s="1349"/>
      <c r="W694" s="1349"/>
      <c r="X694" s="1349"/>
      <c r="Y694" s="1349"/>
      <c r="Z694" s="1349"/>
      <c r="AA694" s="1349"/>
      <c r="AB694" s="1349"/>
      <c r="AC694" s="1349"/>
      <c r="AD694" s="1349"/>
      <c r="AE694" s="1349"/>
      <c r="AF694" s="1349"/>
    </row>
    <row r="695">
      <c r="A695" s="1211"/>
      <c r="B695" s="1523"/>
      <c r="C695" s="1523"/>
      <c r="D695" s="1523"/>
      <c r="E695" s="1523"/>
      <c r="F695" s="1523"/>
      <c r="G695" s="1523"/>
      <c r="H695" s="1523"/>
      <c r="I695" s="1523"/>
      <c r="J695" s="1523"/>
      <c r="K695" s="1523"/>
      <c r="L695" s="1523"/>
      <c r="M695" s="1523"/>
      <c r="N695" s="1349"/>
      <c r="O695" s="1349"/>
      <c r="P695" s="1349"/>
      <c r="Q695" s="1349"/>
      <c r="R695" s="1349"/>
      <c r="S695" s="1349"/>
      <c r="T695" s="1349"/>
      <c r="U695" s="1349"/>
      <c r="V695" s="1349"/>
      <c r="W695" s="1349"/>
      <c r="X695" s="1349"/>
      <c r="Y695" s="1349"/>
      <c r="Z695" s="1349"/>
      <c r="AA695" s="1349"/>
      <c r="AB695" s="1349"/>
      <c r="AC695" s="1349"/>
      <c r="AD695" s="1349"/>
      <c r="AE695" s="1349"/>
      <c r="AF695" s="1349"/>
    </row>
    <row r="696">
      <c r="A696" s="1211"/>
      <c r="B696" s="1523"/>
      <c r="C696" s="1523"/>
      <c r="D696" s="1523"/>
      <c r="E696" s="1523"/>
      <c r="F696" s="1523"/>
      <c r="G696" s="1523"/>
      <c r="H696" s="1523"/>
      <c r="I696" s="1523"/>
      <c r="J696" s="1523"/>
      <c r="K696" s="1523"/>
      <c r="L696" s="1523"/>
      <c r="M696" s="1523"/>
      <c r="N696" s="1349"/>
      <c r="O696" s="1349"/>
      <c r="P696" s="1349"/>
      <c r="Q696" s="1349"/>
      <c r="R696" s="1349"/>
      <c r="S696" s="1349"/>
      <c r="T696" s="1349"/>
      <c r="U696" s="1349"/>
      <c r="V696" s="1349"/>
      <c r="W696" s="1349"/>
      <c r="X696" s="1349"/>
      <c r="Y696" s="1349"/>
      <c r="Z696" s="1349"/>
      <c r="AA696" s="1349"/>
      <c r="AB696" s="1349"/>
      <c r="AC696" s="1349"/>
      <c r="AD696" s="1349"/>
      <c r="AE696" s="1349"/>
      <c r="AF696" s="1349"/>
    </row>
    <row r="697">
      <c r="A697" s="1211"/>
      <c r="B697" s="1523"/>
      <c r="C697" s="1523"/>
      <c r="D697" s="1523"/>
      <c r="E697" s="1523"/>
      <c r="F697" s="1523"/>
      <c r="G697" s="1523"/>
      <c r="H697" s="1523"/>
      <c r="I697" s="1523"/>
      <c r="J697" s="1523"/>
      <c r="K697" s="1523"/>
      <c r="L697" s="1523"/>
      <c r="M697" s="1523"/>
      <c r="N697" s="1349"/>
      <c r="O697" s="1349"/>
      <c r="P697" s="1349"/>
      <c r="Q697" s="1349"/>
      <c r="R697" s="1349"/>
      <c r="S697" s="1349"/>
      <c r="T697" s="1349"/>
      <c r="U697" s="1349"/>
      <c r="V697" s="1349"/>
      <c r="W697" s="1349"/>
      <c r="X697" s="1349"/>
      <c r="Y697" s="1349"/>
      <c r="Z697" s="1349"/>
      <c r="AA697" s="1349"/>
      <c r="AB697" s="1349"/>
      <c r="AC697" s="1349"/>
      <c r="AD697" s="1349"/>
      <c r="AE697" s="1349"/>
      <c r="AF697" s="1349"/>
    </row>
    <row r="698">
      <c r="A698" s="1211"/>
      <c r="B698" s="1523"/>
      <c r="C698" s="1523"/>
      <c r="D698" s="1523"/>
      <c r="E698" s="1523"/>
      <c r="F698" s="1523"/>
      <c r="G698" s="1523"/>
      <c r="H698" s="1523"/>
      <c r="I698" s="1523"/>
      <c r="J698" s="1523"/>
      <c r="K698" s="1523"/>
      <c r="L698" s="1523"/>
      <c r="M698" s="1523"/>
      <c r="N698" s="1349"/>
      <c r="O698" s="1349"/>
      <c r="P698" s="1349"/>
      <c r="Q698" s="1349"/>
      <c r="R698" s="1349"/>
      <c r="S698" s="1349"/>
      <c r="T698" s="1349"/>
      <c r="U698" s="1349"/>
      <c r="V698" s="1349"/>
      <c r="W698" s="1349"/>
      <c r="X698" s="1349"/>
      <c r="Y698" s="1349"/>
      <c r="Z698" s="1349"/>
      <c r="AA698" s="1349"/>
      <c r="AB698" s="1349"/>
      <c r="AC698" s="1349"/>
      <c r="AD698" s="1349"/>
      <c r="AE698" s="1349"/>
      <c r="AF698" s="1349"/>
    </row>
    <row r="699">
      <c r="A699" s="1211"/>
      <c r="B699" s="1523"/>
      <c r="C699" s="1523"/>
      <c r="D699" s="1523"/>
      <c r="E699" s="1523"/>
      <c r="F699" s="1523"/>
      <c r="G699" s="1523"/>
      <c r="H699" s="1523"/>
      <c r="I699" s="1523"/>
      <c r="J699" s="1523"/>
      <c r="K699" s="1523"/>
      <c r="L699" s="1523"/>
      <c r="M699" s="1523"/>
      <c r="N699" s="1349"/>
      <c r="O699" s="1349"/>
      <c r="P699" s="1349"/>
      <c r="Q699" s="1349"/>
      <c r="R699" s="1349"/>
      <c r="S699" s="1349"/>
      <c r="T699" s="1349"/>
      <c r="U699" s="1349"/>
      <c r="V699" s="1349"/>
      <c r="W699" s="1349"/>
      <c r="X699" s="1349"/>
      <c r="Y699" s="1349"/>
      <c r="Z699" s="1349"/>
      <c r="AA699" s="1349"/>
      <c r="AB699" s="1349"/>
      <c r="AC699" s="1349"/>
      <c r="AD699" s="1349"/>
      <c r="AE699" s="1349"/>
      <c r="AF699" s="1349"/>
    </row>
    <row r="700">
      <c r="A700" s="1211"/>
      <c r="B700" s="1523"/>
      <c r="C700" s="1523"/>
      <c r="D700" s="1523"/>
      <c r="E700" s="1523"/>
      <c r="F700" s="1523"/>
      <c r="G700" s="1523"/>
      <c r="H700" s="1523"/>
      <c r="I700" s="1523"/>
      <c r="J700" s="1523"/>
      <c r="K700" s="1523"/>
      <c r="L700" s="1523"/>
      <c r="M700" s="1523"/>
      <c r="N700" s="1349"/>
      <c r="O700" s="1349"/>
      <c r="P700" s="1349"/>
      <c r="Q700" s="1349"/>
      <c r="R700" s="1349"/>
      <c r="S700" s="1349"/>
      <c r="T700" s="1349"/>
      <c r="U700" s="1349"/>
      <c r="V700" s="1349"/>
      <c r="W700" s="1349"/>
      <c r="X700" s="1349"/>
      <c r="Y700" s="1349"/>
      <c r="Z700" s="1349"/>
      <c r="AA700" s="1349"/>
      <c r="AB700" s="1349"/>
      <c r="AC700" s="1349"/>
      <c r="AD700" s="1349"/>
      <c r="AE700" s="1349"/>
      <c r="AF700" s="1349"/>
    </row>
    <row r="701">
      <c r="A701" s="1211"/>
      <c r="B701" s="1523"/>
      <c r="C701" s="1523"/>
      <c r="D701" s="1523"/>
      <c r="E701" s="1523"/>
      <c r="F701" s="1523"/>
      <c r="G701" s="1523"/>
      <c r="H701" s="1523"/>
      <c r="I701" s="1523"/>
      <c r="J701" s="1523"/>
      <c r="K701" s="1523"/>
      <c r="L701" s="1523"/>
      <c r="M701" s="1523"/>
      <c r="N701" s="1349"/>
      <c r="O701" s="1349"/>
      <c r="P701" s="1349"/>
      <c r="Q701" s="1349"/>
      <c r="R701" s="1349"/>
      <c r="S701" s="1349"/>
      <c r="T701" s="1349"/>
      <c r="U701" s="1349"/>
      <c r="V701" s="1349"/>
      <c r="W701" s="1349"/>
      <c r="X701" s="1349"/>
      <c r="Y701" s="1349"/>
      <c r="Z701" s="1349"/>
      <c r="AA701" s="1349"/>
      <c r="AB701" s="1349"/>
      <c r="AC701" s="1349"/>
      <c r="AD701" s="1349"/>
      <c r="AE701" s="1349"/>
      <c r="AF701" s="1349"/>
    </row>
    <row r="702">
      <c r="A702" s="1211"/>
      <c r="B702" s="1523"/>
      <c r="C702" s="1523"/>
      <c r="D702" s="1523"/>
      <c r="E702" s="1523"/>
      <c r="F702" s="1523"/>
      <c r="G702" s="1523"/>
      <c r="H702" s="1523"/>
      <c r="I702" s="1523"/>
      <c r="J702" s="1523"/>
      <c r="K702" s="1523"/>
      <c r="L702" s="1523"/>
      <c r="M702" s="1523"/>
      <c r="N702" s="1349"/>
      <c r="O702" s="1349"/>
      <c r="P702" s="1349"/>
      <c r="Q702" s="1349"/>
      <c r="R702" s="1349"/>
      <c r="S702" s="1349"/>
      <c r="T702" s="1349"/>
      <c r="U702" s="1349"/>
      <c r="V702" s="1349"/>
      <c r="W702" s="1349"/>
      <c r="X702" s="1349"/>
      <c r="Y702" s="1349"/>
      <c r="Z702" s="1349"/>
      <c r="AA702" s="1349"/>
      <c r="AB702" s="1349"/>
      <c r="AC702" s="1349"/>
      <c r="AD702" s="1349"/>
      <c r="AE702" s="1349"/>
      <c r="AF702" s="1349"/>
    </row>
    <row r="703">
      <c r="A703" s="1211"/>
      <c r="B703" s="1523"/>
      <c r="C703" s="1523"/>
      <c r="D703" s="1523"/>
      <c r="E703" s="1523"/>
      <c r="F703" s="1523"/>
      <c r="G703" s="1523"/>
      <c r="H703" s="1523"/>
      <c r="I703" s="1523"/>
      <c r="J703" s="1523"/>
      <c r="K703" s="1523"/>
      <c r="L703" s="1523"/>
      <c r="M703" s="1523"/>
      <c r="N703" s="1349"/>
      <c r="O703" s="1349"/>
      <c r="P703" s="1349"/>
      <c r="Q703" s="1349"/>
      <c r="R703" s="1349"/>
      <c r="S703" s="1349"/>
      <c r="T703" s="1349"/>
      <c r="U703" s="1349"/>
      <c r="V703" s="1349"/>
      <c r="W703" s="1349"/>
      <c r="X703" s="1349"/>
      <c r="Y703" s="1349"/>
      <c r="Z703" s="1349"/>
      <c r="AA703" s="1349"/>
      <c r="AB703" s="1349"/>
      <c r="AC703" s="1349"/>
      <c r="AD703" s="1349"/>
      <c r="AE703" s="1349"/>
      <c r="AF703" s="1349"/>
    </row>
    <row r="704">
      <c r="A704" s="1211"/>
      <c r="B704" s="1523"/>
      <c r="C704" s="1523"/>
      <c r="D704" s="1523"/>
      <c r="E704" s="1523"/>
      <c r="F704" s="1523"/>
      <c r="G704" s="1523"/>
      <c r="H704" s="1523"/>
      <c r="I704" s="1523"/>
      <c r="J704" s="1523"/>
      <c r="K704" s="1523"/>
      <c r="L704" s="1523"/>
      <c r="M704" s="1523"/>
      <c r="N704" s="1349"/>
      <c r="O704" s="1349"/>
      <c r="P704" s="1349"/>
      <c r="Q704" s="1349"/>
      <c r="R704" s="1349"/>
      <c r="S704" s="1349"/>
      <c r="T704" s="1349"/>
      <c r="U704" s="1349"/>
      <c r="V704" s="1349"/>
      <c r="W704" s="1349"/>
      <c r="X704" s="1349"/>
      <c r="Y704" s="1349"/>
      <c r="Z704" s="1349"/>
      <c r="AA704" s="1349"/>
      <c r="AB704" s="1349"/>
      <c r="AC704" s="1349"/>
      <c r="AD704" s="1349"/>
      <c r="AE704" s="1349"/>
      <c r="AF704" s="1349"/>
    </row>
    <row r="705">
      <c r="A705" s="1211"/>
      <c r="B705" s="1523"/>
      <c r="C705" s="1523"/>
      <c r="D705" s="1523"/>
      <c r="E705" s="1523"/>
      <c r="F705" s="1523"/>
      <c r="G705" s="1523"/>
      <c r="H705" s="1523"/>
      <c r="I705" s="1523"/>
      <c r="J705" s="1523"/>
      <c r="K705" s="1523"/>
      <c r="L705" s="1523"/>
      <c r="M705" s="1523"/>
      <c r="N705" s="1349"/>
      <c r="O705" s="1349"/>
      <c r="P705" s="1349"/>
      <c r="Q705" s="1349"/>
      <c r="R705" s="1349"/>
      <c r="S705" s="1349"/>
      <c r="T705" s="1349"/>
      <c r="U705" s="1349"/>
      <c r="V705" s="1349"/>
      <c r="W705" s="1349"/>
      <c r="X705" s="1349"/>
      <c r="Y705" s="1349"/>
      <c r="Z705" s="1349"/>
      <c r="AA705" s="1349"/>
      <c r="AB705" s="1349"/>
      <c r="AC705" s="1349"/>
      <c r="AD705" s="1349"/>
      <c r="AE705" s="1349"/>
      <c r="AF705" s="1349"/>
    </row>
    <row r="706">
      <c r="A706" s="1211"/>
      <c r="B706" s="1523"/>
      <c r="C706" s="1523"/>
      <c r="D706" s="1523"/>
      <c r="E706" s="1523"/>
      <c r="F706" s="1523"/>
      <c r="G706" s="1523"/>
      <c r="H706" s="1523"/>
      <c r="I706" s="1523"/>
      <c r="J706" s="1523"/>
      <c r="K706" s="1523"/>
      <c r="L706" s="1523"/>
      <c r="M706" s="1523"/>
      <c r="N706" s="1349"/>
      <c r="O706" s="1349"/>
      <c r="P706" s="1349"/>
      <c r="Q706" s="1349"/>
      <c r="R706" s="1349"/>
      <c r="S706" s="1349"/>
      <c r="T706" s="1349"/>
      <c r="U706" s="1349"/>
      <c r="V706" s="1349"/>
      <c r="W706" s="1349"/>
      <c r="X706" s="1349"/>
      <c r="Y706" s="1349"/>
      <c r="Z706" s="1349"/>
      <c r="AA706" s="1349"/>
      <c r="AB706" s="1349"/>
      <c r="AC706" s="1349"/>
      <c r="AD706" s="1349"/>
      <c r="AE706" s="1349"/>
      <c r="AF706" s="1349"/>
    </row>
    <row r="707">
      <c r="A707" s="1211"/>
      <c r="B707" s="1523"/>
      <c r="C707" s="1523"/>
      <c r="D707" s="1523"/>
      <c r="E707" s="1523"/>
      <c r="F707" s="1523"/>
      <c r="G707" s="1523"/>
      <c r="H707" s="1523"/>
      <c r="I707" s="1523"/>
      <c r="J707" s="1523"/>
      <c r="K707" s="1523"/>
      <c r="L707" s="1523"/>
      <c r="M707" s="1523"/>
      <c r="N707" s="1349"/>
      <c r="O707" s="1349"/>
      <c r="P707" s="1349"/>
      <c r="Q707" s="1349"/>
      <c r="R707" s="1349"/>
      <c r="S707" s="1349"/>
      <c r="T707" s="1349"/>
      <c r="U707" s="1349"/>
      <c r="V707" s="1349"/>
      <c r="W707" s="1349"/>
      <c r="X707" s="1349"/>
      <c r="Y707" s="1349"/>
      <c r="Z707" s="1349"/>
      <c r="AA707" s="1349"/>
      <c r="AB707" s="1349"/>
      <c r="AC707" s="1349"/>
      <c r="AD707" s="1349"/>
      <c r="AE707" s="1349"/>
      <c r="AF707" s="1349"/>
    </row>
    <row r="708">
      <c r="A708" s="1211"/>
      <c r="B708" s="1523"/>
      <c r="C708" s="1523"/>
      <c r="D708" s="1523"/>
      <c r="E708" s="1523"/>
      <c r="F708" s="1523"/>
      <c r="G708" s="1523"/>
      <c r="H708" s="1523"/>
      <c r="I708" s="1523"/>
      <c r="J708" s="1523"/>
      <c r="K708" s="1523"/>
      <c r="L708" s="1523"/>
      <c r="M708" s="1523"/>
      <c r="N708" s="1349"/>
      <c r="O708" s="1349"/>
      <c r="P708" s="1349"/>
      <c r="Q708" s="1349"/>
      <c r="R708" s="1349"/>
      <c r="S708" s="1349"/>
      <c r="T708" s="1349"/>
      <c r="U708" s="1349"/>
      <c r="V708" s="1349"/>
      <c r="W708" s="1349"/>
      <c r="X708" s="1349"/>
      <c r="Y708" s="1349"/>
      <c r="Z708" s="1349"/>
      <c r="AA708" s="1349"/>
      <c r="AB708" s="1349"/>
      <c r="AC708" s="1349"/>
      <c r="AD708" s="1349"/>
      <c r="AE708" s="1349"/>
      <c r="AF708" s="1349"/>
    </row>
    <row r="709">
      <c r="A709" s="1211"/>
      <c r="B709" s="1523"/>
      <c r="C709" s="1523"/>
      <c r="D709" s="1523"/>
      <c r="E709" s="1523"/>
      <c r="F709" s="1523"/>
      <c r="G709" s="1523"/>
      <c r="H709" s="1523"/>
      <c r="I709" s="1523"/>
      <c r="J709" s="1523"/>
      <c r="K709" s="1523"/>
      <c r="L709" s="1523"/>
      <c r="M709" s="1523"/>
      <c r="N709" s="1349"/>
      <c r="O709" s="1349"/>
      <c r="P709" s="1349"/>
      <c r="Q709" s="1349"/>
      <c r="R709" s="1349"/>
      <c r="S709" s="1349"/>
      <c r="T709" s="1349"/>
      <c r="U709" s="1349"/>
      <c r="V709" s="1349"/>
      <c r="W709" s="1349"/>
      <c r="X709" s="1349"/>
      <c r="Y709" s="1349"/>
      <c r="Z709" s="1349"/>
      <c r="AA709" s="1349"/>
      <c r="AB709" s="1349"/>
      <c r="AC709" s="1349"/>
      <c r="AD709" s="1349"/>
      <c r="AE709" s="1349"/>
      <c r="AF709" s="1349"/>
    </row>
    <row r="710">
      <c r="A710" s="1211"/>
      <c r="B710" s="1523"/>
      <c r="C710" s="1523"/>
      <c r="D710" s="1523"/>
      <c r="E710" s="1523"/>
      <c r="F710" s="1523"/>
      <c r="G710" s="1523"/>
      <c r="H710" s="1523"/>
      <c r="I710" s="1523"/>
      <c r="J710" s="1523"/>
      <c r="K710" s="1523"/>
      <c r="L710" s="1523"/>
      <c r="M710" s="1523"/>
      <c r="N710" s="1349"/>
      <c r="O710" s="1349"/>
      <c r="P710" s="1349"/>
      <c r="Q710" s="1349"/>
      <c r="R710" s="1349"/>
      <c r="S710" s="1349"/>
      <c r="T710" s="1349"/>
      <c r="U710" s="1349"/>
      <c r="V710" s="1349"/>
      <c r="W710" s="1349"/>
      <c r="X710" s="1349"/>
      <c r="Y710" s="1349"/>
      <c r="Z710" s="1349"/>
      <c r="AA710" s="1349"/>
      <c r="AB710" s="1349"/>
      <c r="AC710" s="1349"/>
      <c r="AD710" s="1349"/>
      <c r="AE710" s="1349"/>
      <c r="AF710" s="1349"/>
    </row>
    <row r="711">
      <c r="A711" s="1211"/>
      <c r="B711" s="1523"/>
      <c r="C711" s="1523"/>
      <c r="D711" s="1523"/>
      <c r="E711" s="1523"/>
      <c r="F711" s="1523"/>
      <c r="G711" s="1523"/>
      <c r="H711" s="1523"/>
      <c r="I711" s="1523"/>
      <c r="J711" s="1523"/>
      <c r="K711" s="1523"/>
      <c r="L711" s="1523"/>
      <c r="M711" s="1523"/>
      <c r="N711" s="1349"/>
      <c r="O711" s="1349"/>
      <c r="P711" s="1349"/>
      <c r="Q711" s="1349"/>
      <c r="R711" s="1349"/>
      <c r="S711" s="1349"/>
      <c r="T711" s="1349"/>
      <c r="U711" s="1349"/>
      <c r="V711" s="1349"/>
      <c r="W711" s="1349"/>
      <c r="X711" s="1349"/>
      <c r="Y711" s="1349"/>
      <c r="Z711" s="1349"/>
      <c r="AA711" s="1349"/>
      <c r="AB711" s="1349"/>
      <c r="AC711" s="1349"/>
      <c r="AD711" s="1349"/>
      <c r="AE711" s="1349"/>
      <c r="AF711" s="1349"/>
    </row>
    <row r="712">
      <c r="A712" s="1211"/>
      <c r="B712" s="1523"/>
      <c r="C712" s="1523"/>
      <c r="D712" s="1523"/>
      <c r="E712" s="1523"/>
      <c r="F712" s="1523"/>
      <c r="G712" s="1523"/>
      <c r="H712" s="1523"/>
      <c r="I712" s="1523"/>
      <c r="J712" s="1523"/>
      <c r="K712" s="1523"/>
      <c r="L712" s="1523"/>
      <c r="M712" s="1523"/>
      <c r="N712" s="1349"/>
      <c r="O712" s="1349"/>
      <c r="P712" s="1349"/>
      <c r="Q712" s="1349"/>
      <c r="R712" s="1349"/>
      <c r="S712" s="1349"/>
      <c r="T712" s="1349"/>
      <c r="U712" s="1349"/>
      <c r="V712" s="1349"/>
      <c r="W712" s="1349"/>
      <c r="X712" s="1349"/>
      <c r="Y712" s="1349"/>
      <c r="Z712" s="1349"/>
      <c r="AA712" s="1349"/>
      <c r="AB712" s="1349"/>
      <c r="AC712" s="1349"/>
      <c r="AD712" s="1349"/>
      <c r="AE712" s="1349"/>
      <c r="AF712" s="1349"/>
    </row>
    <row r="713">
      <c r="A713" s="1211"/>
      <c r="B713" s="1523"/>
      <c r="C713" s="1523"/>
      <c r="D713" s="1523"/>
      <c r="E713" s="1523"/>
      <c r="F713" s="1523"/>
      <c r="G713" s="1523"/>
      <c r="H713" s="1523"/>
      <c r="I713" s="1523"/>
      <c r="J713" s="1523"/>
      <c r="K713" s="1523"/>
      <c r="L713" s="1523"/>
      <c r="M713" s="1523"/>
      <c r="N713" s="1349"/>
      <c r="O713" s="1349"/>
      <c r="P713" s="1349"/>
      <c r="Q713" s="1349"/>
      <c r="R713" s="1349"/>
      <c r="S713" s="1349"/>
      <c r="T713" s="1349"/>
      <c r="U713" s="1349"/>
      <c r="V713" s="1349"/>
      <c r="W713" s="1349"/>
      <c r="X713" s="1349"/>
      <c r="Y713" s="1349"/>
      <c r="Z713" s="1349"/>
      <c r="AA713" s="1349"/>
      <c r="AB713" s="1349"/>
      <c r="AC713" s="1349"/>
      <c r="AD713" s="1349"/>
      <c r="AE713" s="1349"/>
      <c r="AF713" s="1349"/>
    </row>
    <row r="714">
      <c r="A714" s="1211"/>
      <c r="B714" s="1523"/>
      <c r="C714" s="1523"/>
      <c r="D714" s="1523"/>
      <c r="E714" s="1523"/>
      <c r="F714" s="1523"/>
      <c r="G714" s="1523"/>
      <c r="H714" s="1523"/>
      <c r="I714" s="1523"/>
      <c r="J714" s="1523"/>
      <c r="K714" s="1523"/>
      <c r="L714" s="1523"/>
      <c r="M714" s="1523"/>
      <c r="N714" s="1349"/>
      <c r="O714" s="1349"/>
      <c r="P714" s="1349"/>
      <c r="Q714" s="1349"/>
      <c r="R714" s="1349"/>
      <c r="S714" s="1349"/>
      <c r="T714" s="1349"/>
      <c r="U714" s="1349"/>
      <c r="V714" s="1349"/>
      <c r="W714" s="1349"/>
      <c r="X714" s="1349"/>
      <c r="Y714" s="1349"/>
      <c r="Z714" s="1349"/>
      <c r="AA714" s="1349"/>
      <c r="AB714" s="1349"/>
      <c r="AC714" s="1349"/>
      <c r="AD714" s="1349"/>
      <c r="AE714" s="1349"/>
      <c r="AF714" s="1349"/>
    </row>
    <row r="715">
      <c r="A715" s="1211"/>
      <c r="B715" s="1523"/>
      <c r="C715" s="1523"/>
      <c r="D715" s="1523"/>
      <c r="E715" s="1523"/>
      <c r="F715" s="1523"/>
      <c r="G715" s="1523"/>
      <c r="H715" s="1523"/>
      <c r="I715" s="1523"/>
      <c r="J715" s="1523"/>
      <c r="K715" s="1523"/>
      <c r="L715" s="1523"/>
      <c r="M715" s="1523"/>
      <c r="N715" s="1349"/>
      <c r="O715" s="1349"/>
      <c r="P715" s="1349"/>
      <c r="Q715" s="1349"/>
      <c r="R715" s="1349"/>
      <c r="S715" s="1349"/>
      <c r="T715" s="1349"/>
      <c r="U715" s="1349"/>
      <c r="V715" s="1349"/>
      <c r="W715" s="1349"/>
      <c r="X715" s="1349"/>
      <c r="Y715" s="1349"/>
      <c r="Z715" s="1349"/>
      <c r="AA715" s="1349"/>
      <c r="AB715" s="1349"/>
      <c r="AC715" s="1349"/>
      <c r="AD715" s="1349"/>
      <c r="AE715" s="1349"/>
      <c r="AF715" s="1349"/>
    </row>
    <row r="716">
      <c r="A716" s="1211"/>
      <c r="B716" s="1523"/>
      <c r="C716" s="1523"/>
      <c r="D716" s="1523"/>
      <c r="E716" s="1523"/>
      <c r="F716" s="1523"/>
      <c r="G716" s="1523"/>
      <c r="H716" s="1523"/>
      <c r="I716" s="1523"/>
      <c r="J716" s="1523"/>
      <c r="K716" s="1523"/>
      <c r="L716" s="1523"/>
      <c r="M716" s="1523"/>
      <c r="N716" s="1349"/>
      <c r="O716" s="1349"/>
      <c r="P716" s="1349"/>
      <c r="Q716" s="1349"/>
      <c r="R716" s="1349"/>
      <c r="S716" s="1349"/>
      <c r="T716" s="1349"/>
      <c r="U716" s="1349"/>
      <c r="V716" s="1349"/>
      <c r="W716" s="1349"/>
      <c r="X716" s="1349"/>
      <c r="Y716" s="1349"/>
      <c r="Z716" s="1349"/>
      <c r="AA716" s="1349"/>
      <c r="AB716" s="1349"/>
      <c r="AC716" s="1349"/>
      <c r="AD716" s="1349"/>
      <c r="AE716" s="1349"/>
      <c r="AF716" s="1349"/>
    </row>
    <row r="717">
      <c r="A717" s="1211"/>
      <c r="B717" s="1523"/>
      <c r="C717" s="1523"/>
      <c r="D717" s="1523"/>
      <c r="E717" s="1523"/>
      <c r="F717" s="1523"/>
      <c r="G717" s="1523"/>
      <c r="H717" s="1523"/>
      <c r="I717" s="1523"/>
      <c r="J717" s="1523"/>
      <c r="K717" s="1523"/>
      <c r="L717" s="1523"/>
      <c r="M717" s="1523"/>
      <c r="N717" s="1349"/>
      <c r="O717" s="1349"/>
      <c r="P717" s="1349"/>
      <c r="Q717" s="1349"/>
      <c r="R717" s="1349"/>
      <c r="S717" s="1349"/>
      <c r="T717" s="1349"/>
      <c r="U717" s="1349"/>
      <c r="V717" s="1349"/>
      <c r="W717" s="1349"/>
      <c r="X717" s="1349"/>
      <c r="Y717" s="1349"/>
      <c r="Z717" s="1349"/>
      <c r="AA717" s="1349"/>
      <c r="AB717" s="1349"/>
      <c r="AC717" s="1349"/>
      <c r="AD717" s="1349"/>
      <c r="AE717" s="1349"/>
      <c r="AF717" s="1349"/>
    </row>
    <row r="718">
      <c r="A718" s="1211"/>
      <c r="B718" s="1523"/>
      <c r="C718" s="1523"/>
      <c r="D718" s="1523"/>
      <c r="E718" s="1523"/>
      <c r="F718" s="1523"/>
      <c r="G718" s="1523"/>
      <c r="H718" s="1523"/>
      <c r="I718" s="1523"/>
      <c r="J718" s="1523"/>
      <c r="K718" s="1523"/>
      <c r="L718" s="1523"/>
      <c r="M718" s="1523"/>
      <c r="N718" s="1349"/>
      <c r="O718" s="1349"/>
      <c r="P718" s="1349"/>
      <c r="Q718" s="1349"/>
      <c r="R718" s="1349"/>
      <c r="S718" s="1349"/>
      <c r="T718" s="1349"/>
      <c r="U718" s="1349"/>
      <c r="V718" s="1349"/>
      <c r="W718" s="1349"/>
      <c r="X718" s="1349"/>
      <c r="Y718" s="1349"/>
      <c r="Z718" s="1349"/>
      <c r="AA718" s="1349"/>
      <c r="AB718" s="1349"/>
      <c r="AC718" s="1349"/>
      <c r="AD718" s="1349"/>
      <c r="AE718" s="1349"/>
      <c r="AF718" s="1349"/>
    </row>
    <row r="719">
      <c r="A719" s="1211"/>
      <c r="B719" s="1523"/>
      <c r="C719" s="1523"/>
      <c r="D719" s="1523"/>
      <c r="E719" s="1523"/>
      <c r="F719" s="1523"/>
      <c r="G719" s="1523"/>
      <c r="H719" s="1523"/>
      <c r="I719" s="1523"/>
      <c r="J719" s="1523"/>
      <c r="K719" s="1523"/>
      <c r="L719" s="1523"/>
      <c r="M719" s="1523"/>
      <c r="N719" s="1349"/>
      <c r="O719" s="1349"/>
      <c r="P719" s="1349"/>
      <c r="Q719" s="1349"/>
      <c r="R719" s="1349"/>
      <c r="S719" s="1349"/>
      <c r="T719" s="1349"/>
      <c r="U719" s="1349"/>
      <c r="V719" s="1349"/>
      <c r="W719" s="1349"/>
      <c r="X719" s="1349"/>
      <c r="Y719" s="1349"/>
      <c r="Z719" s="1349"/>
      <c r="AA719" s="1349"/>
      <c r="AB719" s="1349"/>
      <c r="AC719" s="1349"/>
      <c r="AD719" s="1349"/>
      <c r="AE719" s="1349"/>
      <c r="AF719" s="1349"/>
    </row>
    <row r="720">
      <c r="A720" s="1211"/>
      <c r="B720" s="1523"/>
      <c r="C720" s="1523"/>
      <c r="D720" s="1523"/>
      <c r="E720" s="1523"/>
      <c r="F720" s="1523"/>
      <c r="G720" s="1523"/>
      <c r="H720" s="1523"/>
      <c r="I720" s="1523"/>
      <c r="J720" s="1523"/>
      <c r="K720" s="1523"/>
      <c r="L720" s="1523"/>
      <c r="M720" s="1523"/>
      <c r="N720" s="1349"/>
      <c r="O720" s="1349"/>
      <c r="P720" s="1349"/>
      <c r="Q720" s="1349"/>
      <c r="R720" s="1349"/>
      <c r="S720" s="1349"/>
      <c r="T720" s="1349"/>
      <c r="U720" s="1349"/>
      <c r="V720" s="1349"/>
      <c r="W720" s="1349"/>
      <c r="X720" s="1349"/>
      <c r="Y720" s="1349"/>
      <c r="Z720" s="1349"/>
      <c r="AA720" s="1349"/>
      <c r="AB720" s="1349"/>
      <c r="AC720" s="1349"/>
      <c r="AD720" s="1349"/>
      <c r="AE720" s="1349"/>
      <c r="AF720" s="1349"/>
    </row>
    <row r="721">
      <c r="A721" s="1211"/>
      <c r="B721" s="1523"/>
      <c r="C721" s="1523"/>
      <c r="D721" s="1523"/>
      <c r="E721" s="1523"/>
      <c r="F721" s="1523"/>
      <c r="G721" s="1523"/>
      <c r="H721" s="1523"/>
      <c r="I721" s="1523"/>
      <c r="J721" s="1523"/>
      <c r="K721" s="1523"/>
      <c r="L721" s="1523"/>
      <c r="M721" s="1523"/>
      <c r="N721" s="1349"/>
      <c r="O721" s="1349"/>
      <c r="P721" s="1349"/>
      <c r="Q721" s="1349"/>
      <c r="R721" s="1349"/>
      <c r="S721" s="1349"/>
      <c r="T721" s="1349"/>
      <c r="U721" s="1349"/>
      <c r="V721" s="1349"/>
      <c r="W721" s="1349"/>
      <c r="X721" s="1349"/>
      <c r="Y721" s="1349"/>
      <c r="Z721" s="1349"/>
      <c r="AA721" s="1349"/>
      <c r="AB721" s="1349"/>
      <c r="AC721" s="1349"/>
      <c r="AD721" s="1349"/>
      <c r="AE721" s="1349"/>
      <c r="AF721" s="1349"/>
    </row>
    <row r="722">
      <c r="A722" s="1211"/>
      <c r="B722" s="1523"/>
      <c r="C722" s="1523"/>
      <c r="D722" s="1523"/>
      <c r="E722" s="1523"/>
      <c r="F722" s="1523"/>
      <c r="G722" s="1523"/>
      <c r="H722" s="1523"/>
      <c r="I722" s="1523"/>
      <c r="J722" s="1523"/>
      <c r="K722" s="1523"/>
      <c r="L722" s="1523"/>
      <c r="M722" s="1523"/>
      <c r="N722" s="1349"/>
      <c r="O722" s="1349"/>
      <c r="P722" s="1349"/>
      <c r="Q722" s="1349"/>
      <c r="R722" s="1349"/>
      <c r="S722" s="1349"/>
      <c r="T722" s="1349"/>
      <c r="U722" s="1349"/>
      <c r="V722" s="1349"/>
      <c r="W722" s="1349"/>
      <c r="X722" s="1349"/>
      <c r="Y722" s="1349"/>
      <c r="Z722" s="1349"/>
      <c r="AA722" s="1349"/>
      <c r="AB722" s="1349"/>
      <c r="AC722" s="1349"/>
      <c r="AD722" s="1349"/>
      <c r="AE722" s="1349"/>
      <c r="AF722" s="1349"/>
    </row>
    <row r="723">
      <c r="A723" s="1211"/>
      <c r="B723" s="1523"/>
      <c r="C723" s="1523"/>
      <c r="D723" s="1523"/>
      <c r="E723" s="1523"/>
      <c r="F723" s="1523"/>
      <c r="G723" s="1523"/>
      <c r="H723" s="1523"/>
      <c r="I723" s="1523"/>
      <c r="J723" s="1523"/>
      <c r="K723" s="1523"/>
      <c r="L723" s="1523"/>
      <c r="M723" s="1523"/>
      <c r="N723" s="1349"/>
      <c r="O723" s="1349"/>
      <c r="P723" s="1349"/>
      <c r="Q723" s="1349"/>
      <c r="R723" s="1349"/>
      <c r="S723" s="1349"/>
      <c r="T723" s="1349"/>
      <c r="U723" s="1349"/>
      <c r="V723" s="1349"/>
      <c r="W723" s="1349"/>
      <c r="X723" s="1349"/>
      <c r="Y723" s="1349"/>
      <c r="Z723" s="1349"/>
      <c r="AA723" s="1349"/>
      <c r="AB723" s="1349"/>
      <c r="AC723" s="1349"/>
      <c r="AD723" s="1349"/>
      <c r="AE723" s="1349"/>
      <c r="AF723" s="1349"/>
    </row>
    <row r="724">
      <c r="A724" s="1211"/>
      <c r="B724" s="1523"/>
      <c r="C724" s="1523"/>
      <c r="D724" s="1523"/>
      <c r="E724" s="1523"/>
      <c r="F724" s="1523"/>
      <c r="G724" s="1523"/>
      <c r="H724" s="1523"/>
      <c r="I724" s="1523"/>
      <c r="J724" s="1523"/>
      <c r="K724" s="1523"/>
      <c r="L724" s="1523"/>
      <c r="M724" s="1523"/>
      <c r="N724" s="1349"/>
      <c r="O724" s="1349"/>
      <c r="P724" s="1349"/>
      <c r="Q724" s="1349"/>
      <c r="R724" s="1349"/>
      <c r="S724" s="1349"/>
      <c r="T724" s="1349"/>
      <c r="U724" s="1349"/>
      <c r="V724" s="1349"/>
      <c r="W724" s="1349"/>
      <c r="X724" s="1349"/>
      <c r="Y724" s="1349"/>
      <c r="Z724" s="1349"/>
      <c r="AA724" s="1349"/>
      <c r="AB724" s="1349"/>
      <c r="AC724" s="1349"/>
      <c r="AD724" s="1349"/>
      <c r="AE724" s="1349"/>
      <c r="AF724" s="1349"/>
    </row>
    <row r="725">
      <c r="A725" s="1211"/>
      <c r="B725" s="1523"/>
      <c r="C725" s="1523"/>
      <c r="D725" s="1523"/>
      <c r="E725" s="1523"/>
      <c r="F725" s="1523"/>
      <c r="G725" s="1523"/>
      <c r="H725" s="1523"/>
      <c r="I725" s="1523"/>
      <c r="J725" s="1523"/>
      <c r="K725" s="1523"/>
      <c r="L725" s="1523"/>
      <c r="M725" s="1523"/>
      <c r="N725" s="1349"/>
      <c r="O725" s="1349"/>
      <c r="P725" s="1349"/>
      <c r="Q725" s="1349"/>
      <c r="R725" s="1349"/>
      <c r="S725" s="1349"/>
      <c r="T725" s="1349"/>
      <c r="U725" s="1349"/>
      <c r="V725" s="1349"/>
      <c r="W725" s="1349"/>
      <c r="X725" s="1349"/>
      <c r="Y725" s="1349"/>
      <c r="Z725" s="1349"/>
      <c r="AA725" s="1349"/>
      <c r="AB725" s="1349"/>
      <c r="AC725" s="1349"/>
      <c r="AD725" s="1349"/>
      <c r="AE725" s="1349"/>
      <c r="AF725" s="1349"/>
    </row>
    <row r="726">
      <c r="A726" s="1211"/>
      <c r="B726" s="1523"/>
      <c r="C726" s="1523"/>
      <c r="D726" s="1523"/>
      <c r="E726" s="1523"/>
      <c r="F726" s="1523"/>
      <c r="G726" s="1523"/>
      <c r="H726" s="1523"/>
      <c r="I726" s="1523"/>
      <c r="J726" s="1523"/>
      <c r="K726" s="1523"/>
      <c r="L726" s="1523"/>
      <c r="M726" s="1523"/>
      <c r="N726" s="1349"/>
      <c r="O726" s="1349"/>
      <c r="P726" s="1349"/>
      <c r="Q726" s="1349"/>
      <c r="R726" s="1349"/>
      <c r="S726" s="1349"/>
      <c r="T726" s="1349"/>
      <c r="U726" s="1349"/>
      <c r="V726" s="1349"/>
      <c r="W726" s="1349"/>
      <c r="X726" s="1349"/>
      <c r="Y726" s="1349"/>
      <c r="Z726" s="1349"/>
      <c r="AA726" s="1349"/>
      <c r="AB726" s="1349"/>
      <c r="AC726" s="1349"/>
      <c r="AD726" s="1349"/>
      <c r="AE726" s="1349"/>
      <c r="AF726" s="1349"/>
    </row>
    <row r="727">
      <c r="A727" s="1211"/>
      <c r="B727" s="1523"/>
      <c r="C727" s="1523"/>
      <c r="D727" s="1523"/>
      <c r="E727" s="1523"/>
      <c r="F727" s="1523"/>
      <c r="G727" s="1523"/>
      <c r="H727" s="1523"/>
      <c r="I727" s="1523"/>
      <c r="J727" s="1523"/>
      <c r="K727" s="1523"/>
      <c r="L727" s="1523"/>
      <c r="M727" s="1523"/>
      <c r="N727" s="1349"/>
      <c r="O727" s="1349"/>
      <c r="P727" s="1349"/>
      <c r="Q727" s="1349"/>
      <c r="R727" s="1349"/>
      <c r="S727" s="1349"/>
      <c r="T727" s="1349"/>
      <c r="U727" s="1349"/>
      <c r="V727" s="1349"/>
      <c r="W727" s="1349"/>
      <c r="X727" s="1349"/>
      <c r="Y727" s="1349"/>
      <c r="Z727" s="1349"/>
      <c r="AA727" s="1349"/>
      <c r="AB727" s="1349"/>
      <c r="AC727" s="1349"/>
      <c r="AD727" s="1349"/>
      <c r="AE727" s="1349"/>
      <c r="AF727" s="1349"/>
    </row>
    <row r="728">
      <c r="A728" s="1211"/>
      <c r="B728" s="1523"/>
      <c r="C728" s="1523"/>
      <c r="D728" s="1523"/>
      <c r="E728" s="1523"/>
      <c r="F728" s="1523"/>
      <c r="G728" s="1523"/>
      <c r="H728" s="1523"/>
      <c r="I728" s="1523"/>
      <c r="J728" s="1523"/>
      <c r="K728" s="1523"/>
      <c r="L728" s="1523"/>
      <c r="M728" s="1523"/>
      <c r="N728" s="1349"/>
      <c r="O728" s="1349"/>
      <c r="P728" s="1349"/>
      <c r="Q728" s="1349"/>
      <c r="R728" s="1349"/>
      <c r="S728" s="1349"/>
      <c r="T728" s="1349"/>
      <c r="U728" s="1349"/>
      <c r="V728" s="1349"/>
      <c r="W728" s="1349"/>
      <c r="X728" s="1349"/>
      <c r="Y728" s="1349"/>
      <c r="Z728" s="1349"/>
      <c r="AA728" s="1349"/>
      <c r="AB728" s="1349"/>
      <c r="AC728" s="1349"/>
      <c r="AD728" s="1349"/>
      <c r="AE728" s="1349"/>
      <c r="AF728" s="1349"/>
    </row>
    <row r="729">
      <c r="A729" s="1211"/>
      <c r="B729" s="1523"/>
      <c r="C729" s="1523"/>
      <c r="D729" s="1523"/>
      <c r="E729" s="1523"/>
      <c r="F729" s="1523"/>
      <c r="G729" s="1523"/>
      <c r="H729" s="1523"/>
      <c r="I729" s="1523"/>
      <c r="J729" s="1523"/>
      <c r="K729" s="1523"/>
      <c r="L729" s="1523"/>
      <c r="M729" s="1523"/>
      <c r="N729" s="1349"/>
      <c r="O729" s="1349"/>
      <c r="P729" s="1349"/>
      <c r="Q729" s="1349"/>
      <c r="R729" s="1349"/>
      <c r="S729" s="1349"/>
      <c r="T729" s="1349"/>
      <c r="U729" s="1349"/>
      <c r="V729" s="1349"/>
      <c r="W729" s="1349"/>
      <c r="X729" s="1349"/>
      <c r="Y729" s="1349"/>
      <c r="Z729" s="1349"/>
      <c r="AA729" s="1349"/>
      <c r="AB729" s="1349"/>
      <c r="AC729" s="1349"/>
      <c r="AD729" s="1349"/>
      <c r="AE729" s="1349"/>
      <c r="AF729" s="1349"/>
    </row>
    <row r="730">
      <c r="A730" s="1211"/>
      <c r="B730" s="1523"/>
      <c r="C730" s="1523"/>
      <c r="D730" s="1523"/>
      <c r="E730" s="1523"/>
      <c r="F730" s="1523"/>
      <c r="G730" s="1523"/>
      <c r="H730" s="1523"/>
      <c r="I730" s="1523"/>
      <c r="J730" s="1523"/>
      <c r="K730" s="1523"/>
      <c r="L730" s="1523"/>
      <c r="M730" s="1523"/>
      <c r="N730" s="1349"/>
      <c r="O730" s="1349"/>
      <c r="P730" s="1349"/>
      <c r="Q730" s="1349"/>
      <c r="R730" s="1349"/>
      <c r="S730" s="1349"/>
      <c r="T730" s="1349"/>
      <c r="U730" s="1349"/>
      <c r="V730" s="1349"/>
      <c r="W730" s="1349"/>
      <c r="X730" s="1349"/>
      <c r="Y730" s="1349"/>
      <c r="Z730" s="1349"/>
      <c r="AA730" s="1349"/>
      <c r="AB730" s="1349"/>
      <c r="AC730" s="1349"/>
      <c r="AD730" s="1349"/>
      <c r="AE730" s="1349"/>
      <c r="AF730" s="1349"/>
    </row>
    <row r="731">
      <c r="A731" s="1211"/>
      <c r="B731" s="1523"/>
      <c r="C731" s="1523"/>
      <c r="D731" s="1523"/>
      <c r="E731" s="1523"/>
      <c r="F731" s="1523"/>
      <c r="G731" s="1523"/>
      <c r="H731" s="1523"/>
      <c r="I731" s="1523"/>
      <c r="J731" s="1523"/>
      <c r="K731" s="1523"/>
      <c r="L731" s="1523"/>
      <c r="M731" s="1523"/>
      <c r="N731" s="1349"/>
      <c r="O731" s="1349"/>
      <c r="P731" s="1349"/>
      <c r="Q731" s="1349"/>
      <c r="R731" s="1349"/>
      <c r="S731" s="1349"/>
      <c r="T731" s="1349"/>
      <c r="U731" s="1349"/>
      <c r="V731" s="1349"/>
      <c r="W731" s="1349"/>
      <c r="X731" s="1349"/>
      <c r="Y731" s="1349"/>
      <c r="Z731" s="1349"/>
      <c r="AA731" s="1349"/>
      <c r="AB731" s="1349"/>
      <c r="AC731" s="1349"/>
      <c r="AD731" s="1349"/>
      <c r="AE731" s="1349"/>
      <c r="AF731" s="1349"/>
    </row>
    <row r="732">
      <c r="A732" s="1211"/>
      <c r="B732" s="1523"/>
      <c r="C732" s="1523"/>
      <c r="D732" s="1523"/>
      <c r="E732" s="1523"/>
      <c r="F732" s="1523"/>
      <c r="G732" s="1523"/>
      <c r="H732" s="1523"/>
      <c r="I732" s="1523"/>
      <c r="J732" s="1523"/>
      <c r="K732" s="1523"/>
      <c r="L732" s="1523"/>
      <c r="M732" s="1523"/>
      <c r="N732" s="1349"/>
      <c r="O732" s="1349"/>
      <c r="P732" s="1349"/>
      <c r="Q732" s="1349"/>
      <c r="R732" s="1349"/>
      <c r="S732" s="1349"/>
      <c r="T732" s="1349"/>
      <c r="U732" s="1349"/>
      <c r="V732" s="1349"/>
      <c r="W732" s="1349"/>
      <c r="X732" s="1349"/>
      <c r="Y732" s="1349"/>
      <c r="Z732" s="1349"/>
      <c r="AA732" s="1349"/>
      <c r="AB732" s="1349"/>
      <c r="AC732" s="1349"/>
      <c r="AD732" s="1349"/>
      <c r="AE732" s="1349"/>
      <c r="AF732" s="1349"/>
    </row>
    <row r="733">
      <c r="A733" s="1211"/>
      <c r="B733" s="1523"/>
      <c r="C733" s="1523"/>
      <c r="D733" s="1523"/>
      <c r="E733" s="1523"/>
      <c r="F733" s="1523"/>
      <c r="G733" s="1523"/>
      <c r="H733" s="1523"/>
      <c r="I733" s="1523"/>
      <c r="J733" s="1523"/>
      <c r="K733" s="1523"/>
      <c r="L733" s="1523"/>
      <c r="M733" s="1523"/>
      <c r="N733" s="1349"/>
      <c r="O733" s="1349"/>
      <c r="P733" s="1349"/>
      <c r="Q733" s="1349"/>
      <c r="R733" s="1349"/>
      <c r="S733" s="1349"/>
      <c r="T733" s="1349"/>
      <c r="U733" s="1349"/>
      <c r="V733" s="1349"/>
      <c r="W733" s="1349"/>
      <c r="X733" s="1349"/>
      <c r="Y733" s="1349"/>
      <c r="Z733" s="1349"/>
      <c r="AA733" s="1349"/>
      <c r="AB733" s="1349"/>
      <c r="AC733" s="1349"/>
      <c r="AD733" s="1349"/>
      <c r="AE733" s="1349"/>
      <c r="AF733" s="1349"/>
    </row>
    <row r="734">
      <c r="A734" s="1211"/>
      <c r="B734" s="1523"/>
      <c r="C734" s="1523"/>
      <c r="D734" s="1523"/>
      <c r="E734" s="1523"/>
      <c r="F734" s="1523"/>
      <c r="G734" s="1523"/>
      <c r="H734" s="1523"/>
      <c r="I734" s="1523"/>
      <c r="J734" s="1523"/>
      <c r="K734" s="1523"/>
      <c r="L734" s="1523"/>
      <c r="M734" s="1523"/>
      <c r="N734" s="1349"/>
      <c r="O734" s="1349"/>
      <c r="P734" s="1349"/>
      <c r="Q734" s="1349"/>
      <c r="R734" s="1349"/>
      <c r="S734" s="1349"/>
      <c r="T734" s="1349"/>
      <c r="U734" s="1349"/>
      <c r="V734" s="1349"/>
      <c r="W734" s="1349"/>
      <c r="X734" s="1349"/>
      <c r="Y734" s="1349"/>
      <c r="Z734" s="1349"/>
      <c r="AA734" s="1349"/>
      <c r="AB734" s="1349"/>
      <c r="AC734" s="1349"/>
      <c r="AD734" s="1349"/>
      <c r="AE734" s="1349"/>
      <c r="AF734" s="1349"/>
    </row>
    <row r="735">
      <c r="A735" s="1211"/>
      <c r="B735" s="1523"/>
      <c r="C735" s="1523"/>
      <c r="D735" s="1523"/>
      <c r="E735" s="1523"/>
      <c r="F735" s="1523"/>
      <c r="G735" s="1523"/>
      <c r="H735" s="1523"/>
      <c r="I735" s="1523"/>
      <c r="J735" s="1523"/>
      <c r="K735" s="1523"/>
      <c r="L735" s="1523"/>
      <c r="M735" s="1523"/>
      <c r="N735" s="1349"/>
      <c r="O735" s="1349"/>
      <c r="P735" s="1349"/>
      <c r="Q735" s="1349"/>
      <c r="R735" s="1349"/>
      <c r="S735" s="1349"/>
      <c r="T735" s="1349"/>
      <c r="U735" s="1349"/>
      <c r="V735" s="1349"/>
      <c r="W735" s="1349"/>
      <c r="X735" s="1349"/>
      <c r="Y735" s="1349"/>
      <c r="Z735" s="1349"/>
      <c r="AA735" s="1349"/>
      <c r="AB735" s="1349"/>
      <c r="AC735" s="1349"/>
      <c r="AD735" s="1349"/>
      <c r="AE735" s="1349"/>
      <c r="AF735" s="1349"/>
    </row>
    <row r="736">
      <c r="A736" s="1211"/>
      <c r="B736" s="1523"/>
      <c r="C736" s="1523"/>
      <c r="D736" s="1523"/>
      <c r="E736" s="1523"/>
      <c r="F736" s="1523"/>
      <c r="G736" s="1523"/>
      <c r="H736" s="1523"/>
      <c r="I736" s="1523"/>
      <c r="J736" s="1523"/>
      <c r="K736" s="1523"/>
      <c r="L736" s="1523"/>
      <c r="M736" s="1523"/>
      <c r="N736" s="1349"/>
      <c r="O736" s="1349"/>
      <c r="P736" s="1349"/>
      <c r="Q736" s="1349"/>
      <c r="R736" s="1349"/>
      <c r="S736" s="1349"/>
      <c r="T736" s="1349"/>
      <c r="U736" s="1349"/>
      <c r="V736" s="1349"/>
      <c r="W736" s="1349"/>
      <c r="X736" s="1349"/>
      <c r="Y736" s="1349"/>
      <c r="Z736" s="1349"/>
      <c r="AA736" s="1349"/>
      <c r="AB736" s="1349"/>
      <c r="AC736" s="1349"/>
      <c r="AD736" s="1349"/>
      <c r="AE736" s="1349"/>
      <c r="AF736" s="1349"/>
    </row>
    <row r="737">
      <c r="A737" s="1211"/>
      <c r="B737" s="1523"/>
      <c r="C737" s="1523"/>
      <c r="D737" s="1523"/>
      <c r="E737" s="1523"/>
      <c r="F737" s="1523"/>
      <c r="G737" s="1523"/>
      <c r="H737" s="1523"/>
      <c r="I737" s="1523"/>
      <c r="J737" s="1523"/>
      <c r="K737" s="1523"/>
      <c r="L737" s="1523"/>
      <c r="M737" s="1523"/>
      <c r="N737" s="1349"/>
      <c r="O737" s="1349"/>
      <c r="P737" s="1349"/>
      <c r="Q737" s="1349"/>
      <c r="R737" s="1349"/>
      <c r="S737" s="1349"/>
      <c r="T737" s="1349"/>
      <c r="U737" s="1349"/>
      <c r="V737" s="1349"/>
      <c r="W737" s="1349"/>
      <c r="X737" s="1349"/>
      <c r="Y737" s="1349"/>
      <c r="Z737" s="1349"/>
      <c r="AA737" s="1349"/>
      <c r="AB737" s="1349"/>
      <c r="AC737" s="1349"/>
      <c r="AD737" s="1349"/>
      <c r="AE737" s="1349"/>
      <c r="AF737" s="1349"/>
    </row>
    <row r="738">
      <c r="A738" s="1211"/>
      <c r="B738" s="1523"/>
      <c r="C738" s="1523"/>
      <c r="D738" s="1523"/>
      <c r="E738" s="1523"/>
      <c r="F738" s="1523"/>
      <c r="G738" s="1523"/>
      <c r="H738" s="1523"/>
      <c r="I738" s="1523"/>
      <c r="J738" s="1523"/>
      <c r="K738" s="1523"/>
      <c r="L738" s="1523"/>
      <c r="M738" s="1523"/>
      <c r="N738" s="1349"/>
      <c r="O738" s="1349"/>
      <c r="P738" s="1349"/>
      <c r="Q738" s="1349"/>
      <c r="R738" s="1349"/>
      <c r="S738" s="1349"/>
      <c r="T738" s="1349"/>
      <c r="U738" s="1349"/>
      <c r="V738" s="1349"/>
      <c r="W738" s="1349"/>
      <c r="X738" s="1349"/>
      <c r="Y738" s="1349"/>
      <c r="Z738" s="1349"/>
      <c r="AA738" s="1349"/>
      <c r="AB738" s="1349"/>
      <c r="AC738" s="1349"/>
      <c r="AD738" s="1349"/>
      <c r="AE738" s="1349"/>
      <c r="AF738" s="1349"/>
    </row>
    <row r="739">
      <c r="A739" s="1211"/>
      <c r="B739" s="1523"/>
      <c r="C739" s="1523"/>
      <c r="D739" s="1523"/>
      <c r="E739" s="1523"/>
      <c r="F739" s="1523"/>
      <c r="G739" s="1523"/>
      <c r="H739" s="1523"/>
      <c r="I739" s="1523"/>
      <c r="J739" s="1523"/>
      <c r="K739" s="1523"/>
      <c r="L739" s="1523"/>
      <c r="M739" s="1523"/>
      <c r="N739" s="1349"/>
      <c r="O739" s="1349"/>
      <c r="P739" s="1349"/>
      <c r="Q739" s="1349"/>
      <c r="R739" s="1349"/>
      <c r="S739" s="1349"/>
      <c r="T739" s="1349"/>
      <c r="U739" s="1349"/>
      <c r="V739" s="1349"/>
      <c r="W739" s="1349"/>
      <c r="X739" s="1349"/>
      <c r="Y739" s="1349"/>
      <c r="Z739" s="1349"/>
      <c r="AA739" s="1349"/>
      <c r="AB739" s="1349"/>
      <c r="AC739" s="1349"/>
      <c r="AD739" s="1349"/>
      <c r="AE739" s="1349"/>
      <c r="AF739" s="1349"/>
    </row>
    <row r="740">
      <c r="A740" s="1211"/>
      <c r="B740" s="1523"/>
      <c r="C740" s="1523"/>
      <c r="D740" s="1523"/>
      <c r="E740" s="1523"/>
      <c r="F740" s="1523"/>
      <c r="G740" s="1523"/>
      <c r="H740" s="1523"/>
      <c r="I740" s="1523"/>
      <c r="J740" s="1523"/>
      <c r="K740" s="1523"/>
      <c r="L740" s="1523"/>
      <c r="M740" s="1523"/>
      <c r="N740" s="1349"/>
      <c r="O740" s="1349"/>
      <c r="P740" s="1349"/>
      <c r="Q740" s="1349"/>
      <c r="R740" s="1349"/>
      <c r="S740" s="1349"/>
      <c r="T740" s="1349"/>
      <c r="U740" s="1349"/>
      <c r="V740" s="1349"/>
      <c r="W740" s="1349"/>
      <c r="X740" s="1349"/>
      <c r="Y740" s="1349"/>
      <c r="Z740" s="1349"/>
      <c r="AA740" s="1349"/>
      <c r="AB740" s="1349"/>
      <c r="AC740" s="1349"/>
      <c r="AD740" s="1349"/>
      <c r="AE740" s="1349"/>
      <c r="AF740" s="1349"/>
    </row>
    <row r="741">
      <c r="A741" s="1211"/>
      <c r="B741" s="1523"/>
      <c r="C741" s="1523"/>
      <c r="D741" s="1523"/>
      <c r="E741" s="1523"/>
      <c r="F741" s="1523"/>
      <c r="G741" s="1523"/>
      <c r="H741" s="1523"/>
      <c r="I741" s="1523"/>
      <c r="J741" s="1523"/>
      <c r="K741" s="1523"/>
      <c r="L741" s="1523"/>
      <c r="M741" s="1523"/>
      <c r="N741" s="1349"/>
      <c r="O741" s="1349"/>
      <c r="P741" s="1349"/>
      <c r="Q741" s="1349"/>
      <c r="R741" s="1349"/>
      <c r="S741" s="1349"/>
      <c r="T741" s="1349"/>
      <c r="U741" s="1349"/>
      <c r="V741" s="1349"/>
      <c r="W741" s="1349"/>
      <c r="X741" s="1349"/>
      <c r="Y741" s="1349"/>
      <c r="Z741" s="1349"/>
      <c r="AA741" s="1349"/>
      <c r="AB741" s="1349"/>
      <c r="AC741" s="1349"/>
      <c r="AD741" s="1349"/>
      <c r="AE741" s="1349"/>
      <c r="AF741" s="1349"/>
    </row>
    <row r="742">
      <c r="A742" s="1211"/>
      <c r="B742" s="1523"/>
      <c r="C742" s="1523"/>
      <c r="D742" s="1523"/>
      <c r="E742" s="1523"/>
      <c r="F742" s="1523"/>
      <c r="G742" s="1523"/>
      <c r="H742" s="1523"/>
      <c r="I742" s="1523"/>
      <c r="J742" s="1523"/>
      <c r="K742" s="1523"/>
      <c r="L742" s="1523"/>
      <c r="M742" s="1523"/>
      <c r="N742" s="1349"/>
      <c r="O742" s="1349"/>
      <c r="P742" s="1349"/>
      <c r="Q742" s="1349"/>
      <c r="R742" s="1349"/>
      <c r="S742" s="1349"/>
      <c r="T742" s="1349"/>
      <c r="U742" s="1349"/>
      <c r="V742" s="1349"/>
      <c r="W742" s="1349"/>
      <c r="X742" s="1349"/>
      <c r="Y742" s="1349"/>
      <c r="Z742" s="1349"/>
      <c r="AA742" s="1349"/>
      <c r="AB742" s="1349"/>
      <c r="AC742" s="1349"/>
      <c r="AD742" s="1349"/>
      <c r="AE742" s="1349"/>
      <c r="AF742" s="1349"/>
    </row>
    <row r="743">
      <c r="A743" s="1211"/>
      <c r="B743" s="1523"/>
      <c r="C743" s="1523"/>
      <c r="D743" s="1523"/>
      <c r="E743" s="1523"/>
      <c r="F743" s="1523"/>
      <c r="G743" s="1523"/>
      <c r="H743" s="1523"/>
      <c r="I743" s="1523"/>
      <c r="J743" s="1523"/>
      <c r="K743" s="1523"/>
      <c r="L743" s="1523"/>
      <c r="M743" s="1523"/>
      <c r="N743" s="1349"/>
      <c r="O743" s="1349"/>
      <c r="P743" s="1349"/>
      <c r="Q743" s="1349"/>
      <c r="R743" s="1349"/>
      <c r="S743" s="1349"/>
      <c r="T743" s="1349"/>
      <c r="U743" s="1349"/>
      <c r="V743" s="1349"/>
      <c r="W743" s="1349"/>
      <c r="X743" s="1349"/>
      <c r="Y743" s="1349"/>
      <c r="Z743" s="1349"/>
      <c r="AA743" s="1349"/>
      <c r="AB743" s="1349"/>
      <c r="AC743" s="1349"/>
      <c r="AD743" s="1349"/>
      <c r="AE743" s="1349"/>
      <c r="AF743" s="1349"/>
    </row>
    <row r="744">
      <c r="A744" s="1211"/>
      <c r="B744" s="1523"/>
      <c r="C744" s="1523"/>
      <c r="D744" s="1523"/>
      <c r="E744" s="1523"/>
      <c r="F744" s="1523"/>
      <c r="G744" s="1523"/>
      <c r="H744" s="1523"/>
      <c r="I744" s="1523"/>
      <c r="J744" s="1523"/>
      <c r="K744" s="1523"/>
      <c r="L744" s="1523"/>
      <c r="M744" s="1523"/>
      <c r="N744" s="1349"/>
      <c r="O744" s="1349"/>
      <c r="P744" s="1349"/>
      <c r="Q744" s="1349"/>
      <c r="R744" s="1349"/>
      <c r="S744" s="1349"/>
      <c r="T744" s="1349"/>
      <c r="U744" s="1349"/>
      <c r="V744" s="1349"/>
      <c r="W744" s="1349"/>
      <c r="X744" s="1349"/>
      <c r="Y744" s="1349"/>
      <c r="Z744" s="1349"/>
      <c r="AA744" s="1349"/>
      <c r="AB744" s="1349"/>
      <c r="AC744" s="1349"/>
      <c r="AD744" s="1349"/>
      <c r="AE744" s="1349"/>
      <c r="AF744" s="1349"/>
    </row>
    <row r="745">
      <c r="A745" s="1211"/>
      <c r="B745" s="1523"/>
      <c r="C745" s="1523"/>
      <c r="D745" s="1523"/>
      <c r="E745" s="1523"/>
      <c r="F745" s="1523"/>
      <c r="G745" s="1523"/>
      <c r="H745" s="1523"/>
      <c r="I745" s="1523"/>
      <c r="J745" s="1523"/>
      <c r="K745" s="1523"/>
      <c r="L745" s="1523"/>
      <c r="M745" s="1523"/>
      <c r="N745" s="1349"/>
      <c r="O745" s="1349"/>
      <c r="P745" s="1349"/>
      <c r="Q745" s="1349"/>
      <c r="R745" s="1349"/>
      <c r="S745" s="1349"/>
      <c r="T745" s="1349"/>
      <c r="U745" s="1349"/>
      <c r="V745" s="1349"/>
      <c r="W745" s="1349"/>
      <c r="X745" s="1349"/>
      <c r="Y745" s="1349"/>
      <c r="Z745" s="1349"/>
      <c r="AA745" s="1349"/>
      <c r="AB745" s="1349"/>
      <c r="AC745" s="1349"/>
      <c r="AD745" s="1349"/>
      <c r="AE745" s="1349"/>
      <c r="AF745" s="1349"/>
    </row>
    <row r="746">
      <c r="A746" s="1211"/>
      <c r="B746" s="1523"/>
      <c r="C746" s="1523"/>
      <c r="D746" s="1523"/>
      <c r="E746" s="1523"/>
      <c r="F746" s="1523"/>
      <c r="G746" s="1523"/>
      <c r="H746" s="1523"/>
      <c r="I746" s="1523"/>
      <c r="J746" s="1523"/>
      <c r="K746" s="1523"/>
      <c r="L746" s="1523"/>
      <c r="M746" s="1523"/>
      <c r="N746" s="1349"/>
      <c r="O746" s="1349"/>
      <c r="P746" s="1349"/>
      <c r="Q746" s="1349"/>
      <c r="R746" s="1349"/>
      <c r="S746" s="1349"/>
      <c r="T746" s="1349"/>
      <c r="U746" s="1349"/>
      <c r="V746" s="1349"/>
      <c r="W746" s="1349"/>
      <c r="X746" s="1349"/>
      <c r="Y746" s="1349"/>
      <c r="Z746" s="1349"/>
      <c r="AA746" s="1349"/>
      <c r="AB746" s="1349"/>
      <c r="AC746" s="1349"/>
      <c r="AD746" s="1349"/>
      <c r="AE746" s="1349"/>
      <c r="AF746" s="1349"/>
    </row>
    <row r="747">
      <c r="A747" s="1211"/>
      <c r="B747" s="1523"/>
      <c r="C747" s="1523"/>
      <c r="D747" s="1523"/>
      <c r="E747" s="1523"/>
      <c r="F747" s="1523"/>
      <c r="G747" s="1523"/>
      <c r="H747" s="1523"/>
      <c r="I747" s="1523"/>
      <c r="J747" s="1523"/>
      <c r="K747" s="1523"/>
      <c r="L747" s="1523"/>
      <c r="M747" s="1523"/>
      <c r="N747" s="1349"/>
      <c r="O747" s="1349"/>
      <c r="P747" s="1349"/>
      <c r="Q747" s="1349"/>
      <c r="R747" s="1349"/>
      <c r="S747" s="1349"/>
      <c r="T747" s="1349"/>
      <c r="U747" s="1349"/>
      <c r="V747" s="1349"/>
      <c r="W747" s="1349"/>
      <c r="X747" s="1349"/>
      <c r="Y747" s="1349"/>
      <c r="Z747" s="1349"/>
      <c r="AA747" s="1349"/>
      <c r="AB747" s="1349"/>
      <c r="AC747" s="1349"/>
      <c r="AD747" s="1349"/>
      <c r="AE747" s="1349"/>
      <c r="AF747" s="1349"/>
    </row>
    <row r="748">
      <c r="A748" s="1211"/>
      <c r="B748" s="1523"/>
      <c r="C748" s="1523"/>
      <c r="D748" s="1523"/>
      <c r="E748" s="1523"/>
      <c r="F748" s="1523"/>
      <c r="G748" s="1523"/>
      <c r="H748" s="1523"/>
      <c r="I748" s="1523"/>
      <c r="J748" s="1523"/>
      <c r="K748" s="1523"/>
      <c r="L748" s="1523"/>
      <c r="M748" s="1523"/>
      <c r="N748" s="1349"/>
      <c r="O748" s="1349"/>
      <c r="P748" s="1349"/>
      <c r="Q748" s="1349"/>
      <c r="R748" s="1349"/>
      <c r="S748" s="1349"/>
      <c r="T748" s="1349"/>
      <c r="U748" s="1349"/>
      <c r="V748" s="1349"/>
      <c r="W748" s="1349"/>
      <c r="X748" s="1349"/>
      <c r="Y748" s="1349"/>
      <c r="Z748" s="1349"/>
      <c r="AA748" s="1349"/>
      <c r="AB748" s="1349"/>
      <c r="AC748" s="1349"/>
      <c r="AD748" s="1349"/>
      <c r="AE748" s="1349"/>
      <c r="AF748" s="1349"/>
    </row>
    <row r="749">
      <c r="A749" s="1211"/>
      <c r="B749" s="1523"/>
      <c r="C749" s="1523"/>
      <c r="D749" s="1523"/>
      <c r="E749" s="1523"/>
      <c r="F749" s="1523"/>
      <c r="G749" s="1523"/>
      <c r="H749" s="1523"/>
      <c r="I749" s="1523"/>
      <c r="J749" s="1523"/>
      <c r="K749" s="1523"/>
      <c r="L749" s="1523"/>
      <c r="M749" s="1523"/>
      <c r="N749" s="1349"/>
      <c r="O749" s="1349"/>
      <c r="P749" s="1349"/>
      <c r="Q749" s="1349"/>
      <c r="R749" s="1349"/>
      <c r="S749" s="1349"/>
      <c r="T749" s="1349"/>
      <c r="U749" s="1349"/>
      <c r="V749" s="1349"/>
      <c r="W749" s="1349"/>
      <c r="X749" s="1349"/>
      <c r="Y749" s="1349"/>
      <c r="Z749" s="1349"/>
      <c r="AA749" s="1349"/>
      <c r="AB749" s="1349"/>
      <c r="AC749" s="1349"/>
      <c r="AD749" s="1349"/>
      <c r="AE749" s="1349"/>
      <c r="AF749" s="1349"/>
    </row>
    <row r="750">
      <c r="A750" s="1211"/>
      <c r="B750" s="1523"/>
      <c r="C750" s="1523"/>
      <c r="D750" s="1523"/>
      <c r="E750" s="1523"/>
      <c r="F750" s="1523"/>
      <c r="G750" s="1523"/>
      <c r="H750" s="1523"/>
      <c r="I750" s="1523"/>
      <c r="J750" s="1523"/>
      <c r="K750" s="1523"/>
      <c r="L750" s="1523"/>
      <c r="M750" s="1523"/>
      <c r="N750" s="1349"/>
      <c r="O750" s="1349"/>
      <c r="P750" s="1349"/>
      <c r="Q750" s="1349"/>
      <c r="R750" s="1349"/>
      <c r="S750" s="1349"/>
      <c r="T750" s="1349"/>
      <c r="U750" s="1349"/>
      <c r="V750" s="1349"/>
      <c r="W750" s="1349"/>
      <c r="X750" s="1349"/>
      <c r="Y750" s="1349"/>
      <c r="Z750" s="1349"/>
      <c r="AA750" s="1349"/>
      <c r="AB750" s="1349"/>
      <c r="AC750" s="1349"/>
      <c r="AD750" s="1349"/>
      <c r="AE750" s="1349"/>
      <c r="AF750" s="1349"/>
    </row>
    <row r="751">
      <c r="A751" s="1211"/>
      <c r="B751" s="1523"/>
      <c r="C751" s="1523"/>
      <c r="D751" s="1523"/>
      <c r="E751" s="1523"/>
      <c r="F751" s="1523"/>
      <c r="G751" s="1523"/>
      <c r="H751" s="1523"/>
      <c r="I751" s="1523"/>
      <c r="J751" s="1523"/>
      <c r="K751" s="1523"/>
      <c r="L751" s="1523"/>
      <c r="M751" s="1523"/>
      <c r="N751" s="1349"/>
      <c r="O751" s="1349"/>
      <c r="P751" s="1349"/>
      <c r="Q751" s="1349"/>
      <c r="R751" s="1349"/>
      <c r="S751" s="1349"/>
      <c r="T751" s="1349"/>
      <c r="U751" s="1349"/>
      <c r="V751" s="1349"/>
      <c r="W751" s="1349"/>
      <c r="X751" s="1349"/>
      <c r="Y751" s="1349"/>
      <c r="Z751" s="1349"/>
      <c r="AA751" s="1349"/>
      <c r="AB751" s="1349"/>
      <c r="AC751" s="1349"/>
      <c r="AD751" s="1349"/>
      <c r="AE751" s="1349"/>
      <c r="AF751" s="1349"/>
    </row>
    <row r="752">
      <c r="A752" s="1211"/>
      <c r="B752" s="1523"/>
      <c r="C752" s="1523"/>
      <c r="D752" s="1523"/>
      <c r="E752" s="1523"/>
      <c r="F752" s="1523"/>
      <c r="G752" s="1523"/>
      <c r="H752" s="1523"/>
      <c r="I752" s="1523"/>
      <c r="J752" s="1523"/>
      <c r="K752" s="1523"/>
      <c r="L752" s="1523"/>
      <c r="M752" s="1523"/>
      <c r="N752" s="1349"/>
      <c r="O752" s="1349"/>
      <c r="P752" s="1349"/>
      <c r="Q752" s="1349"/>
      <c r="R752" s="1349"/>
      <c r="S752" s="1349"/>
      <c r="T752" s="1349"/>
      <c r="U752" s="1349"/>
      <c r="V752" s="1349"/>
      <c r="W752" s="1349"/>
      <c r="X752" s="1349"/>
      <c r="Y752" s="1349"/>
      <c r="Z752" s="1349"/>
      <c r="AA752" s="1349"/>
      <c r="AB752" s="1349"/>
      <c r="AC752" s="1349"/>
      <c r="AD752" s="1349"/>
      <c r="AE752" s="1349"/>
      <c r="AF752" s="1349"/>
    </row>
    <row r="753">
      <c r="A753" s="1211"/>
      <c r="B753" s="1523"/>
      <c r="C753" s="1523"/>
      <c r="D753" s="1523"/>
      <c r="E753" s="1523"/>
      <c r="F753" s="1523"/>
      <c r="G753" s="1523"/>
      <c r="H753" s="1523"/>
      <c r="I753" s="1523"/>
      <c r="J753" s="1523"/>
      <c r="K753" s="1523"/>
      <c r="L753" s="1523"/>
      <c r="M753" s="1523"/>
      <c r="N753" s="1349"/>
      <c r="O753" s="1349"/>
      <c r="P753" s="1349"/>
      <c r="Q753" s="1349"/>
      <c r="R753" s="1349"/>
      <c r="S753" s="1349"/>
      <c r="T753" s="1349"/>
      <c r="U753" s="1349"/>
      <c r="V753" s="1349"/>
      <c r="W753" s="1349"/>
      <c r="X753" s="1349"/>
      <c r="Y753" s="1349"/>
      <c r="Z753" s="1349"/>
      <c r="AA753" s="1349"/>
      <c r="AB753" s="1349"/>
      <c r="AC753" s="1349"/>
      <c r="AD753" s="1349"/>
      <c r="AE753" s="1349"/>
      <c r="AF753" s="1349"/>
    </row>
    <row r="754">
      <c r="A754" s="1211"/>
      <c r="B754" s="1523"/>
      <c r="C754" s="1523"/>
      <c r="D754" s="1523"/>
      <c r="E754" s="1523"/>
      <c r="F754" s="1523"/>
      <c r="G754" s="1523"/>
      <c r="H754" s="1523"/>
      <c r="I754" s="1523"/>
      <c r="J754" s="1523"/>
      <c r="K754" s="1523"/>
      <c r="L754" s="1523"/>
      <c r="M754" s="1523"/>
      <c r="N754" s="1349"/>
      <c r="O754" s="1349"/>
      <c r="P754" s="1349"/>
      <c r="Q754" s="1349"/>
      <c r="R754" s="1349"/>
      <c r="S754" s="1349"/>
      <c r="T754" s="1349"/>
      <c r="U754" s="1349"/>
      <c r="V754" s="1349"/>
      <c r="W754" s="1349"/>
      <c r="X754" s="1349"/>
      <c r="Y754" s="1349"/>
      <c r="Z754" s="1349"/>
      <c r="AA754" s="1349"/>
      <c r="AB754" s="1349"/>
      <c r="AC754" s="1349"/>
      <c r="AD754" s="1349"/>
      <c r="AE754" s="1349"/>
      <c r="AF754" s="1349"/>
    </row>
    <row r="755">
      <c r="A755" s="1211"/>
      <c r="B755" s="1523"/>
      <c r="C755" s="1523"/>
      <c r="D755" s="1523"/>
      <c r="E755" s="1523"/>
      <c r="F755" s="1523"/>
      <c r="G755" s="1523"/>
      <c r="H755" s="1523"/>
      <c r="I755" s="1523"/>
      <c r="J755" s="1523"/>
      <c r="K755" s="1523"/>
      <c r="L755" s="1523"/>
      <c r="M755" s="1523"/>
      <c r="N755" s="1349"/>
      <c r="O755" s="1349"/>
      <c r="P755" s="1349"/>
      <c r="Q755" s="1349"/>
      <c r="R755" s="1349"/>
      <c r="S755" s="1349"/>
      <c r="T755" s="1349"/>
      <c r="U755" s="1349"/>
      <c r="V755" s="1349"/>
      <c r="W755" s="1349"/>
      <c r="X755" s="1349"/>
      <c r="Y755" s="1349"/>
      <c r="Z755" s="1349"/>
      <c r="AA755" s="1349"/>
      <c r="AB755" s="1349"/>
      <c r="AC755" s="1349"/>
      <c r="AD755" s="1349"/>
      <c r="AE755" s="1349"/>
      <c r="AF755" s="1349"/>
    </row>
    <row r="756">
      <c r="A756" s="1211"/>
      <c r="B756" s="1523"/>
      <c r="C756" s="1523"/>
      <c r="D756" s="1523"/>
      <c r="E756" s="1523"/>
      <c r="F756" s="1523"/>
      <c r="G756" s="1523"/>
      <c r="H756" s="1523"/>
      <c r="I756" s="1523"/>
      <c r="J756" s="1523"/>
      <c r="K756" s="1523"/>
      <c r="L756" s="1523"/>
      <c r="M756" s="1523"/>
      <c r="N756" s="1349"/>
      <c r="O756" s="1349"/>
      <c r="P756" s="1349"/>
      <c r="Q756" s="1349"/>
      <c r="R756" s="1349"/>
      <c r="S756" s="1349"/>
      <c r="T756" s="1349"/>
      <c r="U756" s="1349"/>
      <c r="V756" s="1349"/>
      <c r="W756" s="1349"/>
      <c r="X756" s="1349"/>
      <c r="Y756" s="1349"/>
      <c r="Z756" s="1349"/>
      <c r="AA756" s="1349"/>
      <c r="AB756" s="1349"/>
      <c r="AC756" s="1349"/>
      <c r="AD756" s="1349"/>
      <c r="AE756" s="1349"/>
      <c r="AF756" s="1349"/>
    </row>
    <row r="757">
      <c r="A757" s="1211"/>
      <c r="B757" s="1523"/>
      <c r="C757" s="1523"/>
      <c r="D757" s="1523"/>
      <c r="E757" s="1523"/>
      <c r="F757" s="1523"/>
      <c r="G757" s="1523"/>
      <c r="H757" s="1523"/>
      <c r="I757" s="1523"/>
      <c r="J757" s="1523"/>
      <c r="K757" s="1523"/>
      <c r="L757" s="1523"/>
      <c r="M757" s="1523"/>
      <c r="N757" s="1349"/>
      <c r="O757" s="1349"/>
      <c r="P757" s="1349"/>
      <c r="Q757" s="1349"/>
      <c r="R757" s="1349"/>
      <c r="S757" s="1349"/>
      <c r="T757" s="1349"/>
      <c r="U757" s="1349"/>
      <c r="V757" s="1349"/>
      <c r="W757" s="1349"/>
      <c r="X757" s="1349"/>
      <c r="Y757" s="1349"/>
      <c r="Z757" s="1349"/>
      <c r="AA757" s="1349"/>
      <c r="AB757" s="1349"/>
      <c r="AC757" s="1349"/>
      <c r="AD757" s="1349"/>
      <c r="AE757" s="1349"/>
      <c r="AF757" s="1349"/>
    </row>
    <row r="758">
      <c r="A758" s="1211"/>
      <c r="B758" s="1523"/>
      <c r="C758" s="1523"/>
      <c r="D758" s="1523"/>
      <c r="E758" s="1523"/>
      <c r="F758" s="1523"/>
      <c r="G758" s="1523"/>
      <c r="H758" s="1523"/>
      <c r="I758" s="1523"/>
      <c r="J758" s="1523"/>
      <c r="K758" s="1523"/>
      <c r="L758" s="1523"/>
      <c r="M758" s="1523"/>
      <c r="N758" s="1349"/>
      <c r="O758" s="1349"/>
      <c r="P758" s="1349"/>
      <c r="Q758" s="1349"/>
      <c r="R758" s="1349"/>
      <c r="S758" s="1349"/>
      <c r="T758" s="1349"/>
      <c r="U758" s="1349"/>
      <c r="V758" s="1349"/>
      <c r="W758" s="1349"/>
      <c r="X758" s="1349"/>
      <c r="Y758" s="1349"/>
      <c r="Z758" s="1349"/>
      <c r="AA758" s="1349"/>
      <c r="AB758" s="1349"/>
      <c r="AC758" s="1349"/>
      <c r="AD758" s="1349"/>
      <c r="AE758" s="1349"/>
      <c r="AF758" s="1349"/>
    </row>
    <row r="759">
      <c r="A759" s="1211"/>
      <c r="B759" s="1523"/>
      <c r="C759" s="1523"/>
      <c r="D759" s="1523"/>
      <c r="E759" s="1523"/>
      <c r="F759" s="1523"/>
      <c r="G759" s="1523"/>
      <c r="H759" s="1523"/>
      <c r="I759" s="1523"/>
      <c r="J759" s="1523"/>
      <c r="K759" s="1523"/>
      <c r="L759" s="1523"/>
      <c r="M759" s="1523"/>
      <c r="N759" s="1349"/>
      <c r="O759" s="1349"/>
      <c r="P759" s="1349"/>
      <c r="Q759" s="1349"/>
      <c r="R759" s="1349"/>
      <c r="S759" s="1349"/>
      <c r="T759" s="1349"/>
      <c r="U759" s="1349"/>
      <c r="V759" s="1349"/>
      <c r="W759" s="1349"/>
      <c r="X759" s="1349"/>
      <c r="Y759" s="1349"/>
      <c r="Z759" s="1349"/>
      <c r="AA759" s="1349"/>
      <c r="AB759" s="1349"/>
      <c r="AC759" s="1349"/>
      <c r="AD759" s="1349"/>
      <c r="AE759" s="1349"/>
      <c r="AF759" s="1349"/>
    </row>
    <row r="760">
      <c r="A760" s="1211"/>
      <c r="B760" s="1523"/>
      <c r="C760" s="1523"/>
      <c r="D760" s="1523"/>
      <c r="E760" s="1523"/>
      <c r="F760" s="1523"/>
      <c r="G760" s="1523"/>
      <c r="H760" s="1523"/>
      <c r="I760" s="1523"/>
      <c r="J760" s="1523"/>
      <c r="K760" s="1523"/>
      <c r="L760" s="1523"/>
      <c r="M760" s="1523"/>
      <c r="N760" s="1349"/>
      <c r="O760" s="1349"/>
      <c r="P760" s="1349"/>
      <c r="Q760" s="1349"/>
      <c r="R760" s="1349"/>
      <c r="S760" s="1349"/>
      <c r="T760" s="1349"/>
      <c r="U760" s="1349"/>
      <c r="V760" s="1349"/>
      <c r="W760" s="1349"/>
      <c r="X760" s="1349"/>
      <c r="Y760" s="1349"/>
      <c r="Z760" s="1349"/>
      <c r="AA760" s="1349"/>
      <c r="AB760" s="1349"/>
      <c r="AC760" s="1349"/>
      <c r="AD760" s="1349"/>
      <c r="AE760" s="1349"/>
      <c r="AF760" s="1349"/>
    </row>
    <row r="761">
      <c r="A761" s="1211"/>
      <c r="B761" s="1523"/>
      <c r="C761" s="1523"/>
      <c r="D761" s="1523"/>
      <c r="E761" s="1523"/>
      <c r="F761" s="1523"/>
      <c r="G761" s="1523"/>
      <c r="H761" s="1523"/>
      <c r="I761" s="1523"/>
      <c r="J761" s="1523"/>
      <c r="K761" s="1523"/>
      <c r="L761" s="1523"/>
      <c r="M761" s="1523"/>
      <c r="N761" s="1349"/>
      <c r="O761" s="1349"/>
      <c r="P761" s="1349"/>
      <c r="Q761" s="1349"/>
      <c r="R761" s="1349"/>
      <c r="S761" s="1349"/>
      <c r="T761" s="1349"/>
      <c r="U761" s="1349"/>
      <c r="V761" s="1349"/>
      <c r="W761" s="1349"/>
      <c r="X761" s="1349"/>
      <c r="Y761" s="1349"/>
      <c r="Z761" s="1349"/>
      <c r="AA761" s="1349"/>
      <c r="AB761" s="1349"/>
      <c r="AC761" s="1349"/>
      <c r="AD761" s="1349"/>
      <c r="AE761" s="1349"/>
      <c r="AF761" s="1349"/>
    </row>
    <row r="762">
      <c r="A762" s="1211"/>
      <c r="B762" s="1523"/>
      <c r="C762" s="1523"/>
      <c r="D762" s="1523"/>
      <c r="E762" s="1523"/>
      <c r="F762" s="1523"/>
      <c r="G762" s="1523"/>
      <c r="H762" s="1523"/>
      <c r="I762" s="1523"/>
      <c r="J762" s="1523"/>
      <c r="K762" s="1523"/>
      <c r="L762" s="1523"/>
      <c r="M762" s="1523"/>
      <c r="N762" s="1349"/>
      <c r="O762" s="1349"/>
      <c r="P762" s="1349"/>
      <c r="Q762" s="1349"/>
      <c r="R762" s="1349"/>
      <c r="S762" s="1349"/>
      <c r="T762" s="1349"/>
      <c r="U762" s="1349"/>
      <c r="V762" s="1349"/>
      <c r="W762" s="1349"/>
      <c r="X762" s="1349"/>
      <c r="Y762" s="1349"/>
      <c r="Z762" s="1349"/>
      <c r="AA762" s="1349"/>
      <c r="AB762" s="1349"/>
      <c r="AC762" s="1349"/>
      <c r="AD762" s="1349"/>
      <c r="AE762" s="1349"/>
      <c r="AF762" s="1349"/>
    </row>
    <row r="763">
      <c r="A763" s="1211"/>
      <c r="B763" s="1523"/>
      <c r="C763" s="1523"/>
      <c r="D763" s="1523"/>
      <c r="E763" s="1523"/>
      <c r="F763" s="1523"/>
      <c r="G763" s="1523"/>
      <c r="H763" s="1523"/>
      <c r="I763" s="1523"/>
      <c r="J763" s="1523"/>
      <c r="K763" s="1523"/>
      <c r="L763" s="1523"/>
      <c r="M763" s="1523"/>
      <c r="N763" s="1349"/>
      <c r="O763" s="1349"/>
      <c r="P763" s="1349"/>
      <c r="Q763" s="1349"/>
      <c r="R763" s="1349"/>
      <c r="S763" s="1349"/>
      <c r="T763" s="1349"/>
      <c r="U763" s="1349"/>
      <c r="V763" s="1349"/>
      <c r="W763" s="1349"/>
      <c r="X763" s="1349"/>
      <c r="Y763" s="1349"/>
      <c r="Z763" s="1349"/>
      <c r="AA763" s="1349"/>
      <c r="AB763" s="1349"/>
      <c r="AC763" s="1349"/>
      <c r="AD763" s="1349"/>
      <c r="AE763" s="1349"/>
      <c r="AF763" s="1349"/>
    </row>
    <row r="764">
      <c r="A764" s="1211"/>
      <c r="B764" s="1523"/>
      <c r="C764" s="1523"/>
      <c r="D764" s="1523"/>
      <c r="E764" s="1523"/>
      <c r="F764" s="1523"/>
      <c r="G764" s="1523"/>
      <c r="H764" s="1523"/>
      <c r="I764" s="1523"/>
      <c r="J764" s="1523"/>
      <c r="K764" s="1523"/>
      <c r="L764" s="1523"/>
      <c r="M764" s="1523"/>
      <c r="N764" s="1349"/>
      <c r="O764" s="1349"/>
      <c r="P764" s="1349"/>
      <c r="Q764" s="1349"/>
      <c r="R764" s="1349"/>
      <c r="S764" s="1349"/>
      <c r="T764" s="1349"/>
      <c r="U764" s="1349"/>
      <c r="V764" s="1349"/>
      <c r="W764" s="1349"/>
      <c r="X764" s="1349"/>
      <c r="Y764" s="1349"/>
      <c r="Z764" s="1349"/>
      <c r="AA764" s="1349"/>
      <c r="AB764" s="1349"/>
      <c r="AC764" s="1349"/>
      <c r="AD764" s="1349"/>
      <c r="AE764" s="1349"/>
      <c r="AF764" s="1349"/>
    </row>
    <row r="765">
      <c r="A765" s="1211"/>
      <c r="B765" s="1523"/>
      <c r="C765" s="1523"/>
      <c r="D765" s="1523"/>
      <c r="E765" s="1523"/>
      <c r="F765" s="1523"/>
      <c r="G765" s="1523"/>
      <c r="H765" s="1523"/>
      <c r="I765" s="1523"/>
      <c r="J765" s="1523"/>
      <c r="K765" s="1523"/>
      <c r="L765" s="1523"/>
      <c r="M765" s="1523"/>
      <c r="N765" s="1349"/>
      <c r="O765" s="1349"/>
      <c r="P765" s="1349"/>
      <c r="Q765" s="1349"/>
      <c r="R765" s="1349"/>
      <c r="S765" s="1349"/>
      <c r="T765" s="1349"/>
      <c r="U765" s="1349"/>
      <c r="V765" s="1349"/>
      <c r="W765" s="1349"/>
      <c r="X765" s="1349"/>
      <c r="Y765" s="1349"/>
      <c r="Z765" s="1349"/>
      <c r="AA765" s="1349"/>
      <c r="AB765" s="1349"/>
      <c r="AC765" s="1349"/>
      <c r="AD765" s="1349"/>
      <c r="AE765" s="1349"/>
      <c r="AF765" s="1349"/>
    </row>
    <row r="766">
      <c r="A766" s="1211"/>
      <c r="B766" s="1523"/>
      <c r="C766" s="1523"/>
      <c r="D766" s="1523"/>
      <c r="E766" s="1523"/>
      <c r="F766" s="1523"/>
      <c r="G766" s="1523"/>
      <c r="H766" s="1523"/>
      <c r="I766" s="1523"/>
      <c r="J766" s="1523"/>
      <c r="K766" s="1523"/>
      <c r="L766" s="1523"/>
      <c r="M766" s="1523"/>
      <c r="N766" s="1349"/>
      <c r="O766" s="1349"/>
      <c r="P766" s="1349"/>
      <c r="Q766" s="1349"/>
      <c r="R766" s="1349"/>
      <c r="S766" s="1349"/>
      <c r="T766" s="1349"/>
      <c r="U766" s="1349"/>
      <c r="V766" s="1349"/>
      <c r="W766" s="1349"/>
      <c r="X766" s="1349"/>
      <c r="Y766" s="1349"/>
      <c r="Z766" s="1349"/>
      <c r="AA766" s="1349"/>
      <c r="AB766" s="1349"/>
      <c r="AC766" s="1349"/>
      <c r="AD766" s="1349"/>
      <c r="AE766" s="1349"/>
      <c r="AF766" s="1349"/>
    </row>
    <row r="767">
      <c r="A767" s="1211"/>
      <c r="B767" s="1523"/>
      <c r="C767" s="1523"/>
      <c r="D767" s="1523"/>
      <c r="E767" s="1523"/>
      <c r="F767" s="1523"/>
      <c r="G767" s="1523"/>
      <c r="H767" s="1523"/>
      <c r="I767" s="1523"/>
      <c r="J767" s="1523"/>
      <c r="K767" s="1523"/>
      <c r="L767" s="1523"/>
      <c r="M767" s="1523"/>
      <c r="N767" s="1349"/>
      <c r="O767" s="1349"/>
      <c r="P767" s="1349"/>
      <c r="Q767" s="1349"/>
      <c r="R767" s="1349"/>
      <c r="S767" s="1349"/>
      <c r="T767" s="1349"/>
      <c r="U767" s="1349"/>
      <c r="V767" s="1349"/>
      <c r="W767" s="1349"/>
      <c r="X767" s="1349"/>
      <c r="Y767" s="1349"/>
      <c r="Z767" s="1349"/>
      <c r="AA767" s="1349"/>
      <c r="AB767" s="1349"/>
      <c r="AC767" s="1349"/>
      <c r="AD767" s="1349"/>
      <c r="AE767" s="1349"/>
      <c r="AF767" s="1349"/>
    </row>
    <row r="768">
      <c r="A768" s="1211"/>
      <c r="B768" s="1523"/>
      <c r="C768" s="1523"/>
      <c r="D768" s="1523"/>
      <c r="E768" s="1523"/>
      <c r="F768" s="1523"/>
      <c r="G768" s="1523"/>
      <c r="H768" s="1523"/>
      <c r="I768" s="1523"/>
      <c r="J768" s="1523"/>
      <c r="K768" s="1523"/>
      <c r="L768" s="1523"/>
      <c r="M768" s="1523"/>
      <c r="N768" s="1349"/>
      <c r="O768" s="1349"/>
      <c r="P768" s="1349"/>
      <c r="Q768" s="1349"/>
      <c r="R768" s="1349"/>
      <c r="S768" s="1349"/>
      <c r="T768" s="1349"/>
      <c r="U768" s="1349"/>
      <c r="V768" s="1349"/>
      <c r="W768" s="1349"/>
      <c r="X768" s="1349"/>
      <c r="Y768" s="1349"/>
      <c r="Z768" s="1349"/>
      <c r="AA768" s="1349"/>
      <c r="AB768" s="1349"/>
      <c r="AC768" s="1349"/>
      <c r="AD768" s="1349"/>
      <c r="AE768" s="1349"/>
      <c r="AF768" s="1349"/>
    </row>
    <row r="769">
      <c r="A769" s="1211"/>
      <c r="B769" s="1523"/>
      <c r="C769" s="1523"/>
      <c r="D769" s="1523"/>
      <c r="E769" s="1523"/>
      <c r="F769" s="1523"/>
      <c r="G769" s="1523"/>
      <c r="H769" s="1523"/>
      <c r="I769" s="1523"/>
      <c r="J769" s="1523"/>
      <c r="K769" s="1523"/>
      <c r="L769" s="1523"/>
      <c r="M769" s="1523"/>
      <c r="N769" s="1349"/>
      <c r="O769" s="1349"/>
      <c r="P769" s="1349"/>
      <c r="Q769" s="1349"/>
      <c r="R769" s="1349"/>
      <c r="S769" s="1349"/>
      <c r="T769" s="1349"/>
      <c r="U769" s="1349"/>
      <c r="V769" s="1349"/>
      <c r="W769" s="1349"/>
      <c r="X769" s="1349"/>
      <c r="Y769" s="1349"/>
      <c r="Z769" s="1349"/>
      <c r="AA769" s="1349"/>
      <c r="AB769" s="1349"/>
      <c r="AC769" s="1349"/>
      <c r="AD769" s="1349"/>
      <c r="AE769" s="1349"/>
      <c r="AF769" s="1349"/>
    </row>
    <row r="770">
      <c r="A770" s="1211"/>
      <c r="B770" s="1523"/>
      <c r="C770" s="1523"/>
      <c r="D770" s="1523"/>
      <c r="E770" s="1523"/>
      <c r="F770" s="1523"/>
      <c r="G770" s="1523"/>
      <c r="H770" s="1523"/>
      <c r="I770" s="1523"/>
      <c r="J770" s="1523"/>
      <c r="K770" s="1523"/>
      <c r="L770" s="1523"/>
      <c r="M770" s="1523"/>
      <c r="N770" s="1349"/>
      <c r="O770" s="1349"/>
      <c r="P770" s="1349"/>
      <c r="Q770" s="1349"/>
      <c r="R770" s="1349"/>
      <c r="S770" s="1349"/>
      <c r="T770" s="1349"/>
      <c r="U770" s="1349"/>
      <c r="V770" s="1349"/>
      <c r="W770" s="1349"/>
      <c r="X770" s="1349"/>
      <c r="Y770" s="1349"/>
      <c r="Z770" s="1349"/>
      <c r="AA770" s="1349"/>
      <c r="AB770" s="1349"/>
      <c r="AC770" s="1349"/>
      <c r="AD770" s="1349"/>
      <c r="AE770" s="1349"/>
      <c r="AF770" s="1349"/>
    </row>
    <row r="771">
      <c r="A771" s="1211"/>
      <c r="B771" s="1523"/>
      <c r="C771" s="1523"/>
      <c r="D771" s="1523"/>
      <c r="E771" s="1523"/>
      <c r="F771" s="1523"/>
      <c r="G771" s="1523"/>
      <c r="H771" s="1523"/>
      <c r="I771" s="1523"/>
      <c r="J771" s="1523"/>
      <c r="K771" s="1523"/>
      <c r="L771" s="1523"/>
      <c r="M771" s="1523"/>
      <c r="N771" s="1349"/>
      <c r="O771" s="1349"/>
      <c r="P771" s="1349"/>
      <c r="Q771" s="1349"/>
      <c r="R771" s="1349"/>
      <c r="S771" s="1349"/>
      <c r="T771" s="1349"/>
      <c r="U771" s="1349"/>
      <c r="V771" s="1349"/>
      <c r="W771" s="1349"/>
      <c r="X771" s="1349"/>
      <c r="Y771" s="1349"/>
      <c r="Z771" s="1349"/>
      <c r="AA771" s="1349"/>
      <c r="AB771" s="1349"/>
      <c r="AC771" s="1349"/>
      <c r="AD771" s="1349"/>
      <c r="AE771" s="1349"/>
      <c r="AF771" s="1349"/>
    </row>
    <row r="772">
      <c r="A772" s="1211"/>
      <c r="B772" s="1523"/>
      <c r="C772" s="1523"/>
      <c r="D772" s="1523"/>
      <c r="E772" s="1523"/>
      <c r="F772" s="1523"/>
      <c r="G772" s="1523"/>
      <c r="H772" s="1523"/>
      <c r="I772" s="1523"/>
      <c r="J772" s="1523"/>
      <c r="K772" s="1523"/>
      <c r="L772" s="1523"/>
      <c r="M772" s="1523"/>
      <c r="N772" s="1349"/>
      <c r="O772" s="1349"/>
      <c r="P772" s="1349"/>
      <c r="Q772" s="1349"/>
      <c r="R772" s="1349"/>
      <c r="S772" s="1349"/>
      <c r="T772" s="1349"/>
      <c r="U772" s="1349"/>
      <c r="V772" s="1349"/>
      <c r="W772" s="1349"/>
      <c r="X772" s="1349"/>
      <c r="Y772" s="1349"/>
      <c r="Z772" s="1349"/>
      <c r="AA772" s="1349"/>
      <c r="AB772" s="1349"/>
      <c r="AC772" s="1349"/>
      <c r="AD772" s="1349"/>
      <c r="AE772" s="1349"/>
      <c r="AF772" s="1349"/>
    </row>
    <row r="773">
      <c r="A773" s="1211"/>
      <c r="B773" s="1523"/>
      <c r="C773" s="1523"/>
      <c r="D773" s="1523"/>
      <c r="E773" s="1523"/>
      <c r="F773" s="1523"/>
      <c r="G773" s="1523"/>
      <c r="H773" s="1523"/>
      <c r="I773" s="1523"/>
      <c r="J773" s="1523"/>
      <c r="K773" s="1523"/>
      <c r="L773" s="1523"/>
      <c r="M773" s="1523"/>
      <c r="N773" s="1349"/>
      <c r="O773" s="1349"/>
      <c r="P773" s="1349"/>
      <c r="Q773" s="1349"/>
      <c r="R773" s="1349"/>
      <c r="S773" s="1349"/>
      <c r="T773" s="1349"/>
      <c r="U773" s="1349"/>
      <c r="V773" s="1349"/>
      <c r="W773" s="1349"/>
      <c r="X773" s="1349"/>
      <c r="Y773" s="1349"/>
      <c r="Z773" s="1349"/>
      <c r="AA773" s="1349"/>
      <c r="AB773" s="1349"/>
      <c r="AC773" s="1349"/>
      <c r="AD773" s="1349"/>
      <c r="AE773" s="1349"/>
      <c r="AF773" s="1349"/>
    </row>
    <row r="774">
      <c r="A774" s="1211"/>
      <c r="B774" s="1523"/>
      <c r="C774" s="1523"/>
      <c r="D774" s="1523"/>
      <c r="E774" s="1523"/>
      <c r="F774" s="1523"/>
      <c r="G774" s="1523"/>
      <c r="H774" s="1523"/>
      <c r="I774" s="1523"/>
      <c r="J774" s="1523"/>
      <c r="K774" s="1523"/>
      <c r="L774" s="1523"/>
      <c r="M774" s="1523"/>
      <c r="N774" s="1349"/>
      <c r="O774" s="1349"/>
      <c r="P774" s="1349"/>
      <c r="Q774" s="1349"/>
      <c r="R774" s="1349"/>
      <c r="S774" s="1349"/>
      <c r="T774" s="1349"/>
      <c r="U774" s="1349"/>
      <c r="V774" s="1349"/>
      <c r="W774" s="1349"/>
      <c r="X774" s="1349"/>
      <c r="Y774" s="1349"/>
      <c r="Z774" s="1349"/>
      <c r="AA774" s="1349"/>
      <c r="AB774" s="1349"/>
      <c r="AC774" s="1349"/>
      <c r="AD774" s="1349"/>
      <c r="AE774" s="1349"/>
      <c r="AF774" s="1349"/>
    </row>
    <row r="775">
      <c r="A775" s="1211"/>
      <c r="B775" s="1523"/>
      <c r="C775" s="1523"/>
      <c r="D775" s="1523"/>
      <c r="E775" s="1523"/>
      <c r="F775" s="1523"/>
      <c r="G775" s="1523"/>
      <c r="H775" s="1523"/>
      <c r="I775" s="1523"/>
      <c r="J775" s="1523"/>
      <c r="K775" s="1523"/>
      <c r="L775" s="1523"/>
      <c r="M775" s="1523"/>
      <c r="N775" s="1349"/>
      <c r="O775" s="1349"/>
      <c r="P775" s="1349"/>
      <c r="Q775" s="1349"/>
      <c r="R775" s="1349"/>
      <c r="S775" s="1349"/>
      <c r="T775" s="1349"/>
      <c r="U775" s="1349"/>
      <c r="V775" s="1349"/>
      <c r="W775" s="1349"/>
      <c r="X775" s="1349"/>
      <c r="Y775" s="1349"/>
      <c r="Z775" s="1349"/>
      <c r="AA775" s="1349"/>
      <c r="AB775" s="1349"/>
      <c r="AC775" s="1349"/>
      <c r="AD775" s="1349"/>
      <c r="AE775" s="1349"/>
      <c r="AF775" s="1349"/>
    </row>
    <row r="776">
      <c r="A776" s="1211"/>
      <c r="B776" s="1523"/>
      <c r="C776" s="1523"/>
      <c r="D776" s="1523"/>
      <c r="E776" s="1523"/>
      <c r="F776" s="1523"/>
      <c r="G776" s="1523"/>
      <c r="H776" s="1523"/>
      <c r="I776" s="1523"/>
      <c r="J776" s="1523"/>
      <c r="K776" s="1523"/>
      <c r="L776" s="1523"/>
      <c r="M776" s="1523"/>
      <c r="N776" s="1349"/>
      <c r="O776" s="1349"/>
      <c r="P776" s="1349"/>
      <c r="Q776" s="1349"/>
      <c r="R776" s="1349"/>
      <c r="S776" s="1349"/>
      <c r="T776" s="1349"/>
      <c r="U776" s="1349"/>
      <c r="V776" s="1349"/>
      <c r="W776" s="1349"/>
      <c r="X776" s="1349"/>
      <c r="Y776" s="1349"/>
      <c r="Z776" s="1349"/>
      <c r="AA776" s="1349"/>
      <c r="AB776" s="1349"/>
      <c r="AC776" s="1349"/>
      <c r="AD776" s="1349"/>
      <c r="AE776" s="1349"/>
      <c r="AF776" s="1349"/>
    </row>
    <row r="777">
      <c r="A777" s="1211"/>
      <c r="B777" s="1523"/>
      <c r="C777" s="1523"/>
      <c r="D777" s="1523"/>
      <c r="E777" s="1523"/>
      <c r="F777" s="1523"/>
      <c r="G777" s="1523"/>
      <c r="H777" s="1523"/>
      <c r="I777" s="1523"/>
      <c r="J777" s="1523"/>
      <c r="K777" s="1523"/>
      <c r="L777" s="1523"/>
      <c r="M777" s="1523"/>
      <c r="N777" s="1349"/>
      <c r="O777" s="1349"/>
      <c r="P777" s="1349"/>
      <c r="Q777" s="1349"/>
      <c r="R777" s="1349"/>
      <c r="S777" s="1349"/>
      <c r="T777" s="1349"/>
      <c r="U777" s="1349"/>
      <c r="V777" s="1349"/>
      <c r="W777" s="1349"/>
      <c r="X777" s="1349"/>
      <c r="Y777" s="1349"/>
      <c r="Z777" s="1349"/>
      <c r="AA777" s="1349"/>
      <c r="AB777" s="1349"/>
      <c r="AC777" s="1349"/>
      <c r="AD777" s="1349"/>
      <c r="AE777" s="1349"/>
      <c r="AF777" s="1349"/>
    </row>
    <row r="778">
      <c r="A778" s="1211"/>
      <c r="B778" s="1523"/>
      <c r="C778" s="1523"/>
      <c r="D778" s="1523"/>
      <c r="E778" s="1523"/>
      <c r="F778" s="1523"/>
      <c r="G778" s="1523"/>
      <c r="H778" s="1523"/>
      <c r="I778" s="1523"/>
      <c r="J778" s="1523"/>
      <c r="K778" s="1523"/>
      <c r="L778" s="1523"/>
      <c r="M778" s="1523"/>
      <c r="N778" s="1349"/>
      <c r="O778" s="1349"/>
      <c r="P778" s="1349"/>
      <c r="Q778" s="1349"/>
      <c r="R778" s="1349"/>
      <c r="S778" s="1349"/>
      <c r="T778" s="1349"/>
      <c r="U778" s="1349"/>
      <c r="V778" s="1349"/>
      <c r="W778" s="1349"/>
      <c r="X778" s="1349"/>
      <c r="Y778" s="1349"/>
      <c r="Z778" s="1349"/>
      <c r="AA778" s="1349"/>
      <c r="AB778" s="1349"/>
      <c r="AC778" s="1349"/>
      <c r="AD778" s="1349"/>
      <c r="AE778" s="1349"/>
      <c r="AF778" s="1349"/>
    </row>
    <row r="779">
      <c r="A779" s="1211"/>
      <c r="B779" s="1523"/>
      <c r="C779" s="1523"/>
      <c r="D779" s="1523"/>
      <c r="E779" s="1523"/>
      <c r="F779" s="1523"/>
      <c r="G779" s="1523"/>
      <c r="H779" s="1523"/>
      <c r="I779" s="1523"/>
      <c r="J779" s="1523"/>
      <c r="K779" s="1523"/>
      <c r="L779" s="1523"/>
      <c r="M779" s="1523"/>
      <c r="N779" s="1349"/>
      <c r="O779" s="1349"/>
      <c r="P779" s="1349"/>
      <c r="Q779" s="1349"/>
      <c r="R779" s="1349"/>
      <c r="S779" s="1349"/>
      <c r="T779" s="1349"/>
      <c r="U779" s="1349"/>
      <c r="V779" s="1349"/>
      <c r="W779" s="1349"/>
      <c r="X779" s="1349"/>
      <c r="Y779" s="1349"/>
      <c r="Z779" s="1349"/>
      <c r="AA779" s="1349"/>
      <c r="AB779" s="1349"/>
      <c r="AC779" s="1349"/>
      <c r="AD779" s="1349"/>
      <c r="AE779" s="1349"/>
      <c r="AF779" s="1349"/>
    </row>
    <row r="780">
      <c r="A780" s="1211"/>
      <c r="B780" s="1523"/>
      <c r="C780" s="1523"/>
      <c r="D780" s="1523"/>
      <c r="E780" s="1523"/>
      <c r="F780" s="1523"/>
      <c r="G780" s="1523"/>
      <c r="H780" s="1523"/>
      <c r="I780" s="1523"/>
      <c r="J780" s="1523"/>
      <c r="K780" s="1523"/>
      <c r="L780" s="1523"/>
      <c r="M780" s="1523"/>
      <c r="N780" s="1349"/>
      <c r="O780" s="1349"/>
      <c r="P780" s="1349"/>
      <c r="Q780" s="1349"/>
      <c r="R780" s="1349"/>
      <c r="S780" s="1349"/>
      <c r="T780" s="1349"/>
      <c r="U780" s="1349"/>
      <c r="V780" s="1349"/>
      <c r="W780" s="1349"/>
      <c r="X780" s="1349"/>
      <c r="Y780" s="1349"/>
      <c r="Z780" s="1349"/>
      <c r="AA780" s="1349"/>
      <c r="AB780" s="1349"/>
      <c r="AC780" s="1349"/>
      <c r="AD780" s="1349"/>
      <c r="AE780" s="1349"/>
      <c r="AF780" s="1349"/>
    </row>
    <row r="781">
      <c r="A781" s="1211"/>
      <c r="B781" s="1523"/>
      <c r="C781" s="1523"/>
      <c r="D781" s="1523"/>
      <c r="E781" s="1523"/>
      <c r="F781" s="1523"/>
      <c r="G781" s="1523"/>
      <c r="H781" s="1523"/>
      <c r="I781" s="1523"/>
      <c r="J781" s="1523"/>
      <c r="K781" s="1523"/>
      <c r="L781" s="1523"/>
      <c r="M781" s="1523"/>
      <c r="N781" s="1349"/>
      <c r="O781" s="1349"/>
      <c r="P781" s="1349"/>
      <c r="Q781" s="1349"/>
      <c r="R781" s="1349"/>
      <c r="S781" s="1349"/>
      <c r="T781" s="1349"/>
      <c r="U781" s="1349"/>
      <c r="V781" s="1349"/>
      <c r="W781" s="1349"/>
      <c r="X781" s="1349"/>
      <c r="Y781" s="1349"/>
      <c r="Z781" s="1349"/>
      <c r="AA781" s="1349"/>
      <c r="AB781" s="1349"/>
      <c r="AC781" s="1349"/>
      <c r="AD781" s="1349"/>
      <c r="AE781" s="1349"/>
      <c r="AF781" s="1349"/>
    </row>
    <row r="782">
      <c r="A782" s="1211"/>
      <c r="B782" s="1523"/>
      <c r="C782" s="1523"/>
      <c r="D782" s="1523"/>
      <c r="E782" s="1523"/>
      <c r="F782" s="1523"/>
      <c r="G782" s="1523"/>
      <c r="H782" s="1523"/>
      <c r="I782" s="1523"/>
      <c r="J782" s="1523"/>
      <c r="K782" s="1523"/>
      <c r="L782" s="1523"/>
      <c r="M782" s="1523"/>
      <c r="N782" s="1349"/>
      <c r="O782" s="1349"/>
      <c r="P782" s="1349"/>
      <c r="Q782" s="1349"/>
      <c r="R782" s="1349"/>
      <c r="S782" s="1349"/>
      <c r="T782" s="1349"/>
      <c r="U782" s="1349"/>
      <c r="V782" s="1349"/>
      <c r="W782" s="1349"/>
      <c r="X782" s="1349"/>
      <c r="Y782" s="1349"/>
      <c r="Z782" s="1349"/>
      <c r="AA782" s="1349"/>
      <c r="AB782" s="1349"/>
      <c r="AC782" s="1349"/>
      <c r="AD782" s="1349"/>
      <c r="AE782" s="1349"/>
      <c r="AF782" s="1349"/>
    </row>
    <row r="783">
      <c r="A783" s="1211"/>
      <c r="B783" s="1523"/>
      <c r="C783" s="1523"/>
      <c r="D783" s="1523"/>
      <c r="E783" s="1523"/>
      <c r="F783" s="1523"/>
      <c r="G783" s="1523"/>
      <c r="H783" s="1523"/>
      <c r="I783" s="1523"/>
      <c r="J783" s="1523"/>
      <c r="K783" s="1523"/>
      <c r="L783" s="1523"/>
      <c r="M783" s="1523"/>
      <c r="N783" s="1349"/>
      <c r="O783" s="1349"/>
      <c r="P783" s="1349"/>
      <c r="Q783" s="1349"/>
      <c r="R783" s="1349"/>
      <c r="S783" s="1349"/>
      <c r="T783" s="1349"/>
      <c r="U783" s="1349"/>
      <c r="V783" s="1349"/>
      <c r="W783" s="1349"/>
      <c r="X783" s="1349"/>
      <c r="Y783" s="1349"/>
      <c r="Z783" s="1349"/>
      <c r="AA783" s="1349"/>
      <c r="AB783" s="1349"/>
      <c r="AC783" s="1349"/>
      <c r="AD783" s="1349"/>
      <c r="AE783" s="1349"/>
      <c r="AF783" s="1349"/>
    </row>
    <row r="784">
      <c r="A784" s="1211"/>
      <c r="B784" s="1523"/>
      <c r="C784" s="1523"/>
      <c r="D784" s="1523"/>
      <c r="E784" s="1523"/>
      <c r="F784" s="1523"/>
      <c r="G784" s="1523"/>
      <c r="H784" s="1523"/>
      <c r="I784" s="1523"/>
      <c r="J784" s="1523"/>
      <c r="K784" s="1523"/>
      <c r="L784" s="1523"/>
      <c r="M784" s="1523"/>
      <c r="N784" s="1349"/>
      <c r="O784" s="1349"/>
      <c r="P784" s="1349"/>
      <c r="Q784" s="1349"/>
      <c r="R784" s="1349"/>
      <c r="S784" s="1349"/>
      <c r="T784" s="1349"/>
      <c r="U784" s="1349"/>
      <c r="V784" s="1349"/>
      <c r="W784" s="1349"/>
      <c r="X784" s="1349"/>
      <c r="Y784" s="1349"/>
      <c r="Z784" s="1349"/>
      <c r="AA784" s="1349"/>
      <c r="AB784" s="1349"/>
      <c r="AC784" s="1349"/>
      <c r="AD784" s="1349"/>
      <c r="AE784" s="1349"/>
      <c r="AF784" s="1349"/>
    </row>
    <row r="785">
      <c r="A785" s="1211"/>
      <c r="B785" s="1523"/>
      <c r="C785" s="1523"/>
      <c r="D785" s="1523"/>
      <c r="E785" s="1523"/>
      <c r="F785" s="1523"/>
      <c r="G785" s="1523"/>
      <c r="H785" s="1523"/>
      <c r="I785" s="1523"/>
      <c r="J785" s="1523"/>
      <c r="K785" s="1523"/>
      <c r="L785" s="1523"/>
      <c r="M785" s="1523"/>
      <c r="N785" s="1349"/>
      <c r="O785" s="1349"/>
      <c r="P785" s="1349"/>
      <c r="Q785" s="1349"/>
      <c r="R785" s="1349"/>
      <c r="S785" s="1349"/>
      <c r="T785" s="1349"/>
      <c r="U785" s="1349"/>
      <c r="V785" s="1349"/>
      <c r="W785" s="1349"/>
      <c r="X785" s="1349"/>
      <c r="Y785" s="1349"/>
      <c r="Z785" s="1349"/>
      <c r="AA785" s="1349"/>
      <c r="AB785" s="1349"/>
      <c r="AC785" s="1349"/>
      <c r="AD785" s="1349"/>
      <c r="AE785" s="1349"/>
      <c r="AF785" s="1349"/>
    </row>
    <row r="786">
      <c r="A786" s="1211"/>
      <c r="B786" s="1523"/>
      <c r="C786" s="1523"/>
      <c r="D786" s="1523"/>
      <c r="E786" s="1523"/>
      <c r="F786" s="1523"/>
      <c r="G786" s="1523"/>
      <c r="H786" s="1523"/>
      <c r="I786" s="1523"/>
      <c r="J786" s="1523"/>
      <c r="K786" s="1523"/>
      <c r="L786" s="1523"/>
      <c r="M786" s="1523"/>
      <c r="N786" s="1349"/>
      <c r="O786" s="1349"/>
      <c r="P786" s="1349"/>
      <c r="Q786" s="1349"/>
      <c r="R786" s="1349"/>
      <c r="S786" s="1349"/>
      <c r="T786" s="1349"/>
      <c r="U786" s="1349"/>
      <c r="V786" s="1349"/>
      <c r="W786" s="1349"/>
      <c r="X786" s="1349"/>
      <c r="Y786" s="1349"/>
      <c r="Z786" s="1349"/>
      <c r="AA786" s="1349"/>
      <c r="AB786" s="1349"/>
      <c r="AC786" s="1349"/>
      <c r="AD786" s="1349"/>
      <c r="AE786" s="1349"/>
      <c r="AF786" s="1349"/>
    </row>
    <row r="787">
      <c r="A787" s="1211"/>
      <c r="B787" s="1523"/>
      <c r="C787" s="1523"/>
      <c r="D787" s="1523"/>
      <c r="E787" s="1523"/>
      <c r="F787" s="1523"/>
      <c r="G787" s="1523"/>
      <c r="H787" s="1523"/>
      <c r="I787" s="1523"/>
      <c r="J787" s="1523"/>
      <c r="K787" s="1523"/>
      <c r="L787" s="1523"/>
      <c r="M787" s="1523"/>
      <c r="N787" s="1349"/>
      <c r="O787" s="1349"/>
      <c r="P787" s="1349"/>
      <c r="Q787" s="1349"/>
      <c r="R787" s="1349"/>
      <c r="S787" s="1349"/>
      <c r="T787" s="1349"/>
      <c r="U787" s="1349"/>
      <c r="V787" s="1349"/>
      <c r="W787" s="1349"/>
      <c r="X787" s="1349"/>
      <c r="Y787" s="1349"/>
      <c r="Z787" s="1349"/>
      <c r="AA787" s="1349"/>
      <c r="AB787" s="1349"/>
      <c r="AC787" s="1349"/>
      <c r="AD787" s="1349"/>
      <c r="AE787" s="1349"/>
      <c r="AF787" s="1349"/>
    </row>
    <row r="788">
      <c r="A788" s="1211"/>
      <c r="B788" s="1523"/>
      <c r="C788" s="1523"/>
      <c r="D788" s="1523"/>
      <c r="E788" s="1523"/>
      <c r="F788" s="1523"/>
      <c r="G788" s="1523"/>
      <c r="H788" s="1523"/>
      <c r="I788" s="1523"/>
      <c r="J788" s="1523"/>
      <c r="K788" s="1523"/>
      <c r="L788" s="1523"/>
      <c r="M788" s="1523"/>
      <c r="N788" s="1349"/>
      <c r="O788" s="1349"/>
      <c r="P788" s="1349"/>
      <c r="Q788" s="1349"/>
      <c r="R788" s="1349"/>
      <c r="S788" s="1349"/>
      <c r="T788" s="1349"/>
      <c r="U788" s="1349"/>
      <c r="V788" s="1349"/>
      <c r="W788" s="1349"/>
      <c r="X788" s="1349"/>
      <c r="Y788" s="1349"/>
      <c r="Z788" s="1349"/>
      <c r="AA788" s="1349"/>
      <c r="AB788" s="1349"/>
      <c r="AC788" s="1349"/>
      <c r="AD788" s="1349"/>
      <c r="AE788" s="1349"/>
      <c r="AF788" s="1349"/>
    </row>
    <row r="789">
      <c r="A789" s="1211"/>
      <c r="B789" s="1523"/>
      <c r="C789" s="1523"/>
      <c r="D789" s="1523"/>
      <c r="E789" s="1523"/>
      <c r="F789" s="1523"/>
      <c r="G789" s="1523"/>
      <c r="H789" s="1523"/>
      <c r="I789" s="1523"/>
      <c r="J789" s="1523"/>
      <c r="K789" s="1523"/>
      <c r="L789" s="1523"/>
      <c r="M789" s="1523"/>
      <c r="N789" s="1349"/>
      <c r="O789" s="1349"/>
      <c r="P789" s="1349"/>
      <c r="Q789" s="1349"/>
      <c r="R789" s="1349"/>
      <c r="S789" s="1349"/>
      <c r="T789" s="1349"/>
      <c r="U789" s="1349"/>
      <c r="V789" s="1349"/>
      <c r="W789" s="1349"/>
      <c r="X789" s="1349"/>
      <c r="Y789" s="1349"/>
      <c r="Z789" s="1349"/>
      <c r="AA789" s="1349"/>
      <c r="AB789" s="1349"/>
      <c r="AC789" s="1349"/>
      <c r="AD789" s="1349"/>
      <c r="AE789" s="1349"/>
      <c r="AF789" s="1349"/>
    </row>
    <row r="790">
      <c r="A790" s="1211"/>
      <c r="B790" s="1523"/>
      <c r="C790" s="1523"/>
      <c r="D790" s="1523"/>
      <c r="E790" s="1523"/>
      <c r="F790" s="1523"/>
      <c r="G790" s="1523"/>
      <c r="H790" s="1523"/>
      <c r="I790" s="1523"/>
      <c r="J790" s="1523"/>
      <c r="K790" s="1523"/>
      <c r="L790" s="1523"/>
      <c r="M790" s="1523"/>
      <c r="N790" s="1349"/>
      <c r="O790" s="1349"/>
      <c r="P790" s="1349"/>
      <c r="Q790" s="1349"/>
      <c r="R790" s="1349"/>
      <c r="S790" s="1349"/>
      <c r="T790" s="1349"/>
      <c r="U790" s="1349"/>
      <c r="V790" s="1349"/>
      <c r="W790" s="1349"/>
      <c r="X790" s="1349"/>
      <c r="Y790" s="1349"/>
      <c r="Z790" s="1349"/>
      <c r="AA790" s="1349"/>
      <c r="AB790" s="1349"/>
      <c r="AC790" s="1349"/>
      <c r="AD790" s="1349"/>
      <c r="AE790" s="1349"/>
      <c r="AF790" s="1349"/>
    </row>
    <row r="791">
      <c r="A791" s="1211"/>
      <c r="B791" s="1523"/>
      <c r="C791" s="1523"/>
      <c r="D791" s="1523"/>
      <c r="E791" s="1523"/>
      <c r="F791" s="1523"/>
      <c r="G791" s="1523"/>
      <c r="H791" s="1523"/>
      <c r="I791" s="1523"/>
      <c r="J791" s="1523"/>
      <c r="K791" s="1523"/>
      <c r="L791" s="1523"/>
      <c r="M791" s="1523"/>
      <c r="N791" s="1349"/>
      <c r="O791" s="1349"/>
      <c r="P791" s="1349"/>
      <c r="Q791" s="1349"/>
      <c r="R791" s="1349"/>
      <c r="S791" s="1349"/>
      <c r="T791" s="1349"/>
      <c r="U791" s="1349"/>
      <c r="V791" s="1349"/>
      <c r="W791" s="1349"/>
      <c r="X791" s="1349"/>
      <c r="Y791" s="1349"/>
      <c r="Z791" s="1349"/>
      <c r="AA791" s="1349"/>
      <c r="AB791" s="1349"/>
      <c r="AC791" s="1349"/>
      <c r="AD791" s="1349"/>
      <c r="AE791" s="1349"/>
      <c r="AF791" s="1349"/>
    </row>
    <row r="792">
      <c r="A792" s="1211"/>
      <c r="B792" s="1523"/>
      <c r="C792" s="1523"/>
      <c r="D792" s="1523"/>
      <c r="E792" s="1523"/>
      <c r="F792" s="1523"/>
      <c r="G792" s="1523"/>
      <c r="H792" s="1523"/>
      <c r="I792" s="1523"/>
      <c r="J792" s="1523"/>
      <c r="K792" s="1523"/>
      <c r="L792" s="1523"/>
      <c r="M792" s="1523"/>
      <c r="N792" s="1349"/>
      <c r="O792" s="1349"/>
      <c r="P792" s="1349"/>
      <c r="Q792" s="1349"/>
      <c r="R792" s="1349"/>
      <c r="S792" s="1349"/>
      <c r="T792" s="1349"/>
      <c r="U792" s="1349"/>
      <c r="V792" s="1349"/>
      <c r="W792" s="1349"/>
      <c r="X792" s="1349"/>
      <c r="Y792" s="1349"/>
      <c r="Z792" s="1349"/>
      <c r="AA792" s="1349"/>
      <c r="AB792" s="1349"/>
      <c r="AC792" s="1349"/>
      <c r="AD792" s="1349"/>
      <c r="AE792" s="1349"/>
      <c r="AF792" s="1349"/>
    </row>
    <row r="793">
      <c r="A793" s="1211"/>
      <c r="B793" s="1523"/>
      <c r="C793" s="1523"/>
      <c r="D793" s="1523"/>
      <c r="E793" s="1523"/>
      <c r="F793" s="1523"/>
      <c r="G793" s="1523"/>
      <c r="H793" s="1523"/>
      <c r="I793" s="1523"/>
      <c r="J793" s="1523"/>
      <c r="K793" s="1523"/>
      <c r="L793" s="1523"/>
      <c r="M793" s="1523"/>
      <c r="N793" s="1349"/>
      <c r="O793" s="1349"/>
      <c r="P793" s="1349"/>
      <c r="Q793" s="1349"/>
      <c r="R793" s="1349"/>
      <c r="S793" s="1349"/>
      <c r="T793" s="1349"/>
      <c r="U793" s="1349"/>
      <c r="V793" s="1349"/>
      <c r="W793" s="1349"/>
      <c r="X793" s="1349"/>
      <c r="Y793" s="1349"/>
      <c r="Z793" s="1349"/>
      <c r="AA793" s="1349"/>
      <c r="AB793" s="1349"/>
      <c r="AC793" s="1349"/>
      <c r="AD793" s="1349"/>
      <c r="AE793" s="1349"/>
      <c r="AF793" s="1349"/>
    </row>
    <row r="794">
      <c r="A794" s="1211"/>
      <c r="B794" s="1523"/>
      <c r="C794" s="1523"/>
      <c r="D794" s="1523"/>
      <c r="E794" s="1523"/>
      <c r="F794" s="1523"/>
      <c r="G794" s="1523"/>
      <c r="H794" s="1523"/>
      <c r="I794" s="1523"/>
      <c r="J794" s="1523"/>
      <c r="K794" s="1523"/>
      <c r="L794" s="1523"/>
      <c r="M794" s="1523"/>
      <c r="N794" s="1349"/>
      <c r="O794" s="1349"/>
      <c r="P794" s="1349"/>
      <c r="Q794" s="1349"/>
      <c r="R794" s="1349"/>
      <c r="S794" s="1349"/>
      <c r="T794" s="1349"/>
      <c r="U794" s="1349"/>
      <c r="V794" s="1349"/>
      <c r="W794" s="1349"/>
      <c r="X794" s="1349"/>
      <c r="Y794" s="1349"/>
      <c r="Z794" s="1349"/>
      <c r="AA794" s="1349"/>
      <c r="AB794" s="1349"/>
      <c r="AC794" s="1349"/>
      <c r="AD794" s="1349"/>
      <c r="AE794" s="1349"/>
      <c r="AF794" s="1349"/>
    </row>
    <row r="795">
      <c r="A795" s="1211"/>
      <c r="B795" s="1523"/>
      <c r="C795" s="1523"/>
      <c r="D795" s="1523"/>
      <c r="E795" s="1523"/>
      <c r="F795" s="1523"/>
      <c r="G795" s="1523"/>
      <c r="H795" s="1523"/>
      <c r="I795" s="1523"/>
      <c r="J795" s="1523"/>
      <c r="K795" s="1523"/>
      <c r="L795" s="1523"/>
      <c r="M795" s="1523"/>
      <c r="N795" s="1349"/>
      <c r="O795" s="1349"/>
      <c r="P795" s="1349"/>
      <c r="Q795" s="1349"/>
      <c r="R795" s="1349"/>
      <c r="S795" s="1349"/>
      <c r="T795" s="1349"/>
      <c r="U795" s="1349"/>
      <c r="V795" s="1349"/>
      <c r="W795" s="1349"/>
      <c r="X795" s="1349"/>
      <c r="Y795" s="1349"/>
      <c r="Z795" s="1349"/>
      <c r="AA795" s="1349"/>
      <c r="AB795" s="1349"/>
      <c r="AC795" s="1349"/>
      <c r="AD795" s="1349"/>
      <c r="AE795" s="1349"/>
      <c r="AF795" s="1349"/>
    </row>
    <row r="796">
      <c r="A796" s="1211"/>
      <c r="B796" s="1523"/>
      <c r="C796" s="1523"/>
      <c r="D796" s="1523"/>
      <c r="E796" s="1523"/>
      <c r="F796" s="1523"/>
      <c r="G796" s="1523"/>
      <c r="H796" s="1523"/>
      <c r="I796" s="1523"/>
      <c r="J796" s="1523"/>
      <c r="K796" s="1523"/>
      <c r="L796" s="1523"/>
      <c r="M796" s="1523"/>
      <c r="N796" s="1349"/>
      <c r="O796" s="1349"/>
      <c r="P796" s="1349"/>
      <c r="Q796" s="1349"/>
      <c r="R796" s="1349"/>
      <c r="S796" s="1349"/>
      <c r="T796" s="1349"/>
      <c r="U796" s="1349"/>
      <c r="V796" s="1349"/>
      <c r="W796" s="1349"/>
      <c r="X796" s="1349"/>
      <c r="Y796" s="1349"/>
      <c r="Z796" s="1349"/>
      <c r="AA796" s="1349"/>
      <c r="AB796" s="1349"/>
      <c r="AC796" s="1349"/>
      <c r="AD796" s="1349"/>
      <c r="AE796" s="1349"/>
      <c r="AF796" s="1349"/>
    </row>
    <row r="797">
      <c r="A797" s="1211"/>
      <c r="B797" s="1523"/>
      <c r="C797" s="1523"/>
      <c r="D797" s="1523"/>
      <c r="E797" s="1523"/>
      <c r="F797" s="1523"/>
      <c r="G797" s="1523"/>
      <c r="H797" s="1523"/>
      <c r="I797" s="1523"/>
      <c r="J797" s="1523"/>
      <c r="K797" s="1523"/>
      <c r="L797" s="1523"/>
      <c r="M797" s="1523"/>
      <c r="N797" s="1349"/>
      <c r="O797" s="1349"/>
      <c r="P797" s="1349"/>
      <c r="Q797" s="1349"/>
      <c r="R797" s="1349"/>
      <c r="S797" s="1349"/>
      <c r="T797" s="1349"/>
      <c r="U797" s="1349"/>
      <c r="V797" s="1349"/>
      <c r="W797" s="1349"/>
      <c r="X797" s="1349"/>
      <c r="Y797" s="1349"/>
      <c r="Z797" s="1349"/>
      <c r="AA797" s="1349"/>
      <c r="AB797" s="1349"/>
      <c r="AC797" s="1349"/>
      <c r="AD797" s="1349"/>
      <c r="AE797" s="1349"/>
      <c r="AF797" s="1349"/>
    </row>
    <row r="798">
      <c r="A798" s="1211"/>
      <c r="B798" s="1523"/>
      <c r="C798" s="1523"/>
      <c r="D798" s="1523"/>
      <c r="E798" s="1523"/>
      <c r="F798" s="1523"/>
      <c r="G798" s="1523"/>
      <c r="H798" s="1523"/>
      <c r="I798" s="1523"/>
      <c r="J798" s="1523"/>
      <c r="K798" s="1523"/>
      <c r="L798" s="1523"/>
      <c r="M798" s="1523"/>
      <c r="N798" s="1349"/>
      <c r="O798" s="1349"/>
      <c r="P798" s="1349"/>
      <c r="Q798" s="1349"/>
      <c r="R798" s="1349"/>
      <c r="S798" s="1349"/>
      <c r="T798" s="1349"/>
      <c r="U798" s="1349"/>
      <c r="V798" s="1349"/>
      <c r="W798" s="1349"/>
      <c r="X798" s="1349"/>
      <c r="Y798" s="1349"/>
      <c r="Z798" s="1349"/>
      <c r="AA798" s="1349"/>
      <c r="AB798" s="1349"/>
      <c r="AC798" s="1349"/>
      <c r="AD798" s="1349"/>
      <c r="AE798" s="1349"/>
      <c r="AF798" s="1349"/>
    </row>
    <row r="799">
      <c r="A799" s="1211"/>
      <c r="B799" s="1523"/>
      <c r="C799" s="1523"/>
      <c r="D799" s="1523"/>
      <c r="E799" s="1523"/>
      <c r="F799" s="1523"/>
      <c r="G799" s="1523"/>
      <c r="H799" s="1523"/>
      <c r="I799" s="1523"/>
      <c r="J799" s="1523"/>
      <c r="K799" s="1523"/>
      <c r="L799" s="1523"/>
      <c r="M799" s="1523"/>
      <c r="N799" s="1349"/>
      <c r="O799" s="1349"/>
      <c r="P799" s="1349"/>
      <c r="Q799" s="1349"/>
      <c r="R799" s="1349"/>
      <c r="S799" s="1349"/>
      <c r="T799" s="1349"/>
      <c r="U799" s="1349"/>
      <c r="V799" s="1349"/>
      <c r="W799" s="1349"/>
      <c r="X799" s="1349"/>
      <c r="Y799" s="1349"/>
      <c r="Z799" s="1349"/>
      <c r="AA799" s="1349"/>
      <c r="AB799" s="1349"/>
      <c r="AC799" s="1349"/>
      <c r="AD799" s="1349"/>
      <c r="AE799" s="1349"/>
      <c r="AF799" s="1349"/>
    </row>
    <row r="800">
      <c r="A800" s="1211"/>
      <c r="B800" s="1523"/>
      <c r="C800" s="1523"/>
      <c r="D800" s="1523"/>
      <c r="E800" s="1523"/>
      <c r="F800" s="1523"/>
      <c r="G800" s="1523"/>
      <c r="H800" s="1523"/>
      <c r="I800" s="1523"/>
      <c r="J800" s="1523"/>
      <c r="K800" s="1523"/>
      <c r="L800" s="1523"/>
      <c r="M800" s="1523"/>
      <c r="N800" s="1349"/>
      <c r="O800" s="1349"/>
      <c r="P800" s="1349"/>
      <c r="Q800" s="1349"/>
      <c r="R800" s="1349"/>
      <c r="S800" s="1349"/>
      <c r="T800" s="1349"/>
      <c r="U800" s="1349"/>
      <c r="V800" s="1349"/>
      <c r="W800" s="1349"/>
      <c r="X800" s="1349"/>
      <c r="Y800" s="1349"/>
      <c r="Z800" s="1349"/>
      <c r="AA800" s="1349"/>
      <c r="AB800" s="1349"/>
      <c r="AC800" s="1349"/>
      <c r="AD800" s="1349"/>
      <c r="AE800" s="1349"/>
      <c r="AF800" s="1349"/>
    </row>
    <row r="801">
      <c r="A801" s="1211"/>
      <c r="B801" s="1523"/>
      <c r="C801" s="1523"/>
      <c r="D801" s="1523"/>
      <c r="E801" s="1523"/>
      <c r="F801" s="1523"/>
      <c r="G801" s="1523"/>
      <c r="H801" s="1523"/>
      <c r="I801" s="1523"/>
      <c r="J801" s="1523"/>
      <c r="K801" s="1523"/>
      <c r="L801" s="1523"/>
      <c r="M801" s="1523"/>
      <c r="N801" s="1349"/>
      <c r="O801" s="1349"/>
      <c r="P801" s="1349"/>
      <c r="Q801" s="1349"/>
      <c r="R801" s="1349"/>
      <c r="S801" s="1349"/>
      <c r="T801" s="1349"/>
      <c r="U801" s="1349"/>
      <c r="V801" s="1349"/>
      <c r="W801" s="1349"/>
      <c r="X801" s="1349"/>
      <c r="Y801" s="1349"/>
      <c r="Z801" s="1349"/>
      <c r="AA801" s="1349"/>
      <c r="AB801" s="1349"/>
      <c r="AC801" s="1349"/>
      <c r="AD801" s="1349"/>
      <c r="AE801" s="1349"/>
      <c r="AF801" s="1349"/>
    </row>
    <row r="802">
      <c r="A802" s="1211"/>
      <c r="B802" s="1523"/>
      <c r="C802" s="1523"/>
      <c r="D802" s="1523"/>
      <c r="E802" s="1523"/>
      <c r="F802" s="1523"/>
      <c r="G802" s="1523"/>
      <c r="H802" s="1523"/>
      <c r="I802" s="1523"/>
      <c r="J802" s="1523"/>
      <c r="K802" s="1523"/>
      <c r="L802" s="1523"/>
      <c r="M802" s="1523"/>
      <c r="N802" s="1349"/>
      <c r="O802" s="1349"/>
      <c r="P802" s="1349"/>
      <c r="Q802" s="1349"/>
      <c r="R802" s="1349"/>
      <c r="S802" s="1349"/>
      <c r="T802" s="1349"/>
      <c r="U802" s="1349"/>
      <c r="V802" s="1349"/>
      <c r="W802" s="1349"/>
      <c r="X802" s="1349"/>
      <c r="Y802" s="1349"/>
      <c r="Z802" s="1349"/>
      <c r="AA802" s="1349"/>
      <c r="AB802" s="1349"/>
      <c r="AC802" s="1349"/>
      <c r="AD802" s="1349"/>
      <c r="AE802" s="1349"/>
      <c r="AF802" s="1349"/>
    </row>
    <row r="803">
      <c r="A803" s="1211"/>
      <c r="B803" s="1523"/>
      <c r="C803" s="1523"/>
      <c r="D803" s="1523"/>
      <c r="E803" s="1523"/>
      <c r="F803" s="1523"/>
      <c r="G803" s="1523"/>
      <c r="H803" s="1523"/>
      <c r="I803" s="1523"/>
      <c r="J803" s="1523"/>
      <c r="K803" s="1523"/>
      <c r="L803" s="1523"/>
      <c r="M803" s="1523"/>
      <c r="N803" s="1349"/>
      <c r="O803" s="1349"/>
      <c r="P803" s="1349"/>
      <c r="Q803" s="1349"/>
      <c r="R803" s="1349"/>
      <c r="S803" s="1349"/>
      <c r="T803" s="1349"/>
      <c r="U803" s="1349"/>
      <c r="V803" s="1349"/>
      <c r="W803" s="1349"/>
      <c r="X803" s="1349"/>
      <c r="Y803" s="1349"/>
      <c r="Z803" s="1349"/>
      <c r="AA803" s="1349"/>
      <c r="AB803" s="1349"/>
      <c r="AC803" s="1349"/>
      <c r="AD803" s="1349"/>
      <c r="AE803" s="1349"/>
      <c r="AF803" s="1349"/>
    </row>
    <row r="804">
      <c r="A804" s="1211"/>
      <c r="B804" s="1523"/>
      <c r="C804" s="1523"/>
      <c r="D804" s="1523"/>
      <c r="E804" s="1523"/>
      <c r="F804" s="1523"/>
      <c r="G804" s="1523"/>
      <c r="H804" s="1523"/>
      <c r="I804" s="1523"/>
      <c r="J804" s="1523"/>
      <c r="K804" s="1523"/>
      <c r="L804" s="1523"/>
      <c r="M804" s="1523"/>
      <c r="N804" s="1349"/>
      <c r="O804" s="1349"/>
      <c r="P804" s="1349"/>
      <c r="Q804" s="1349"/>
      <c r="R804" s="1349"/>
      <c r="S804" s="1349"/>
      <c r="T804" s="1349"/>
      <c r="U804" s="1349"/>
      <c r="V804" s="1349"/>
      <c r="W804" s="1349"/>
      <c r="X804" s="1349"/>
      <c r="Y804" s="1349"/>
      <c r="Z804" s="1349"/>
      <c r="AA804" s="1349"/>
      <c r="AB804" s="1349"/>
      <c r="AC804" s="1349"/>
      <c r="AD804" s="1349"/>
      <c r="AE804" s="1349"/>
      <c r="AF804" s="1349"/>
    </row>
    <row r="805">
      <c r="A805" s="1211"/>
      <c r="B805" s="1523"/>
      <c r="C805" s="1523"/>
      <c r="D805" s="1523"/>
      <c r="E805" s="1523"/>
      <c r="F805" s="1523"/>
      <c r="G805" s="1523"/>
      <c r="H805" s="1523"/>
      <c r="I805" s="1523"/>
      <c r="J805" s="1523"/>
      <c r="K805" s="1523"/>
      <c r="L805" s="1523"/>
      <c r="M805" s="1523"/>
      <c r="N805" s="1349"/>
      <c r="O805" s="1349"/>
      <c r="P805" s="1349"/>
      <c r="Q805" s="1349"/>
      <c r="R805" s="1349"/>
      <c r="S805" s="1349"/>
      <c r="T805" s="1349"/>
      <c r="U805" s="1349"/>
      <c r="V805" s="1349"/>
      <c r="W805" s="1349"/>
      <c r="X805" s="1349"/>
      <c r="Y805" s="1349"/>
      <c r="Z805" s="1349"/>
      <c r="AA805" s="1349"/>
      <c r="AB805" s="1349"/>
      <c r="AC805" s="1349"/>
      <c r="AD805" s="1349"/>
      <c r="AE805" s="1349"/>
      <c r="AF805" s="1349"/>
    </row>
    <row r="806">
      <c r="A806" s="1211"/>
      <c r="B806" s="1523"/>
      <c r="C806" s="1523"/>
      <c r="D806" s="1523"/>
      <c r="E806" s="1523"/>
      <c r="F806" s="1523"/>
      <c r="G806" s="1523"/>
      <c r="H806" s="1523"/>
      <c r="I806" s="1523"/>
      <c r="J806" s="1523"/>
      <c r="K806" s="1523"/>
      <c r="L806" s="1523"/>
      <c r="M806" s="1523"/>
      <c r="N806" s="1349"/>
      <c r="O806" s="1349"/>
      <c r="P806" s="1349"/>
      <c r="Q806" s="1349"/>
      <c r="R806" s="1349"/>
      <c r="S806" s="1349"/>
      <c r="T806" s="1349"/>
      <c r="U806" s="1349"/>
      <c r="V806" s="1349"/>
      <c r="W806" s="1349"/>
      <c r="X806" s="1349"/>
      <c r="Y806" s="1349"/>
      <c r="Z806" s="1349"/>
      <c r="AA806" s="1349"/>
      <c r="AB806" s="1349"/>
      <c r="AC806" s="1349"/>
      <c r="AD806" s="1349"/>
      <c r="AE806" s="1349"/>
      <c r="AF806" s="1349"/>
    </row>
    <row r="807">
      <c r="A807" s="1211"/>
      <c r="B807" s="1523"/>
      <c r="C807" s="1523"/>
      <c r="D807" s="1523"/>
      <c r="E807" s="1523"/>
      <c r="F807" s="1523"/>
      <c r="G807" s="1523"/>
      <c r="H807" s="1523"/>
      <c r="I807" s="1523"/>
      <c r="J807" s="1523"/>
      <c r="K807" s="1523"/>
      <c r="L807" s="1523"/>
      <c r="M807" s="1523"/>
      <c r="N807" s="1349"/>
      <c r="O807" s="1349"/>
      <c r="P807" s="1349"/>
      <c r="Q807" s="1349"/>
      <c r="R807" s="1349"/>
      <c r="S807" s="1349"/>
      <c r="T807" s="1349"/>
      <c r="U807" s="1349"/>
      <c r="V807" s="1349"/>
      <c r="W807" s="1349"/>
      <c r="X807" s="1349"/>
      <c r="Y807" s="1349"/>
      <c r="Z807" s="1349"/>
      <c r="AA807" s="1349"/>
      <c r="AB807" s="1349"/>
      <c r="AC807" s="1349"/>
      <c r="AD807" s="1349"/>
      <c r="AE807" s="1349"/>
      <c r="AF807" s="1349"/>
    </row>
    <row r="808">
      <c r="A808" s="1211"/>
      <c r="B808" s="1523"/>
      <c r="C808" s="1523"/>
      <c r="D808" s="1523"/>
      <c r="E808" s="1523"/>
      <c r="F808" s="1523"/>
      <c r="G808" s="1523"/>
      <c r="H808" s="1523"/>
      <c r="I808" s="1523"/>
      <c r="J808" s="1523"/>
      <c r="K808" s="1523"/>
      <c r="L808" s="1523"/>
      <c r="M808" s="1523"/>
      <c r="N808" s="1349"/>
      <c r="O808" s="1349"/>
      <c r="P808" s="1349"/>
      <c r="Q808" s="1349"/>
      <c r="R808" s="1349"/>
      <c r="S808" s="1349"/>
      <c r="T808" s="1349"/>
      <c r="U808" s="1349"/>
      <c r="V808" s="1349"/>
      <c r="W808" s="1349"/>
      <c r="X808" s="1349"/>
      <c r="Y808" s="1349"/>
      <c r="Z808" s="1349"/>
      <c r="AA808" s="1349"/>
      <c r="AB808" s="1349"/>
      <c r="AC808" s="1349"/>
      <c r="AD808" s="1349"/>
      <c r="AE808" s="1349"/>
      <c r="AF808" s="1349"/>
    </row>
    <row r="809">
      <c r="A809" s="1211"/>
      <c r="B809" s="1523"/>
      <c r="C809" s="1523"/>
      <c r="D809" s="1523"/>
      <c r="E809" s="1523"/>
      <c r="F809" s="1523"/>
      <c r="G809" s="1523"/>
      <c r="H809" s="1523"/>
      <c r="I809" s="1523"/>
      <c r="J809" s="1523"/>
      <c r="K809" s="1523"/>
      <c r="L809" s="1523"/>
      <c r="M809" s="1523"/>
      <c r="N809" s="1349"/>
      <c r="O809" s="1349"/>
      <c r="P809" s="1349"/>
      <c r="Q809" s="1349"/>
      <c r="R809" s="1349"/>
      <c r="S809" s="1349"/>
      <c r="T809" s="1349"/>
      <c r="U809" s="1349"/>
      <c r="V809" s="1349"/>
      <c r="W809" s="1349"/>
      <c r="X809" s="1349"/>
      <c r="Y809" s="1349"/>
      <c r="Z809" s="1349"/>
      <c r="AA809" s="1349"/>
      <c r="AB809" s="1349"/>
      <c r="AC809" s="1349"/>
      <c r="AD809" s="1349"/>
      <c r="AE809" s="1349"/>
      <c r="AF809" s="1349"/>
    </row>
    <row r="810">
      <c r="A810" s="1211"/>
      <c r="B810" s="1523"/>
      <c r="C810" s="1523"/>
      <c r="D810" s="1523"/>
      <c r="E810" s="1523"/>
      <c r="F810" s="1523"/>
      <c r="G810" s="1523"/>
      <c r="H810" s="1523"/>
      <c r="I810" s="1523"/>
      <c r="J810" s="1523"/>
      <c r="K810" s="1523"/>
      <c r="L810" s="1523"/>
      <c r="M810" s="1523"/>
      <c r="N810" s="1349"/>
      <c r="O810" s="1349"/>
      <c r="P810" s="1349"/>
      <c r="Q810" s="1349"/>
      <c r="R810" s="1349"/>
      <c r="S810" s="1349"/>
      <c r="T810" s="1349"/>
      <c r="U810" s="1349"/>
      <c r="V810" s="1349"/>
      <c r="W810" s="1349"/>
      <c r="X810" s="1349"/>
      <c r="Y810" s="1349"/>
      <c r="Z810" s="1349"/>
      <c r="AA810" s="1349"/>
      <c r="AB810" s="1349"/>
      <c r="AC810" s="1349"/>
      <c r="AD810" s="1349"/>
      <c r="AE810" s="1349"/>
      <c r="AF810" s="1349"/>
    </row>
    <row r="811">
      <c r="A811" s="1211"/>
      <c r="B811" s="1523"/>
      <c r="C811" s="1523"/>
      <c r="D811" s="1523"/>
      <c r="E811" s="1523"/>
      <c r="F811" s="1523"/>
      <c r="G811" s="1523"/>
      <c r="H811" s="1523"/>
      <c r="I811" s="1523"/>
      <c r="J811" s="1523"/>
      <c r="K811" s="1523"/>
      <c r="L811" s="1523"/>
      <c r="M811" s="1523"/>
      <c r="N811" s="1349"/>
      <c r="O811" s="1349"/>
      <c r="P811" s="1349"/>
      <c r="Q811" s="1349"/>
      <c r="R811" s="1349"/>
      <c r="S811" s="1349"/>
      <c r="T811" s="1349"/>
      <c r="U811" s="1349"/>
      <c r="V811" s="1349"/>
      <c r="W811" s="1349"/>
      <c r="X811" s="1349"/>
      <c r="Y811" s="1349"/>
      <c r="Z811" s="1349"/>
      <c r="AA811" s="1349"/>
      <c r="AB811" s="1349"/>
      <c r="AC811" s="1349"/>
      <c r="AD811" s="1349"/>
      <c r="AE811" s="1349"/>
      <c r="AF811" s="1349"/>
    </row>
    <row r="812">
      <c r="A812" s="1211"/>
      <c r="B812" s="1523"/>
      <c r="C812" s="1523"/>
      <c r="D812" s="1523"/>
      <c r="E812" s="1523"/>
      <c r="F812" s="1523"/>
      <c r="G812" s="1523"/>
      <c r="H812" s="1523"/>
      <c r="I812" s="1523"/>
      <c r="J812" s="1523"/>
      <c r="K812" s="1523"/>
      <c r="L812" s="1523"/>
      <c r="M812" s="1523"/>
      <c r="N812" s="1349"/>
      <c r="O812" s="1349"/>
      <c r="P812" s="1349"/>
      <c r="Q812" s="1349"/>
      <c r="R812" s="1349"/>
      <c r="S812" s="1349"/>
      <c r="T812" s="1349"/>
      <c r="U812" s="1349"/>
      <c r="V812" s="1349"/>
      <c r="W812" s="1349"/>
      <c r="X812" s="1349"/>
      <c r="Y812" s="1349"/>
      <c r="Z812" s="1349"/>
      <c r="AA812" s="1349"/>
      <c r="AB812" s="1349"/>
      <c r="AC812" s="1349"/>
      <c r="AD812" s="1349"/>
      <c r="AE812" s="1349"/>
      <c r="AF812" s="1349"/>
    </row>
    <row r="813">
      <c r="A813" s="1211"/>
      <c r="B813" s="1523"/>
      <c r="C813" s="1523"/>
      <c r="D813" s="1523"/>
      <c r="E813" s="1523"/>
      <c r="F813" s="1523"/>
      <c r="G813" s="1523"/>
      <c r="H813" s="1523"/>
      <c r="I813" s="1523"/>
      <c r="J813" s="1523"/>
      <c r="K813" s="1523"/>
      <c r="L813" s="1523"/>
      <c r="M813" s="1523"/>
      <c r="N813" s="1349"/>
      <c r="O813" s="1349"/>
      <c r="P813" s="1349"/>
      <c r="Q813" s="1349"/>
      <c r="R813" s="1349"/>
      <c r="S813" s="1349"/>
      <c r="T813" s="1349"/>
      <c r="U813" s="1349"/>
      <c r="V813" s="1349"/>
      <c r="W813" s="1349"/>
      <c r="X813" s="1349"/>
      <c r="Y813" s="1349"/>
      <c r="Z813" s="1349"/>
      <c r="AA813" s="1349"/>
      <c r="AB813" s="1349"/>
      <c r="AC813" s="1349"/>
      <c r="AD813" s="1349"/>
      <c r="AE813" s="1349"/>
      <c r="AF813" s="1349"/>
    </row>
    <row r="814">
      <c r="A814" s="1211"/>
      <c r="B814" s="1523"/>
      <c r="C814" s="1523"/>
      <c r="D814" s="1523"/>
      <c r="E814" s="1523"/>
      <c r="F814" s="1523"/>
      <c r="G814" s="1523"/>
      <c r="H814" s="1523"/>
      <c r="I814" s="1523"/>
      <c r="J814" s="1523"/>
      <c r="K814" s="1523"/>
      <c r="L814" s="1523"/>
      <c r="M814" s="1523"/>
      <c r="N814" s="1349"/>
      <c r="O814" s="1349"/>
      <c r="P814" s="1349"/>
      <c r="Q814" s="1349"/>
      <c r="R814" s="1349"/>
      <c r="S814" s="1349"/>
      <c r="T814" s="1349"/>
      <c r="U814" s="1349"/>
      <c r="V814" s="1349"/>
      <c r="W814" s="1349"/>
      <c r="X814" s="1349"/>
      <c r="Y814" s="1349"/>
      <c r="Z814" s="1349"/>
      <c r="AA814" s="1349"/>
      <c r="AB814" s="1349"/>
      <c r="AC814" s="1349"/>
      <c r="AD814" s="1349"/>
      <c r="AE814" s="1349"/>
      <c r="AF814" s="1349"/>
    </row>
    <row r="815">
      <c r="A815" s="1211"/>
      <c r="B815" s="1523"/>
      <c r="C815" s="1523"/>
      <c r="D815" s="1523"/>
      <c r="E815" s="1523"/>
      <c r="F815" s="1523"/>
      <c r="G815" s="1523"/>
      <c r="H815" s="1523"/>
      <c r="I815" s="1523"/>
      <c r="J815" s="1523"/>
      <c r="K815" s="1523"/>
      <c r="L815" s="1523"/>
      <c r="M815" s="1523"/>
      <c r="N815" s="1349"/>
      <c r="O815" s="1349"/>
      <c r="P815" s="1349"/>
      <c r="Q815" s="1349"/>
      <c r="R815" s="1349"/>
      <c r="S815" s="1349"/>
      <c r="T815" s="1349"/>
      <c r="U815" s="1349"/>
      <c r="V815" s="1349"/>
      <c r="W815" s="1349"/>
      <c r="X815" s="1349"/>
      <c r="Y815" s="1349"/>
      <c r="Z815" s="1349"/>
      <c r="AA815" s="1349"/>
      <c r="AB815" s="1349"/>
      <c r="AC815" s="1349"/>
      <c r="AD815" s="1349"/>
      <c r="AE815" s="1349"/>
      <c r="AF815" s="1349"/>
    </row>
    <row r="816">
      <c r="A816" s="1211"/>
      <c r="B816" s="1523"/>
      <c r="C816" s="1523"/>
      <c r="D816" s="1523"/>
      <c r="E816" s="1523"/>
      <c r="F816" s="1523"/>
      <c r="G816" s="1523"/>
      <c r="H816" s="1523"/>
      <c r="I816" s="1523"/>
      <c r="J816" s="1523"/>
      <c r="K816" s="1523"/>
      <c r="L816" s="1523"/>
      <c r="M816" s="1523"/>
      <c r="N816" s="1349"/>
      <c r="O816" s="1349"/>
      <c r="P816" s="1349"/>
      <c r="Q816" s="1349"/>
      <c r="R816" s="1349"/>
      <c r="S816" s="1349"/>
      <c r="T816" s="1349"/>
      <c r="U816" s="1349"/>
      <c r="V816" s="1349"/>
      <c r="W816" s="1349"/>
      <c r="X816" s="1349"/>
      <c r="Y816" s="1349"/>
      <c r="Z816" s="1349"/>
      <c r="AA816" s="1349"/>
      <c r="AB816" s="1349"/>
      <c r="AC816" s="1349"/>
      <c r="AD816" s="1349"/>
      <c r="AE816" s="1349"/>
      <c r="AF816" s="1349"/>
    </row>
    <row r="817">
      <c r="A817" s="1211"/>
      <c r="B817" s="1523"/>
      <c r="C817" s="1523"/>
      <c r="D817" s="1523"/>
      <c r="E817" s="1523"/>
      <c r="F817" s="1523"/>
      <c r="G817" s="1523"/>
      <c r="H817" s="1523"/>
      <c r="I817" s="1523"/>
      <c r="J817" s="1523"/>
      <c r="K817" s="1523"/>
      <c r="L817" s="1523"/>
      <c r="M817" s="1523"/>
      <c r="N817" s="1349"/>
      <c r="O817" s="1349"/>
      <c r="P817" s="1349"/>
      <c r="Q817" s="1349"/>
      <c r="R817" s="1349"/>
      <c r="S817" s="1349"/>
      <c r="T817" s="1349"/>
      <c r="U817" s="1349"/>
      <c r="V817" s="1349"/>
      <c r="W817" s="1349"/>
      <c r="X817" s="1349"/>
      <c r="Y817" s="1349"/>
      <c r="Z817" s="1349"/>
      <c r="AA817" s="1349"/>
      <c r="AB817" s="1349"/>
      <c r="AC817" s="1349"/>
      <c r="AD817" s="1349"/>
      <c r="AE817" s="1349"/>
      <c r="AF817" s="1349"/>
    </row>
    <row r="818">
      <c r="A818" s="1211"/>
      <c r="B818" s="1523"/>
      <c r="C818" s="1523"/>
      <c r="D818" s="1523"/>
      <c r="E818" s="1523"/>
      <c r="F818" s="1523"/>
      <c r="G818" s="1523"/>
      <c r="H818" s="1523"/>
      <c r="I818" s="1523"/>
      <c r="J818" s="1523"/>
      <c r="K818" s="1523"/>
      <c r="L818" s="1523"/>
      <c r="M818" s="1523"/>
      <c r="N818" s="1349"/>
      <c r="O818" s="1349"/>
      <c r="P818" s="1349"/>
      <c r="Q818" s="1349"/>
      <c r="R818" s="1349"/>
      <c r="S818" s="1349"/>
      <c r="T818" s="1349"/>
      <c r="U818" s="1349"/>
      <c r="V818" s="1349"/>
      <c r="W818" s="1349"/>
      <c r="X818" s="1349"/>
      <c r="Y818" s="1349"/>
      <c r="Z818" s="1349"/>
      <c r="AA818" s="1349"/>
      <c r="AB818" s="1349"/>
      <c r="AC818" s="1349"/>
      <c r="AD818" s="1349"/>
      <c r="AE818" s="1349"/>
      <c r="AF818" s="1349"/>
    </row>
    <row r="819">
      <c r="A819" s="1211"/>
      <c r="B819" s="1523"/>
      <c r="C819" s="1523"/>
      <c r="D819" s="1523"/>
      <c r="E819" s="1523"/>
      <c r="F819" s="1523"/>
      <c r="G819" s="1523"/>
      <c r="H819" s="1523"/>
      <c r="I819" s="1523"/>
      <c r="J819" s="1523"/>
      <c r="K819" s="1523"/>
      <c r="L819" s="1523"/>
      <c r="M819" s="1523"/>
      <c r="N819" s="1349"/>
      <c r="O819" s="1349"/>
      <c r="P819" s="1349"/>
      <c r="Q819" s="1349"/>
      <c r="R819" s="1349"/>
      <c r="S819" s="1349"/>
      <c r="T819" s="1349"/>
      <c r="U819" s="1349"/>
      <c r="V819" s="1349"/>
      <c r="W819" s="1349"/>
      <c r="X819" s="1349"/>
      <c r="Y819" s="1349"/>
      <c r="Z819" s="1349"/>
      <c r="AA819" s="1349"/>
      <c r="AB819" s="1349"/>
      <c r="AC819" s="1349"/>
      <c r="AD819" s="1349"/>
      <c r="AE819" s="1349"/>
      <c r="AF819" s="1349"/>
    </row>
    <row r="820">
      <c r="A820" s="1211"/>
      <c r="B820" s="1523"/>
      <c r="C820" s="1523"/>
      <c r="D820" s="1523"/>
      <c r="E820" s="1523"/>
      <c r="F820" s="1523"/>
      <c r="G820" s="1523"/>
      <c r="H820" s="1523"/>
      <c r="I820" s="1523"/>
      <c r="J820" s="1523"/>
      <c r="K820" s="1523"/>
      <c r="L820" s="1523"/>
      <c r="M820" s="1523"/>
      <c r="N820" s="1349"/>
      <c r="O820" s="1349"/>
      <c r="P820" s="1349"/>
      <c r="Q820" s="1349"/>
      <c r="R820" s="1349"/>
      <c r="S820" s="1349"/>
      <c r="T820" s="1349"/>
      <c r="U820" s="1349"/>
      <c r="V820" s="1349"/>
      <c r="W820" s="1349"/>
      <c r="X820" s="1349"/>
      <c r="Y820" s="1349"/>
      <c r="Z820" s="1349"/>
      <c r="AA820" s="1349"/>
      <c r="AB820" s="1349"/>
      <c r="AC820" s="1349"/>
      <c r="AD820" s="1349"/>
      <c r="AE820" s="1349"/>
      <c r="AF820" s="1349"/>
    </row>
    <row r="821">
      <c r="A821" s="1211"/>
      <c r="B821" s="1523"/>
      <c r="C821" s="1523"/>
      <c r="D821" s="1523"/>
      <c r="E821" s="1523"/>
      <c r="F821" s="1523"/>
      <c r="G821" s="1523"/>
      <c r="H821" s="1523"/>
      <c r="I821" s="1523"/>
      <c r="J821" s="1523"/>
      <c r="K821" s="1523"/>
      <c r="L821" s="1523"/>
      <c r="M821" s="1523"/>
      <c r="N821" s="1349"/>
      <c r="O821" s="1349"/>
      <c r="P821" s="1349"/>
      <c r="Q821" s="1349"/>
      <c r="R821" s="1349"/>
      <c r="S821" s="1349"/>
      <c r="T821" s="1349"/>
      <c r="U821" s="1349"/>
      <c r="V821" s="1349"/>
      <c r="W821" s="1349"/>
      <c r="X821" s="1349"/>
      <c r="Y821" s="1349"/>
      <c r="Z821" s="1349"/>
      <c r="AA821" s="1349"/>
      <c r="AB821" s="1349"/>
      <c r="AC821" s="1349"/>
      <c r="AD821" s="1349"/>
      <c r="AE821" s="1349"/>
      <c r="AF821" s="1349"/>
    </row>
    <row r="822">
      <c r="A822" s="1211"/>
      <c r="B822" s="1523"/>
      <c r="C822" s="1523"/>
      <c r="D822" s="1523"/>
      <c r="E822" s="1523"/>
      <c r="F822" s="1523"/>
      <c r="G822" s="1523"/>
      <c r="H822" s="1523"/>
      <c r="I822" s="1523"/>
      <c r="J822" s="1523"/>
      <c r="K822" s="1523"/>
      <c r="L822" s="1523"/>
      <c r="M822" s="1523"/>
      <c r="N822" s="1349"/>
      <c r="O822" s="1349"/>
      <c r="P822" s="1349"/>
      <c r="Q822" s="1349"/>
      <c r="R822" s="1349"/>
      <c r="S822" s="1349"/>
      <c r="T822" s="1349"/>
      <c r="U822" s="1349"/>
      <c r="V822" s="1349"/>
      <c r="W822" s="1349"/>
      <c r="X822" s="1349"/>
      <c r="Y822" s="1349"/>
      <c r="Z822" s="1349"/>
      <c r="AA822" s="1349"/>
      <c r="AB822" s="1349"/>
      <c r="AC822" s="1349"/>
      <c r="AD822" s="1349"/>
      <c r="AE822" s="1349"/>
      <c r="AF822" s="1349"/>
    </row>
    <row r="823">
      <c r="A823" s="1211"/>
      <c r="B823" s="1523"/>
      <c r="C823" s="1523"/>
      <c r="D823" s="1523"/>
      <c r="E823" s="1523"/>
      <c r="F823" s="1523"/>
      <c r="G823" s="1523"/>
      <c r="H823" s="1523"/>
      <c r="I823" s="1523"/>
      <c r="J823" s="1523"/>
      <c r="K823" s="1523"/>
      <c r="L823" s="1523"/>
      <c r="M823" s="1523"/>
      <c r="N823" s="1349"/>
      <c r="O823" s="1349"/>
      <c r="P823" s="1349"/>
      <c r="Q823" s="1349"/>
      <c r="R823" s="1349"/>
      <c r="S823" s="1349"/>
      <c r="T823" s="1349"/>
      <c r="U823" s="1349"/>
      <c r="V823" s="1349"/>
      <c r="W823" s="1349"/>
      <c r="X823" s="1349"/>
      <c r="Y823" s="1349"/>
      <c r="Z823" s="1349"/>
      <c r="AA823" s="1349"/>
      <c r="AB823" s="1349"/>
      <c r="AC823" s="1349"/>
      <c r="AD823" s="1349"/>
      <c r="AE823" s="1349"/>
      <c r="AF823" s="1349"/>
    </row>
    <row r="824">
      <c r="A824" s="1211"/>
      <c r="B824" s="1523"/>
      <c r="C824" s="1523"/>
      <c r="D824" s="1523"/>
      <c r="E824" s="1523"/>
      <c r="F824" s="1523"/>
      <c r="G824" s="1523"/>
      <c r="H824" s="1523"/>
      <c r="I824" s="1523"/>
      <c r="J824" s="1523"/>
      <c r="K824" s="1523"/>
      <c r="L824" s="1523"/>
      <c r="M824" s="1523"/>
      <c r="N824" s="1349"/>
      <c r="O824" s="1349"/>
      <c r="P824" s="1349"/>
      <c r="Q824" s="1349"/>
      <c r="R824" s="1349"/>
      <c r="S824" s="1349"/>
      <c r="T824" s="1349"/>
      <c r="U824" s="1349"/>
      <c r="V824" s="1349"/>
      <c r="W824" s="1349"/>
      <c r="X824" s="1349"/>
      <c r="Y824" s="1349"/>
      <c r="Z824" s="1349"/>
      <c r="AA824" s="1349"/>
      <c r="AB824" s="1349"/>
      <c r="AC824" s="1349"/>
      <c r="AD824" s="1349"/>
      <c r="AE824" s="1349"/>
      <c r="AF824" s="1349"/>
    </row>
    <row r="825">
      <c r="A825" s="1211"/>
      <c r="B825" s="1523"/>
      <c r="C825" s="1523"/>
      <c r="D825" s="1523"/>
      <c r="E825" s="1523"/>
      <c r="F825" s="1523"/>
      <c r="G825" s="1523"/>
      <c r="H825" s="1523"/>
      <c r="I825" s="1523"/>
      <c r="J825" s="1523"/>
      <c r="K825" s="1523"/>
      <c r="L825" s="1523"/>
      <c r="M825" s="1523"/>
      <c r="N825" s="1349"/>
      <c r="O825" s="1349"/>
      <c r="P825" s="1349"/>
      <c r="Q825" s="1349"/>
      <c r="R825" s="1349"/>
      <c r="S825" s="1349"/>
      <c r="T825" s="1349"/>
      <c r="U825" s="1349"/>
      <c r="V825" s="1349"/>
      <c r="W825" s="1349"/>
      <c r="X825" s="1349"/>
      <c r="Y825" s="1349"/>
      <c r="Z825" s="1349"/>
      <c r="AA825" s="1349"/>
      <c r="AB825" s="1349"/>
      <c r="AC825" s="1349"/>
      <c r="AD825" s="1349"/>
      <c r="AE825" s="1349"/>
      <c r="AF825" s="1349"/>
    </row>
    <row r="826">
      <c r="A826" s="1211"/>
      <c r="B826" s="1523"/>
      <c r="C826" s="1523"/>
      <c r="D826" s="1523"/>
      <c r="E826" s="1523"/>
      <c r="F826" s="1523"/>
      <c r="G826" s="1523"/>
      <c r="H826" s="1523"/>
      <c r="I826" s="1523"/>
      <c r="J826" s="1523"/>
      <c r="K826" s="1523"/>
      <c r="L826" s="1523"/>
      <c r="M826" s="1523"/>
      <c r="N826" s="1349"/>
      <c r="O826" s="1349"/>
      <c r="P826" s="1349"/>
      <c r="Q826" s="1349"/>
      <c r="R826" s="1349"/>
      <c r="S826" s="1349"/>
      <c r="T826" s="1349"/>
      <c r="U826" s="1349"/>
      <c r="V826" s="1349"/>
      <c r="W826" s="1349"/>
      <c r="X826" s="1349"/>
      <c r="Y826" s="1349"/>
      <c r="Z826" s="1349"/>
      <c r="AA826" s="1349"/>
      <c r="AB826" s="1349"/>
      <c r="AC826" s="1349"/>
      <c r="AD826" s="1349"/>
      <c r="AE826" s="1349"/>
      <c r="AF826" s="1349"/>
    </row>
    <row r="827">
      <c r="A827" s="1211"/>
      <c r="B827" s="1523"/>
      <c r="C827" s="1523"/>
      <c r="D827" s="1523"/>
      <c r="E827" s="1523"/>
      <c r="F827" s="1523"/>
      <c r="G827" s="1523"/>
      <c r="H827" s="1523"/>
      <c r="I827" s="1523"/>
      <c r="J827" s="1523"/>
      <c r="K827" s="1523"/>
      <c r="L827" s="1523"/>
      <c r="M827" s="1523"/>
      <c r="N827" s="1349"/>
      <c r="O827" s="1349"/>
      <c r="P827" s="1349"/>
      <c r="Q827" s="1349"/>
      <c r="R827" s="1349"/>
      <c r="S827" s="1349"/>
      <c r="T827" s="1349"/>
      <c r="U827" s="1349"/>
      <c r="V827" s="1349"/>
      <c r="W827" s="1349"/>
      <c r="X827" s="1349"/>
      <c r="Y827" s="1349"/>
      <c r="Z827" s="1349"/>
      <c r="AA827" s="1349"/>
      <c r="AB827" s="1349"/>
      <c r="AC827" s="1349"/>
      <c r="AD827" s="1349"/>
      <c r="AE827" s="1349"/>
      <c r="AF827" s="1349"/>
    </row>
    <row r="828">
      <c r="A828" s="1211"/>
      <c r="B828" s="1523"/>
      <c r="C828" s="1523"/>
      <c r="D828" s="1523"/>
      <c r="E828" s="1523"/>
      <c r="F828" s="1523"/>
      <c r="G828" s="1523"/>
      <c r="H828" s="1523"/>
      <c r="I828" s="1523"/>
      <c r="J828" s="1523"/>
      <c r="K828" s="1523"/>
      <c r="L828" s="1523"/>
      <c r="M828" s="1523"/>
      <c r="N828" s="1349"/>
      <c r="O828" s="1349"/>
      <c r="P828" s="1349"/>
      <c r="Q828" s="1349"/>
      <c r="R828" s="1349"/>
      <c r="S828" s="1349"/>
      <c r="T828" s="1349"/>
      <c r="U828" s="1349"/>
      <c r="V828" s="1349"/>
      <c r="W828" s="1349"/>
      <c r="X828" s="1349"/>
      <c r="Y828" s="1349"/>
      <c r="Z828" s="1349"/>
      <c r="AA828" s="1349"/>
      <c r="AB828" s="1349"/>
      <c r="AC828" s="1349"/>
      <c r="AD828" s="1349"/>
      <c r="AE828" s="1349"/>
      <c r="AF828" s="1349"/>
    </row>
    <row r="829">
      <c r="A829" s="1211"/>
      <c r="B829" s="1523"/>
      <c r="C829" s="1523"/>
      <c r="D829" s="1523"/>
      <c r="E829" s="1523"/>
      <c r="F829" s="1523"/>
      <c r="G829" s="1523"/>
      <c r="H829" s="1523"/>
      <c r="I829" s="1523"/>
      <c r="J829" s="1523"/>
      <c r="K829" s="1523"/>
      <c r="L829" s="1523"/>
      <c r="M829" s="1523"/>
      <c r="N829" s="1349"/>
      <c r="O829" s="1349"/>
      <c r="P829" s="1349"/>
      <c r="Q829" s="1349"/>
      <c r="R829" s="1349"/>
      <c r="S829" s="1349"/>
      <c r="T829" s="1349"/>
      <c r="U829" s="1349"/>
      <c r="V829" s="1349"/>
      <c r="W829" s="1349"/>
      <c r="X829" s="1349"/>
      <c r="Y829" s="1349"/>
      <c r="Z829" s="1349"/>
      <c r="AA829" s="1349"/>
      <c r="AB829" s="1349"/>
      <c r="AC829" s="1349"/>
      <c r="AD829" s="1349"/>
      <c r="AE829" s="1349"/>
      <c r="AF829" s="1349"/>
    </row>
    <row r="830">
      <c r="A830" s="1211"/>
      <c r="B830" s="1523"/>
      <c r="C830" s="1523"/>
      <c r="D830" s="1523"/>
      <c r="E830" s="1523"/>
      <c r="F830" s="1523"/>
      <c r="G830" s="1523"/>
      <c r="H830" s="1523"/>
      <c r="I830" s="1523"/>
      <c r="J830" s="1523"/>
      <c r="K830" s="1523"/>
      <c r="L830" s="1523"/>
      <c r="M830" s="1523"/>
      <c r="N830" s="1349"/>
      <c r="O830" s="1349"/>
      <c r="P830" s="1349"/>
      <c r="Q830" s="1349"/>
      <c r="R830" s="1349"/>
      <c r="S830" s="1349"/>
      <c r="T830" s="1349"/>
      <c r="U830" s="1349"/>
      <c r="V830" s="1349"/>
      <c r="W830" s="1349"/>
      <c r="X830" s="1349"/>
      <c r="Y830" s="1349"/>
      <c r="Z830" s="1349"/>
      <c r="AA830" s="1349"/>
      <c r="AB830" s="1349"/>
      <c r="AC830" s="1349"/>
      <c r="AD830" s="1349"/>
      <c r="AE830" s="1349"/>
      <c r="AF830" s="1349"/>
    </row>
    <row r="831">
      <c r="A831" s="1211"/>
      <c r="B831" s="1523"/>
      <c r="C831" s="1523"/>
      <c r="D831" s="1523"/>
      <c r="E831" s="1523"/>
      <c r="F831" s="1523"/>
      <c r="G831" s="1523"/>
      <c r="H831" s="1523"/>
      <c r="I831" s="1523"/>
      <c r="J831" s="1523"/>
      <c r="K831" s="1523"/>
      <c r="L831" s="1523"/>
      <c r="M831" s="1523"/>
      <c r="N831" s="1349"/>
      <c r="O831" s="1349"/>
      <c r="P831" s="1349"/>
      <c r="Q831" s="1349"/>
      <c r="R831" s="1349"/>
      <c r="S831" s="1349"/>
      <c r="T831" s="1349"/>
      <c r="U831" s="1349"/>
      <c r="V831" s="1349"/>
      <c r="W831" s="1349"/>
      <c r="X831" s="1349"/>
      <c r="Y831" s="1349"/>
      <c r="Z831" s="1349"/>
      <c r="AA831" s="1349"/>
      <c r="AB831" s="1349"/>
      <c r="AC831" s="1349"/>
      <c r="AD831" s="1349"/>
      <c r="AE831" s="1349"/>
      <c r="AF831" s="1349"/>
    </row>
    <row r="832">
      <c r="A832" s="1211"/>
      <c r="B832" s="1523"/>
      <c r="C832" s="1523"/>
      <c r="D832" s="1523"/>
      <c r="E832" s="1523"/>
      <c r="F832" s="1523"/>
      <c r="G832" s="1523"/>
      <c r="H832" s="1523"/>
      <c r="I832" s="1523"/>
      <c r="J832" s="1523"/>
      <c r="K832" s="1523"/>
      <c r="L832" s="1523"/>
      <c r="M832" s="1523"/>
      <c r="N832" s="1349"/>
      <c r="O832" s="1349"/>
      <c r="P832" s="1349"/>
      <c r="Q832" s="1349"/>
      <c r="R832" s="1349"/>
      <c r="S832" s="1349"/>
      <c r="T832" s="1349"/>
      <c r="U832" s="1349"/>
      <c r="V832" s="1349"/>
      <c r="W832" s="1349"/>
      <c r="X832" s="1349"/>
      <c r="Y832" s="1349"/>
      <c r="Z832" s="1349"/>
      <c r="AA832" s="1349"/>
      <c r="AB832" s="1349"/>
      <c r="AC832" s="1349"/>
      <c r="AD832" s="1349"/>
      <c r="AE832" s="1349"/>
      <c r="AF832" s="1349"/>
    </row>
    <row r="833">
      <c r="A833" s="1211"/>
      <c r="B833" s="1523"/>
      <c r="C833" s="1523"/>
      <c r="D833" s="1523"/>
      <c r="E833" s="1523"/>
      <c r="F833" s="1523"/>
      <c r="G833" s="1523"/>
      <c r="H833" s="1523"/>
      <c r="I833" s="1523"/>
      <c r="J833" s="1523"/>
      <c r="K833" s="1523"/>
      <c r="L833" s="1523"/>
      <c r="M833" s="1523"/>
      <c r="N833" s="1349"/>
      <c r="O833" s="1349"/>
      <c r="P833" s="1349"/>
      <c r="Q833" s="1349"/>
      <c r="R833" s="1349"/>
      <c r="S833" s="1349"/>
      <c r="T833" s="1349"/>
      <c r="U833" s="1349"/>
      <c r="V833" s="1349"/>
      <c r="W833" s="1349"/>
      <c r="X833" s="1349"/>
      <c r="Y833" s="1349"/>
      <c r="Z833" s="1349"/>
      <c r="AA833" s="1349"/>
      <c r="AB833" s="1349"/>
      <c r="AC833" s="1349"/>
      <c r="AD833" s="1349"/>
      <c r="AE833" s="1349"/>
      <c r="AF833" s="1349"/>
    </row>
    <row r="834">
      <c r="A834" s="1211"/>
      <c r="B834" s="1523"/>
      <c r="C834" s="1523"/>
      <c r="D834" s="1523"/>
      <c r="E834" s="1523"/>
      <c r="F834" s="1523"/>
      <c r="G834" s="1523"/>
      <c r="H834" s="1523"/>
      <c r="I834" s="1523"/>
      <c r="J834" s="1523"/>
      <c r="K834" s="1523"/>
      <c r="L834" s="1523"/>
      <c r="M834" s="1523"/>
      <c r="N834" s="1349"/>
      <c r="O834" s="1349"/>
      <c r="P834" s="1349"/>
      <c r="Q834" s="1349"/>
      <c r="R834" s="1349"/>
      <c r="S834" s="1349"/>
      <c r="T834" s="1349"/>
      <c r="U834" s="1349"/>
      <c r="V834" s="1349"/>
      <c r="W834" s="1349"/>
      <c r="X834" s="1349"/>
      <c r="Y834" s="1349"/>
      <c r="Z834" s="1349"/>
      <c r="AA834" s="1349"/>
      <c r="AB834" s="1349"/>
      <c r="AC834" s="1349"/>
      <c r="AD834" s="1349"/>
      <c r="AE834" s="1349"/>
      <c r="AF834" s="1349"/>
    </row>
    <row r="835">
      <c r="A835" s="1211"/>
      <c r="B835" s="1523"/>
      <c r="C835" s="1523"/>
      <c r="D835" s="1523"/>
      <c r="E835" s="1523"/>
      <c r="F835" s="1523"/>
      <c r="G835" s="1523"/>
      <c r="H835" s="1523"/>
      <c r="I835" s="1523"/>
      <c r="J835" s="1523"/>
      <c r="K835" s="1523"/>
      <c r="L835" s="1523"/>
      <c r="M835" s="1523"/>
      <c r="N835" s="1349"/>
      <c r="O835" s="1349"/>
      <c r="P835" s="1349"/>
      <c r="Q835" s="1349"/>
      <c r="R835" s="1349"/>
      <c r="S835" s="1349"/>
      <c r="T835" s="1349"/>
      <c r="U835" s="1349"/>
      <c r="V835" s="1349"/>
      <c r="W835" s="1349"/>
      <c r="X835" s="1349"/>
      <c r="Y835" s="1349"/>
      <c r="Z835" s="1349"/>
      <c r="AA835" s="1349"/>
      <c r="AB835" s="1349"/>
      <c r="AC835" s="1349"/>
      <c r="AD835" s="1349"/>
      <c r="AE835" s="1349"/>
      <c r="AF835" s="1349"/>
    </row>
    <row r="836">
      <c r="A836" s="1211"/>
      <c r="B836" s="1523"/>
      <c r="C836" s="1523"/>
      <c r="D836" s="1523"/>
      <c r="E836" s="1523"/>
      <c r="F836" s="1523"/>
      <c r="G836" s="1523"/>
      <c r="H836" s="1523"/>
      <c r="I836" s="1523"/>
      <c r="J836" s="1523"/>
      <c r="K836" s="1523"/>
      <c r="L836" s="1523"/>
      <c r="M836" s="1523"/>
      <c r="N836" s="1349"/>
      <c r="O836" s="1349"/>
      <c r="P836" s="1349"/>
      <c r="Q836" s="1349"/>
      <c r="R836" s="1349"/>
      <c r="S836" s="1349"/>
      <c r="T836" s="1349"/>
      <c r="U836" s="1349"/>
      <c r="V836" s="1349"/>
      <c r="W836" s="1349"/>
      <c r="X836" s="1349"/>
      <c r="Y836" s="1349"/>
      <c r="Z836" s="1349"/>
      <c r="AA836" s="1349"/>
      <c r="AB836" s="1349"/>
      <c r="AC836" s="1349"/>
      <c r="AD836" s="1349"/>
      <c r="AE836" s="1349"/>
      <c r="AF836" s="1349"/>
    </row>
    <row r="837">
      <c r="A837" s="1211"/>
      <c r="B837" s="1523"/>
      <c r="C837" s="1523"/>
      <c r="D837" s="1523"/>
      <c r="E837" s="1523"/>
      <c r="F837" s="1523"/>
      <c r="G837" s="1523"/>
      <c r="H837" s="1523"/>
      <c r="I837" s="1523"/>
      <c r="J837" s="1523"/>
      <c r="K837" s="1523"/>
      <c r="L837" s="1523"/>
      <c r="M837" s="1523"/>
      <c r="N837" s="1349"/>
      <c r="O837" s="1349"/>
      <c r="P837" s="1349"/>
      <c r="Q837" s="1349"/>
      <c r="R837" s="1349"/>
      <c r="S837" s="1349"/>
      <c r="T837" s="1349"/>
      <c r="U837" s="1349"/>
      <c r="V837" s="1349"/>
      <c r="W837" s="1349"/>
      <c r="X837" s="1349"/>
      <c r="Y837" s="1349"/>
      <c r="Z837" s="1349"/>
      <c r="AA837" s="1349"/>
      <c r="AB837" s="1349"/>
      <c r="AC837" s="1349"/>
      <c r="AD837" s="1349"/>
      <c r="AE837" s="1349"/>
      <c r="AF837" s="1349"/>
    </row>
    <row r="838">
      <c r="A838" s="1211"/>
      <c r="B838" s="1523"/>
      <c r="C838" s="1523"/>
      <c r="D838" s="1523"/>
      <c r="E838" s="1523"/>
      <c r="F838" s="1523"/>
      <c r="G838" s="1523"/>
      <c r="H838" s="1523"/>
      <c r="I838" s="1523"/>
      <c r="J838" s="1523"/>
      <c r="K838" s="1523"/>
      <c r="L838" s="1523"/>
      <c r="M838" s="1523"/>
      <c r="N838" s="1349"/>
      <c r="O838" s="1349"/>
      <c r="P838" s="1349"/>
      <c r="Q838" s="1349"/>
      <c r="R838" s="1349"/>
      <c r="S838" s="1349"/>
      <c r="T838" s="1349"/>
      <c r="U838" s="1349"/>
      <c r="V838" s="1349"/>
      <c r="W838" s="1349"/>
      <c r="X838" s="1349"/>
      <c r="Y838" s="1349"/>
      <c r="Z838" s="1349"/>
      <c r="AA838" s="1349"/>
      <c r="AB838" s="1349"/>
      <c r="AC838" s="1349"/>
      <c r="AD838" s="1349"/>
      <c r="AE838" s="1349"/>
      <c r="AF838" s="1349"/>
    </row>
    <row r="839">
      <c r="A839" s="1211"/>
      <c r="B839" s="1523"/>
      <c r="C839" s="1523"/>
      <c r="D839" s="1523"/>
      <c r="E839" s="1523"/>
      <c r="F839" s="1523"/>
      <c r="G839" s="1523"/>
      <c r="H839" s="1523"/>
      <c r="I839" s="1523"/>
      <c r="J839" s="1523"/>
      <c r="K839" s="1523"/>
      <c r="L839" s="1523"/>
      <c r="M839" s="1523"/>
      <c r="N839" s="1349"/>
      <c r="O839" s="1349"/>
      <c r="P839" s="1349"/>
      <c r="Q839" s="1349"/>
      <c r="R839" s="1349"/>
      <c r="S839" s="1349"/>
      <c r="T839" s="1349"/>
      <c r="U839" s="1349"/>
      <c r="V839" s="1349"/>
      <c r="W839" s="1349"/>
      <c r="X839" s="1349"/>
      <c r="Y839" s="1349"/>
      <c r="Z839" s="1349"/>
      <c r="AA839" s="1349"/>
      <c r="AB839" s="1349"/>
      <c r="AC839" s="1349"/>
      <c r="AD839" s="1349"/>
      <c r="AE839" s="1349"/>
      <c r="AF839" s="1349"/>
    </row>
    <row r="840">
      <c r="A840" s="1211"/>
      <c r="B840" s="1523"/>
      <c r="C840" s="1523"/>
      <c r="D840" s="1523"/>
      <c r="E840" s="1523"/>
      <c r="F840" s="1523"/>
      <c r="G840" s="1523"/>
      <c r="H840" s="1523"/>
      <c r="I840" s="1523"/>
      <c r="J840" s="1523"/>
      <c r="K840" s="1523"/>
      <c r="L840" s="1523"/>
      <c r="M840" s="1523"/>
      <c r="N840" s="1349"/>
      <c r="O840" s="1349"/>
      <c r="P840" s="1349"/>
      <c r="Q840" s="1349"/>
      <c r="R840" s="1349"/>
      <c r="S840" s="1349"/>
      <c r="T840" s="1349"/>
      <c r="U840" s="1349"/>
      <c r="V840" s="1349"/>
      <c r="W840" s="1349"/>
      <c r="X840" s="1349"/>
      <c r="Y840" s="1349"/>
      <c r="Z840" s="1349"/>
      <c r="AA840" s="1349"/>
      <c r="AB840" s="1349"/>
      <c r="AC840" s="1349"/>
      <c r="AD840" s="1349"/>
      <c r="AE840" s="1349"/>
      <c r="AF840" s="1349"/>
    </row>
    <row r="841">
      <c r="A841" s="1211"/>
      <c r="B841" s="1523"/>
      <c r="C841" s="1523"/>
      <c r="D841" s="1523"/>
      <c r="E841" s="1523"/>
      <c r="F841" s="1523"/>
      <c r="G841" s="1523"/>
      <c r="H841" s="1523"/>
      <c r="I841" s="1523"/>
      <c r="J841" s="1523"/>
      <c r="K841" s="1523"/>
      <c r="L841" s="1523"/>
      <c r="M841" s="1523"/>
      <c r="N841" s="1349"/>
      <c r="O841" s="1349"/>
      <c r="P841" s="1349"/>
      <c r="Q841" s="1349"/>
      <c r="R841" s="1349"/>
      <c r="S841" s="1349"/>
      <c r="T841" s="1349"/>
      <c r="U841" s="1349"/>
      <c r="V841" s="1349"/>
      <c r="W841" s="1349"/>
      <c r="X841" s="1349"/>
      <c r="Y841" s="1349"/>
      <c r="Z841" s="1349"/>
      <c r="AA841" s="1349"/>
      <c r="AB841" s="1349"/>
      <c r="AC841" s="1349"/>
      <c r="AD841" s="1349"/>
      <c r="AE841" s="1349"/>
      <c r="AF841" s="1349"/>
    </row>
    <row r="842">
      <c r="A842" s="1211"/>
      <c r="B842" s="1523"/>
      <c r="C842" s="1523"/>
      <c r="D842" s="1523"/>
      <c r="E842" s="1523"/>
      <c r="F842" s="1523"/>
      <c r="G842" s="1523"/>
      <c r="H842" s="1523"/>
      <c r="I842" s="1523"/>
      <c r="J842" s="1523"/>
      <c r="K842" s="1523"/>
      <c r="L842" s="1523"/>
      <c r="M842" s="1523"/>
      <c r="N842" s="1349"/>
      <c r="O842" s="1349"/>
      <c r="P842" s="1349"/>
      <c r="Q842" s="1349"/>
      <c r="R842" s="1349"/>
      <c r="S842" s="1349"/>
      <c r="T842" s="1349"/>
      <c r="U842" s="1349"/>
      <c r="V842" s="1349"/>
      <c r="W842" s="1349"/>
      <c r="X842" s="1349"/>
      <c r="Y842" s="1349"/>
      <c r="Z842" s="1349"/>
      <c r="AA842" s="1349"/>
      <c r="AB842" s="1349"/>
      <c r="AC842" s="1349"/>
      <c r="AD842" s="1349"/>
      <c r="AE842" s="1349"/>
      <c r="AF842" s="1349"/>
    </row>
    <row r="843">
      <c r="A843" s="1211"/>
      <c r="B843" s="1523"/>
      <c r="C843" s="1523"/>
      <c r="D843" s="1523"/>
      <c r="E843" s="1523"/>
      <c r="F843" s="1523"/>
      <c r="G843" s="1523"/>
      <c r="H843" s="1523"/>
      <c r="I843" s="1523"/>
      <c r="J843" s="1523"/>
      <c r="K843" s="1523"/>
      <c r="L843" s="1523"/>
      <c r="M843" s="1523"/>
      <c r="N843" s="1349"/>
      <c r="O843" s="1349"/>
      <c r="P843" s="1349"/>
      <c r="Q843" s="1349"/>
      <c r="R843" s="1349"/>
      <c r="S843" s="1349"/>
      <c r="T843" s="1349"/>
      <c r="U843" s="1349"/>
      <c r="V843" s="1349"/>
      <c r="W843" s="1349"/>
      <c r="X843" s="1349"/>
      <c r="Y843" s="1349"/>
      <c r="Z843" s="1349"/>
      <c r="AA843" s="1349"/>
      <c r="AB843" s="1349"/>
      <c r="AC843" s="1349"/>
      <c r="AD843" s="1349"/>
      <c r="AE843" s="1349"/>
      <c r="AF843" s="1349"/>
    </row>
    <row r="844">
      <c r="A844" s="1211"/>
      <c r="B844" s="1523"/>
      <c r="C844" s="1523"/>
      <c r="D844" s="1523"/>
      <c r="E844" s="1523"/>
      <c r="F844" s="1523"/>
      <c r="G844" s="1523"/>
      <c r="H844" s="1523"/>
      <c r="I844" s="1523"/>
      <c r="J844" s="1523"/>
      <c r="K844" s="1523"/>
      <c r="L844" s="1523"/>
      <c r="M844" s="1523"/>
      <c r="N844" s="1349"/>
      <c r="O844" s="1349"/>
      <c r="P844" s="1349"/>
      <c r="Q844" s="1349"/>
      <c r="R844" s="1349"/>
      <c r="S844" s="1349"/>
      <c r="T844" s="1349"/>
      <c r="U844" s="1349"/>
      <c r="V844" s="1349"/>
      <c r="W844" s="1349"/>
      <c r="X844" s="1349"/>
      <c r="Y844" s="1349"/>
      <c r="Z844" s="1349"/>
      <c r="AA844" s="1349"/>
      <c r="AB844" s="1349"/>
      <c r="AC844" s="1349"/>
      <c r="AD844" s="1349"/>
      <c r="AE844" s="1349"/>
      <c r="AF844" s="1349"/>
    </row>
    <row r="845">
      <c r="A845" s="1211"/>
      <c r="B845" s="1523"/>
      <c r="C845" s="1523"/>
      <c r="D845" s="1523"/>
      <c r="E845" s="1523"/>
      <c r="F845" s="1523"/>
      <c r="G845" s="1523"/>
      <c r="H845" s="1523"/>
      <c r="I845" s="1523"/>
      <c r="J845" s="1523"/>
      <c r="K845" s="1523"/>
      <c r="L845" s="1523"/>
      <c r="M845" s="1523"/>
      <c r="N845" s="1349"/>
      <c r="O845" s="1349"/>
      <c r="P845" s="1349"/>
      <c r="Q845" s="1349"/>
      <c r="R845" s="1349"/>
      <c r="S845" s="1349"/>
      <c r="T845" s="1349"/>
      <c r="U845" s="1349"/>
      <c r="V845" s="1349"/>
      <c r="W845" s="1349"/>
      <c r="X845" s="1349"/>
      <c r="Y845" s="1349"/>
      <c r="Z845" s="1349"/>
      <c r="AA845" s="1349"/>
      <c r="AB845" s="1349"/>
      <c r="AC845" s="1349"/>
      <c r="AD845" s="1349"/>
      <c r="AE845" s="1349"/>
      <c r="AF845" s="1349"/>
    </row>
    <row r="846">
      <c r="A846" s="1211"/>
      <c r="B846" s="1523"/>
      <c r="C846" s="1523"/>
      <c r="D846" s="1523"/>
      <c r="E846" s="1523"/>
      <c r="F846" s="1523"/>
      <c r="G846" s="1523"/>
      <c r="H846" s="1523"/>
      <c r="I846" s="1523"/>
      <c r="J846" s="1523"/>
      <c r="K846" s="1523"/>
      <c r="L846" s="1523"/>
      <c r="M846" s="1523"/>
      <c r="N846" s="1349"/>
      <c r="O846" s="1349"/>
      <c r="P846" s="1349"/>
      <c r="Q846" s="1349"/>
      <c r="R846" s="1349"/>
      <c r="S846" s="1349"/>
      <c r="T846" s="1349"/>
      <c r="U846" s="1349"/>
      <c r="V846" s="1349"/>
      <c r="W846" s="1349"/>
      <c r="X846" s="1349"/>
      <c r="Y846" s="1349"/>
      <c r="Z846" s="1349"/>
      <c r="AA846" s="1349"/>
      <c r="AB846" s="1349"/>
      <c r="AC846" s="1349"/>
      <c r="AD846" s="1349"/>
      <c r="AE846" s="1349"/>
      <c r="AF846" s="1349"/>
    </row>
    <row r="847">
      <c r="A847" s="1211"/>
      <c r="B847" s="1523"/>
      <c r="C847" s="1523"/>
      <c r="D847" s="1523"/>
      <c r="E847" s="1523"/>
      <c r="F847" s="1523"/>
      <c r="G847" s="1523"/>
      <c r="H847" s="1523"/>
      <c r="I847" s="1523"/>
      <c r="J847" s="1523"/>
      <c r="K847" s="1523"/>
      <c r="L847" s="1523"/>
      <c r="M847" s="1523"/>
      <c r="N847" s="1349"/>
      <c r="O847" s="1349"/>
      <c r="P847" s="1349"/>
      <c r="Q847" s="1349"/>
      <c r="R847" s="1349"/>
      <c r="S847" s="1349"/>
      <c r="T847" s="1349"/>
      <c r="U847" s="1349"/>
      <c r="V847" s="1349"/>
      <c r="W847" s="1349"/>
      <c r="X847" s="1349"/>
      <c r="Y847" s="1349"/>
      <c r="Z847" s="1349"/>
      <c r="AA847" s="1349"/>
      <c r="AB847" s="1349"/>
      <c r="AC847" s="1349"/>
      <c r="AD847" s="1349"/>
      <c r="AE847" s="1349"/>
      <c r="AF847" s="1349"/>
    </row>
    <row r="848">
      <c r="A848" s="1211"/>
      <c r="B848" s="1523"/>
      <c r="C848" s="1523"/>
      <c r="D848" s="1523"/>
      <c r="E848" s="1523"/>
      <c r="F848" s="1523"/>
      <c r="G848" s="1523"/>
      <c r="H848" s="1523"/>
      <c r="I848" s="1523"/>
      <c r="J848" s="1523"/>
      <c r="K848" s="1523"/>
      <c r="L848" s="1523"/>
      <c r="M848" s="1523"/>
      <c r="N848" s="1349"/>
      <c r="O848" s="1349"/>
      <c r="P848" s="1349"/>
      <c r="Q848" s="1349"/>
      <c r="R848" s="1349"/>
      <c r="S848" s="1349"/>
      <c r="T848" s="1349"/>
      <c r="U848" s="1349"/>
      <c r="V848" s="1349"/>
      <c r="W848" s="1349"/>
      <c r="X848" s="1349"/>
      <c r="Y848" s="1349"/>
      <c r="Z848" s="1349"/>
      <c r="AA848" s="1349"/>
      <c r="AB848" s="1349"/>
      <c r="AC848" s="1349"/>
      <c r="AD848" s="1349"/>
      <c r="AE848" s="1349"/>
      <c r="AF848" s="1349"/>
    </row>
    <row r="849">
      <c r="A849" s="1211"/>
      <c r="B849" s="1523"/>
      <c r="C849" s="1523"/>
      <c r="D849" s="1523"/>
      <c r="E849" s="1523"/>
      <c r="F849" s="1523"/>
      <c r="G849" s="1523"/>
      <c r="H849" s="1523"/>
      <c r="I849" s="1523"/>
      <c r="J849" s="1523"/>
      <c r="K849" s="1523"/>
      <c r="L849" s="1523"/>
      <c r="M849" s="1523"/>
      <c r="N849" s="1349"/>
      <c r="O849" s="1349"/>
      <c r="P849" s="1349"/>
      <c r="Q849" s="1349"/>
      <c r="R849" s="1349"/>
      <c r="S849" s="1349"/>
      <c r="T849" s="1349"/>
      <c r="U849" s="1349"/>
      <c r="V849" s="1349"/>
      <c r="W849" s="1349"/>
      <c r="X849" s="1349"/>
      <c r="Y849" s="1349"/>
      <c r="Z849" s="1349"/>
      <c r="AA849" s="1349"/>
      <c r="AB849" s="1349"/>
      <c r="AC849" s="1349"/>
      <c r="AD849" s="1349"/>
      <c r="AE849" s="1349"/>
      <c r="AF849" s="1349"/>
    </row>
    <row r="850">
      <c r="A850" s="1211"/>
      <c r="B850" s="1523"/>
      <c r="C850" s="1523"/>
      <c r="D850" s="1523"/>
      <c r="E850" s="1523"/>
      <c r="F850" s="1523"/>
      <c r="G850" s="1523"/>
      <c r="H850" s="1523"/>
      <c r="I850" s="1523"/>
      <c r="J850" s="1523"/>
      <c r="K850" s="1523"/>
      <c r="L850" s="1523"/>
      <c r="M850" s="1523"/>
      <c r="N850" s="1349"/>
      <c r="O850" s="1349"/>
      <c r="P850" s="1349"/>
      <c r="Q850" s="1349"/>
      <c r="R850" s="1349"/>
      <c r="S850" s="1349"/>
      <c r="T850" s="1349"/>
      <c r="U850" s="1349"/>
      <c r="V850" s="1349"/>
      <c r="W850" s="1349"/>
      <c r="X850" s="1349"/>
      <c r="Y850" s="1349"/>
      <c r="Z850" s="1349"/>
      <c r="AA850" s="1349"/>
      <c r="AB850" s="1349"/>
      <c r="AC850" s="1349"/>
      <c r="AD850" s="1349"/>
      <c r="AE850" s="1349"/>
      <c r="AF850" s="1349"/>
    </row>
    <row r="851">
      <c r="A851" s="1211"/>
      <c r="B851" s="1523"/>
      <c r="C851" s="1523"/>
      <c r="D851" s="1523"/>
      <c r="E851" s="1523"/>
      <c r="F851" s="1523"/>
      <c r="G851" s="1523"/>
      <c r="H851" s="1523"/>
      <c r="I851" s="1523"/>
      <c r="J851" s="1523"/>
      <c r="K851" s="1523"/>
      <c r="L851" s="1523"/>
      <c r="M851" s="1523"/>
      <c r="N851" s="1349"/>
      <c r="O851" s="1349"/>
      <c r="P851" s="1349"/>
      <c r="Q851" s="1349"/>
      <c r="R851" s="1349"/>
      <c r="S851" s="1349"/>
      <c r="T851" s="1349"/>
      <c r="U851" s="1349"/>
      <c r="V851" s="1349"/>
      <c r="W851" s="1349"/>
      <c r="X851" s="1349"/>
      <c r="Y851" s="1349"/>
      <c r="Z851" s="1349"/>
      <c r="AA851" s="1349"/>
      <c r="AB851" s="1349"/>
      <c r="AC851" s="1349"/>
      <c r="AD851" s="1349"/>
      <c r="AE851" s="1349"/>
      <c r="AF851" s="1349"/>
    </row>
    <row r="852">
      <c r="A852" s="1211"/>
      <c r="B852" s="1523"/>
      <c r="C852" s="1523"/>
      <c r="D852" s="1523"/>
      <c r="E852" s="1523"/>
      <c r="F852" s="1523"/>
      <c r="G852" s="1523"/>
      <c r="H852" s="1523"/>
      <c r="I852" s="1523"/>
      <c r="J852" s="1523"/>
      <c r="K852" s="1523"/>
      <c r="L852" s="1523"/>
      <c r="M852" s="1523"/>
      <c r="N852" s="1349"/>
      <c r="O852" s="1349"/>
      <c r="P852" s="1349"/>
      <c r="Q852" s="1349"/>
      <c r="R852" s="1349"/>
      <c r="S852" s="1349"/>
      <c r="T852" s="1349"/>
      <c r="U852" s="1349"/>
      <c r="V852" s="1349"/>
      <c r="W852" s="1349"/>
      <c r="X852" s="1349"/>
      <c r="Y852" s="1349"/>
      <c r="Z852" s="1349"/>
      <c r="AA852" s="1349"/>
      <c r="AB852" s="1349"/>
      <c r="AC852" s="1349"/>
      <c r="AD852" s="1349"/>
      <c r="AE852" s="1349"/>
      <c r="AF852" s="1349"/>
    </row>
    <row r="853">
      <c r="A853" s="1211"/>
      <c r="B853" s="1523"/>
      <c r="C853" s="1523"/>
      <c r="D853" s="1523"/>
      <c r="E853" s="1523"/>
      <c r="F853" s="1523"/>
      <c r="G853" s="1523"/>
      <c r="H853" s="1523"/>
      <c r="I853" s="1523"/>
      <c r="J853" s="1523"/>
      <c r="K853" s="1523"/>
      <c r="L853" s="1523"/>
      <c r="M853" s="1523"/>
      <c r="N853" s="1349"/>
      <c r="O853" s="1349"/>
      <c r="P853" s="1349"/>
      <c r="Q853" s="1349"/>
      <c r="R853" s="1349"/>
      <c r="S853" s="1349"/>
      <c r="T853" s="1349"/>
      <c r="U853" s="1349"/>
      <c r="V853" s="1349"/>
      <c r="W853" s="1349"/>
      <c r="X853" s="1349"/>
      <c r="Y853" s="1349"/>
      <c r="Z853" s="1349"/>
      <c r="AA853" s="1349"/>
      <c r="AB853" s="1349"/>
      <c r="AC853" s="1349"/>
      <c r="AD853" s="1349"/>
      <c r="AE853" s="1349"/>
      <c r="AF853" s="1349"/>
    </row>
    <row r="854">
      <c r="A854" s="1211"/>
      <c r="B854" s="1523"/>
      <c r="C854" s="1523"/>
      <c r="D854" s="1523"/>
      <c r="E854" s="1523"/>
      <c r="F854" s="1523"/>
      <c r="G854" s="1523"/>
      <c r="H854" s="1523"/>
      <c r="I854" s="1523"/>
      <c r="J854" s="1523"/>
      <c r="K854" s="1523"/>
      <c r="L854" s="1523"/>
      <c r="M854" s="1523"/>
      <c r="N854" s="1349"/>
      <c r="O854" s="1349"/>
      <c r="P854" s="1349"/>
      <c r="Q854" s="1349"/>
      <c r="R854" s="1349"/>
      <c r="S854" s="1349"/>
      <c r="T854" s="1349"/>
      <c r="U854" s="1349"/>
      <c r="V854" s="1349"/>
      <c r="W854" s="1349"/>
      <c r="X854" s="1349"/>
      <c r="Y854" s="1349"/>
      <c r="Z854" s="1349"/>
      <c r="AA854" s="1349"/>
      <c r="AB854" s="1349"/>
      <c r="AC854" s="1349"/>
      <c r="AD854" s="1349"/>
      <c r="AE854" s="1349"/>
      <c r="AF854" s="1349"/>
    </row>
    <row r="855">
      <c r="A855" s="1211"/>
      <c r="B855" s="1523"/>
      <c r="C855" s="1523"/>
      <c r="D855" s="1523"/>
      <c r="E855" s="1523"/>
      <c r="F855" s="1523"/>
      <c r="G855" s="1523"/>
      <c r="H855" s="1523"/>
      <c r="I855" s="1523"/>
      <c r="J855" s="1523"/>
      <c r="K855" s="1523"/>
      <c r="L855" s="1523"/>
      <c r="M855" s="1523"/>
      <c r="N855" s="1349"/>
      <c r="O855" s="1349"/>
      <c r="P855" s="1349"/>
      <c r="Q855" s="1349"/>
      <c r="R855" s="1349"/>
      <c r="S855" s="1349"/>
      <c r="T855" s="1349"/>
      <c r="U855" s="1349"/>
      <c r="V855" s="1349"/>
      <c r="W855" s="1349"/>
      <c r="X855" s="1349"/>
      <c r="Y855" s="1349"/>
      <c r="Z855" s="1349"/>
      <c r="AA855" s="1349"/>
      <c r="AB855" s="1349"/>
      <c r="AC855" s="1349"/>
      <c r="AD855" s="1349"/>
      <c r="AE855" s="1349"/>
      <c r="AF855" s="1349"/>
    </row>
    <row r="856">
      <c r="A856" s="1211"/>
      <c r="B856" s="1523"/>
      <c r="C856" s="1523"/>
      <c r="D856" s="1523"/>
      <c r="E856" s="1523"/>
      <c r="F856" s="1523"/>
      <c r="G856" s="1523"/>
      <c r="H856" s="1523"/>
      <c r="I856" s="1523"/>
      <c r="J856" s="1523"/>
      <c r="K856" s="1523"/>
      <c r="L856" s="1523"/>
      <c r="M856" s="1523"/>
      <c r="N856" s="1349"/>
      <c r="O856" s="1349"/>
      <c r="P856" s="1349"/>
      <c r="Q856" s="1349"/>
      <c r="R856" s="1349"/>
      <c r="S856" s="1349"/>
      <c r="T856" s="1349"/>
      <c r="U856" s="1349"/>
      <c r="V856" s="1349"/>
      <c r="W856" s="1349"/>
      <c r="X856" s="1349"/>
      <c r="Y856" s="1349"/>
      <c r="Z856" s="1349"/>
      <c r="AA856" s="1349"/>
      <c r="AB856" s="1349"/>
      <c r="AC856" s="1349"/>
      <c r="AD856" s="1349"/>
      <c r="AE856" s="1349"/>
      <c r="AF856" s="1349"/>
    </row>
    <row r="857">
      <c r="A857" s="1211"/>
      <c r="B857" s="1523"/>
      <c r="C857" s="1523"/>
      <c r="D857" s="1523"/>
      <c r="E857" s="1523"/>
      <c r="F857" s="1523"/>
      <c r="G857" s="1523"/>
      <c r="H857" s="1523"/>
      <c r="I857" s="1523"/>
      <c r="J857" s="1523"/>
      <c r="K857" s="1523"/>
      <c r="L857" s="1523"/>
      <c r="M857" s="1523"/>
      <c r="N857" s="1349"/>
      <c r="O857" s="1349"/>
      <c r="P857" s="1349"/>
      <c r="Q857" s="1349"/>
      <c r="R857" s="1349"/>
      <c r="S857" s="1349"/>
      <c r="T857" s="1349"/>
      <c r="U857" s="1349"/>
      <c r="V857" s="1349"/>
      <c r="W857" s="1349"/>
      <c r="X857" s="1349"/>
      <c r="Y857" s="1349"/>
      <c r="Z857" s="1349"/>
      <c r="AA857" s="1349"/>
      <c r="AB857" s="1349"/>
      <c r="AC857" s="1349"/>
      <c r="AD857" s="1349"/>
      <c r="AE857" s="1349"/>
      <c r="AF857" s="1349"/>
    </row>
    <row r="858">
      <c r="A858" s="1211"/>
      <c r="B858" s="1523"/>
      <c r="C858" s="1523"/>
      <c r="D858" s="1523"/>
      <c r="E858" s="1523"/>
      <c r="F858" s="1523"/>
      <c r="G858" s="1523"/>
      <c r="H858" s="1523"/>
      <c r="I858" s="1523"/>
      <c r="J858" s="1523"/>
      <c r="K858" s="1523"/>
      <c r="L858" s="1523"/>
      <c r="M858" s="1523"/>
      <c r="N858" s="1349"/>
      <c r="O858" s="1349"/>
      <c r="P858" s="1349"/>
      <c r="Q858" s="1349"/>
      <c r="R858" s="1349"/>
      <c r="S858" s="1349"/>
      <c r="T858" s="1349"/>
      <c r="U858" s="1349"/>
      <c r="V858" s="1349"/>
      <c r="W858" s="1349"/>
      <c r="X858" s="1349"/>
      <c r="Y858" s="1349"/>
      <c r="Z858" s="1349"/>
      <c r="AA858" s="1349"/>
      <c r="AB858" s="1349"/>
      <c r="AC858" s="1349"/>
      <c r="AD858" s="1349"/>
      <c r="AE858" s="1349"/>
      <c r="AF858" s="1349"/>
    </row>
    <row r="859">
      <c r="A859" s="1211"/>
      <c r="B859" s="1523"/>
      <c r="C859" s="1523"/>
      <c r="D859" s="1523"/>
      <c r="E859" s="1523"/>
      <c r="F859" s="1523"/>
      <c r="G859" s="1523"/>
      <c r="H859" s="1523"/>
      <c r="I859" s="1523"/>
      <c r="J859" s="1523"/>
      <c r="K859" s="1523"/>
      <c r="L859" s="1523"/>
      <c r="M859" s="1523"/>
      <c r="N859" s="1349"/>
      <c r="O859" s="1349"/>
      <c r="P859" s="1349"/>
      <c r="Q859" s="1349"/>
      <c r="R859" s="1349"/>
      <c r="S859" s="1349"/>
      <c r="T859" s="1349"/>
      <c r="U859" s="1349"/>
      <c r="V859" s="1349"/>
      <c r="W859" s="1349"/>
      <c r="X859" s="1349"/>
      <c r="Y859" s="1349"/>
      <c r="Z859" s="1349"/>
      <c r="AA859" s="1349"/>
      <c r="AB859" s="1349"/>
      <c r="AC859" s="1349"/>
      <c r="AD859" s="1349"/>
      <c r="AE859" s="1349"/>
      <c r="AF859" s="1349"/>
    </row>
    <row r="860">
      <c r="A860" s="1211"/>
      <c r="B860" s="1523"/>
      <c r="C860" s="1523"/>
      <c r="D860" s="1523"/>
      <c r="E860" s="1523"/>
      <c r="F860" s="1523"/>
      <c r="G860" s="1523"/>
      <c r="H860" s="1523"/>
      <c r="I860" s="1523"/>
      <c r="J860" s="1523"/>
      <c r="K860" s="1523"/>
      <c r="L860" s="1523"/>
      <c r="M860" s="1523"/>
      <c r="N860" s="1349"/>
      <c r="O860" s="1349"/>
      <c r="P860" s="1349"/>
      <c r="Q860" s="1349"/>
      <c r="R860" s="1349"/>
      <c r="S860" s="1349"/>
      <c r="T860" s="1349"/>
      <c r="U860" s="1349"/>
      <c r="V860" s="1349"/>
      <c r="W860" s="1349"/>
      <c r="X860" s="1349"/>
      <c r="Y860" s="1349"/>
      <c r="Z860" s="1349"/>
      <c r="AA860" s="1349"/>
      <c r="AB860" s="1349"/>
      <c r="AC860" s="1349"/>
      <c r="AD860" s="1349"/>
      <c r="AE860" s="1349"/>
      <c r="AF860" s="1349"/>
    </row>
    <row r="861">
      <c r="A861" s="1211"/>
      <c r="B861" s="1523"/>
      <c r="C861" s="1523"/>
      <c r="D861" s="1523"/>
      <c r="E861" s="1523"/>
      <c r="F861" s="1523"/>
      <c r="G861" s="1523"/>
      <c r="H861" s="1523"/>
      <c r="I861" s="1523"/>
      <c r="J861" s="1523"/>
      <c r="K861" s="1523"/>
      <c r="L861" s="1523"/>
      <c r="M861" s="1523"/>
      <c r="N861" s="1349"/>
      <c r="O861" s="1349"/>
      <c r="P861" s="1349"/>
      <c r="Q861" s="1349"/>
      <c r="R861" s="1349"/>
      <c r="S861" s="1349"/>
      <c r="T861" s="1349"/>
      <c r="U861" s="1349"/>
      <c r="V861" s="1349"/>
      <c r="W861" s="1349"/>
      <c r="X861" s="1349"/>
      <c r="Y861" s="1349"/>
      <c r="Z861" s="1349"/>
      <c r="AA861" s="1349"/>
      <c r="AB861" s="1349"/>
      <c r="AC861" s="1349"/>
      <c r="AD861" s="1349"/>
      <c r="AE861" s="1349"/>
      <c r="AF861" s="1349"/>
    </row>
    <row r="862">
      <c r="A862" s="1211"/>
      <c r="B862" s="1523"/>
      <c r="C862" s="1523"/>
      <c r="D862" s="1523"/>
      <c r="E862" s="1523"/>
      <c r="F862" s="1523"/>
      <c r="G862" s="1523"/>
      <c r="H862" s="1523"/>
      <c r="I862" s="1523"/>
      <c r="J862" s="1523"/>
      <c r="K862" s="1523"/>
      <c r="L862" s="1523"/>
      <c r="M862" s="1523"/>
      <c r="N862" s="1349"/>
      <c r="O862" s="1349"/>
      <c r="P862" s="1349"/>
      <c r="Q862" s="1349"/>
      <c r="R862" s="1349"/>
      <c r="S862" s="1349"/>
      <c r="T862" s="1349"/>
      <c r="U862" s="1349"/>
      <c r="V862" s="1349"/>
      <c r="W862" s="1349"/>
      <c r="X862" s="1349"/>
      <c r="Y862" s="1349"/>
      <c r="Z862" s="1349"/>
      <c r="AA862" s="1349"/>
      <c r="AB862" s="1349"/>
      <c r="AC862" s="1349"/>
      <c r="AD862" s="1349"/>
      <c r="AE862" s="1349"/>
      <c r="AF862" s="1349"/>
    </row>
    <row r="863">
      <c r="A863" s="1211"/>
      <c r="B863" s="1523"/>
      <c r="C863" s="1523"/>
      <c r="D863" s="1523"/>
      <c r="E863" s="1523"/>
      <c r="F863" s="1523"/>
      <c r="G863" s="1523"/>
      <c r="H863" s="1523"/>
      <c r="I863" s="1523"/>
      <c r="J863" s="1523"/>
      <c r="K863" s="1523"/>
      <c r="L863" s="1523"/>
      <c r="M863" s="1523"/>
      <c r="N863" s="1349"/>
      <c r="O863" s="1349"/>
      <c r="P863" s="1349"/>
      <c r="Q863" s="1349"/>
      <c r="R863" s="1349"/>
      <c r="S863" s="1349"/>
      <c r="T863" s="1349"/>
      <c r="U863" s="1349"/>
      <c r="V863" s="1349"/>
      <c r="W863" s="1349"/>
      <c r="X863" s="1349"/>
      <c r="Y863" s="1349"/>
      <c r="Z863" s="1349"/>
      <c r="AA863" s="1349"/>
      <c r="AB863" s="1349"/>
      <c r="AC863" s="1349"/>
      <c r="AD863" s="1349"/>
      <c r="AE863" s="1349"/>
      <c r="AF863" s="1349"/>
    </row>
    <row r="864">
      <c r="A864" s="1211"/>
      <c r="B864" s="1523"/>
      <c r="C864" s="1523"/>
      <c r="D864" s="1523"/>
      <c r="E864" s="1523"/>
      <c r="F864" s="1523"/>
      <c r="G864" s="1523"/>
      <c r="H864" s="1523"/>
      <c r="I864" s="1523"/>
      <c r="J864" s="1523"/>
      <c r="K864" s="1523"/>
      <c r="L864" s="1523"/>
      <c r="M864" s="1523"/>
      <c r="N864" s="1349"/>
      <c r="O864" s="1349"/>
      <c r="P864" s="1349"/>
      <c r="Q864" s="1349"/>
      <c r="R864" s="1349"/>
      <c r="S864" s="1349"/>
      <c r="T864" s="1349"/>
      <c r="U864" s="1349"/>
      <c r="V864" s="1349"/>
      <c r="W864" s="1349"/>
      <c r="X864" s="1349"/>
      <c r="Y864" s="1349"/>
      <c r="Z864" s="1349"/>
      <c r="AA864" s="1349"/>
      <c r="AB864" s="1349"/>
      <c r="AC864" s="1349"/>
      <c r="AD864" s="1349"/>
      <c r="AE864" s="1349"/>
      <c r="AF864" s="1349"/>
    </row>
    <row r="865">
      <c r="A865" s="1211"/>
      <c r="B865" s="1523"/>
      <c r="C865" s="1523"/>
      <c r="D865" s="1523"/>
      <c r="E865" s="1523"/>
      <c r="F865" s="1523"/>
      <c r="G865" s="1523"/>
      <c r="H865" s="1523"/>
      <c r="I865" s="1523"/>
      <c r="J865" s="1523"/>
      <c r="K865" s="1523"/>
      <c r="L865" s="1523"/>
      <c r="M865" s="1523"/>
      <c r="N865" s="1349"/>
      <c r="O865" s="1349"/>
      <c r="P865" s="1349"/>
      <c r="Q865" s="1349"/>
      <c r="R865" s="1349"/>
      <c r="S865" s="1349"/>
      <c r="T865" s="1349"/>
      <c r="U865" s="1349"/>
      <c r="V865" s="1349"/>
      <c r="W865" s="1349"/>
      <c r="X865" s="1349"/>
      <c r="Y865" s="1349"/>
      <c r="Z865" s="1349"/>
      <c r="AA865" s="1349"/>
      <c r="AB865" s="1349"/>
      <c r="AC865" s="1349"/>
      <c r="AD865" s="1349"/>
      <c r="AE865" s="1349"/>
      <c r="AF865" s="1349"/>
    </row>
    <row r="866">
      <c r="A866" s="1211"/>
      <c r="B866" s="1523"/>
      <c r="C866" s="1523"/>
      <c r="D866" s="1523"/>
      <c r="E866" s="1523"/>
      <c r="F866" s="1523"/>
      <c r="G866" s="1523"/>
      <c r="H866" s="1523"/>
      <c r="I866" s="1523"/>
      <c r="J866" s="1523"/>
      <c r="K866" s="1523"/>
      <c r="L866" s="1523"/>
      <c r="M866" s="1523"/>
      <c r="N866" s="1349"/>
      <c r="O866" s="1349"/>
      <c r="P866" s="1349"/>
      <c r="Q866" s="1349"/>
      <c r="R866" s="1349"/>
      <c r="S866" s="1349"/>
      <c r="T866" s="1349"/>
      <c r="U866" s="1349"/>
      <c r="V866" s="1349"/>
      <c r="W866" s="1349"/>
      <c r="X866" s="1349"/>
      <c r="Y866" s="1349"/>
      <c r="Z866" s="1349"/>
      <c r="AA866" s="1349"/>
      <c r="AB866" s="1349"/>
      <c r="AC866" s="1349"/>
      <c r="AD866" s="1349"/>
      <c r="AE866" s="1349"/>
      <c r="AF866" s="1349"/>
    </row>
    <row r="867">
      <c r="A867" s="1211"/>
      <c r="B867" s="1523"/>
      <c r="C867" s="1523"/>
      <c r="D867" s="1523"/>
      <c r="E867" s="1523"/>
      <c r="F867" s="1523"/>
      <c r="G867" s="1523"/>
      <c r="H867" s="1523"/>
      <c r="I867" s="1523"/>
      <c r="J867" s="1523"/>
      <c r="K867" s="1523"/>
      <c r="L867" s="1523"/>
      <c r="M867" s="1523"/>
      <c r="N867" s="1349"/>
      <c r="O867" s="1349"/>
      <c r="P867" s="1349"/>
      <c r="Q867" s="1349"/>
      <c r="R867" s="1349"/>
      <c r="S867" s="1349"/>
      <c r="T867" s="1349"/>
      <c r="U867" s="1349"/>
      <c r="V867" s="1349"/>
      <c r="W867" s="1349"/>
      <c r="X867" s="1349"/>
      <c r="Y867" s="1349"/>
      <c r="Z867" s="1349"/>
      <c r="AA867" s="1349"/>
      <c r="AB867" s="1349"/>
      <c r="AC867" s="1349"/>
      <c r="AD867" s="1349"/>
      <c r="AE867" s="1349"/>
      <c r="AF867" s="1349"/>
    </row>
    <row r="868">
      <c r="A868" s="1211"/>
      <c r="B868" s="1523"/>
      <c r="C868" s="1523"/>
      <c r="D868" s="1523"/>
      <c r="E868" s="1523"/>
      <c r="F868" s="1523"/>
      <c r="G868" s="1523"/>
      <c r="H868" s="1523"/>
      <c r="I868" s="1523"/>
      <c r="J868" s="1523"/>
      <c r="K868" s="1523"/>
      <c r="L868" s="1523"/>
      <c r="M868" s="1523"/>
      <c r="N868" s="1349"/>
      <c r="O868" s="1349"/>
      <c r="P868" s="1349"/>
      <c r="Q868" s="1349"/>
      <c r="R868" s="1349"/>
      <c r="S868" s="1349"/>
      <c r="T868" s="1349"/>
      <c r="U868" s="1349"/>
      <c r="V868" s="1349"/>
      <c r="W868" s="1349"/>
      <c r="X868" s="1349"/>
      <c r="Y868" s="1349"/>
      <c r="Z868" s="1349"/>
      <c r="AA868" s="1349"/>
      <c r="AB868" s="1349"/>
      <c r="AC868" s="1349"/>
      <c r="AD868" s="1349"/>
      <c r="AE868" s="1349"/>
      <c r="AF868" s="1349"/>
    </row>
    <row r="869">
      <c r="A869" s="1211"/>
      <c r="B869" s="1523"/>
      <c r="C869" s="1523"/>
      <c r="D869" s="1523"/>
      <c r="E869" s="1523"/>
      <c r="F869" s="1523"/>
      <c r="G869" s="1523"/>
      <c r="H869" s="1523"/>
      <c r="I869" s="1523"/>
      <c r="J869" s="1523"/>
      <c r="K869" s="1523"/>
      <c r="L869" s="1523"/>
      <c r="M869" s="1523"/>
      <c r="N869" s="1349"/>
      <c r="O869" s="1349"/>
      <c r="P869" s="1349"/>
      <c r="Q869" s="1349"/>
      <c r="R869" s="1349"/>
      <c r="S869" s="1349"/>
      <c r="T869" s="1349"/>
      <c r="U869" s="1349"/>
      <c r="V869" s="1349"/>
      <c r="W869" s="1349"/>
      <c r="X869" s="1349"/>
      <c r="Y869" s="1349"/>
      <c r="Z869" s="1349"/>
      <c r="AA869" s="1349"/>
      <c r="AB869" s="1349"/>
      <c r="AC869" s="1349"/>
      <c r="AD869" s="1349"/>
      <c r="AE869" s="1349"/>
      <c r="AF869" s="1349"/>
    </row>
    <row r="870">
      <c r="A870" s="1211"/>
      <c r="B870" s="1523"/>
      <c r="C870" s="1523"/>
      <c r="D870" s="1523"/>
      <c r="E870" s="1523"/>
      <c r="F870" s="1523"/>
      <c r="G870" s="1523"/>
      <c r="H870" s="1523"/>
      <c r="I870" s="1523"/>
      <c r="J870" s="1523"/>
      <c r="K870" s="1523"/>
      <c r="L870" s="1523"/>
      <c r="M870" s="1523"/>
      <c r="N870" s="1349"/>
      <c r="O870" s="1349"/>
      <c r="P870" s="1349"/>
      <c r="Q870" s="1349"/>
      <c r="R870" s="1349"/>
      <c r="S870" s="1349"/>
      <c r="T870" s="1349"/>
      <c r="U870" s="1349"/>
      <c r="V870" s="1349"/>
      <c r="W870" s="1349"/>
      <c r="X870" s="1349"/>
      <c r="Y870" s="1349"/>
      <c r="Z870" s="1349"/>
      <c r="AA870" s="1349"/>
      <c r="AB870" s="1349"/>
      <c r="AC870" s="1349"/>
      <c r="AD870" s="1349"/>
      <c r="AE870" s="1349"/>
      <c r="AF870" s="1349"/>
    </row>
    <row r="871">
      <c r="A871" s="1211"/>
      <c r="B871" s="1523"/>
      <c r="C871" s="1523"/>
      <c r="D871" s="1523"/>
      <c r="E871" s="1523"/>
      <c r="F871" s="1523"/>
      <c r="G871" s="1523"/>
      <c r="H871" s="1523"/>
      <c r="I871" s="1523"/>
      <c r="J871" s="1523"/>
      <c r="K871" s="1523"/>
      <c r="L871" s="1523"/>
      <c r="M871" s="1523"/>
      <c r="N871" s="1349"/>
      <c r="O871" s="1349"/>
      <c r="P871" s="1349"/>
      <c r="Q871" s="1349"/>
      <c r="R871" s="1349"/>
      <c r="S871" s="1349"/>
      <c r="T871" s="1349"/>
      <c r="U871" s="1349"/>
      <c r="V871" s="1349"/>
      <c r="W871" s="1349"/>
      <c r="X871" s="1349"/>
      <c r="Y871" s="1349"/>
      <c r="Z871" s="1349"/>
      <c r="AA871" s="1349"/>
      <c r="AB871" s="1349"/>
      <c r="AC871" s="1349"/>
      <c r="AD871" s="1349"/>
      <c r="AE871" s="1349"/>
      <c r="AF871" s="1349"/>
    </row>
    <row r="872">
      <c r="A872" s="1211"/>
      <c r="B872" s="1523"/>
      <c r="C872" s="1523"/>
      <c r="D872" s="1523"/>
      <c r="E872" s="1523"/>
      <c r="F872" s="1523"/>
      <c r="G872" s="1523"/>
      <c r="H872" s="1523"/>
      <c r="I872" s="1523"/>
      <c r="J872" s="1523"/>
      <c r="K872" s="1523"/>
      <c r="L872" s="1523"/>
      <c r="M872" s="1523"/>
      <c r="N872" s="1349"/>
      <c r="O872" s="1349"/>
      <c r="P872" s="1349"/>
      <c r="Q872" s="1349"/>
      <c r="R872" s="1349"/>
      <c r="S872" s="1349"/>
      <c r="T872" s="1349"/>
      <c r="U872" s="1349"/>
      <c r="V872" s="1349"/>
      <c r="W872" s="1349"/>
      <c r="X872" s="1349"/>
      <c r="Y872" s="1349"/>
      <c r="Z872" s="1349"/>
      <c r="AA872" s="1349"/>
      <c r="AB872" s="1349"/>
      <c r="AC872" s="1349"/>
      <c r="AD872" s="1349"/>
      <c r="AE872" s="1349"/>
      <c r="AF872" s="1349"/>
    </row>
    <row r="873">
      <c r="A873" s="1211"/>
      <c r="B873" s="1523"/>
      <c r="C873" s="1523"/>
      <c r="D873" s="1523"/>
      <c r="E873" s="1523"/>
      <c r="F873" s="1523"/>
      <c r="G873" s="1523"/>
      <c r="H873" s="1523"/>
      <c r="I873" s="1523"/>
      <c r="J873" s="1523"/>
      <c r="K873" s="1523"/>
      <c r="L873" s="1523"/>
      <c r="M873" s="1523"/>
      <c r="N873" s="1349"/>
      <c r="O873" s="1349"/>
      <c r="P873" s="1349"/>
      <c r="Q873" s="1349"/>
      <c r="R873" s="1349"/>
      <c r="S873" s="1349"/>
      <c r="T873" s="1349"/>
      <c r="U873" s="1349"/>
      <c r="V873" s="1349"/>
      <c r="W873" s="1349"/>
      <c r="X873" s="1349"/>
      <c r="Y873" s="1349"/>
      <c r="Z873" s="1349"/>
      <c r="AA873" s="1349"/>
      <c r="AB873" s="1349"/>
      <c r="AC873" s="1349"/>
      <c r="AD873" s="1349"/>
      <c r="AE873" s="1349"/>
      <c r="AF873" s="1349"/>
    </row>
    <row r="874">
      <c r="A874" s="1211"/>
      <c r="B874" s="1523"/>
      <c r="C874" s="1523"/>
      <c r="D874" s="1523"/>
      <c r="E874" s="1523"/>
      <c r="F874" s="1523"/>
      <c r="G874" s="1523"/>
      <c r="H874" s="1523"/>
      <c r="I874" s="1523"/>
      <c r="J874" s="1523"/>
      <c r="K874" s="1523"/>
      <c r="L874" s="1523"/>
      <c r="M874" s="1523"/>
      <c r="N874" s="1349"/>
      <c r="O874" s="1349"/>
      <c r="P874" s="1349"/>
      <c r="Q874" s="1349"/>
      <c r="R874" s="1349"/>
      <c r="S874" s="1349"/>
      <c r="T874" s="1349"/>
      <c r="U874" s="1349"/>
      <c r="V874" s="1349"/>
      <c r="W874" s="1349"/>
      <c r="X874" s="1349"/>
      <c r="Y874" s="1349"/>
      <c r="Z874" s="1349"/>
      <c r="AA874" s="1349"/>
      <c r="AB874" s="1349"/>
      <c r="AC874" s="1349"/>
      <c r="AD874" s="1349"/>
      <c r="AE874" s="1349"/>
      <c r="AF874" s="1349"/>
    </row>
    <row r="875">
      <c r="A875" s="1211"/>
      <c r="B875" s="1523"/>
      <c r="C875" s="1523"/>
      <c r="D875" s="1523"/>
      <c r="E875" s="1523"/>
      <c r="F875" s="1523"/>
      <c r="G875" s="1523"/>
      <c r="H875" s="1523"/>
      <c r="I875" s="1523"/>
      <c r="J875" s="1523"/>
      <c r="K875" s="1523"/>
      <c r="L875" s="1523"/>
      <c r="M875" s="1523"/>
      <c r="N875" s="1349"/>
      <c r="O875" s="1349"/>
      <c r="P875" s="1349"/>
      <c r="Q875" s="1349"/>
      <c r="R875" s="1349"/>
      <c r="S875" s="1349"/>
      <c r="T875" s="1349"/>
      <c r="U875" s="1349"/>
      <c r="V875" s="1349"/>
      <c r="W875" s="1349"/>
      <c r="X875" s="1349"/>
      <c r="Y875" s="1349"/>
      <c r="Z875" s="1349"/>
      <c r="AA875" s="1349"/>
      <c r="AB875" s="1349"/>
      <c r="AC875" s="1349"/>
      <c r="AD875" s="1349"/>
      <c r="AE875" s="1349"/>
      <c r="AF875" s="1349"/>
    </row>
    <row r="876">
      <c r="A876" s="1211"/>
      <c r="B876" s="1523"/>
      <c r="C876" s="1523"/>
      <c r="D876" s="1523"/>
      <c r="E876" s="1523"/>
      <c r="F876" s="1523"/>
      <c r="G876" s="1523"/>
      <c r="H876" s="1523"/>
      <c r="I876" s="1523"/>
      <c r="J876" s="1523"/>
      <c r="K876" s="1523"/>
      <c r="L876" s="1523"/>
      <c r="M876" s="1523"/>
      <c r="N876" s="1349"/>
      <c r="O876" s="1349"/>
      <c r="P876" s="1349"/>
      <c r="Q876" s="1349"/>
      <c r="R876" s="1349"/>
      <c r="S876" s="1349"/>
      <c r="T876" s="1349"/>
      <c r="U876" s="1349"/>
      <c r="V876" s="1349"/>
      <c r="W876" s="1349"/>
      <c r="X876" s="1349"/>
      <c r="Y876" s="1349"/>
      <c r="Z876" s="1349"/>
      <c r="AA876" s="1349"/>
      <c r="AB876" s="1349"/>
      <c r="AC876" s="1349"/>
      <c r="AD876" s="1349"/>
      <c r="AE876" s="1349"/>
      <c r="AF876" s="1349"/>
    </row>
    <row r="877">
      <c r="A877" s="1211"/>
      <c r="B877" s="1523"/>
      <c r="C877" s="1523"/>
      <c r="D877" s="1523"/>
      <c r="E877" s="1523"/>
      <c r="F877" s="1523"/>
      <c r="G877" s="1523"/>
      <c r="H877" s="1523"/>
      <c r="I877" s="1523"/>
      <c r="J877" s="1523"/>
      <c r="K877" s="1523"/>
      <c r="L877" s="1523"/>
      <c r="M877" s="1523"/>
      <c r="N877" s="1349"/>
      <c r="O877" s="1349"/>
      <c r="P877" s="1349"/>
      <c r="Q877" s="1349"/>
      <c r="R877" s="1349"/>
      <c r="S877" s="1349"/>
      <c r="T877" s="1349"/>
      <c r="U877" s="1349"/>
      <c r="V877" s="1349"/>
      <c r="W877" s="1349"/>
      <c r="X877" s="1349"/>
      <c r="Y877" s="1349"/>
      <c r="Z877" s="1349"/>
      <c r="AA877" s="1349"/>
      <c r="AB877" s="1349"/>
      <c r="AC877" s="1349"/>
      <c r="AD877" s="1349"/>
      <c r="AE877" s="1349"/>
      <c r="AF877" s="1349"/>
    </row>
    <row r="878">
      <c r="A878" s="1211"/>
      <c r="B878" s="1523"/>
      <c r="C878" s="1523"/>
      <c r="D878" s="1523"/>
      <c r="E878" s="1523"/>
      <c r="F878" s="1523"/>
      <c r="G878" s="1523"/>
      <c r="H878" s="1523"/>
      <c r="I878" s="1523"/>
      <c r="J878" s="1523"/>
      <c r="K878" s="1523"/>
      <c r="L878" s="1523"/>
      <c r="M878" s="1523"/>
      <c r="N878" s="1349"/>
      <c r="O878" s="1349"/>
      <c r="P878" s="1349"/>
      <c r="Q878" s="1349"/>
      <c r="R878" s="1349"/>
      <c r="S878" s="1349"/>
      <c r="T878" s="1349"/>
      <c r="U878" s="1349"/>
      <c r="V878" s="1349"/>
      <c r="W878" s="1349"/>
      <c r="X878" s="1349"/>
      <c r="Y878" s="1349"/>
      <c r="Z878" s="1349"/>
      <c r="AA878" s="1349"/>
      <c r="AB878" s="1349"/>
      <c r="AC878" s="1349"/>
      <c r="AD878" s="1349"/>
      <c r="AE878" s="1349"/>
      <c r="AF878" s="1349"/>
    </row>
    <row r="879">
      <c r="A879" s="1211"/>
      <c r="B879" s="1523"/>
      <c r="C879" s="1523"/>
      <c r="D879" s="1523"/>
      <c r="E879" s="1523"/>
      <c r="F879" s="1523"/>
      <c r="G879" s="1523"/>
      <c r="H879" s="1523"/>
      <c r="I879" s="1523"/>
      <c r="J879" s="1523"/>
      <c r="K879" s="1523"/>
      <c r="L879" s="1523"/>
      <c r="M879" s="1523"/>
      <c r="N879" s="1349"/>
      <c r="O879" s="1349"/>
      <c r="P879" s="1349"/>
      <c r="Q879" s="1349"/>
      <c r="R879" s="1349"/>
      <c r="S879" s="1349"/>
      <c r="T879" s="1349"/>
      <c r="U879" s="1349"/>
      <c r="V879" s="1349"/>
      <c r="W879" s="1349"/>
      <c r="X879" s="1349"/>
      <c r="Y879" s="1349"/>
      <c r="Z879" s="1349"/>
      <c r="AA879" s="1349"/>
      <c r="AB879" s="1349"/>
      <c r="AC879" s="1349"/>
      <c r="AD879" s="1349"/>
      <c r="AE879" s="1349"/>
      <c r="AF879" s="1349"/>
    </row>
    <row r="880">
      <c r="A880" s="1211"/>
      <c r="B880" s="1523"/>
      <c r="C880" s="1523"/>
      <c r="D880" s="1523"/>
      <c r="E880" s="1523"/>
      <c r="F880" s="1523"/>
      <c r="G880" s="1523"/>
      <c r="H880" s="1523"/>
      <c r="I880" s="1523"/>
      <c r="J880" s="1523"/>
      <c r="K880" s="1523"/>
      <c r="L880" s="1523"/>
      <c r="M880" s="1523"/>
      <c r="N880" s="1349"/>
      <c r="O880" s="1349"/>
      <c r="P880" s="1349"/>
      <c r="Q880" s="1349"/>
      <c r="R880" s="1349"/>
      <c r="S880" s="1349"/>
      <c r="T880" s="1349"/>
      <c r="U880" s="1349"/>
      <c r="V880" s="1349"/>
      <c r="W880" s="1349"/>
      <c r="X880" s="1349"/>
      <c r="Y880" s="1349"/>
      <c r="Z880" s="1349"/>
      <c r="AA880" s="1349"/>
      <c r="AB880" s="1349"/>
      <c r="AC880" s="1349"/>
      <c r="AD880" s="1349"/>
      <c r="AE880" s="1349"/>
      <c r="AF880" s="1349"/>
    </row>
    <row r="881">
      <c r="A881" s="1211"/>
      <c r="B881" s="1523"/>
      <c r="C881" s="1523"/>
      <c r="D881" s="1523"/>
      <c r="E881" s="1523"/>
      <c r="F881" s="1523"/>
      <c r="G881" s="1523"/>
      <c r="H881" s="1523"/>
      <c r="I881" s="1523"/>
      <c r="J881" s="1523"/>
      <c r="K881" s="1523"/>
      <c r="L881" s="1523"/>
      <c r="M881" s="1523"/>
      <c r="N881" s="1349"/>
      <c r="O881" s="1349"/>
      <c r="P881" s="1349"/>
      <c r="Q881" s="1349"/>
      <c r="R881" s="1349"/>
      <c r="S881" s="1349"/>
      <c r="T881" s="1349"/>
      <c r="U881" s="1349"/>
      <c r="V881" s="1349"/>
      <c r="W881" s="1349"/>
      <c r="X881" s="1349"/>
      <c r="Y881" s="1349"/>
      <c r="Z881" s="1349"/>
      <c r="AA881" s="1349"/>
      <c r="AB881" s="1349"/>
      <c r="AC881" s="1349"/>
      <c r="AD881" s="1349"/>
      <c r="AE881" s="1349"/>
      <c r="AF881" s="1349"/>
    </row>
    <row r="882">
      <c r="A882" s="1211"/>
      <c r="B882" s="1523"/>
      <c r="C882" s="1523"/>
      <c r="D882" s="1523"/>
      <c r="E882" s="1523"/>
      <c r="F882" s="1523"/>
      <c r="G882" s="1523"/>
      <c r="H882" s="1523"/>
      <c r="I882" s="1523"/>
      <c r="J882" s="1523"/>
      <c r="K882" s="1523"/>
      <c r="L882" s="1523"/>
      <c r="M882" s="1523"/>
      <c r="N882" s="1349"/>
      <c r="O882" s="1349"/>
      <c r="P882" s="1349"/>
      <c r="Q882" s="1349"/>
      <c r="R882" s="1349"/>
      <c r="S882" s="1349"/>
      <c r="T882" s="1349"/>
      <c r="U882" s="1349"/>
      <c r="V882" s="1349"/>
      <c r="W882" s="1349"/>
      <c r="X882" s="1349"/>
      <c r="Y882" s="1349"/>
      <c r="Z882" s="1349"/>
      <c r="AA882" s="1349"/>
      <c r="AB882" s="1349"/>
      <c r="AC882" s="1349"/>
      <c r="AD882" s="1349"/>
      <c r="AE882" s="1349"/>
      <c r="AF882" s="1349"/>
    </row>
    <row r="883">
      <c r="A883" s="1211"/>
      <c r="B883" s="1523"/>
      <c r="C883" s="1523"/>
      <c r="D883" s="1523"/>
      <c r="E883" s="1523"/>
      <c r="F883" s="1523"/>
      <c r="G883" s="1523"/>
      <c r="H883" s="1523"/>
      <c r="I883" s="1523"/>
      <c r="J883" s="1523"/>
      <c r="K883" s="1523"/>
      <c r="L883" s="1523"/>
      <c r="M883" s="1523"/>
      <c r="N883" s="1349"/>
      <c r="O883" s="1349"/>
      <c r="P883" s="1349"/>
      <c r="Q883" s="1349"/>
      <c r="R883" s="1349"/>
      <c r="S883" s="1349"/>
      <c r="T883" s="1349"/>
      <c r="U883" s="1349"/>
      <c r="V883" s="1349"/>
      <c r="W883" s="1349"/>
      <c r="X883" s="1349"/>
      <c r="Y883" s="1349"/>
      <c r="Z883" s="1349"/>
      <c r="AA883" s="1349"/>
      <c r="AB883" s="1349"/>
      <c r="AC883" s="1349"/>
      <c r="AD883" s="1349"/>
      <c r="AE883" s="1349"/>
      <c r="AF883" s="1349"/>
    </row>
    <row r="884">
      <c r="A884" s="1211"/>
      <c r="B884" s="1523"/>
      <c r="C884" s="1523"/>
      <c r="D884" s="1523"/>
      <c r="E884" s="1523"/>
      <c r="F884" s="1523"/>
      <c r="G884" s="1523"/>
      <c r="H884" s="1523"/>
      <c r="I884" s="1523"/>
      <c r="J884" s="1523"/>
      <c r="K884" s="1523"/>
      <c r="L884" s="1523"/>
      <c r="M884" s="1523"/>
      <c r="N884" s="1349"/>
      <c r="O884" s="1349"/>
      <c r="P884" s="1349"/>
      <c r="Q884" s="1349"/>
      <c r="R884" s="1349"/>
      <c r="S884" s="1349"/>
      <c r="T884" s="1349"/>
      <c r="U884" s="1349"/>
      <c r="V884" s="1349"/>
      <c r="W884" s="1349"/>
      <c r="X884" s="1349"/>
      <c r="Y884" s="1349"/>
      <c r="Z884" s="1349"/>
      <c r="AA884" s="1349"/>
      <c r="AB884" s="1349"/>
      <c r="AC884" s="1349"/>
      <c r="AD884" s="1349"/>
      <c r="AE884" s="1349"/>
      <c r="AF884" s="1349"/>
    </row>
    <row r="885">
      <c r="A885" s="1211"/>
      <c r="B885" s="1523"/>
      <c r="C885" s="1523"/>
      <c r="D885" s="1523"/>
      <c r="E885" s="1523"/>
      <c r="F885" s="1523"/>
      <c r="G885" s="1523"/>
      <c r="H885" s="1523"/>
      <c r="I885" s="1523"/>
      <c r="J885" s="1523"/>
      <c r="K885" s="1523"/>
      <c r="L885" s="1523"/>
      <c r="M885" s="1523"/>
      <c r="N885" s="1349"/>
      <c r="O885" s="1349"/>
      <c r="P885" s="1349"/>
      <c r="Q885" s="1349"/>
      <c r="R885" s="1349"/>
      <c r="S885" s="1349"/>
      <c r="T885" s="1349"/>
      <c r="U885" s="1349"/>
      <c r="V885" s="1349"/>
      <c r="W885" s="1349"/>
      <c r="X885" s="1349"/>
      <c r="Y885" s="1349"/>
      <c r="Z885" s="1349"/>
      <c r="AA885" s="1349"/>
      <c r="AB885" s="1349"/>
      <c r="AC885" s="1349"/>
      <c r="AD885" s="1349"/>
      <c r="AE885" s="1349"/>
      <c r="AF885" s="1349"/>
    </row>
    <row r="886">
      <c r="A886" s="1211"/>
      <c r="B886" s="1523"/>
      <c r="C886" s="1523"/>
      <c r="D886" s="1523"/>
      <c r="E886" s="1523"/>
      <c r="F886" s="1523"/>
      <c r="G886" s="1523"/>
      <c r="H886" s="1523"/>
      <c r="I886" s="1523"/>
      <c r="J886" s="1523"/>
      <c r="K886" s="1523"/>
      <c r="L886" s="1523"/>
      <c r="M886" s="1523"/>
      <c r="N886" s="1349"/>
      <c r="O886" s="1349"/>
      <c r="P886" s="1349"/>
      <c r="Q886" s="1349"/>
      <c r="R886" s="1349"/>
      <c r="S886" s="1349"/>
      <c r="T886" s="1349"/>
      <c r="U886" s="1349"/>
      <c r="V886" s="1349"/>
      <c r="W886" s="1349"/>
      <c r="X886" s="1349"/>
      <c r="Y886" s="1349"/>
      <c r="Z886" s="1349"/>
      <c r="AA886" s="1349"/>
      <c r="AB886" s="1349"/>
      <c r="AC886" s="1349"/>
      <c r="AD886" s="1349"/>
      <c r="AE886" s="1349"/>
      <c r="AF886" s="1349"/>
    </row>
    <row r="887">
      <c r="A887" s="1211"/>
      <c r="B887" s="1523"/>
      <c r="C887" s="1523"/>
      <c r="D887" s="1523"/>
      <c r="E887" s="1523"/>
      <c r="F887" s="1523"/>
      <c r="G887" s="1523"/>
      <c r="H887" s="1523"/>
      <c r="I887" s="1523"/>
      <c r="J887" s="1523"/>
      <c r="K887" s="1523"/>
      <c r="L887" s="1523"/>
      <c r="M887" s="1523"/>
      <c r="N887" s="1349"/>
      <c r="O887" s="1349"/>
      <c r="P887" s="1349"/>
      <c r="Q887" s="1349"/>
      <c r="R887" s="1349"/>
      <c r="S887" s="1349"/>
      <c r="T887" s="1349"/>
      <c r="U887" s="1349"/>
      <c r="V887" s="1349"/>
      <c r="W887" s="1349"/>
      <c r="X887" s="1349"/>
      <c r="Y887" s="1349"/>
      <c r="Z887" s="1349"/>
      <c r="AA887" s="1349"/>
      <c r="AB887" s="1349"/>
      <c r="AC887" s="1349"/>
      <c r="AD887" s="1349"/>
      <c r="AE887" s="1349"/>
      <c r="AF887" s="1349"/>
    </row>
    <row r="888">
      <c r="A888" s="1211"/>
      <c r="B888" s="1523"/>
      <c r="C888" s="1523"/>
      <c r="D888" s="1523"/>
      <c r="E888" s="1523"/>
      <c r="F888" s="1523"/>
      <c r="G888" s="1523"/>
      <c r="H888" s="1523"/>
      <c r="I888" s="1523"/>
      <c r="J888" s="1523"/>
      <c r="K888" s="1523"/>
      <c r="L888" s="1523"/>
      <c r="M888" s="1523"/>
      <c r="N888" s="1349"/>
      <c r="O888" s="1349"/>
      <c r="P888" s="1349"/>
      <c r="Q888" s="1349"/>
      <c r="R888" s="1349"/>
      <c r="S888" s="1349"/>
      <c r="T888" s="1349"/>
      <c r="U888" s="1349"/>
      <c r="V888" s="1349"/>
      <c r="W888" s="1349"/>
      <c r="X888" s="1349"/>
      <c r="Y888" s="1349"/>
      <c r="Z888" s="1349"/>
      <c r="AA888" s="1349"/>
      <c r="AB888" s="1349"/>
      <c r="AC888" s="1349"/>
      <c r="AD888" s="1349"/>
      <c r="AE888" s="1349"/>
      <c r="AF888" s="1349"/>
    </row>
    <row r="889">
      <c r="A889" s="1211"/>
      <c r="B889" s="1523"/>
      <c r="C889" s="1523"/>
      <c r="D889" s="1523"/>
      <c r="E889" s="1523"/>
      <c r="F889" s="1523"/>
      <c r="G889" s="1523"/>
      <c r="H889" s="1523"/>
      <c r="I889" s="1523"/>
      <c r="J889" s="1523"/>
      <c r="K889" s="1523"/>
      <c r="L889" s="1523"/>
      <c r="M889" s="1523"/>
      <c r="N889" s="1349"/>
      <c r="O889" s="1349"/>
      <c r="P889" s="1349"/>
      <c r="Q889" s="1349"/>
      <c r="R889" s="1349"/>
      <c r="S889" s="1349"/>
      <c r="T889" s="1349"/>
      <c r="U889" s="1349"/>
      <c r="V889" s="1349"/>
      <c r="W889" s="1349"/>
      <c r="X889" s="1349"/>
      <c r="Y889" s="1349"/>
      <c r="Z889" s="1349"/>
      <c r="AA889" s="1349"/>
      <c r="AB889" s="1349"/>
      <c r="AC889" s="1349"/>
      <c r="AD889" s="1349"/>
      <c r="AE889" s="1349"/>
      <c r="AF889" s="1349"/>
    </row>
    <row r="890">
      <c r="A890" s="1211"/>
      <c r="B890" s="1523"/>
      <c r="C890" s="1523"/>
      <c r="D890" s="1523"/>
      <c r="E890" s="1523"/>
      <c r="F890" s="1523"/>
      <c r="G890" s="1523"/>
      <c r="H890" s="1523"/>
      <c r="I890" s="1523"/>
      <c r="J890" s="1523"/>
      <c r="K890" s="1523"/>
      <c r="L890" s="1523"/>
      <c r="M890" s="1523"/>
      <c r="N890" s="1349"/>
      <c r="O890" s="1349"/>
      <c r="P890" s="1349"/>
      <c r="Q890" s="1349"/>
      <c r="R890" s="1349"/>
      <c r="S890" s="1349"/>
      <c r="T890" s="1349"/>
      <c r="U890" s="1349"/>
      <c r="V890" s="1349"/>
      <c r="W890" s="1349"/>
      <c r="X890" s="1349"/>
      <c r="Y890" s="1349"/>
      <c r="Z890" s="1349"/>
      <c r="AA890" s="1349"/>
      <c r="AB890" s="1349"/>
      <c r="AC890" s="1349"/>
      <c r="AD890" s="1349"/>
      <c r="AE890" s="1349"/>
      <c r="AF890" s="1349"/>
    </row>
    <row r="891">
      <c r="A891" s="1211"/>
      <c r="B891" s="1523"/>
      <c r="C891" s="1523"/>
      <c r="D891" s="1523"/>
      <c r="E891" s="1523"/>
      <c r="F891" s="1523"/>
      <c r="G891" s="1523"/>
      <c r="H891" s="1523"/>
      <c r="I891" s="1523"/>
      <c r="J891" s="1523"/>
      <c r="K891" s="1523"/>
      <c r="L891" s="1523"/>
      <c r="M891" s="1523"/>
      <c r="N891" s="1349"/>
      <c r="O891" s="1349"/>
      <c r="P891" s="1349"/>
      <c r="Q891" s="1349"/>
      <c r="R891" s="1349"/>
      <c r="S891" s="1349"/>
      <c r="T891" s="1349"/>
      <c r="U891" s="1349"/>
      <c r="V891" s="1349"/>
      <c r="W891" s="1349"/>
      <c r="X891" s="1349"/>
      <c r="Y891" s="1349"/>
      <c r="Z891" s="1349"/>
      <c r="AA891" s="1349"/>
      <c r="AB891" s="1349"/>
      <c r="AC891" s="1349"/>
      <c r="AD891" s="1349"/>
      <c r="AE891" s="1349"/>
      <c r="AF891" s="1349"/>
    </row>
    <row r="892">
      <c r="A892" s="1211"/>
      <c r="B892" s="1523"/>
      <c r="C892" s="1523"/>
      <c r="D892" s="1523"/>
      <c r="E892" s="1523"/>
      <c r="F892" s="1523"/>
      <c r="G892" s="1523"/>
      <c r="H892" s="1523"/>
      <c r="I892" s="1523"/>
      <c r="J892" s="1523"/>
      <c r="K892" s="1523"/>
      <c r="L892" s="1523"/>
      <c r="M892" s="1523"/>
      <c r="N892" s="1349"/>
      <c r="O892" s="1349"/>
      <c r="P892" s="1349"/>
      <c r="Q892" s="1349"/>
      <c r="R892" s="1349"/>
      <c r="S892" s="1349"/>
      <c r="T892" s="1349"/>
      <c r="U892" s="1349"/>
      <c r="V892" s="1349"/>
      <c r="W892" s="1349"/>
      <c r="X892" s="1349"/>
      <c r="Y892" s="1349"/>
      <c r="Z892" s="1349"/>
      <c r="AA892" s="1349"/>
      <c r="AB892" s="1349"/>
      <c r="AC892" s="1349"/>
      <c r="AD892" s="1349"/>
      <c r="AE892" s="1349"/>
      <c r="AF892" s="1349"/>
    </row>
    <row r="893">
      <c r="A893" s="1211"/>
      <c r="B893" s="1523"/>
      <c r="C893" s="1523"/>
      <c r="D893" s="1523"/>
      <c r="E893" s="1523"/>
      <c r="F893" s="1523"/>
      <c r="G893" s="1523"/>
      <c r="H893" s="1523"/>
      <c r="I893" s="1523"/>
      <c r="J893" s="1523"/>
      <c r="K893" s="1523"/>
      <c r="L893" s="1523"/>
      <c r="M893" s="1523"/>
      <c r="N893" s="1349"/>
      <c r="O893" s="1349"/>
      <c r="P893" s="1349"/>
      <c r="Q893" s="1349"/>
      <c r="R893" s="1349"/>
      <c r="S893" s="1349"/>
      <c r="T893" s="1349"/>
      <c r="U893" s="1349"/>
      <c r="V893" s="1349"/>
      <c r="W893" s="1349"/>
      <c r="X893" s="1349"/>
      <c r="Y893" s="1349"/>
      <c r="Z893" s="1349"/>
      <c r="AA893" s="1349"/>
      <c r="AB893" s="1349"/>
      <c r="AC893" s="1349"/>
      <c r="AD893" s="1349"/>
      <c r="AE893" s="1349"/>
      <c r="AF893" s="1349"/>
    </row>
    <row r="894">
      <c r="A894" s="1211"/>
      <c r="B894" s="1523"/>
      <c r="C894" s="1523"/>
      <c r="D894" s="1523"/>
      <c r="E894" s="1523"/>
      <c r="F894" s="1523"/>
      <c r="G894" s="1523"/>
      <c r="H894" s="1523"/>
      <c r="I894" s="1523"/>
      <c r="J894" s="1523"/>
      <c r="K894" s="1523"/>
      <c r="L894" s="1523"/>
      <c r="M894" s="1523"/>
      <c r="N894" s="1349"/>
      <c r="O894" s="1349"/>
      <c r="P894" s="1349"/>
      <c r="Q894" s="1349"/>
      <c r="R894" s="1349"/>
      <c r="S894" s="1349"/>
      <c r="T894" s="1349"/>
      <c r="U894" s="1349"/>
      <c r="V894" s="1349"/>
      <c r="W894" s="1349"/>
      <c r="X894" s="1349"/>
      <c r="Y894" s="1349"/>
      <c r="Z894" s="1349"/>
      <c r="AA894" s="1349"/>
      <c r="AB894" s="1349"/>
      <c r="AC894" s="1349"/>
      <c r="AD894" s="1349"/>
      <c r="AE894" s="1349"/>
      <c r="AF894" s="1349"/>
    </row>
    <row r="895">
      <c r="A895" s="1211"/>
      <c r="B895" s="1523"/>
      <c r="C895" s="1523"/>
      <c r="D895" s="1523"/>
      <c r="E895" s="1523"/>
      <c r="F895" s="1523"/>
      <c r="G895" s="1523"/>
      <c r="H895" s="1523"/>
      <c r="I895" s="1523"/>
      <c r="J895" s="1523"/>
      <c r="K895" s="1523"/>
      <c r="L895" s="1523"/>
      <c r="M895" s="1523"/>
      <c r="N895" s="1349"/>
      <c r="O895" s="1349"/>
      <c r="P895" s="1349"/>
      <c r="Q895" s="1349"/>
      <c r="R895" s="1349"/>
      <c r="S895" s="1349"/>
      <c r="T895" s="1349"/>
      <c r="U895" s="1349"/>
      <c r="V895" s="1349"/>
      <c r="W895" s="1349"/>
      <c r="X895" s="1349"/>
      <c r="Y895" s="1349"/>
      <c r="Z895" s="1349"/>
      <c r="AA895" s="1349"/>
      <c r="AB895" s="1349"/>
      <c r="AC895" s="1349"/>
      <c r="AD895" s="1349"/>
      <c r="AE895" s="1349"/>
      <c r="AF895" s="1349"/>
    </row>
    <row r="896">
      <c r="A896" s="1211"/>
      <c r="B896" s="1523"/>
      <c r="C896" s="1523"/>
      <c r="D896" s="1523"/>
      <c r="E896" s="1523"/>
      <c r="F896" s="1523"/>
      <c r="G896" s="1523"/>
      <c r="H896" s="1523"/>
      <c r="I896" s="1523"/>
      <c r="J896" s="1523"/>
      <c r="K896" s="1523"/>
      <c r="L896" s="1523"/>
      <c r="M896" s="1523"/>
      <c r="N896" s="1349"/>
      <c r="O896" s="1349"/>
      <c r="P896" s="1349"/>
      <c r="Q896" s="1349"/>
      <c r="R896" s="1349"/>
      <c r="S896" s="1349"/>
      <c r="T896" s="1349"/>
      <c r="U896" s="1349"/>
      <c r="V896" s="1349"/>
      <c r="W896" s="1349"/>
      <c r="X896" s="1349"/>
      <c r="Y896" s="1349"/>
      <c r="Z896" s="1349"/>
      <c r="AA896" s="1349"/>
      <c r="AB896" s="1349"/>
      <c r="AC896" s="1349"/>
      <c r="AD896" s="1349"/>
      <c r="AE896" s="1349"/>
      <c r="AF896" s="1349"/>
    </row>
    <row r="897">
      <c r="A897" s="1211"/>
      <c r="B897" s="1523"/>
      <c r="C897" s="1523"/>
      <c r="D897" s="1523"/>
      <c r="E897" s="1523"/>
      <c r="F897" s="1523"/>
      <c r="G897" s="1523"/>
      <c r="H897" s="1523"/>
      <c r="I897" s="1523"/>
      <c r="J897" s="1523"/>
      <c r="K897" s="1523"/>
      <c r="L897" s="1523"/>
      <c r="M897" s="1523"/>
      <c r="N897" s="1349"/>
      <c r="O897" s="1349"/>
      <c r="P897" s="1349"/>
      <c r="Q897" s="1349"/>
      <c r="R897" s="1349"/>
      <c r="S897" s="1349"/>
      <c r="T897" s="1349"/>
      <c r="U897" s="1349"/>
      <c r="V897" s="1349"/>
      <c r="W897" s="1349"/>
      <c r="X897" s="1349"/>
      <c r="Y897" s="1349"/>
      <c r="Z897" s="1349"/>
      <c r="AA897" s="1349"/>
      <c r="AB897" s="1349"/>
      <c r="AC897" s="1349"/>
      <c r="AD897" s="1349"/>
      <c r="AE897" s="1349"/>
      <c r="AF897" s="1349"/>
    </row>
    <row r="898">
      <c r="A898" s="1211"/>
      <c r="B898" s="1523"/>
      <c r="C898" s="1523"/>
      <c r="D898" s="1523"/>
      <c r="E898" s="1523"/>
      <c r="F898" s="1523"/>
      <c r="G898" s="1523"/>
      <c r="H898" s="1523"/>
      <c r="I898" s="1523"/>
      <c r="J898" s="1523"/>
      <c r="K898" s="1523"/>
      <c r="L898" s="1523"/>
      <c r="M898" s="1523"/>
      <c r="N898" s="1349"/>
      <c r="O898" s="1349"/>
      <c r="P898" s="1349"/>
      <c r="Q898" s="1349"/>
      <c r="R898" s="1349"/>
      <c r="S898" s="1349"/>
      <c r="T898" s="1349"/>
      <c r="U898" s="1349"/>
      <c r="V898" s="1349"/>
      <c r="W898" s="1349"/>
      <c r="X898" s="1349"/>
      <c r="Y898" s="1349"/>
      <c r="Z898" s="1349"/>
      <c r="AA898" s="1349"/>
      <c r="AB898" s="1349"/>
      <c r="AC898" s="1349"/>
      <c r="AD898" s="1349"/>
      <c r="AE898" s="1349"/>
      <c r="AF898" s="1349"/>
    </row>
    <row r="899">
      <c r="A899" s="1211"/>
      <c r="B899" s="1523"/>
      <c r="C899" s="1523"/>
      <c r="D899" s="1523"/>
      <c r="E899" s="1523"/>
      <c r="F899" s="1523"/>
      <c r="G899" s="1523"/>
      <c r="H899" s="1523"/>
      <c r="I899" s="1523"/>
      <c r="J899" s="1523"/>
      <c r="K899" s="1523"/>
      <c r="L899" s="1523"/>
      <c r="M899" s="1523"/>
      <c r="N899" s="1349"/>
      <c r="O899" s="1349"/>
      <c r="P899" s="1349"/>
      <c r="Q899" s="1349"/>
      <c r="R899" s="1349"/>
      <c r="S899" s="1349"/>
      <c r="T899" s="1349"/>
      <c r="U899" s="1349"/>
      <c r="V899" s="1349"/>
      <c r="W899" s="1349"/>
      <c r="X899" s="1349"/>
      <c r="Y899" s="1349"/>
      <c r="Z899" s="1349"/>
      <c r="AA899" s="1349"/>
      <c r="AB899" s="1349"/>
      <c r="AC899" s="1349"/>
      <c r="AD899" s="1349"/>
      <c r="AE899" s="1349"/>
      <c r="AF899" s="1349"/>
    </row>
    <row r="900">
      <c r="A900" s="1211"/>
      <c r="B900" s="1523"/>
      <c r="C900" s="1523"/>
      <c r="D900" s="1523"/>
      <c r="E900" s="1523"/>
      <c r="F900" s="1523"/>
      <c r="G900" s="1523"/>
      <c r="H900" s="1523"/>
      <c r="I900" s="1523"/>
      <c r="J900" s="1523"/>
      <c r="K900" s="1523"/>
      <c r="L900" s="1523"/>
      <c r="M900" s="1523"/>
      <c r="N900" s="1349"/>
      <c r="O900" s="1349"/>
      <c r="P900" s="1349"/>
      <c r="Q900" s="1349"/>
      <c r="R900" s="1349"/>
      <c r="S900" s="1349"/>
      <c r="T900" s="1349"/>
      <c r="U900" s="1349"/>
      <c r="V900" s="1349"/>
      <c r="W900" s="1349"/>
      <c r="X900" s="1349"/>
      <c r="Y900" s="1349"/>
      <c r="Z900" s="1349"/>
      <c r="AA900" s="1349"/>
      <c r="AB900" s="1349"/>
      <c r="AC900" s="1349"/>
      <c r="AD900" s="1349"/>
      <c r="AE900" s="1349"/>
      <c r="AF900" s="1349"/>
    </row>
    <row r="901">
      <c r="A901" s="1211"/>
      <c r="B901" s="1523"/>
      <c r="C901" s="1523"/>
      <c r="D901" s="1523"/>
      <c r="E901" s="1523"/>
      <c r="F901" s="1523"/>
      <c r="G901" s="1523"/>
      <c r="H901" s="1523"/>
      <c r="I901" s="1523"/>
      <c r="J901" s="1523"/>
      <c r="K901" s="1523"/>
      <c r="L901" s="1523"/>
      <c r="M901" s="1523"/>
      <c r="N901" s="1349"/>
      <c r="O901" s="1349"/>
      <c r="P901" s="1349"/>
      <c r="Q901" s="1349"/>
      <c r="R901" s="1349"/>
      <c r="S901" s="1349"/>
      <c r="T901" s="1349"/>
      <c r="U901" s="1349"/>
      <c r="V901" s="1349"/>
      <c r="W901" s="1349"/>
      <c r="X901" s="1349"/>
      <c r="Y901" s="1349"/>
      <c r="Z901" s="1349"/>
      <c r="AA901" s="1349"/>
      <c r="AB901" s="1349"/>
      <c r="AC901" s="1349"/>
      <c r="AD901" s="1349"/>
      <c r="AE901" s="1349"/>
      <c r="AF901" s="1349"/>
    </row>
    <row r="902">
      <c r="A902" s="1211"/>
      <c r="B902" s="1523"/>
      <c r="C902" s="1523"/>
      <c r="D902" s="1523"/>
      <c r="E902" s="1523"/>
      <c r="F902" s="1523"/>
      <c r="G902" s="1523"/>
      <c r="H902" s="1523"/>
      <c r="I902" s="1523"/>
      <c r="J902" s="1523"/>
      <c r="K902" s="1523"/>
      <c r="L902" s="1523"/>
      <c r="M902" s="1523"/>
      <c r="N902" s="1349"/>
      <c r="O902" s="1349"/>
      <c r="P902" s="1349"/>
      <c r="Q902" s="1349"/>
      <c r="R902" s="1349"/>
      <c r="S902" s="1349"/>
      <c r="T902" s="1349"/>
      <c r="U902" s="1349"/>
      <c r="V902" s="1349"/>
      <c r="W902" s="1349"/>
      <c r="X902" s="1349"/>
      <c r="Y902" s="1349"/>
      <c r="Z902" s="1349"/>
      <c r="AA902" s="1349"/>
      <c r="AB902" s="1349"/>
      <c r="AC902" s="1349"/>
      <c r="AD902" s="1349"/>
      <c r="AE902" s="1349"/>
      <c r="AF902" s="1349"/>
    </row>
    <row r="903">
      <c r="A903" s="1211"/>
      <c r="B903" s="1523"/>
      <c r="C903" s="1523"/>
      <c r="D903" s="1523"/>
      <c r="E903" s="1523"/>
      <c r="F903" s="1523"/>
      <c r="G903" s="1523"/>
      <c r="H903" s="1523"/>
      <c r="I903" s="1523"/>
      <c r="J903" s="1523"/>
      <c r="K903" s="1523"/>
      <c r="L903" s="1523"/>
      <c r="M903" s="1523"/>
      <c r="N903" s="1349"/>
      <c r="O903" s="1349"/>
      <c r="P903" s="1349"/>
      <c r="Q903" s="1349"/>
      <c r="R903" s="1349"/>
      <c r="S903" s="1349"/>
      <c r="T903" s="1349"/>
      <c r="U903" s="1349"/>
      <c r="V903" s="1349"/>
      <c r="W903" s="1349"/>
      <c r="X903" s="1349"/>
      <c r="Y903" s="1349"/>
      <c r="Z903" s="1349"/>
      <c r="AA903" s="1349"/>
      <c r="AB903" s="1349"/>
      <c r="AC903" s="1349"/>
      <c r="AD903" s="1349"/>
      <c r="AE903" s="1349"/>
      <c r="AF903" s="1349"/>
    </row>
    <row r="904">
      <c r="A904" s="1211"/>
      <c r="B904" s="1523"/>
      <c r="C904" s="1523"/>
      <c r="D904" s="1523"/>
      <c r="E904" s="1523"/>
      <c r="F904" s="1523"/>
      <c r="G904" s="1523"/>
      <c r="H904" s="1523"/>
      <c r="I904" s="1523"/>
      <c r="J904" s="1523"/>
      <c r="K904" s="1523"/>
      <c r="L904" s="1523"/>
      <c r="M904" s="1523"/>
      <c r="N904" s="1349"/>
      <c r="O904" s="1349"/>
      <c r="P904" s="1349"/>
      <c r="Q904" s="1349"/>
      <c r="R904" s="1349"/>
      <c r="S904" s="1349"/>
      <c r="T904" s="1349"/>
      <c r="U904" s="1349"/>
      <c r="V904" s="1349"/>
      <c r="W904" s="1349"/>
      <c r="X904" s="1349"/>
      <c r="Y904" s="1349"/>
      <c r="Z904" s="1349"/>
      <c r="AA904" s="1349"/>
      <c r="AB904" s="1349"/>
      <c r="AC904" s="1349"/>
      <c r="AD904" s="1349"/>
      <c r="AE904" s="1349"/>
      <c r="AF904" s="1349"/>
    </row>
    <row r="905">
      <c r="A905" s="1211"/>
      <c r="B905" s="1523"/>
      <c r="C905" s="1523"/>
      <c r="D905" s="1523"/>
      <c r="E905" s="1523"/>
      <c r="F905" s="1523"/>
      <c r="G905" s="1523"/>
      <c r="H905" s="1523"/>
      <c r="I905" s="1523"/>
      <c r="J905" s="1523"/>
      <c r="K905" s="1523"/>
      <c r="L905" s="1523"/>
      <c r="M905" s="1523"/>
      <c r="N905" s="1349"/>
      <c r="O905" s="1349"/>
      <c r="P905" s="1349"/>
      <c r="Q905" s="1349"/>
      <c r="R905" s="1349"/>
      <c r="S905" s="1349"/>
      <c r="T905" s="1349"/>
      <c r="U905" s="1349"/>
      <c r="V905" s="1349"/>
      <c r="W905" s="1349"/>
      <c r="X905" s="1349"/>
      <c r="Y905" s="1349"/>
      <c r="Z905" s="1349"/>
      <c r="AA905" s="1349"/>
      <c r="AB905" s="1349"/>
      <c r="AC905" s="1349"/>
      <c r="AD905" s="1349"/>
      <c r="AE905" s="1349"/>
      <c r="AF905" s="1349"/>
    </row>
    <row r="906">
      <c r="A906" s="1211"/>
      <c r="B906" s="1523"/>
      <c r="C906" s="1523"/>
      <c r="D906" s="1523"/>
      <c r="E906" s="1523"/>
      <c r="F906" s="1523"/>
      <c r="G906" s="1523"/>
      <c r="H906" s="1523"/>
      <c r="I906" s="1523"/>
      <c r="J906" s="1523"/>
      <c r="K906" s="1523"/>
      <c r="L906" s="1523"/>
      <c r="M906" s="1523"/>
      <c r="N906" s="1349"/>
      <c r="O906" s="1349"/>
      <c r="P906" s="1349"/>
      <c r="Q906" s="1349"/>
      <c r="R906" s="1349"/>
      <c r="S906" s="1349"/>
      <c r="T906" s="1349"/>
      <c r="U906" s="1349"/>
      <c r="V906" s="1349"/>
      <c r="W906" s="1349"/>
      <c r="X906" s="1349"/>
      <c r="Y906" s="1349"/>
      <c r="Z906" s="1349"/>
      <c r="AA906" s="1349"/>
      <c r="AB906" s="1349"/>
      <c r="AC906" s="1349"/>
      <c r="AD906" s="1349"/>
      <c r="AE906" s="1349"/>
      <c r="AF906" s="1349"/>
    </row>
    <row r="907">
      <c r="A907" s="1211"/>
      <c r="B907" s="1523"/>
      <c r="C907" s="1523"/>
      <c r="D907" s="1523"/>
      <c r="E907" s="1523"/>
      <c r="F907" s="1523"/>
      <c r="G907" s="1523"/>
      <c r="H907" s="1523"/>
      <c r="I907" s="1523"/>
      <c r="J907" s="1523"/>
      <c r="K907" s="1523"/>
      <c r="L907" s="1523"/>
      <c r="M907" s="1523"/>
      <c r="N907" s="1349"/>
      <c r="O907" s="1349"/>
      <c r="P907" s="1349"/>
      <c r="Q907" s="1349"/>
      <c r="R907" s="1349"/>
      <c r="S907" s="1349"/>
      <c r="T907" s="1349"/>
      <c r="U907" s="1349"/>
      <c r="V907" s="1349"/>
      <c r="W907" s="1349"/>
      <c r="X907" s="1349"/>
      <c r="Y907" s="1349"/>
      <c r="Z907" s="1349"/>
      <c r="AA907" s="1349"/>
      <c r="AB907" s="1349"/>
      <c r="AC907" s="1349"/>
      <c r="AD907" s="1349"/>
      <c r="AE907" s="1349"/>
      <c r="AF907" s="1349"/>
    </row>
    <row r="908">
      <c r="A908" s="1211"/>
      <c r="B908" s="1523"/>
      <c r="C908" s="1523"/>
      <c r="D908" s="1523"/>
      <c r="E908" s="1523"/>
      <c r="F908" s="1523"/>
      <c r="G908" s="1523"/>
      <c r="H908" s="1523"/>
      <c r="I908" s="1523"/>
      <c r="J908" s="1523"/>
      <c r="K908" s="1523"/>
      <c r="L908" s="1523"/>
      <c r="M908" s="1523"/>
      <c r="N908" s="1349"/>
      <c r="O908" s="1349"/>
      <c r="P908" s="1349"/>
      <c r="Q908" s="1349"/>
      <c r="R908" s="1349"/>
      <c r="S908" s="1349"/>
      <c r="T908" s="1349"/>
      <c r="U908" s="1349"/>
      <c r="V908" s="1349"/>
      <c r="W908" s="1349"/>
      <c r="X908" s="1349"/>
      <c r="Y908" s="1349"/>
      <c r="Z908" s="1349"/>
      <c r="AA908" s="1349"/>
      <c r="AB908" s="1349"/>
      <c r="AC908" s="1349"/>
      <c r="AD908" s="1349"/>
      <c r="AE908" s="1349"/>
      <c r="AF908" s="1349"/>
    </row>
    <row r="909">
      <c r="A909" s="1211"/>
      <c r="B909" s="1523"/>
      <c r="C909" s="1523"/>
      <c r="D909" s="1523"/>
      <c r="E909" s="1523"/>
      <c r="F909" s="1523"/>
      <c r="G909" s="1523"/>
      <c r="H909" s="1523"/>
      <c r="I909" s="1523"/>
      <c r="J909" s="1523"/>
      <c r="K909" s="1523"/>
      <c r="L909" s="1523"/>
      <c r="M909" s="1523"/>
      <c r="N909" s="1349"/>
      <c r="O909" s="1349"/>
      <c r="P909" s="1349"/>
      <c r="Q909" s="1349"/>
      <c r="R909" s="1349"/>
      <c r="S909" s="1349"/>
      <c r="T909" s="1349"/>
      <c r="U909" s="1349"/>
      <c r="V909" s="1349"/>
      <c r="W909" s="1349"/>
      <c r="X909" s="1349"/>
      <c r="Y909" s="1349"/>
      <c r="Z909" s="1349"/>
      <c r="AA909" s="1349"/>
      <c r="AB909" s="1349"/>
      <c r="AC909" s="1349"/>
      <c r="AD909" s="1349"/>
      <c r="AE909" s="1349"/>
      <c r="AF909" s="1349"/>
    </row>
    <row r="910">
      <c r="A910" s="1211"/>
      <c r="B910" s="1523"/>
      <c r="C910" s="1523"/>
      <c r="D910" s="1523"/>
      <c r="E910" s="1523"/>
      <c r="F910" s="1523"/>
      <c r="G910" s="1523"/>
      <c r="H910" s="1523"/>
      <c r="I910" s="1523"/>
      <c r="J910" s="1523"/>
      <c r="K910" s="1523"/>
      <c r="L910" s="1523"/>
      <c r="M910" s="1523"/>
      <c r="N910" s="1349"/>
      <c r="O910" s="1349"/>
      <c r="P910" s="1349"/>
      <c r="Q910" s="1349"/>
      <c r="R910" s="1349"/>
      <c r="S910" s="1349"/>
      <c r="T910" s="1349"/>
      <c r="U910" s="1349"/>
      <c r="V910" s="1349"/>
      <c r="W910" s="1349"/>
      <c r="X910" s="1349"/>
      <c r="Y910" s="1349"/>
      <c r="Z910" s="1349"/>
      <c r="AA910" s="1349"/>
      <c r="AB910" s="1349"/>
      <c r="AC910" s="1349"/>
      <c r="AD910" s="1349"/>
      <c r="AE910" s="1349"/>
      <c r="AF910" s="1349"/>
    </row>
    <row r="911">
      <c r="A911" s="1211"/>
      <c r="B911" s="1523"/>
      <c r="C911" s="1523"/>
      <c r="D911" s="1523"/>
      <c r="E911" s="1523"/>
      <c r="F911" s="1523"/>
      <c r="G911" s="1523"/>
      <c r="H911" s="1523"/>
      <c r="I911" s="1523"/>
      <c r="J911" s="1523"/>
      <c r="K911" s="1523"/>
      <c r="L911" s="1523"/>
      <c r="M911" s="1523"/>
      <c r="N911" s="1349"/>
      <c r="O911" s="1349"/>
      <c r="P911" s="1349"/>
      <c r="Q911" s="1349"/>
      <c r="R911" s="1349"/>
      <c r="S911" s="1349"/>
      <c r="T911" s="1349"/>
      <c r="U911" s="1349"/>
      <c r="V911" s="1349"/>
      <c r="W911" s="1349"/>
      <c r="X911" s="1349"/>
      <c r="Y911" s="1349"/>
      <c r="Z911" s="1349"/>
      <c r="AA911" s="1349"/>
      <c r="AB911" s="1349"/>
      <c r="AC911" s="1349"/>
      <c r="AD911" s="1349"/>
      <c r="AE911" s="1349"/>
      <c r="AF911" s="1349"/>
    </row>
    <row r="912">
      <c r="A912" s="1211"/>
      <c r="B912" s="1523"/>
      <c r="C912" s="1523"/>
      <c r="D912" s="1523"/>
      <c r="E912" s="1523"/>
      <c r="F912" s="1523"/>
      <c r="G912" s="1523"/>
      <c r="H912" s="1523"/>
      <c r="I912" s="1523"/>
      <c r="J912" s="1523"/>
      <c r="K912" s="1523"/>
      <c r="L912" s="1523"/>
      <c r="M912" s="1523"/>
      <c r="N912" s="1349"/>
      <c r="O912" s="1349"/>
      <c r="P912" s="1349"/>
      <c r="Q912" s="1349"/>
      <c r="R912" s="1349"/>
      <c r="S912" s="1349"/>
      <c r="T912" s="1349"/>
      <c r="U912" s="1349"/>
      <c r="V912" s="1349"/>
      <c r="W912" s="1349"/>
      <c r="X912" s="1349"/>
      <c r="Y912" s="1349"/>
      <c r="Z912" s="1349"/>
      <c r="AA912" s="1349"/>
      <c r="AB912" s="1349"/>
      <c r="AC912" s="1349"/>
      <c r="AD912" s="1349"/>
      <c r="AE912" s="1349"/>
      <c r="AF912" s="1349"/>
    </row>
    <row r="913">
      <c r="A913" s="1211"/>
      <c r="B913" s="1523"/>
      <c r="C913" s="1523"/>
      <c r="D913" s="1523"/>
      <c r="E913" s="1523"/>
      <c r="F913" s="1523"/>
      <c r="G913" s="1523"/>
      <c r="H913" s="1523"/>
      <c r="I913" s="1523"/>
      <c r="J913" s="1523"/>
      <c r="K913" s="1523"/>
      <c r="L913" s="1523"/>
      <c r="M913" s="1523"/>
      <c r="N913" s="1349"/>
      <c r="O913" s="1349"/>
      <c r="P913" s="1349"/>
      <c r="Q913" s="1349"/>
      <c r="R913" s="1349"/>
      <c r="S913" s="1349"/>
      <c r="T913" s="1349"/>
      <c r="U913" s="1349"/>
      <c r="V913" s="1349"/>
      <c r="W913" s="1349"/>
      <c r="X913" s="1349"/>
      <c r="Y913" s="1349"/>
      <c r="Z913" s="1349"/>
      <c r="AA913" s="1349"/>
      <c r="AB913" s="1349"/>
      <c r="AC913" s="1349"/>
      <c r="AD913" s="1349"/>
      <c r="AE913" s="1349"/>
      <c r="AF913" s="1349"/>
    </row>
    <row r="914">
      <c r="A914" s="1211"/>
      <c r="B914" s="1523"/>
      <c r="C914" s="1523"/>
      <c r="D914" s="1523"/>
      <c r="E914" s="1523"/>
      <c r="F914" s="1523"/>
      <c r="G914" s="1523"/>
      <c r="H914" s="1523"/>
      <c r="I914" s="1523"/>
      <c r="J914" s="1523"/>
      <c r="K914" s="1523"/>
      <c r="L914" s="1523"/>
      <c r="M914" s="1523"/>
      <c r="N914" s="1349"/>
      <c r="O914" s="1349"/>
      <c r="P914" s="1349"/>
      <c r="Q914" s="1349"/>
      <c r="R914" s="1349"/>
      <c r="S914" s="1349"/>
      <c r="T914" s="1349"/>
      <c r="U914" s="1349"/>
      <c r="V914" s="1349"/>
      <c r="W914" s="1349"/>
      <c r="X914" s="1349"/>
      <c r="Y914" s="1349"/>
      <c r="Z914" s="1349"/>
      <c r="AA914" s="1349"/>
      <c r="AB914" s="1349"/>
      <c r="AC914" s="1349"/>
      <c r="AD914" s="1349"/>
      <c r="AE914" s="1349"/>
      <c r="AF914" s="1349"/>
    </row>
    <row r="915">
      <c r="A915" s="1211"/>
      <c r="B915" s="1523"/>
      <c r="C915" s="1523"/>
      <c r="D915" s="1523"/>
      <c r="E915" s="1523"/>
      <c r="F915" s="1523"/>
      <c r="G915" s="1523"/>
      <c r="H915" s="1523"/>
      <c r="I915" s="1523"/>
      <c r="J915" s="1523"/>
      <c r="K915" s="1523"/>
      <c r="L915" s="1523"/>
      <c r="M915" s="1523"/>
      <c r="N915" s="1349"/>
      <c r="O915" s="1349"/>
      <c r="P915" s="1349"/>
      <c r="Q915" s="1349"/>
      <c r="R915" s="1349"/>
      <c r="S915" s="1349"/>
      <c r="T915" s="1349"/>
      <c r="U915" s="1349"/>
      <c r="V915" s="1349"/>
      <c r="W915" s="1349"/>
      <c r="X915" s="1349"/>
      <c r="Y915" s="1349"/>
      <c r="Z915" s="1349"/>
      <c r="AA915" s="1349"/>
      <c r="AB915" s="1349"/>
      <c r="AC915" s="1349"/>
      <c r="AD915" s="1349"/>
      <c r="AE915" s="1349"/>
      <c r="AF915" s="1349"/>
    </row>
    <row r="916">
      <c r="A916" s="1211"/>
      <c r="B916" s="1523"/>
      <c r="C916" s="1523"/>
      <c r="D916" s="1523"/>
      <c r="E916" s="1523"/>
      <c r="F916" s="1523"/>
      <c r="G916" s="1523"/>
      <c r="H916" s="1523"/>
      <c r="I916" s="1523"/>
      <c r="J916" s="1523"/>
      <c r="K916" s="1523"/>
      <c r="L916" s="1523"/>
      <c r="M916" s="1523"/>
      <c r="N916" s="1349"/>
      <c r="O916" s="1349"/>
      <c r="P916" s="1349"/>
      <c r="Q916" s="1349"/>
      <c r="R916" s="1349"/>
      <c r="S916" s="1349"/>
      <c r="T916" s="1349"/>
      <c r="U916" s="1349"/>
      <c r="V916" s="1349"/>
      <c r="W916" s="1349"/>
      <c r="X916" s="1349"/>
      <c r="Y916" s="1349"/>
      <c r="Z916" s="1349"/>
      <c r="AA916" s="1349"/>
      <c r="AB916" s="1349"/>
      <c r="AC916" s="1349"/>
      <c r="AD916" s="1349"/>
      <c r="AE916" s="1349"/>
      <c r="AF916" s="1349"/>
    </row>
    <row r="917">
      <c r="A917" s="1211"/>
      <c r="B917" s="1523"/>
      <c r="C917" s="1523"/>
      <c r="D917" s="1523"/>
      <c r="E917" s="1523"/>
      <c r="F917" s="1523"/>
      <c r="G917" s="1523"/>
      <c r="H917" s="1523"/>
      <c r="I917" s="1523"/>
      <c r="J917" s="1523"/>
      <c r="K917" s="1523"/>
      <c r="L917" s="1523"/>
      <c r="M917" s="1523"/>
      <c r="N917" s="1349"/>
      <c r="O917" s="1349"/>
      <c r="P917" s="1349"/>
      <c r="Q917" s="1349"/>
      <c r="R917" s="1349"/>
      <c r="S917" s="1349"/>
      <c r="T917" s="1349"/>
      <c r="U917" s="1349"/>
      <c r="V917" s="1349"/>
      <c r="W917" s="1349"/>
      <c r="X917" s="1349"/>
      <c r="Y917" s="1349"/>
      <c r="Z917" s="1349"/>
      <c r="AA917" s="1349"/>
      <c r="AB917" s="1349"/>
      <c r="AC917" s="1349"/>
      <c r="AD917" s="1349"/>
      <c r="AE917" s="1349"/>
      <c r="AF917" s="1349"/>
    </row>
    <row r="918">
      <c r="A918" s="1211"/>
      <c r="B918" s="1523"/>
      <c r="C918" s="1523"/>
      <c r="D918" s="1523"/>
      <c r="E918" s="1523"/>
      <c r="F918" s="1523"/>
      <c r="G918" s="1523"/>
      <c r="H918" s="1523"/>
      <c r="I918" s="1523"/>
      <c r="J918" s="1523"/>
      <c r="K918" s="1523"/>
      <c r="L918" s="1523"/>
      <c r="M918" s="1523"/>
      <c r="N918" s="1349"/>
      <c r="O918" s="1349"/>
      <c r="P918" s="1349"/>
      <c r="Q918" s="1349"/>
      <c r="R918" s="1349"/>
      <c r="S918" s="1349"/>
      <c r="T918" s="1349"/>
      <c r="U918" s="1349"/>
      <c r="V918" s="1349"/>
      <c r="W918" s="1349"/>
      <c r="X918" s="1349"/>
      <c r="Y918" s="1349"/>
      <c r="Z918" s="1349"/>
      <c r="AA918" s="1349"/>
      <c r="AB918" s="1349"/>
      <c r="AC918" s="1349"/>
      <c r="AD918" s="1349"/>
      <c r="AE918" s="1349"/>
      <c r="AF918" s="1349"/>
    </row>
    <row r="919">
      <c r="A919" s="1211"/>
      <c r="B919" s="1523"/>
      <c r="C919" s="1523"/>
      <c r="D919" s="1523"/>
      <c r="E919" s="1523"/>
      <c r="F919" s="1523"/>
      <c r="G919" s="1523"/>
      <c r="H919" s="1523"/>
      <c r="I919" s="1523"/>
      <c r="J919" s="1523"/>
      <c r="K919" s="1523"/>
      <c r="L919" s="1523"/>
      <c r="M919" s="1523"/>
      <c r="N919" s="1349"/>
      <c r="O919" s="1349"/>
      <c r="P919" s="1349"/>
      <c r="Q919" s="1349"/>
      <c r="R919" s="1349"/>
      <c r="S919" s="1349"/>
      <c r="T919" s="1349"/>
      <c r="U919" s="1349"/>
      <c r="V919" s="1349"/>
      <c r="W919" s="1349"/>
      <c r="X919" s="1349"/>
      <c r="Y919" s="1349"/>
      <c r="Z919" s="1349"/>
      <c r="AA919" s="1349"/>
      <c r="AB919" s="1349"/>
      <c r="AC919" s="1349"/>
      <c r="AD919" s="1349"/>
      <c r="AE919" s="1349"/>
      <c r="AF919" s="1349"/>
    </row>
    <row r="920">
      <c r="A920" s="1211"/>
      <c r="B920" s="1523"/>
      <c r="C920" s="1523"/>
      <c r="D920" s="1523"/>
      <c r="E920" s="1523"/>
      <c r="F920" s="1523"/>
      <c r="G920" s="1523"/>
      <c r="H920" s="1523"/>
      <c r="I920" s="1523"/>
      <c r="J920" s="1523"/>
      <c r="K920" s="1523"/>
      <c r="L920" s="1523"/>
      <c r="M920" s="1523"/>
      <c r="N920" s="1349"/>
      <c r="O920" s="1349"/>
      <c r="P920" s="1349"/>
      <c r="Q920" s="1349"/>
      <c r="R920" s="1349"/>
      <c r="S920" s="1349"/>
      <c r="T920" s="1349"/>
      <c r="U920" s="1349"/>
      <c r="V920" s="1349"/>
      <c r="W920" s="1349"/>
      <c r="X920" s="1349"/>
      <c r="Y920" s="1349"/>
      <c r="Z920" s="1349"/>
      <c r="AA920" s="1349"/>
      <c r="AB920" s="1349"/>
      <c r="AC920" s="1349"/>
      <c r="AD920" s="1349"/>
      <c r="AE920" s="1349"/>
      <c r="AF920" s="1349"/>
    </row>
    <row r="921">
      <c r="A921" s="1211"/>
      <c r="B921" s="1523"/>
      <c r="C921" s="1523"/>
      <c r="D921" s="1523"/>
      <c r="E921" s="1523"/>
      <c r="F921" s="1523"/>
      <c r="G921" s="1523"/>
      <c r="H921" s="1523"/>
      <c r="I921" s="1523"/>
      <c r="J921" s="1523"/>
      <c r="K921" s="1523"/>
      <c r="L921" s="1523"/>
      <c r="M921" s="1523"/>
      <c r="N921" s="1349"/>
      <c r="O921" s="1349"/>
      <c r="P921" s="1349"/>
      <c r="Q921" s="1349"/>
      <c r="R921" s="1349"/>
      <c r="S921" s="1349"/>
      <c r="T921" s="1349"/>
      <c r="U921" s="1349"/>
      <c r="V921" s="1349"/>
      <c r="W921" s="1349"/>
      <c r="X921" s="1349"/>
      <c r="Y921" s="1349"/>
      <c r="Z921" s="1349"/>
      <c r="AA921" s="1349"/>
      <c r="AB921" s="1349"/>
      <c r="AC921" s="1349"/>
      <c r="AD921" s="1349"/>
      <c r="AE921" s="1349"/>
      <c r="AF921" s="1349"/>
    </row>
    <row r="922">
      <c r="A922" s="1211"/>
      <c r="B922" s="1523"/>
      <c r="C922" s="1523"/>
      <c r="D922" s="1523"/>
      <c r="E922" s="1523"/>
      <c r="F922" s="1523"/>
      <c r="G922" s="1523"/>
      <c r="H922" s="1523"/>
      <c r="I922" s="1523"/>
      <c r="J922" s="1523"/>
      <c r="K922" s="1523"/>
      <c r="L922" s="1523"/>
      <c r="M922" s="1523"/>
      <c r="N922" s="1349"/>
      <c r="O922" s="1349"/>
      <c r="P922" s="1349"/>
      <c r="Q922" s="1349"/>
      <c r="R922" s="1349"/>
      <c r="S922" s="1349"/>
      <c r="T922" s="1349"/>
      <c r="U922" s="1349"/>
      <c r="V922" s="1349"/>
      <c r="W922" s="1349"/>
      <c r="X922" s="1349"/>
      <c r="Y922" s="1349"/>
      <c r="Z922" s="1349"/>
      <c r="AA922" s="1349"/>
      <c r="AB922" s="1349"/>
      <c r="AC922" s="1349"/>
      <c r="AD922" s="1349"/>
      <c r="AE922" s="1349"/>
      <c r="AF922" s="1349"/>
    </row>
    <row r="923">
      <c r="A923" s="1211"/>
      <c r="B923" s="1523"/>
      <c r="C923" s="1523"/>
      <c r="D923" s="1523"/>
      <c r="E923" s="1523"/>
      <c r="F923" s="1523"/>
      <c r="G923" s="1523"/>
      <c r="H923" s="1523"/>
      <c r="I923" s="1523"/>
      <c r="J923" s="1523"/>
      <c r="K923" s="1523"/>
      <c r="L923" s="1523"/>
      <c r="M923" s="1523"/>
      <c r="N923" s="1349"/>
      <c r="O923" s="1349"/>
      <c r="P923" s="1349"/>
      <c r="Q923" s="1349"/>
      <c r="R923" s="1349"/>
      <c r="S923" s="1349"/>
      <c r="T923" s="1349"/>
      <c r="U923" s="1349"/>
      <c r="V923" s="1349"/>
      <c r="W923" s="1349"/>
      <c r="X923" s="1349"/>
      <c r="Y923" s="1349"/>
      <c r="Z923" s="1349"/>
      <c r="AA923" s="1349"/>
      <c r="AB923" s="1349"/>
      <c r="AC923" s="1349"/>
      <c r="AD923" s="1349"/>
      <c r="AE923" s="1349"/>
      <c r="AF923" s="1349"/>
    </row>
    <row r="924">
      <c r="A924" s="1211"/>
      <c r="B924" s="1523"/>
      <c r="C924" s="1523"/>
      <c r="D924" s="1523"/>
      <c r="E924" s="1523"/>
      <c r="F924" s="1523"/>
      <c r="G924" s="1523"/>
      <c r="H924" s="1523"/>
      <c r="I924" s="1523"/>
      <c r="J924" s="1523"/>
      <c r="K924" s="1523"/>
      <c r="L924" s="1523"/>
      <c r="M924" s="1523"/>
      <c r="N924" s="1349"/>
      <c r="O924" s="1349"/>
      <c r="P924" s="1349"/>
      <c r="Q924" s="1349"/>
      <c r="R924" s="1349"/>
      <c r="S924" s="1349"/>
      <c r="T924" s="1349"/>
      <c r="U924" s="1349"/>
      <c r="V924" s="1349"/>
      <c r="W924" s="1349"/>
      <c r="X924" s="1349"/>
      <c r="Y924" s="1349"/>
      <c r="Z924" s="1349"/>
      <c r="AA924" s="1349"/>
      <c r="AB924" s="1349"/>
      <c r="AC924" s="1349"/>
      <c r="AD924" s="1349"/>
      <c r="AE924" s="1349"/>
      <c r="AF924" s="1349"/>
    </row>
    <row r="925">
      <c r="A925" s="1211"/>
      <c r="B925" s="1523"/>
      <c r="C925" s="1523"/>
      <c r="D925" s="1523"/>
      <c r="E925" s="1523"/>
      <c r="F925" s="1523"/>
      <c r="G925" s="1523"/>
      <c r="H925" s="1523"/>
      <c r="I925" s="1523"/>
      <c r="J925" s="1523"/>
      <c r="K925" s="1523"/>
      <c r="L925" s="1523"/>
      <c r="M925" s="1523"/>
      <c r="N925" s="1349"/>
      <c r="O925" s="1349"/>
      <c r="P925" s="1349"/>
      <c r="Q925" s="1349"/>
      <c r="R925" s="1349"/>
      <c r="S925" s="1349"/>
      <c r="T925" s="1349"/>
      <c r="U925" s="1349"/>
      <c r="V925" s="1349"/>
      <c r="W925" s="1349"/>
      <c r="X925" s="1349"/>
      <c r="Y925" s="1349"/>
      <c r="Z925" s="1349"/>
      <c r="AA925" s="1349"/>
      <c r="AB925" s="1349"/>
      <c r="AC925" s="1349"/>
      <c r="AD925" s="1349"/>
      <c r="AE925" s="1349"/>
      <c r="AF925" s="1349"/>
    </row>
    <row r="926">
      <c r="A926" s="1211"/>
      <c r="B926" s="1523"/>
      <c r="C926" s="1523"/>
      <c r="D926" s="1523"/>
      <c r="E926" s="1523"/>
      <c r="F926" s="1523"/>
      <c r="G926" s="1523"/>
      <c r="H926" s="1523"/>
      <c r="I926" s="1523"/>
      <c r="J926" s="1523"/>
      <c r="K926" s="1523"/>
      <c r="L926" s="1523"/>
      <c r="M926" s="1523"/>
      <c r="N926" s="1349"/>
      <c r="O926" s="1349"/>
      <c r="P926" s="1349"/>
      <c r="Q926" s="1349"/>
      <c r="R926" s="1349"/>
      <c r="S926" s="1349"/>
      <c r="T926" s="1349"/>
      <c r="U926" s="1349"/>
      <c r="V926" s="1349"/>
      <c r="W926" s="1349"/>
      <c r="X926" s="1349"/>
      <c r="Y926" s="1349"/>
      <c r="Z926" s="1349"/>
      <c r="AA926" s="1349"/>
      <c r="AB926" s="1349"/>
      <c r="AC926" s="1349"/>
      <c r="AD926" s="1349"/>
      <c r="AE926" s="1349"/>
      <c r="AF926" s="1349"/>
    </row>
    <row r="927">
      <c r="A927" s="1211"/>
      <c r="B927" s="1523"/>
      <c r="C927" s="1523"/>
      <c r="D927" s="1523"/>
      <c r="E927" s="1523"/>
      <c r="F927" s="1523"/>
      <c r="G927" s="1523"/>
      <c r="H927" s="1523"/>
      <c r="I927" s="1523"/>
      <c r="J927" s="1523"/>
      <c r="K927" s="1523"/>
      <c r="L927" s="1523"/>
      <c r="M927" s="1523"/>
      <c r="N927" s="1349"/>
      <c r="O927" s="1349"/>
      <c r="P927" s="1349"/>
      <c r="Q927" s="1349"/>
      <c r="R927" s="1349"/>
      <c r="S927" s="1349"/>
      <c r="T927" s="1349"/>
      <c r="U927" s="1349"/>
      <c r="V927" s="1349"/>
      <c r="W927" s="1349"/>
      <c r="X927" s="1349"/>
      <c r="Y927" s="1349"/>
      <c r="Z927" s="1349"/>
      <c r="AA927" s="1349"/>
      <c r="AB927" s="1349"/>
      <c r="AC927" s="1349"/>
      <c r="AD927" s="1349"/>
      <c r="AE927" s="1349"/>
      <c r="AF927" s="1349"/>
    </row>
    <row r="928">
      <c r="A928" s="1211"/>
      <c r="B928" s="1523"/>
      <c r="C928" s="1523"/>
      <c r="D928" s="1523"/>
      <c r="E928" s="1523"/>
      <c r="F928" s="1523"/>
      <c r="G928" s="1523"/>
      <c r="H928" s="1523"/>
      <c r="I928" s="1523"/>
      <c r="J928" s="1523"/>
      <c r="K928" s="1523"/>
      <c r="L928" s="1523"/>
      <c r="M928" s="1523"/>
      <c r="N928" s="1349"/>
      <c r="O928" s="1349"/>
      <c r="P928" s="1349"/>
      <c r="Q928" s="1349"/>
      <c r="R928" s="1349"/>
      <c r="S928" s="1349"/>
      <c r="T928" s="1349"/>
      <c r="U928" s="1349"/>
      <c r="V928" s="1349"/>
      <c r="W928" s="1349"/>
      <c r="X928" s="1349"/>
      <c r="Y928" s="1349"/>
      <c r="Z928" s="1349"/>
      <c r="AA928" s="1349"/>
      <c r="AB928" s="1349"/>
      <c r="AC928" s="1349"/>
      <c r="AD928" s="1349"/>
      <c r="AE928" s="1349"/>
      <c r="AF928" s="1349"/>
    </row>
    <row r="929">
      <c r="A929" s="1211"/>
      <c r="B929" s="1523"/>
      <c r="C929" s="1523"/>
      <c r="D929" s="1523"/>
      <c r="E929" s="1523"/>
      <c r="F929" s="1523"/>
      <c r="G929" s="1523"/>
      <c r="H929" s="1523"/>
      <c r="I929" s="1523"/>
      <c r="J929" s="1523"/>
      <c r="K929" s="1523"/>
      <c r="L929" s="1523"/>
      <c r="M929" s="1523"/>
      <c r="N929" s="1349"/>
      <c r="O929" s="1349"/>
      <c r="P929" s="1349"/>
      <c r="Q929" s="1349"/>
      <c r="R929" s="1349"/>
      <c r="S929" s="1349"/>
      <c r="T929" s="1349"/>
      <c r="U929" s="1349"/>
      <c r="V929" s="1349"/>
      <c r="W929" s="1349"/>
      <c r="X929" s="1349"/>
      <c r="Y929" s="1349"/>
      <c r="Z929" s="1349"/>
      <c r="AA929" s="1349"/>
      <c r="AB929" s="1349"/>
      <c r="AC929" s="1349"/>
      <c r="AD929" s="1349"/>
      <c r="AE929" s="1349"/>
      <c r="AF929" s="1349"/>
    </row>
    <row r="930">
      <c r="A930" s="1211"/>
      <c r="B930" s="1523"/>
      <c r="C930" s="1523"/>
      <c r="D930" s="1523"/>
      <c r="E930" s="1523"/>
      <c r="F930" s="1523"/>
      <c r="G930" s="1523"/>
      <c r="H930" s="1523"/>
      <c r="I930" s="1523"/>
      <c r="J930" s="1523"/>
      <c r="K930" s="1523"/>
      <c r="L930" s="1523"/>
      <c r="M930" s="1523"/>
      <c r="N930" s="1349"/>
      <c r="O930" s="1349"/>
      <c r="P930" s="1349"/>
      <c r="Q930" s="1349"/>
      <c r="R930" s="1349"/>
      <c r="S930" s="1349"/>
      <c r="T930" s="1349"/>
      <c r="U930" s="1349"/>
      <c r="V930" s="1349"/>
      <c r="W930" s="1349"/>
      <c r="X930" s="1349"/>
      <c r="Y930" s="1349"/>
      <c r="Z930" s="1349"/>
      <c r="AA930" s="1349"/>
      <c r="AB930" s="1349"/>
      <c r="AC930" s="1349"/>
      <c r="AD930" s="1349"/>
      <c r="AE930" s="1349"/>
      <c r="AF930" s="1349"/>
    </row>
    <row r="931">
      <c r="A931" s="1211"/>
      <c r="B931" s="1523"/>
      <c r="C931" s="1523"/>
      <c r="D931" s="1523"/>
      <c r="E931" s="1523"/>
      <c r="F931" s="1523"/>
      <c r="G931" s="1523"/>
      <c r="H931" s="1523"/>
      <c r="I931" s="1523"/>
      <c r="J931" s="1523"/>
      <c r="K931" s="1523"/>
      <c r="L931" s="1523"/>
      <c r="M931" s="1523"/>
      <c r="N931" s="1349"/>
      <c r="O931" s="1349"/>
      <c r="P931" s="1349"/>
      <c r="Q931" s="1349"/>
      <c r="R931" s="1349"/>
      <c r="S931" s="1349"/>
      <c r="T931" s="1349"/>
      <c r="U931" s="1349"/>
      <c r="V931" s="1349"/>
      <c r="W931" s="1349"/>
      <c r="X931" s="1349"/>
      <c r="Y931" s="1349"/>
      <c r="Z931" s="1349"/>
      <c r="AA931" s="1349"/>
      <c r="AB931" s="1349"/>
      <c r="AC931" s="1349"/>
      <c r="AD931" s="1349"/>
      <c r="AE931" s="1349"/>
      <c r="AF931" s="1349"/>
    </row>
    <row r="932">
      <c r="A932" s="1211"/>
      <c r="B932" s="1523"/>
      <c r="C932" s="1523"/>
      <c r="D932" s="1523"/>
      <c r="E932" s="1523"/>
      <c r="F932" s="1523"/>
      <c r="G932" s="1523"/>
      <c r="H932" s="1523"/>
      <c r="I932" s="1523"/>
      <c r="J932" s="1523"/>
      <c r="K932" s="1523"/>
      <c r="L932" s="1523"/>
      <c r="M932" s="1523"/>
      <c r="N932" s="1349"/>
      <c r="O932" s="1349"/>
      <c r="P932" s="1349"/>
      <c r="Q932" s="1349"/>
      <c r="R932" s="1349"/>
      <c r="S932" s="1349"/>
      <c r="T932" s="1349"/>
      <c r="U932" s="1349"/>
      <c r="V932" s="1349"/>
      <c r="W932" s="1349"/>
      <c r="X932" s="1349"/>
      <c r="Y932" s="1349"/>
      <c r="Z932" s="1349"/>
      <c r="AA932" s="1349"/>
      <c r="AB932" s="1349"/>
      <c r="AC932" s="1349"/>
      <c r="AD932" s="1349"/>
      <c r="AE932" s="1349"/>
      <c r="AF932" s="1349"/>
    </row>
    <row r="933">
      <c r="A933" s="1211"/>
      <c r="B933" s="1523"/>
      <c r="C933" s="1523"/>
      <c r="D933" s="1523"/>
      <c r="E933" s="1523"/>
      <c r="F933" s="1523"/>
      <c r="G933" s="1523"/>
      <c r="H933" s="1523"/>
      <c r="I933" s="1523"/>
      <c r="J933" s="1523"/>
      <c r="K933" s="1523"/>
      <c r="L933" s="1523"/>
      <c r="M933" s="1523"/>
      <c r="N933" s="1349"/>
      <c r="O933" s="1349"/>
      <c r="P933" s="1349"/>
      <c r="Q933" s="1349"/>
      <c r="R933" s="1349"/>
      <c r="S933" s="1349"/>
      <c r="T933" s="1349"/>
      <c r="U933" s="1349"/>
      <c r="V933" s="1349"/>
      <c r="W933" s="1349"/>
      <c r="X933" s="1349"/>
      <c r="Y933" s="1349"/>
      <c r="Z933" s="1349"/>
      <c r="AA933" s="1349"/>
      <c r="AB933" s="1349"/>
      <c r="AC933" s="1349"/>
      <c r="AD933" s="1349"/>
      <c r="AE933" s="1349"/>
      <c r="AF933" s="1349"/>
    </row>
    <row r="934">
      <c r="A934" s="1211"/>
      <c r="B934" s="1523"/>
      <c r="C934" s="1523"/>
      <c r="D934" s="1523"/>
      <c r="E934" s="1523"/>
      <c r="F934" s="1523"/>
      <c r="G934" s="1523"/>
      <c r="H934" s="1523"/>
      <c r="I934" s="1523"/>
      <c r="J934" s="1523"/>
      <c r="K934" s="1523"/>
      <c r="L934" s="1523"/>
      <c r="M934" s="1523"/>
      <c r="N934" s="1349"/>
      <c r="O934" s="1349"/>
      <c r="P934" s="1349"/>
      <c r="Q934" s="1349"/>
      <c r="R934" s="1349"/>
      <c r="S934" s="1349"/>
      <c r="T934" s="1349"/>
      <c r="U934" s="1349"/>
      <c r="V934" s="1349"/>
      <c r="W934" s="1349"/>
      <c r="X934" s="1349"/>
      <c r="Y934" s="1349"/>
      <c r="Z934" s="1349"/>
      <c r="AA934" s="1349"/>
      <c r="AB934" s="1349"/>
      <c r="AC934" s="1349"/>
      <c r="AD934" s="1349"/>
      <c r="AE934" s="1349"/>
      <c r="AF934" s="1349"/>
    </row>
    <row r="935">
      <c r="A935" s="1211"/>
      <c r="B935" s="1523"/>
      <c r="C935" s="1523"/>
      <c r="D935" s="1523"/>
      <c r="E935" s="1523"/>
      <c r="F935" s="1523"/>
      <c r="G935" s="1523"/>
      <c r="H935" s="1523"/>
      <c r="I935" s="1523"/>
      <c r="J935" s="1523"/>
      <c r="K935" s="1523"/>
      <c r="L935" s="1523"/>
      <c r="M935" s="1523"/>
      <c r="N935" s="1349"/>
      <c r="O935" s="1349"/>
      <c r="P935" s="1349"/>
      <c r="Q935" s="1349"/>
      <c r="R935" s="1349"/>
      <c r="S935" s="1349"/>
      <c r="T935" s="1349"/>
      <c r="U935" s="1349"/>
      <c r="V935" s="1349"/>
      <c r="W935" s="1349"/>
      <c r="X935" s="1349"/>
      <c r="Y935" s="1349"/>
      <c r="Z935" s="1349"/>
      <c r="AA935" s="1349"/>
      <c r="AB935" s="1349"/>
      <c r="AC935" s="1349"/>
      <c r="AD935" s="1349"/>
      <c r="AE935" s="1349"/>
      <c r="AF935" s="1349"/>
    </row>
    <row r="936">
      <c r="A936" s="1211"/>
      <c r="B936" s="1523"/>
      <c r="C936" s="1523"/>
      <c r="D936" s="1523"/>
      <c r="E936" s="1523"/>
      <c r="F936" s="1523"/>
      <c r="G936" s="1523"/>
      <c r="H936" s="1523"/>
      <c r="I936" s="1523"/>
      <c r="J936" s="1523"/>
      <c r="K936" s="1523"/>
      <c r="L936" s="1523"/>
      <c r="M936" s="1523"/>
      <c r="N936" s="1349"/>
      <c r="O936" s="1349"/>
      <c r="P936" s="1349"/>
      <c r="Q936" s="1349"/>
      <c r="R936" s="1349"/>
      <c r="S936" s="1349"/>
      <c r="T936" s="1349"/>
      <c r="U936" s="1349"/>
      <c r="V936" s="1349"/>
      <c r="W936" s="1349"/>
      <c r="X936" s="1349"/>
      <c r="Y936" s="1349"/>
      <c r="Z936" s="1349"/>
      <c r="AA936" s="1349"/>
      <c r="AB936" s="1349"/>
      <c r="AC936" s="1349"/>
      <c r="AD936" s="1349"/>
      <c r="AE936" s="1349"/>
      <c r="AF936" s="1349"/>
    </row>
    <row r="937">
      <c r="A937" s="1211"/>
      <c r="B937" s="1523"/>
      <c r="C937" s="1523"/>
      <c r="D937" s="1523"/>
      <c r="E937" s="1523"/>
      <c r="F937" s="1523"/>
      <c r="G937" s="1523"/>
      <c r="H937" s="1523"/>
      <c r="I937" s="1523"/>
      <c r="J937" s="1523"/>
      <c r="K937" s="1523"/>
      <c r="L937" s="1523"/>
      <c r="M937" s="1523"/>
      <c r="N937" s="1349"/>
      <c r="O937" s="1349"/>
      <c r="P937" s="1349"/>
      <c r="Q937" s="1349"/>
      <c r="R937" s="1349"/>
      <c r="S937" s="1349"/>
      <c r="T937" s="1349"/>
      <c r="U937" s="1349"/>
      <c r="V937" s="1349"/>
      <c r="W937" s="1349"/>
      <c r="X937" s="1349"/>
      <c r="Y937" s="1349"/>
      <c r="Z937" s="1349"/>
      <c r="AA937" s="1349"/>
      <c r="AB937" s="1349"/>
      <c r="AC937" s="1349"/>
      <c r="AD937" s="1349"/>
      <c r="AE937" s="1349"/>
      <c r="AF937" s="1349"/>
    </row>
    <row r="938">
      <c r="A938" s="1211"/>
      <c r="B938" s="1523"/>
      <c r="C938" s="1523"/>
      <c r="D938" s="1523"/>
      <c r="E938" s="1523"/>
      <c r="F938" s="1523"/>
      <c r="G938" s="1523"/>
      <c r="H938" s="1523"/>
      <c r="I938" s="1523"/>
      <c r="J938" s="1523"/>
      <c r="K938" s="1523"/>
      <c r="L938" s="1523"/>
      <c r="M938" s="1523"/>
      <c r="N938" s="1349"/>
      <c r="O938" s="1349"/>
      <c r="P938" s="1349"/>
      <c r="Q938" s="1349"/>
      <c r="R938" s="1349"/>
      <c r="S938" s="1349"/>
      <c r="T938" s="1349"/>
      <c r="U938" s="1349"/>
      <c r="V938" s="1349"/>
      <c r="W938" s="1349"/>
      <c r="X938" s="1349"/>
      <c r="Y938" s="1349"/>
      <c r="Z938" s="1349"/>
      <c r="AA938" s="1349"/>
      <c r="AB938" s="1349"/>
      <c r="AC938" s="1349"/>
      <c r="AD938" s="1349"/>
      <c r="AE938" s="1349"/>
      <c r="AF938" s="1349"/>
    </row>
    <row r="939">
      <c r="A939" s="1211"/>
      <c r="B939" s="1523"/>
      <c r="C939" s="1523"/>
      <c r="D939" s="1523"/>
      <c r="E939" s="1523"/>
      <c r="F939" s="1523"/>
      <c r="G939" s="1523"/>
      <c r="H939" s="1523"/>
      <c r="I939" s="1523"/>
      <c r="J939" s="1523"/>
      <c r="K939" s="1523"/>
      <c r="L939" s="1523"/>
      <c r="M939" s="1523"/>
      <c r="N939" s="1349"/>
      <c r="O939" s="1349"/>
      <c r="P939" s="1349"/>
      <c r="Q939" s="1349"/>
      <c r="R939" s="1349"/>
      <c r="S939" s="1349"/>
      <c r="T939" s="1349"/>
      <c r="U939" s="1349"/>
      <c r="V939" s="1349"/>
      <c r="W939" s="1349"/>
      <c r="X939" s="1349"/>
      <c r="Y939" s="1349"/>
      <c r="Z939" s="1349"/>
      <c r="AA939" s="1349"/>
      <c r="AB939" s="1349"/>
      <c r="AC939" s="1349"/>
      <c r="AD939" s="1349"/>
      <c r="AE939" s="1349"/>
      <c r="AF939" s="1349"/>
    </row>
    <row r="940">
      <c r="A940" s="1211"/>
      <c r="B940" s="1523"/>
      <c r="C940" s="1523"/>
      <c r="D940" s="1523"/>
      <c r="E940" s="1523"/>
      <c r="F940" s="1523"/>
      <c r="G940" s="1523"/>
      <c r="H940" s="1523"/>
      <c r="I940" s="1523"/>
      <c r="J940" s="1523"/>
      <c r="K940" s="1523"/>
      <c r="L940" s="1523"/>
      <c r="M940" s="1523"/>
      <c r="N940" s="1349"/>
      <c r="O940" s="1349"/>
      <c r="P940" s="1349"/>
      <c r="Q940" s="1349"/>
      <c r="R940" s="1349"/>
      <c r="S940" s="1349"/>
      <c r="T940" s="1349"/>
      <c r="U940" s="1349"/>
      <c r="V940" s="1349"/>
      <c r="W940" s="1349"/>
      <c r="X940" s="1349"/>
      <c r="Y940" s="1349"/>
      <c r="Z940" s="1349"/>
      <c r="AA940" s="1349"/>
      <c r="AB940" s="1349"/>
      <c r="AC940" s="1349"/>
      <c r="AD940" s="1349"/>
      <c r="AE940" s="1349"/>
      <c r="AF940" s="1349"/>
    </row>
    <row r="941">
      <c r="A941" s="1211"/>
      <c r="B941" s="1523"/>
      <c r="C941" s="1523"/>
      <c r="D941" s="1523"/>
      <c r="E941" s="1523"/>
      <c r="F941" s="1523"/>
      <c r="G941" s="1523"/>
      <c r="H941" s="1523"/>
      <c r="I941" s="1523"/>
      <c r="J941" s="1523"/>
      <c r="K941" s="1523"/>
      <c r="L941" s="1523"/>
      <c r="M941" s="1523"/>
      <c r="N941" s="1349"/>
      <c r="O941" s="1349"/>
      <c r="P941" s="1349"/>
      <c r="Q941" s="1349"/>
      <c r="R941" s="1349"/>
      <c r="S941" s="1349"/>
      <c r="T941" s="1349"/>
      <c r="U941" s="1349"/>
      <c r="V941" s="1349"/>
      <c r="W941" s="1349"/>
      <c r="X941" s="1349"/>
      <c r="Y941" s="1349"/>
      <c r="Z941" s="1349"/>
      <c r="AA941" s="1349"/>
      <c r="AB941" s="1349"/>
      <c r="AC941" s="1349"/>
      <c r="AD941" s="1349"/>
      <c r="AE941" s="1349"/>
      <c r="AF941" s="1349"/>
    </row>
    <row r="942">
      <c r="A942" s="1211"/>
      <c r="B942" s="1523"/>
      <c r="C942" s="1523"/>
      <c r="D942" s="1523"/>
      <c r="E942" s="1523"/>
      <c r="F942" s="1523"/>
      <c r="G942" s="1523"/>
      <c r="H942" s="1523"/>
      <c r="I942" s="1523"/>
      <c r="J942" s="1523"/>
      <c r="K942" s="1523"/>
      <c r="L942" s="1523"/>
      <c r="M942" s="1523"/>
      <c r="N942" s="1349"/>
      <c r="O942" s="1349"/>
      <c r="P942" s="1349"/>
      <c r="Q942" s="1349"/>
      <c r="R942" s="1349"/>
      <c r="S942" s="1349"/>
      <c r="T942" s="1349"/>
      <c r="U942" s="1349"/>
      <c r="V942" s="1349"/>
      <c r="W942" s="1349"/>
      <c r="X942" s="1349"/>
      <c r="Y942" s="1349"/>
      <c r="Z942" s="1349"/>
      <c r="AA942" s="1349"/>
      <c r="AB942" s="1349"/>
      <c r="AC942" s="1349"/>
      <c r="AD942" s="1349"/>
      <c r="AE942" s="1349"/>
      <c r="AF942" s="1349"/>
    </row>
    <row r="943">
      <c r="A943" s="1211"/>
      <c r="B943" s="1523"/>
      <c r="C943" s="1523"/>
      <c r="D943" s="1523"/>
      <c r="E943" s="1523"/>
      <c r="F943" s="1523"/>
      <c r="G943" s="1523"/>
      <c r="H943" s="1523"/>
      <c r="I943" s="1523"/>
      <c r="J943" s="1523"/>
      <c r="K943" s="1523"/>
      <c r="L943" s="1523"/>
      <c r="M943" s="1523"/>
      <c r="N943" s="1349"/>
      <c r="O943" s="1349"/>
      <c r="P943" s="1349"/>
      <c r="Q943" s="1349"/>
      <c r="R943" s="1349"/>
      <c r="S943" s="1349"/>
      <c r="T943" s="1349"/>
      <c r="U943" s="1349"/>
      <c r="V943" s="1349"/>
      <c r="W943" s="1349"/>
      <c r="X943" s="1349"/>
      <c r="Y943" s="1349"/>
      <c r="Z943" s="1349"/>
      <c r="AA943" s="1349"/>
      <c r="AB943" s="1349"/>
      <c r="AC943" s="1349"/>
      <c r="AD943" s="1349"/>
      <c r="AE943" s="1349"/>
      <c r="AF943" s="1349"/>
    </row>
    <row r="944">
      <c r="A944" s="1211"/>
      <c r="B944" s="1523"/>
      <c r="C944" s="1523"/>
      <c r="D944" s="1523"/>
      <c r="E944" s="1523"/>
      <c r="F944" s="1523"/>
      <c r="G944" s="1523"/>
      <c r="H944" s="1523"/>
      <c r="I944" s="1523"/>
      <c r="J944" s="1523"/>
      <c r="K944" s="1523"/>
      <c r="L944" s="1523"/>
      <c r="M944" s="1523"/>
      <c r="N944" s="1349"/>
      <c r="O944" s="1349"/>
      <c r="P944" s="1349"/>
      <c r="Q944" s="1349"/>
      <c r="R944" s="1349"/>
      <c r="S944" s="1349"/>
      <c r="T944" s="1349"/>
      <c r="U944" s="1349"/>
      <c r="V944" s="1349"/>
      <c r="W944" s="1349"/>
      <c r="X944" s="1349"/>
      <c r="Y944" s="1349"/>
      <c r="Z944" s="1349"/>
      <c r="AA944" s="1349"/>
      <c r="AB944" s="1349"/>
      <c r="AC944" s="1349"/>
      <c r="AD944" s="1349"/>
      <c r="AE944" s="1349"/>
      <c r="AF944" s="1349"/>
    </row>
    <row r="945">
      <c r="A945" s="1211"/>
      <c r="B945" s="1523"/>
      <c r="C945" s="1523"/>
      <c r="D945" s="1523"/>
      <c r="E945" s="1523"/>
      <c r="F945" s="1523"/>
      <c r="G945" s="1523"/>
      <c r="H945" s="1523"/>
      <c r="I945" s="1523"/>
      <c r="J945" s="1523"/>
      <c r="K945" s="1523"/>
      <c r="L945" s="1523"/>
      <c r="M945" s="1523"/>
      <c r="N945" s="1349"/>
      <c r="O945" s="1349"/>
      <c r="P945" s="1349"/>
      <c r="Q945" s="1349"/>
      <c r="R945" s="1349"/>
      <c r="S945" s="1349"/>
      <c r="T945" s="1349"/>
      <c r="U945" s="1349"/>
      <c r="V945" s="1349"/>
      <c r="W945" s="1349"/>
      <c r="X945" s="1349"/>
      <c r="Y945" s="1349"/>
      <c r="Z945" s="1349"/>
      <c r="AA945" s="1349"/>
      <c r="AB945" s="1349"/>
      <c r="AC945" s="1349"/>
      <c r="AD945" s="1349"/>
      <c r="AE945" s="1349"/>
      <c r="AF945" s="1349"/>
    </row>
    <row r="946">
      <c r="A946" s="1211"/>
      <c r="B946" s="1523"/>
      <c r="C946" s="1523"/>
      <c r="D946" s="1523"/>
      <c r="E946" s="1523"/>
      <c r="F946" s="1523"/>
      <c r="G946" s="1523"/>
      <c r="H946" s="1523"/>
      <c r="I946" s="1523"/>
      <c r="J946" s="1523"/>
      <c r="K946" s="1523"/>
      <c r="L946" s="1523"/>
      <c r="M946" s="1523"/>
      <c r="N946" s="1349"/>
      <c r="O946" s="1349"/>
      <c r="P946" s="1349"/>
      <c r="Q946" s="1349"/>
      <c r="R946" s="1349"/>
      <c r="S946" s="1349"/>
      <c r="T946" s="1349"/>
      <c r="U946" s="1349"/>
      <c r="V946" s="1349"/>
      <c r="W946" s="1349"/>
      <c r="X946" s="1349"/>
      <c r="Y946" s="1349"/>
      <c r="Z946" s="1349"/>
      <c r="AA946" s="1349"/>
      <c r="AB946" s="1349"/>
      <c r="AC946" s="1349"/>
      <c r="AD946" s="1349"/>
      <c r="AE946" s="1349"/>
      <c r="AF946" s="1349"/>
    </row>
    <row r="947">
      <c r="A947" s="1211"/>
      <c r="B947" s="1523"/>
      <c r="C947" s="1523"/>
      <c r="D947" s="1523"/>
      <c r="E947" s="1523"/>
      <c r="F947" s="1523"/>
      <c r="G947" s="1523"/>
      <c r="H947" s="1523"/>
      <c r="I947" s="1523"/>
      <c r="J947" s="1523"/>
      <c r="K947" s="1523"/>
      <c r="L947" s="1523"/>
      <c r="M947" s="1523"/>
      <c r="N947" s="1349"/>
      <c r="O947" s="1349"/>
      <c r="P947" s="1349"/>
      <c r="Q947" s="1349"/>
      <c r="R947" s="1349"/>
      <c r="S947" s="1349"/>
      <c r="T947" s="1349"/>
      <c r="U947" s="1349"/>
      <c r="V947" s="1349"/>
      <c r="W947" s="1349"/>
      <c r="X947" s="1349"/>
      <c r="Y947" s="1349"/>
      <c r="Z947" s="1349"/>
      <c r="AA947" s="1349"/>
      <c r="AB947" s="1349"/>
      <c r="AC947" s="1349"/>
      <c r="AD947" s="1349"/>
      <c r="AE947" s="1349"/>
      <c r="AF947" s="1349"/>
    </row>
    <row r="948">
      <c r="A948" s="1211"/>
      <c r="B948" s="1523"/>
      <c r="C948" s="1523"/>
      <c r="D948" s="1523"/>
      <c r="E948" s="1523"/>
      <c r="F948" s="1523"/>
      <c r="G948" s="1523"/>
      <c r="H948" s="1523"/>
      <c r="I948" s="1523"/>
      <c r="J948" s="1523"/>
      <c r="K948" s="1523"/>
      <c r="L948" s="1523"/>
      <c r="M948" s="1523"/>
      <c r="N948" s="1349"/>
      <c r="O948" s="1349"/>
      <c r="P948" s="1349"/>
      <c r="Q948" s="1349"/>
      <c r="R948" s="1349"/>
      <c r="S948" s="1349"/>
      <c r="T948" s="1349"/>
      <c r="U948" s="1349"/>
      <c r="V948" s="1349"/>
      <c r="W948" s="1349"/>
      <c r="X948" s="1349"/>
      <c r="Y948" s="1349"/>
      <c r="Z948" s="1349"/>
      <c r="AA948" s="1349"/>
      <c r="AB948" s="1349"/>
      <c r="AC948" s="1349"/>
      <c r="AD948" s="1349"/>
      <c r="AE948" s="1349"/>
      <c r="AF948" s="1349"/>
    </row>
    <row r="949">
      <c r="A949" s="1211"/>
      <c r="B949" s="1523"/>
      <c r="C949" s="1523"/>
      <c r="D949" s="1523"/>
      <c r="E949" s="1523"/>
      <c r="F949" s="1523"/>
      <c r="G949" s="1523"/>
      <c r="H949" s="1523"/>
      <c r="I949" s="1523"/>
      <c r="J949" s="1523"/>
      <c r="K949" s="1523"/>
      <c r="L949" s="1523"/>
      <c r="M949" s="1523"/>
      <c r="N949" s="1349"/>
      <c r="O949" s="1349"/>
      <c r="P949" s="1349"/>
      <c r="Q949" s="1349"/>
      <c r="R949" s="1349"/>
      <c r="S949" s="1349"/>
      <c r="T949" s="1349"/>
      <c r="U949" s="1349"/>
      <c r="V949" s="1349"/>
      <c r="W949" s="1349"/>
      <c r="X949" s="1349"/>
      <c r="Y949" s="1349"/>
      <c r="Z949" s="1349"/>
      <c r="AA949" s="1349"/>
      <c r="AB949" s="1349"/>
      <c r="AC949" s="1349"/>
      <c r="AD949" s="1349"/>
      <c r="AE949" s="1349"/>
      <c r="AF949" s="1349"/>
    </row>
    <row r="950">
      <c r="A950" s="1211"/>
      <c r="B950" s="1523"/>
      <c r="C950" s="1523"/>
      <c r="D950" s="1523"/>
      <c r="E950" s="1523"/>
      <c r="F950" s="1523"/>
      <c r="G950" s="1523"/>
      <c r="H950" s="1523"/>
      <c r="I950" s="1523"/>
      <c r="J950" s="1523"/>
      <c r="K950" s="1523"/>
      <c r="L950" s="1523"/>
      <c r="M950" s="1523"/>
      <c r="N950" s="1349"/>
      <c r="O950" s="1349"/>
      <c r="P950" s="1349"/>
      <c r="Q950" s="1349"/>
      <c r="R950" s="1349"/>
      <c r="S950" s="1349"/>
      <c r="T950" s="1349"/>
      <c r="U950" s="1349"/>
      <c r="V950" s="1349"/>
      <c r="W950" s="1349"/>
      <c r="X950" s="1349"/>
      <c r="Y950" s="1349"/>
      <c r="Z950" s="1349"/>
      <c r="AA950" s="1349"/>
      <c r="AB950" s="1349"/>
      <c r="AC950" s="1349"/>
      <c r="AD950" s="1349"/>
      <c r="AE950" s="1349"/>
      <c r="AF950" s="1349"/>
    </row>
    <row r="951">
      <c r="A951" s="1211"/>
      <c r="B951" s="1523"/>
      <c r="C951" s="1523"/>
      <c r="D951" s="1523"/>
      <c r="E951" s="1523"/>
      <c r="F951" s="1523"/>
      <c r="G951" s="1523"/>
      <c r="H951" s="1523"/>
      <c r="I951" s="1523"/>
      <c r="J951" s="1523"/>
      <c r="K951" s="1523"/>
      <c r="L951" s="1523"/>
      <c r="M951" s="1523"/>
      <c r="N951" s="1349"/>
      <c r="O951" s="1349"/>
      <c r="P951" s="1349"/>
      <c r="Q951" s="1349"/>
      <c r="R951" s="1349"/>
      <c r="S951" s="1349"/>
      <c r="T951" s="1349"/>
      <c r="U951" s="1349"/>
      <c r="V951" s="1349"/>
      <c r="W951" s="1349"/>
      <c r="X951" s="1349"/>
      <c r="Y951" s="1349"/>
      <c r="Z951" s="1349"/>
      <c r="AA951" s="1349"/>
      <c r="AB951" s="1349"/>
      <c r="AC951" s="1349"/>
      <c r="AD951" s="1349"/>
      <c r="AE951" s="1349"/>
      <c r="AF951" s="1349"/>
    </row>
    <row r="952">
      <c r="A952" s="1211"/>
      <c r="B952" s="1523"/>
      <c r="C952" s="1523"/>
      <c r="D952" s="1523"/>
      <c r="E952" s="1523"/>
      <c r="F952" s="1523"/>
      <c r="G952" s="1523"/>
      <c r="H952" s="1523"/>
      <c r="I952" s="1523"/>
      <c r="J952" s="1523"/>
      <c r="K952" s="1523"/>
      <c r="L952" s="1523"/>
      <c r="M952" s="1523"/>
      <c r="N952" s="1349"/>
      <c r="O952" s="1349"/>
      <c r="P952" s="1349"/>
      <c r="Q952" s="1349"/>
      <c r="R952" s="1349"/>
      <c r="S952" s="1349"/>
      <c r="T952" s="1349"/>
      <c r="U952" s="1349"/>
      <c r="V952" s="1349"/>
      <c r="W952" s="1349"/>
      <c r="X952" s="1349"/>
      <c r="Y952" s="1349"/>
      <c r="Z952" s="1349"/>
      <c r="AA952" s="1349"/>
      <c r="AB952" s="1349"/>
      <c r="AC952" s="1349"/>
      <c r="AD952" s="1349"/>
      <c r="AE952" s="1349"/>
      <c r="AF952" s="1349"/>
    </row>
    <row r="953">
      <c r="A953" s="1211"/>
      <c r="B953" s="1523"/>
      <c r="C953" s="1523"/>
      <c r="D953" s="1523"/>
      <c r="E953" s="1523"/>
      <c r="F953" s="1523"/>
      <c r="G953" s="1523"/>
      <c r="H953" s="1523"/>
      <c r="I953" s="1523"/>
      <c r="J953" s="1523"/>
      <c r="K953" s="1523"/>
      <c r="L953" s="1523"/>
      <c r="M953" s="1523"/>
      <c r="N953" s="1349"/>
      <c r="O953" s="1349"/>
      <c r="P953" s="1349"/>
      <c r="Q953" s="1349"/>
      <c r="R953" s="1349"/>
      <c r="S953" s="1349"/>
      <c r="T953" s="1349"/>
      <c r="U953" s="1349"/>
      <c r="V953" s="1349"/>
      <c r="W953" s="1349"/>
      <c r="X953" s="1349"/>
      <c r="Y953" s="1349"/>
      <c r="Z953" s="1349"/>
      <c r="AA953" s="1349"/>
      <c r="AB953" s="1349"/>
      <c r="AC953" s="1349"/>
      <c r="AD953" s="1349"/>
      <c r="AE953" s="1349"/>
      <c r="AF953" s="1349"/>
    </row>
    <row r="954">
      <c r="A954" s="1211"/>
      <c r="B954" s="1523"/>
      <c r="C954" s="1523"/>
      <c r="D954" s="1523"/>
      <c r="E954" s="1523"/>
      <c r="F954" s="1523"/>
      <c r="G954" s="1523"/>
      <c r="H954" s="1523"/>
      <c r="I954" s="1523"/>
      <c r="J954" s="1523"/>
      <c r="K954" s="1523"/>
      <c r="L954" s="1523"/>
      <c r="M954" s="1523"/>
      <c r="N954" s="1349"/>
      <c r="O954" s="1349"/>
      <c r="P954" s="1349"/>
      <c r="Q954" s="1349"/>
      <c r="R954" s="1349"/>
      <c r="S954" s="1349"/>
      <c r="T954" s="1349"/>
      <c r="U954" s="1349"/>
      <c r="V954" s="1349"/>
      <c r="W954" s="1349"/>
      <c r="X954" s="1349"/>
      <c r="Y954" s="1349"/>
      <c r="Z954" s="1349"/>
      <c r="AA954" s="1349"/>
      <c r="AB954" s="1349"/>
      <c r="AC954" s="1349"/>
      <c r="AD954" s="1349"/>
      <c r="AE954" s="1349"/>
      <c r="AF954" s="1349"/>
    </row>
    <row r="955">
      <c r="A955" s="1211"/>
      <c r="B955" s="1523"/>
      <c r="C955" s="1523"/>
      <c r="D955" s="1523"/>
      <c r="E955" s="1523"/>
      <c r="F955" s="1523"/>
      <c r="G955" s="1523"/>
      <c r="H955" s="1523"/>
      <c r="I955" s="1523"/>
      <c r="J955" s="1523"/>
      <c r="K955" s="1523"/>
      <c r="L955" s="1523"/>
      <c r="M955" s="1523"/>
      <c r="N955" s="1349"/>
      <c r="O955" s="1349"/>
      <c r="P955" s="1349"/>
      <c r="Q955" s="1349"/>
      <c r="R955" s="1349"/>
      <c r="S955" s="1349"/>
      <c r="T955" s="1349"/>
      <c r="U955" s="1349"/>
      <c r="V955" s="1349"/>
      <c r="W955" s="1349"/>
      <c r="X955" s="1349"/>
      <c r="Y955" s="1349"/>
      <c r="Z955" s="1349"/>
      <c r="AA955" s="1349"/>
      <c r="AB955" s="1349"/>
      <c r="AC955" s="1349"/>
      <c r="AD955" s="1349"/>
      <c r="AE955" s="1349"/>
      <c r="AF955" s="1349"/>
    </row>
    <row r="956">
      <c r="A956" s="1211"/>
      <c r="B956" s="1523"/>
      <c r="C956" s="1523"/>
      <c r="D956" s="1523"/>
      <c r="E956" s="1523"/>
      <c r="F956" s="1523"/>
      <c r="G956" s="1523"/>
      <c r="H956" s="1523"/>
      <c r="I956" s="1523"/>
      <c r="J956" s="1523"/>
      <c r="K956" s="1523"/>
      <c r="L956" s="1523"/>
      <c r="M956" s="1523"/>
      <c r="N956" s="1349"/>
      <c r="O956" s="1349"/>
      <c r="P956" s="1349"/>
      <c r="Q956" s="1349"/>
      <c r="R956" s="1349"/>
      <c r="S956" s="1349"/>
      <c r="T956" s="1349"/>
      <c r="U956" s="1349"/>
      <c r="V956" s="1349"/>
      <c r="W956" s="1349"/>
      <c r="X956" s="1349"/>
      <c r="Y956" s="1349"/>
      <c r="Z956" s="1349"/>
      <c r="AA956" s="1349"/>
      <c r="AB956" s="1349"/>
      <c r="AC956" s="1349"/>
      <c r="AD956" s="1349"/>
      <c r="AE956" s="1349"/>
      <c r="AF956" s="1349"/>
    </row>
    <row r="957">
      <c r="A957" s="1211"/>
      <c r="B957" s="1523"/>
      <c r="C957" s="1523"/>
      <c r="D957" s="1523"/>
      <c r="E957" s="1523"/>
      <c r="F957" s="1523"/>
      <c r="G957" s="1523"/>
      <c r="H957" s="1523"/>
      <c r="I957" s="1523"/>
      <c r="J957" s="1523"/>
      <c r="K957" s="1523"/>
      <c r="L957" s="1523"/>
      <c r="M957" s="1523"/>
      <c r="N957" s="1349"/>
      <c r="O957" s="1349"/>
      <c r="P957" s="1349"/>
      <c r="Q957" s="1349"/>
      <c r="R957" s="1349"/>
      <c r="S957" s="1349"/>
      <c r="T957" s="1349"/>
      <c r="U957" s="1349"/>
      <c r="V957" s="1349"/>
      <c r="W957" s="1349"/>
      <c r="X957" s="1349"/>
      <c r="Y957" s="1349"/>
      <c r="Z957" s="1349"/>
      <c r="AA957" s="1349"/>
      <c r="AB957" s="1349"/>
      <c r="AC957" s="1349"/>
      <c r="AD957" s="1349"/>
      <c r="AE957" s="1349"/>
      <c r="AF957" s="1349"/>
    </row>
    <row r="958">
      <c r="A958" s="1211"/>
      <c r="B958" s="1523"/>
      <c r="C958" s="1523"/>
      <c r="D958" s="1523"/>
      <c r="E958" s="1523"/>
      <c r="F958" s="1523"/>
      <c r="G958" s="1523"/>
      <c r="H958" s="1523"/>
      <c r="I958" s="1523"/>
      <c r="J958" s="1523"/>
      <c r="K958" s="1523"/>
      <c r="L958" s="1523"/>
      <c r="M958" s="1523"/>
      <c r="N958" s="1349"/>
      <c r="O958" s="1349"/>
      <c r="P958" s="1349"/>
      <c r="Q958" s="1349"/>
      <c r="R958" s="1349"/>
      <c r="S958" s="1349"/>
      <c r="T958" s="1349"/>
      <c r="U958" s="1349"/>
      <c r="V958" s="1349"/>
      <c r="W958" s="1349"/>
      <c r="X958" s="1349"/>
      <c r="Y958" s="1349"/>
      <c r="Z958" s="1349"/>
      <c r="AA958" s="1349"/>
      <c r="AB958" s="1349"/>
      <c r="AC958" s="1349"/>
      <c r="AD958" s="1349"/>
      <c r="AE958" s="1349"/>
      <c r="AF958" s="1349"/>
    </row>
    <row r="959">
      <c r="A959" s="1211"/>
      <c r="B959" s="1523"/>
      <c r="C959" s="1523"/>
      <c r="D959" s="1523"/>
      <c r="E959" s="1523"/>
      <c r="F959" s="1523"/>
      <c r="G959" s="1523"/>
      <c r="H959" s="1523"/>
      <c r="I959" s="1523"/>
      <c r="J959" s="1523"/>
      <c r="K959" s="1523"/>
      <c r="L959" s="1523"/>
      <c r="M959" s="1523"/>
      <c r="N959" s="1349"/>
      <c r="O959" s="1349"/>
      <c r="P959" s="1349"/>
      <c r="Q959" s="1349"/>
      <c r="R959" s="1349"/>
      <c r="S959" s="1349"/>
      <c r="T959" s="1349"/>
      <c r="U959" s="1349"/>
      <c r="V959" s="1349"/>
      <c r="W959" s="1349"/>
      <c r="X959" s="1349"/>
      <c r="Y959" s="1349"/>
      <c r="Z959" s="1349"/>
      <c r="AA959" s="1349"/>
      <c r="AB959" s="1349"/>
      <c r="AC959" s="1349"/>
      <c r="AD959" s="1349"/>
      <c r="AE959" s="1349"/>
      <c r="AF959" s="1349"/>
    </row>
    <row r="960">
      <c r="A960" s="1211"/>
      <c r="B960" s="1523"/>
      <c r="C960" s="1523"/>
      <c r="D960" s="1523"/>
      <c r="E960" s="1523"/>
      <c r="F960" s="1523"/>
      <c r="G960" s="1523"/>
      <c r="H960" s="1523"/>
      <c r="I960" s="1523"/>
      <c r="J960" s="1523"/>
      <c r="K960" s="1523"/>
      <c r="L960" s="1523"/>
      <c r="M960" s="1523"/>
      <c r="N960" s="1349"/>
      <c r="O960" s="1349"/>
      <c r="P960" s="1349"/>
      <c r="Q960" s="1349"/>
      <c r="R960" s="1349"/>
      <c r="S960" s="1349"/>
      <c r="T960" s="1349"/>
      <c r="U960" s="1349"/>
      <c r="V960" s="1349"/>
      <c r="W960" s="1349"/>
      <c r="X960" s="1349"/>
      <c r="Y960" s="1349"/>
      <c r="Z960" s="1349"/>
      <c r="AA960" s="1349"/>
      <c r="AB960" s="1349"/>
      <c r="AC960" s="1349"/>
      <c r="AD960" s="1349"/>
      <c r="AE960" s="1349"/>
      <c r="AF960" s="1349"/>
    </row>
    <row r="961">
      <c r="A961" s="1211"/>
      <c r="B961" s="1523"/>
      <c r="C961" s="1523"/>
      <c r="D961" s="1523"/>
      <c r="E961" s="1523"/>
      <c r="F961" s="1523"/>
      <c r="G961" s="1523"/>
      <c r="H961" s="1523"/>
      <c r="I961" s="1523"/>
      <c r="J961" s="1523"/>
      <c r="K961" s="1523"/>
      <c r="L961" s="1523"/>
      <c r="M961" s="1523"/>
      <c r="N961" s="1349"/>
      <c r="O961" s="1349"/>
      <c r="P961" s="1349"/>
      <c r="Q961" s="1349"/>
      <c r="R961" s="1349"/>
      <c r="S961" s="1349"/>
      <c r="T961" s="1349"/>
      <c r="U961" s="1349"/>
      <c r="V961" s="1349"/>
      <c r="W961" s="1349"/>
      <c r="X961" s="1349"/>
      <c r="Y961" s="1349"/>
      <c r="Z961" s="1349"/>
      <c r="AA961" s="1349"/>
      <c r="AB961" s="1349"/>
      <c r="AC961" s="1349"/>
      <c r="AD961" s="1349"/>
      <c r="AE961" s="1349"/>
      <c r="AF961" s="1349"/>
    </row>
    <row r="962">
      <c r="A962" s="1211"/>
      <c r="B962" s="1523"/>
      <c r="C962" s="1523"/>
      <c r="D962" s="1523"/>
      <c r="E962" s="1523"/>
      <c r="F962" s="1523"/>
      <c r="G962" s="1523"/>
      <c r="H962" s="1523"/>
      <c r="I962" s="1523"/>
      <c r="J962" s="1523"/>
      <c r="K962" s="1523"/>
      <c r="L962" s="1523"/>
      <c r="M962" s="1523"/>
      <c r="N962" s="1349"/>
      <c r="O962" s="1349"/>
      <c r="P962" s="1349"/>
      <c r="Q962" s="1349"/>
      <c r="R962" s="1349"/>
      <c r="S962" s="1349"/>
      <c r="T962" s="1349"/>
      <c r="U962" s="1349"/>
      <c r="V962" s="1349"/>
      <c r="W962" s="1349"/>
      <c r="X962" s="1349"/>
      <c r="Y962" s="1349"/>
      <c r="Z962" s="1349"/>
      <c r="AA962" s="1349"/>
      <c r="AB962" s="1349"/>
      <c r="AC962" s="1349"/>
      <c r="AD962" s="1349"/>
      <c r="AE962" s="1349"/>
      <c r="AF962" s="1349"/>
    </row>
    <row r="963">
      <c r="A963" s="1211"/>
      <c r="B963" s="1523"/>
      <c r="C963" s="1523"/>
      <c r="D963" s="1523"/>
      <c r="E963" s="1523"/>
      <c r="F963" s="1523"/>
      <c r="G963" s="1523"/>
      <c r="H963" s="1523"/>
      <c r="I963" s="1523"/>
      <c r="J963" s="1523"/>
      <c r="K963" s="1523"/>
      <c r="L963" s="1523"/>
      <c r="M963" s="1523"/>
      <c r="N963" s="1349"/>
      <c r="O963" s="1349"/>
      <c r="P963" s="1349"/>
      <c r="Q963" s="1349"/>
      <c r="R963" s="1349"/>
      <c r="S963" s="1349"/>
      <c r="T963" s="1349"/>
      <c r="U963" s="1349"/>
      <c r="V963" s="1349"/>
      <c r="W963" s="1349"/>
      <c r="X963" s="1349"/>
      <c r="Y963" s="1349"/>
      <c r="Z963" s="1349"/>
      <c r="AA963" s="1349"/>
      <c r="AB963" s="1349"/>
      <c r="AC963" s="1349"/>
      <c r="AD963" s="1349"/>
      <c r="AE963" s="1349"/>
      <c r="AF963" s="1349"/>
    </row>
    <row r="964">
      <c r="A964" s="1211"/>
      <c r="B964" s="1523"/>
      <c r="C964" s="1523"/>
      <c r="D964" s="1523"/>
      <c r="E964" s="1523"/>
      <c r="F964" s="1523"/>
      <c r="G964" s="1523"/>
      <c r="H964" s="1523"/>
      <c r="I964" s="1523"/>
      <c r="J964" s="1523"/>
      <c r="K964" s="1523"/>
      <c r="L964" s="1523"/>
      <c r="M964" s="1523"/>
      <c r="N964" s="1349"/>
      <c r="O964" s="1349"/>
      <c r="P964" s="1349"/>
      <c r="Q964" s="1349"/>
      <c r="R964" s="1349"/>
      <c r="S964" s="1349"/>
      <c r="T964" s="1349"/>
      <c r="U964" s="1349"/>
      <c r="V964" s="1349"/>
      <c r="W964" s="1349"/>
      <c r="X964" s="1349"/>
      <c r="Y964" s="1349"/>
      <c r="Z964" s="1349"/>
      <c r="AA964" s="1349"/>
      <c r="AB964" s="1349"/>
      <c r="AC964" s="1349"/>
      <c r="AD964" s="1349"/>
      <c r="AE964" s="1349"/>
      <c r="AF964" s="1349"/>
    </row>
    <row r="965">
      <c r="A965" s="1211"/>
      <c r="B965" s="1523"/>
      <c r="C965" s="1523"/>
      <c r="D965" s="1523"/>
      <c r="E965" s="1523"/>
      <c r="F965" s="1523"/>
      <c r="G965" s="1523"/>
      <c r="H965" s="1523"/>
      <c r="I965" s="1523"/>
      <c r="J965" s="1523"/>
      <c r="K965" s="1523"/>
      <c r="L965" s="1523"/>
      <c r="M965" s="1523"/>
      <c r="N965" s="1349"/>
      <c r="O965" s="1349"/>
      <c r="P965" s="1349"/>
      <c r="Q965" s="1349"/>
      <c r="R965" s="1349"/>
      <c r="S965" s="1349"/>
      <c r="T965" s="1349"/>
      <c r="U965" s="1349"/>
      <c r="V965" s="1349"/>
      <c r="W965" s="1349"/>
      <c r="X965" s="1349"/>
      <c r="Y965" s="1349"/>
      <c r="Z965" s="1349"/>
      <c r="AA965" s="1349"/>
      <c r="AB965" s="1349"/>
      <c r="AC965" s="1349"/>
      <c r="AD965" s="1349"/>
      <c r="AE965" s="1349"/>
      <c r="AF965" s="1349"/>
    </row>
    <row r="966">
      <c r="A966" s="1211"/>
      <c r="B966" s="1523"/>
      <c r="C966" s="1523"/>
      <c r="D966" s="1523"/>
      <c r="E966" s="1523"/>
      <c r="F966" s="1523"/>
      <c r="G966" s="1523"/>
      <c r="H966" s="1523"/>
      <c r="I966" s="1523"/>
      <c r="J966" s="1523"/>
      <c r="K966" s="1523"/>
      <c r="L966" s="1523"/>
      <c r="M966" s="1523"/>
      <c r="N966" s="1349"/>
      <c r="O966" s="1349"/>
      <c r="P966" s="1349"/>
      <c r="Q966" s="1349"/>
      <c r="R966" s="1349"/>
      <c r="S966" s="1349"/>
      <c r="T966" s="1349"/>
      <c r="U966" s="1349"/>
      <c r="V966" s="1349"/>
      <c r="W966" s="1349"/>
      <c r="X966" s="1349"/>
      <c r="Y966" s="1349"/>
      <c r="Z966" s="1349"/>
      <c r="AA966" s="1349"/>
      <c r="AB966" s="1349"/>
      <c r="AC966" s="1349"/>
      <c r="AD966" s="1349"/>
      <c r="AE966" s="1349"/>
      <c r="AF966" s="1349"/>
    </row>
    <row r="967">
      <c r="A967" s="1211"/>
      <c r="B967" s="1523"/>
      <c r="C967" s="1523"/>
      <c r="D967" s="1523"/>
      <c r="E967" s="1523"/>
      <c r="F967" s="1523"/>
      <c r="G967" s="1523"/>
      <c r="H967" s="1523"/>
      <c r="I967" s="1523"/>
      <c r="J967" s="1523"/>
      <c r="K967" s="1523"/>
      <c r="L967" s="1523"/>
      <c r="M967" s="1523"/>
      <c r="N967" s="1349"/>
      <c r="O967" s="1349"/>
      <c r="P967" s="1349"/>
      <c r="Q967" s="1349"/>
      <c r="R967" s="1349"/>
      <c r="S967" s="1349"/>
      <c r="T967" s="1349"/>
      <c r="U967" s="1349"/>
      <c r="V967" s="1349"/>
      <c r="W967" s="1349"/>
      <c r="X967" s="1349"/>
      <c r="Y967" s="1349"/>
      <c r="Z967" s="1349"/>
      <c r="AA967" s="1349"/>
      <c r="AB967" s="1349"/>
      <c r="AC967" s="1349"/>
      <c r="AD967" s="1349"/>
      <c r="AE967" s="1349"/>
      <c r="AF967" s="1349"/>
    </row>
    <row r="968">
      <c r="A968" s="1211"/>
      <c r="B968" s="1523"/>
      <c r="C968" s="1523"/>
      <c r="D968" s="1523"/>
      <c r="E968" s="1523"/>
      <c r="F968" s="1523"/>
      <c r="G968" s="1523"/>
      <c r="H968" s="1523"/>
      <c r="I968" s="1523"/>
      <c r="J968" s="1523"/>
      <c r="K968" s="1523"/>
      <c r="L968" s="1523"/>
      <c r="M968" s="1523"/>
      <c r="N968" s="1349"/>
      <c r="O968" s="1349"/>
      <c r="P968" s="1349"/>
      <c r="Q968" s="1349"/>
      <c r="R968" s="1349"/>
      <c r="S968" s="1349"/>
      <c r="T968" s="1349"/>
      <c r="U968" s="1349"/>
      <c r="V968" s="1349"/>
      <c r="W968" s="1349"/>
      <c r="X968" s="1349"/>
      <c r="Y968" s="1349"/>
      <c r="Z968" s="1349"/>
      <c r="AA968" s="1349"/>
      <c r="AB968" s="1349"/>
      <c r="AC968" s="1349"/>
      <c r="AD968" s="1349"/>
      <c r="AE968" s="1349"/>
      <c r="AF968" s="1349"/>
    </row>
    <row r="969">
      <c r="A969" s="1211"/>
      <c r="B969" s="1523"/>
      <c r="C969" s="1523"/>
      <c r="D969" s="1523"/>
      <c r="E969" s="1523"/>
      <c r="F969" s="1523"/>
      <c r="G969" s="1523"/>
      <c r="H969" s="1523"/>
      <c r="I969" s="1523"/>
      <c r="J969" s="1523"/>
      <c r="K969" s="1523"/>
      <c r="L969" s="1523"/>
      <c r="M969" s="1523"/>
      <c r="N969" s="1349"/>
      <c r="O969" s="1349"/>
      <c r="P969" s="1349"/>
      <c r="Q969" s="1349"/>
      <c r="R969" s="1349"/>
      <c r="S969" s="1349"/>
      <c r="T969" s="1349"/>
      <c r="U969" s="1349"/>
      <c r="V969" s="1349"/>
      <c r="W969" s="1349"/>
      <c r="X969" s="1349"/>
      <c r="Y969" s="1349"/>
      <c r="Z969" s="1349"/>
      <c r="AA969" s="1349"/>
      <c r="AB969" s="1349"/>
      <c r="AC969" s="1349"/>
      <c r="AD969" s="1349"/>
      <c r="AE969" s="1349"/>
      <c r="AF969" s="1349"/>
    </row>
    <row r="970">
      <c r="A970" s="1211"/>
      <c r="B970" s="1523"/>
      <c r="C970" s="1523"/>
      <c r="D970" s="1523"/>
      <c r="E970" s="1523"/>
      <c r="F970" s="1523"/>
      <c r="G970" s="1523"/>
      <c r="H970" s="1523"/>
      <c r="I970" s="1523"/>
      <c r="J970" s="1523"/>
      <c r="K970" s="1523"/>
      <c r="L970" s="1523"/>
      <c r="M970" s="1523"/>
      <c r="N970" s="1349"/>
      <c r="O970" s="1349"/>
      <c r="P970" s="1349"/>
      <c r="Q970" s="1349"/>
      <c r="R970" s="1349"/>
      <c r="S970" s="1349"/>
      <c r="T970" s="1349"/>
      <c r="U970" s="1349"/>
      <c r="V970" s="1349"/>
      <c r="W970" s="1349"/>
      <c r="X970" s="1349"/>
      <c r="Y970" s="1349"/>
      <c r="Z970" s="1349"/>
      <c r="AA970" s="1349"/>
      <c r="AB970" s="1349"/>
      <c r="AC970" s="1349"/>
      <c r="AD970" s="1349"/>
      <c r="AE970" s="1349"/>
      <c r="AF970" s="1349"/>
    </row>
    <row r="971">
      <c r="A971" s="1211"/>
      <c r="B971" s="1523"/>
      <c r="C971" s="1523"/>
      <c r="D971" s="1523"/>
      <c r="E971" s="1523"/>
      <c r="F971" s="1523"/>
      <c r="G971" s="1523"/>
      <c r="H971" s="1523"/>
      <c r="I971" s="1523"/>
      <c r="J971" s="1523"/>
      <c r="K971" s="1523"/>
      <c r="L971" s="1523"/>
      <c r="M971" s="1523"/>
      <c r="N971" s="1349"/>
      <c r="O971" s="1349"/>
      <c r="P971" s="1349"/>
      <c r="Q971" s="1349"/>
      <c r="R971" s="1349"/>
      <c r="S971" s="1349"/>
      <c r="T971" s="1349"/>
      <c r="U971" s="1349"/>
      <c r="V971" s="1349"/>
      <c r="W971" s="1349"/>
      <c r="X971" s="1349"/>
      <c r="Y971" s="1349"/>
      <c r="Z971" s="1349"/>
      <c r="AA971" s="1349"/>
      <c r="AB971" s="1349"/>
      <c r="AC971" s="1349"/>
      <c r="AD971" s="1349"/>
      <c r="AE971" s="1349"/>
      <c r="AF971" s="1349"/>
    </row>
    <row r="972">
      <c r="A972" s="1211"/>
      <c r="B972" s="1523"/>
      <c r="C972" s="1523"/>
      <c r="D972" s="1523"/>
      <c r="E972" s="1523"/>
      <c r="F972" s="1523"/>
      <c r="G972" s="1523"/>
      <c r="H972" s="1523"/>
      <c r="I972" s="1523"/>
      <c r="J972" s="1523"/>
      <c r="K972" s="1523"/>
      <c r="L972" s="1523"/>
      <c r="M972" s="1523"/>
      <c r="N972" s="1349"/>
      <c r="O972" s="1349"/>
      <c r="P972" s="1349"/>
      <c r="Q972" s="1349"/>
      <c r="R972" s="1349"/>
      <c r="S972" s="1349"/>
      <c r="T972" s="1349"/>
      <c r="U972" s="1349"/>
      <c r="V972" s="1349"/>
      <c r="W972" s="1349"/>
      <c r="X972" s="1349"/>
      <c r="Y972" s="1349"/>
      <c r="Z972" s="1349"/>
      <c r="AA972" s="1349"/>
      <c r="AB972" s="1349"/>
      <c r="AC972" s="1349"/>
      <c r="AD972" s="1349"/>
      <c r="AE972" s="1349"/>
      <c r="AF972" s="1349"/>
    </row>
    <row r="973">
      <c r="A973" s="1211"/>
      <c r="B973" s="1523"/>
      <c r="C973" s="1523"/>
      <c r="D973" s="1523"/>
      <c r="E973" s="1523"/>
      <c r="F973" s="1523"/>
      <c r="G973" s="1523"/>
      <c r="H973" s="1523"/>
      <c r="I973" s="1523"/>
      <c r="J973" s="1523"/>
      <c r="K973" s="1523"/>
      <c r="L973" s="1523"/>
      <c r="M973" s="1523"/>
      <c r="N973" s="1349"/>
      <c r="O973" s="1349"/>
      <c r="P973" s="1349"/>
      <c r="Q973" s="1349"/>
      <c r="R973" s="1349"/>
      <c r="S973" s="1349"/>
      <c r="T973" s="1349"/>
      <c r="U973" s="1349"/>
      <c r="V973" s="1349"/>
      <c r="W973" s="1349"/>
      <c r="X973" s="1349"/>
      <c r="Y973" s="1349"/>
      <c r="Z973" s="1349"/>
      <c r="AA973" s="1349"/>
      <c r="AB973" s="1349"/>
      <c r="AC973" s="1349"/>
      <c r="AD973" s="1349"/>
      <c r="AE973" s="1349"/>
      <c r="AF973" s="1349"/>
    </row>
    <row r="974">
      <c r="A974" s="1211"/>
      <c r="B974" s="1523"/>
      <c r="C974" s="1523"/>
      <c r="D974" s="1523"/>
      <c r="E974" s="1523"/>
      <c r="F974" s="1523"/>
      <c r="G974" s="1523"/>
      <c r="H974" s="1523"/>
      <c r="I974" s="1523"/>
      <c r="J974" s="1523"/>
      <c r="K974" s="1523"/>
      <c r="L974" s="1523"/>
      <c r="M974" s="1523"/>
      <c r="N974" s="1349"/>
      <c r="O974" s="1349"/>
      <c r="P974" s="1349"/>
      <c r="Q974" s="1349"/>
      <c r="R974" s="1349"/>
      <c r="S974" s="1349"/>
      <c r="T974" s="1349"/>
      <c r="U974" s="1349"/>
      <c r="V974" s="1349"/>
      <c r="W974" s="1349"/>
      <c r="X974" s="1349"/>
      <c r="Y974" s="1349"/>
      <c r="Z974" s="1349"/>
      <c r="AA974" s="1349"/>
      <c r="AB974" s="1349"/>
      <c r="AC974" s="1349"/>
      <c r="AD974" s="1349"/>
      <c r="AE974" s="1349"/>
      <c r="AF974" s="1349"/>
    </row>
    <row r="975">
      <c r="A975" s="1211"/>
      <c r="B975" s="1523"/>
      <c r="C975" s="1523"/>
      <c r="D975" s="1523"/>
      <c r="E975" s="1523"/>
      <c r="F975" s="1523"/>
      <c r="G975" s="1523"/>
      <c r="H975" s="1523"/>
      <c r="I975" s="1523"/>
      <c r="J975" s="1523"/>
      <c r="K975" s="1523"/>
      <c r="L975" s="1523"/>
      <c r="M975" s="1523"/>
      <c r="N975" s="1349"/>
      <c r="O975" s="1349"/>
      <c r="P975" s="1349"/>
      <c r="Q975" s="1349"/>
      <c r="R975" s="1349"/>
      <c r="S975" s="1349"/>
      <c r="T975" s="1349"/>
      <c r="U975" s="1349"/>
      <c r="V975" s="1349"/>
      <c r="W975" s="1349"/>
      <c r="X975" s="1349"/>
      <c r="Y975" s="1349"/>
      <c r="Z975" s="1349"/>
      <c r="AA975" s="1349"/>
      <c r="AB975" s="1349"/>
      <c r="AC975" s="1349"/>
      <c r="AD975" s="1349"/>
      <c r="AE975" s="1349"/>
      <c r="AF975" s="1349"/>
    </row>
    <row r="976">
      <c r="A976" s="1211"/>
      <c r="B976" s="1523"/>
      <c r="C976" s="1523"/>
      <c r="D976" s="1523"/>
      <c r="E976" s="1523"/>
      <c r="F976" s="1523"/>
      <c r="G976" s="1523"/>
      <c r="H976" s="1523"/>
      <c r="I976" s="1523"/>
      <c r="J976" s="1523"/>
      <c r="K976" s="1523"/>
      <c r="L976" s="1523"/>
      <c r="M976" s="1523"/>
      <c r="N976" s="1349"/>
      <c r="O976" s="1349"/>
      <c r="P976" s="1349"/>
      <c r="Q976" s="1349"/>
      <c r="R976" s="1349"/>
      <c r="S976" s="1349"/>
      <c r="T976" s="1349"/>
      <c r="U976" s="1349"/>
      <c r="V976" s="1349"/>
      <c r="W976" s="1349"/>
      <c r="X976" s="1349"/>
      <c r="Y976" s="1349"/>
      <c r="Z976" s="1349"/>
      <c r="AA976" s="1349"/>
      <c r="AB976" s="1349"/>
      <c r="AC976" s="1349"/>
      <c r="AD976" s="1349"/>
      <c r="AE976" s="1349"/>
      <c r="AF976" s="1349"/>
    </row>
    <row r="977">
      <c r="A977" s="1211"/>
      <c r="B977" s="1523"/>
      <c r="C977" s="1523"/>
      <c r="D977" s="1523"/>
      <c r="E977" s="1523"/>
      <c r="F977" s="1523"/>
      <c r="G977" s="1523"/>
      <c r="H977" s="1523"/>
      <c r="I977" s="1523"/>
      <c r="J977" s="1523"/>
      <c r="K977" s="1523"/>
      <c r="L977" s="1523"/>
      <c r="M977" s="1523"/>
      <c r="N977" s="1349"/>
      <c r="O977" s="1349"/>
      <c r="P977" s="1349"/>
      <c r="Q977" s="1349"/>
      <c r="R977" s="1349"/>
      <c r="S977" s="1349"/>
      <c r="T977" s="1349"/>
      <c r="U977" s="1349"/>
      <c r="V977" s="1349"/>
      <c r="W977" s="1349"/>
      <c r="X977" s="1349"/>
      <c r="Y977" s="1349"/>
      <c r="Z977" s="1349"/>
      <c r="AA977" s="1349"/>
      <c r="AB977" s="1349"/>
      <c r="AC977" s="1349"/>
      <c r="AD977" s="1349"/>
      <c r="AE977" s="1349"/>
      <c r="AF977" s="1349"/>
    </row>
    <row r="978">
      <c r="A978" s="1211"/>
      <c r="B978" s="1523"/>
      <c r="C978" s="1523"/>
      <c r="D978" s="1523"/>
      <c r="E978" s="1523"/>
      <c r="F978" s="1523"/>
      <c r="G978" s="1523"/>
      <c r="H978" s="1523"/>
      <c r="I978" s="1523"/>
      <c r="J978" s="1523"/>
      <c r="K978" s="1523"/>
      <c r="L978" s="1523"/>
      <c r="M978" s="1523"/>
      <c r="N978" s="1349"/>
      <c r="O978" s="1349"/>
      <c r="P978" s="1349"/>
      <c r="Q978" s="1349"/>
      <c r="R978" s="1349"/>
      <c r="S978" s="1349"/>
      <c r="T978" s="1349"/>
      <c r="U978" s="1349"/>
      <c r="V978" s="1349"/>
      <c r="W978" s="1349"/>
      <c r="X978" s="1349"/>
      <c r="Y978" s="1349"/>
      <c r="Z978" s="1349"/>
      <c r="AA978" s="1349"/>
      <c r="AB978" s="1349"/>
      <c r="AC978" s="1349"/>
      <c r="AD978" s="1349"/>
      <c r="AE978" s="1349"/>
      <c r="AF978" s="1349"/>
    </row>
    <row r="979">
      <c r="A979" s="1211"/>
      <c r="B979" s="1523"/>
      <c r="C979" s="1523"/>
      <c r="D979" s="1523"/>
      <c r="E979" s="1523"/>
      <c r="F979" s="1523"/>
      <c r="G979" s="1523"/>
      <c r="H979" s="1523"/>
      <c r="I979" s="1523"/>
      <c r="J979" s="1523"/>
      <c r="K979" s="1523"/>
      <c r="L979" s="1523"/>
      <c r="M979" s="1523"/>
      <c r="N979" s="1349"/>
      <c r="O979" s="1349"/>
      <c r="P979" s="1349"/>
      <c r="Q979" s="1349"/>
      <c r="R979" s="1349"/>
      <c r="S979" s="1349"/>
      <c r="T979" s="1349"/>
      <c r="U979" s="1349"/>
      <c r="V979" s="1349"/>
      <c r="W979" s="1349"/>
      <c r="X979" s="1349"/>
      <c r="Y979" s="1349"/>
      <c r="Z979" s="1349"/>
      <c r="AA979" s="1349"/>
      <c r="AB979" s="1349"/>
      <c r="AC979" s="1349"/>
      <c r="AD979" s="1349"/>
      <c r="AE979" s="1349"/>
      <c r="AF979" s="1349"/>
    </row>
    <row r="980">
      <c r="A980" s="1211"/>
      <c r="B980" s="1523"/>
      <c r="C980" s="1523"/>
      <c r="D980" s="1523"/>
      <c r="E980" s="1523"/>
      <c r="F980" s="1523"/>
      <c r="G980" s="1523"/>
      <c r="H980" s="1523"/>
      <c r="I980" s="1523"/>
      <c r="J980" s="1523"/>
      <c r="K980" s="1523"/>
      <c r="L980" s="1523"/>
      <c r="M980" s="1523"/>
      <c r="N980" s="1349"/>
      <c r="O980" s="1349"/>
      <c r="P980" s="1349"/>
      <c r="Q980" s="1349"/>
      <c r="R980" s="1349"/>
      <c r="S980" s="1349"/>
      <c r="T980" s="1349"/>
      <c r="U980" s="1349"/>
      <c r="V980" s="1349"/>
      <c r="W980" s="1349"/>
      <c r="X980" s="1349"/>
      <c r="Y980" s="1349"/>
      <c r="Z980" s="1349"/>
      <c r="AA980" s="1349"/>
      <c r="AB980" s="1349"/>
      <c r="AC980" s="1349"/>
      <c r="AD980" s="1349"/>
      <c r="AE980" s="1349"/>
      <c r="AF980" s="1349"/>
    </row>
    <row r="981">
      <c r="A981" s="1211"/>
      <c r="B981" s="1523"/>
      <c r="C981" s="1523"/>
      <c r="D981" s="1523"/>
      <c r="E981" s="1523"/>
      <c r="F981" s="1523"/>
      <c r="G981" s="1523"/>
      <c r="H981" s="1523"/>
      <c r="I981" s="1523"/>
      <c r="J981" s="1523"/>
      <c r="K981" s="1523"/>
      <c r="L981" s="1523"/>
      <c r="M981" s="1523"/>
      <c r="N981" s="1349"/>
      <c r="O981" s="1349"/>
      <c r="P981" s="1349"/>
      <c r="Q981" s="1349"/>
      <c r="R981" s="1349"/>
      <c r="S981" s="1349"/>
      <c r="T981" s="1349"/>
      <c r="U981" s="1349"/>
      <c r="V981" s="1349"/>
      <c r="W981" s="1349"/>
      <c r="X981" s="1349"/>
      <c r="Y981" s="1349"/>
      <c r="Z981" s="1349"/>
      <c r="AA981" s="1349"/>
      <c r="AB981" s="1349"/>
      <c r="AC981" s="1349"/>
      <c r="AD981" s="1349"/>
      <c r="AE981" s="1349"/>
      <c r="AF981" s="1349"/>
    </row>
    <row r="982">
      <c r="A982" s="1211"/>
      <c r="B982" s="1523"/>
      <c r="C982" s="1523"/>
      <c r="D982" s="1523"/>
      <c r="E982" s="1523"/>
      <c r="F982" s="1523"/>
      <c r="G982" s="1523"/>
      <c r="H982" s="1523"/>
      <c r="I982" s="1523"/>
      <c r="J982" s="1523"/>
      <c r="K982" s="1523"/>
      <c r="L982" s="1523"/>
      <c r="M982" s="1523"/>
      <c r="N982" s="1349"/>
      <c r="O982" s="1349"/>
      <c r="P982" s="1349"/>
      <c r="Q982" s="1349"/>
      <c r="R982" s="1349"/>
      <c r="S982" s="1349"/>
      <c r="T982" s="1349"/>
      <c r="U982" s="1349"/>
      <c r="V982" s="1349"/>
      <c r="W982" s="1349"/>
      <c r="X982" s="1349"/>
      <c r="Y982" s="1349"/>
      <c r="Z982" s="1349"/>
      <c r="AA982" s="1349"/>
      <c r="AB982" s="1349"/>
      <c r="AC982" s="1349"/>
      <c r="AD982" s="1349"/>
      <c r="AE982" s="1349"/>
      <c r="AF982" s="1349"/>
    </row>
    <row r="983">
      <c r="A983" s="1211"/>
      <c r="B983" s="1523"/>
      <c r="C983" s="1523"/>
      <c r="D983" s="1523"/>
      <c r="E983" s="1523"/>
      <c r="F983" s="1523"/>
      <c r="G983" s="1523"/>
      <c r="H983" s="1523"/>
      <c r="I983" s="1523"/>
      <c r="J983" s="1523"/>
      <c r="K983" s="1523"/>
      <c r="L983" s="1523"/>
      <c r="M983" s="1523"/>
      <c r="N983" s="1349"/>
      <c r="O983" s="1349"/>
      <c r="P983" s="1349"/>
      <c r="Q983" s="1349"/>
      <c r="R983" s="1349"/>
      <c r="S983" s="1349"/>
      <c r="T983" s="1349"/>
      <c r="U983" s="1349"/>
      <c r="V983" s="1349"/>
      <c r="W983" s="1349"/>
      <c r="X983" s="1349"/>
      <c r="Y983" s="1349"/>
      <c r="Z983" s="1349"/>
      <c r="AA983" s="1349"/>
      <c r="AB983" s="1349"/>
      <c r="AC983" s="1349"/>
      <c r="AD983" s="1349"/>
      <c r="AE983" s="1349"/>
      <c r="AF983" s="1349"/>
    </row>
    <row r="984">
      <c r="A984" s="1211"/>
      <c r="B984" s="1523"/>
      <c r="C984" s="1523"/>
      <c r="D984" s="1523"/>
      <c r="E984" s="1523"/>
      <c r="F984" s="1523"/>
      <c r="G984" s="1523"/>
      <c r="H984" s="1523"/>
      <c r="I984" s="1523"/>
      <c r="J984" s="1523"/>
      <c r="K984" s="1523"/>
      <c r="L984" s="1523"/>
      <c r="M984" s="1523"/>
      <c r="N984" s="1349"/>
      <c r="O984" s="1349"/>
      <c r="P984" s="1349"/>
      <c r="Q984" s="1349"/>
      <c r="R984" s="1349"/>
      <c r="S984" s="1349"/>
      <c r="T984" s="1349"/>
      <c r="U984" s="1349"/>
      <c r="V984" s="1349"/>
      <c r="W984" s="1349"/>
      <c r="X984" s="1349"/>
      <c r="Y984" s="1349"/>
      <c r="Z984" s="1349"/>
      <c r="AA984" s="1349"/>
      <c r="AB984" s="1349"/>
      <c r="AC984" s="1349"/>
      <c r="AD984" s="1349"/>
      <c r="AE984" s="1349"/>
      <c r="AF984" s="1349"/>
    </row>
    <row r="985">
      <c r="A985" s="1211"/>
      <c r="B985" s="1523"/>
      <c r="C985" s="1523"/>
      <c r="D985" s="1523"/>
      <c r="E985" s="1523"/>
      <c r="F985" s="1523"/>
      <c r="G985" s="1523"/>
      <c r="H985" s="1523"/>
      <c r="I985" s="1523"/>
      <c r="J985" s="1523"/>
      <c r="K985" s="1523"/>
      <c r="L985" s="1523"/>
      <c r="M985" s="1523"/>
      <c r="N985" s="1349"/>
      <c r="O985" s="1349"/>
      <c r="P985" s="1349"/>
      <c r="Q985" s="1349"/>
      <c r="R985" s="1349"/>
      <c r="S985" s="1349"/>
      <c r="T985" s="1349"/>
      <c r="U985" s="1349"/>
      <c r="V985" s="1349"/>
      <c r="W985" s="1349"/>
      <c r="X985" s="1349"/>
      <c r="Y985" s="1349"/>
      <c r="Z985" s="1349"/>
      <c r="AA985" s="1349"/>
      <c r="AB985" s="1349"/>
      <c r="AC985" s="1349"/>
      <c r="AD985" s="1349"/>
      <c r="AE985" s="1349"/>
      <c r="AF985" s="1349"/>
    </row>
    <row r="986">
      <c r="A986" s="1211"/>
      <c r="B986" s="1523"/>
      <c r="C986" s="1523"/>
      <c r="D986" s="1523"/>
      <c r="E986" s="1523"/>
      <c r="F986" s="1523"/>
      <c r="G986" s="1523"/>
      <c r="H986" s="1523"/>
      <c r="I986" s="1523"/>
      <c r="J986" s="1523"/>
      <c r="K986" s="1523"/>
      <c r="L986" s="1523"/>
      <c r="M986" s="1523"/>
      <c r="N986" s="1349"/>
      <c r="O986" s="1349"/>
      <c r="P986" s="1349"/>
      <c r="Q986" s="1349"/>
      <c r="R986" s="1349"/>
      <c r="S986" s="1349"/>
      <c r="T986" s="1349"/>
      <c r="U986" s="1349"/>
      <c r="V986" s="1349"/>
      <c r="W986" s="1349"/>
      <c r="X986" s="1349"/>
      <c r="Y986" s="1349"/>
      <c r="Z986" s="1349"/>
      <c r="AA986" s="1349"/>
      <c r="AB986" s="1349"/>
      <c r="AC986" s="1349"/>
      <c r="AD986" s="1349"/>
      <c r="AE986" s="1349"/>
      <c r="AF986" s="1349"/>
    </row>
    <row r="987">
      <c r="A987" s="1211"/>
      <c r="B987" s="1523"/>
      <c r="C987" s="1523"/>
      <c r="D987" s="1523"/>
      <c r="E987" s="1523"/>
      <c r="F987" s="1523"/>
      <c r="G987" s="1523"/>
      <c r="H987" s="1523"/>
      <c r="I987" s="1523"/>
      <c r="J987" s="1523"/>
      <c r="K987" s="1523"/>
      <c r="L987" s="1523"/>
      <c r="M987" s="1523"/>
      <c r="N987" s="1349"/>
      <c r="O987" s="1349"/>
      <c r="P987" s="1349"/>
      <c r="Q987" s="1349"/>
      <c r="R987" s="1349"/>
      <c r="S987" s="1349"/>
      <c r="T987" s="1349"/>
      <c r="U987" s="1349"/>
      <c r="V987" s="1349"/>
      <c r="W987" s="1349"/>
      <c r="X987" s="1349"/>
      <c r="Y987" s="1349"/>
      <c r="Z987" s="1349"/>
      <c r="AA987" s="1349"/>
      <c r="AB987" s="1349"/>
      <c r="AC987" s="1349"/>
      <c r="AD987" s="1349"/>
      <c r="AE987" s="1349"/>
      <c r="AF987" s="1349"/>
    </row>
    <row r="988">
      <c r="A988" s="1211"/>
      <c r="B988" s="1523"/>
      <c r="C988" s="1523"/>
      <c r="D988" s="1523"/>
      <c r="E988" s="1523"/>
      <c r="F988" s="1523"/>
      <c r="G988" s="1523"/>
      <c r="H988" s="1523"/>
      <c r="I988" s="1523"/>
      <c r="J988" s="1523"/>
      <c r="K988" s="1523"/>
      <c r="L988" s="1523"/>
      <c r="M988" s="1523"/>
      <c r="N988" s="1349"/>
      <c r="O988" s="1349"/>
      <c r="P988" s="1349"/>
      <c r="Q988" s="1349"/>
      <c r="R988" s="1349"/>
      <c r="S988" s="1349"/>
      <c r="T988" s="1349"/>
      <c r="U988" s="1349"/>
      <c r="V988" s="1349"/>
      <c r="W988" s="1349"/>
      <c r="X988" s="1349"/>
      <c r="Y988" s="1349"/>
      <c r="Z988" s="1349"/>
      <c r="AA988" s="1349"/>
      <c r="AB988" s="1349"/>
      <c r="AC988" s="1349"/>
      <c r="AD988" s="1349"/>
      <c r="AE988" s="1349"/>
      <c r="AF988" s="1349"/>
    </row>
    <row r="989">
      <c r="A989" s="1211"/>
      <c r="B989" s="1523"/>
      <c r="C989" s="1523"/>
      <c r="D989" s="1523"/>
      <c r="E989" s="1523"/>
      <c r="F989" s="1523"/>
      <c r="G989" s="1523"/>
      <c r="H989" s="1523"/>
      <c r="I989" s="1523"/>
      <c r="J989" s="1523"/>
      <c r="K989" s="1523"/>
      <c r="L989" s="1523"/>
      <c r="M989" s="1523"/>
      <c r="N989" s="1349"/>
      <c r="O989" s="1349"/>
      <c r="P989" s="1349"/>
      <c r="Q989" s="1349"/>
      <c r="R989" s="1349"/>
      <c r="S989" s="1349"/>
      <c r="T989" s="1349"/>
      <c r="U989" s="1349"/>
      <c r="V989" s="1349"/>
      <c r="W989" s="1349"/>
      <c r="X989" s="1349"/>
      <c r="Y989" s="1349"/>
      <c r="Z989" s="1349"/>
      <c r="AA989" s="1349"/>
      <c r="AB989" s="1349"/>
      <c r="AC989" s="1349"/>
      <c r="AD989" s="1349"/>
      <c r="AE989" s="1349"/>
      <c r="AF989" s="1349"/>
    </row>
    <row r="990">
      <c r="A990" s="1211"/>
      <c r="B990" s="1523"/>
      <c r="C990" s="1523"/>
      <c r="D990" s="1523"/>
      <c r="E990" s="1523"/>
      <c r="F990" s="1523"/>
      <c r="G990" s="1523"/>
      <c r="H990" s="1523"/>
      <c r="I990" s="1523"/>
      <c r="J990" s="1523"/>
      <c r="K990" s="1523"/>
      <c r="L990" s="1523"/>
      <c r="M990" s="1523"/>
      <c r="N990" s="1349"/>
      <c r="O990" s="1349"/>
      <c r="P990" s="1349"/>
      <c r="Q990" s="1349"/>
      <c r="R990" s="1349"/>
      <c r="S990" s="1349"/>
      <c r="T990" s="1349"/>
      <c r="U990" s="1349"/>
      <c r="V990" s="1349"/>
      <c r="W990" s="1349"/>
      <c r="X990" s="1349"/>
      <c r="Y990" s="1349"/>
      <c r="Z990" s="1349"/>
      <c r="AA990" s="1349"/>
      <c r="AB990" s="1349"/>
      <c r="AC990" s="1349"/>
      <c r="AD990" s="1349"/>
      <c r="AE990" s="1349"/>
      <c r="AF990" s="1349"/>
    </row>
    <row r="991">
      <c r="A991" s="1211"/>
      <c r="B991" s="1523"/>
      <c r="C991" s="1523"/>
      <c r="D991" s="1523"/>
      <c r="E991" s="1523"/>
      <c r="F991" s="1523"/>
      <c r="G991" s="1523"/>
      <c r="H991" s="1523"/>
      <c r="I991" s="1523"/>
      <c r="J991" s="1523"/>
      <c r="K991" s="1523"/>
      <c r="L991" s="1523"/>
      <c r="M991" s="1523"/>
      <c r="N991" s="1349"/>
      <c r="O991" s="1349"/>
      <c r="P991" s="1349"/>
      <c r="Q991" s="1349"/>
      <c r="R991" s="1349"/>
      <c r="S991" s="1349"/>
      <c r="T991" s="1349"/>
      <c r="U991" s="1349"/>
      <c r="V991" s="1349"/>
      <c r="W991" s="1349"/>
      <c r="X991" s="1349"/>
      <c r="Y991" s="1349"/>
      <c r="Z991" s="1349"/>
      <c r="AA991" s="1349"/>
      <c r="AB991" s="1349"/>
      <c r="AC991" s="1349"/>
      <c r="AD991" s="1349"/>
      <c r="AE991" s="1349"/>
      <c r="AF991" s="1349"/>
    </row>
    <row r="992">
      <c r="A992" s="1211"/>
      <c r="B992" s="1523"/>
      <c r="C992" s="1523"/>
      <c r="D992" s="1523"/>
      <c r="E992" s="1523"/>
      <c r="F992" s="1523"/>
      <c r="G992" s="1523"/>
      <c r="H992" s="1523"/>
      <c r="I992" s="1523"/>
      <c r="J992" s="1523"/>
      <c r="K992" s="1523"/>
      <c r="L992" s="1523"/>
      <c r="M992" s="1523"/>
      <c r="N992" s="1349"/>
      <c r="O992" s="1349"/>
      <c r="P992" s="1349"/>
      <c r="Q992" s="1349"/>
      <c r="R992" s="1349"/>
      <c r="S992" s="1349"/>
      <c r="T992" s="1349"/>
      <c r="U992" s="1349"/>
      <c r="V992" s="1349"/>
      <c r="W992" s="1349"/>
      <c r="X992" s="1349"/>
      <c r="Y992" s="1349"/>
      <c r="Z992" s="1349"/>
      <c r="AA992" s="1349"/>
      <c r="AB992" s="1349"/>
      <c r="AC992" s="1349"/>
      <c r="AD992" s="1349"/>
      <c r="AE992" s="1349"/>
      <c r="AF992" s="1349"/>
    </row>
    <row r="993">
      <c r="A993" s="1211"/>
      <c r="B993" s="1523"/>
      <c r="C993" s="1523"/>
      <c r="D993" s="1523"/>
      <c r="E993" s="1523"/>
      <c r="F993" s="1523"/>
      <c r="G993" s="1523"/>
      <c r="H993" s="1523"/>
      <c r="I993" s="1523"/>
      <c r="J993" s="1523"/>
      <c r="K993" s="1523"/>
      <c r="L993" s="1523"/>
      <c r="M993" s="1523"/>
      <c r="N993" s="1349"/>
      <c r="O993" s="1349"/>
      <c r="P993" s="1349"/>
      <c r="Q993" s="1349"/>
      <c r="R993" s="1349"/>
      <c r="S993" s="1349"/>
      <c r="T993" s="1349"/>
      <c r="U993" s="1349"/>
      <c r="V993" s="1349"/>
      <c r="W993" s="1349"/>
      <c r="X993" s="1349"/>
      <c r="Y993" s="1349"/>
      <c r="Z993" s="1349"/>
      <c r="AA993" s="1349"/>
      <c r="AB993" s="1349"/>
      <c r="AC993" s="1349"/>
      <c r="AD993" s="1349"/>
      <c r="AE993" s="1349"/>
      <c r="AF993" s="1349"/>
    </row>
    <row r="994">
      <c r="A994" s="1211"/>
      <c r="B994" s="1523"/>
      <c r="C994" s="1523"/>
      <c r="D994" s="1523"/>
      <c r="E994" s="1523"/>
      <c r="F994" s="1523"/>
      <c r="G994" s="1523"/>
      <c r="H994" s="1523"/>
      <c r="I994" s="1523"/>
      <c r="J994" s="1523"/>
      <c r="K994" s="1523"/>
      <c r="L994" s="1523"/>
      <c r="M994" s="1523"/>
      <c r="N994" s="1349"/>
      <c r="O994" s="1349"/>
      <c r="P994" s="1349"/>
      <c r="Q994" s="1349"/>
      <c r="R994" s="1349"/>
      <c r="S994" s="1349"/>
      <c r="T994" s="1349"/>
      <c r="U994" s="1349"/>
      <c r="V994" s="1349"/>
      <c r="W994" s="1349"/>
      <c r="X994" s="1349"/>
      <c r="Y994" s="1349"/>
      <c r="Z994" s="1349"/>
      <c r="AA994" s="1349"/>
      <c r="AB994" s="1349"/>
      <c r="AC994" s="1349"/>
      <c r="AD994" s="1349"/>
      <c r="AE994" s="1349"/>
      <c r="AF994" s="1349"/>
    </row>
    <row r="995">
      <c r="A995" s="1211"/>
      <c r="B995" s="1523"/>
      <c r="C995" s="1523"/>
      <c r="D995" s="1523"/>
      <c r="E995" s="1523"/>
      <c r="F995" s="1523"/>
      <c r="G995" s="1523"/>
      <c r="H995" s="1523"/>
      <c r="I995" s="1523"/>
      <c r="J995" s="1523"/>
      <c r="K995" s="1523"/>
      <c r="L995" s="1523"/>
      <c r="M995" s="1523"/>
      <c r="N995" s="1349"/>
      <c r="O995" s="1349"/>
      <c r="P995" s="1349"/>
      <c r="Q995" s="1349"/>
      <c r="R995" s="1349"/>
      <c r="S995" s="1349"/>
      <c r="T995" s="1349"/>
      <c r="U995" s="1349"/>
      <c r="V995" s="1349"/>
      <c r="W995" s="1349"/>
      <c r="X995" s="1349"/>
      <c r="Y995" s="1349"/>
      <c r="Z995" s="1349"/>
      <c r="AA995" s="1349"/>
      <c r="AB995" s="1349"/>
      <c r="AC995" s="1349"/>
      <c r="AD995" s="1349"/>
      <c r="AE995" s="1349"/>
      <c r="AF995" s="1349"/>
    </row>
    <row r="996">
      <c r="A996" s="1211"/>
      <c r="B996" s="1523"/>
      <c r="C996" s="1523"/>
      <c r="D996" s="1523"/>
      <c r="E996" s="1523"/>
      <c r="F996" s="1523"/>
      <c r="G996" s="1523"/>
      <c r="H996" s="1523"/>
      <c r="I996" s="1523"/>
      <c r="J996" s="1523"/>
      <c r="K996" s="1523"/>
      <c r="L996" s="1523"/>
      <c r="M996" s="1523"/>
      <c r="N996" s="1349"/>
      <c r="O996" s="1349"/>
      <c r="P996" s="1349"/>
      <c r="Q996" s="1349"/>
      <c r="R996" s="1349"/>
      <c r="S996" s="1349"/>
      <c r="T996" s="1349"/>
      <c r="U996" s="1349"/>
      <c r="V996" s="1349"/>
      <c r="W996" s="1349"/>
      <c r="X996" s="1349"/>
      <c r="Y996" s="1349"/>
      <c r="Z996" s="1349"/>
      <c r="AA996" s="1349"/>
      <c r="AB996" s="1349"/>
      <c r="AC996" s="1349"/>
      <c r="AD996" s="1349"/>
      <c r="AE996" s="1349"/>
      <c r="AF996" s="1349"/>
    </row>
    <row r="997">
      <c r="A997" s="1211"/>
      <c r="B997" s="1523"/>
      <c r="C997" s="1523"/>
      <c r="D997" s="1523"/>
      <c r="E997" s="1523"/>
      <c r="F997" s="1523"/>
      <c r="G997" s="1523"/>
      <c r="H997" s="1523"/>
      <c r="I997" s="1523"/>
      <c r="J997" s="1523"/>
      <c r="K997" s="1523"/>
      <c r="L997" s="1523"/>
      <c r="M997" s="1523"/>
      <c r="N997" s="1349"/>
      <c r="O997" s="1349"/>
      <c r="P997" s="1349"/>
      <c r="Q997" s="1349"/>
      <c r="R997" s="1349"/>
      <c r="S997" s="1349"/>
      <c r="T997" s="1349"/>
      <c r="U997" s="1349"/>
      <c r="V997" s="1349"/>
      <c r="W997" s="1349"/>
      <c r="X997" s="1349"/>
      <c r="Y997" s="1349"/>
      <c r="Z997" s="1349"/>
      <c r="AA997" s="1349"/>
      <c r="AB997" s="1349"/>
      <c r="AC997" s="1349"/>
      <c r="AD997" s="1349"/>
      <c r="AE997" s="1349"/>
      <c r="AF997" s="1349"/>
    </row>
    <row r="998">
      <c r="A998" s="1211"/>
      <c r="B998" s="1523"/>
      <c r="C998" s="1523"/>
      <c r="D998" s="1523"/>
      <c r="E998" s="1523"/>
      <c r="F998" s="1523"/>
      <c r="G998" s="1523"/>
      <c r="H998" s="1523"/>
      <c r="I998" s="1523"/>
      <c r="J998" s="1523"/>
      <c r="K998" s="1523"/>
      <c r="L998" s="1523"/>
      <c r="M998" s="1523"/>
      <c r="N998" s="1349"/>
      <c r="O998" s="1349"/>
      <c r="P998" s="1349"/>
      <c r="Q998" s="1349"/>
      <c r="R998" s="1349"/>
      <c r="S998" s="1349"/>
      <c r="T998" s="1349"/>
      <c r="U998" s="1349"/>
      <c r="V998" s="1349"/>
      <c r="W998" s="1349"/>
      <c r="X998" s="1349"/>
      <c r="Y998" s="1349"/>
      <c r="Z998" s="1349"/>
      <c r="AA998" s="1349"/>
      <c r="AB998" s="1349"/>
      <c r="AC998" s="1349"/>
      <c r="AD998" s="1349"/>
      <c r="AE998" s="1349"/>
      <c r="AF998" s="1349"/>
    </row>
    <row r="999">
      <c r="A999" s="1211"/>
      <c r="B999" s="1523"/>
      <c r="C999" s="1523"/>
      <c r="D999" s="1523"/>
      <c r="E999" s="1523"/>
      <c r="F999" s="1523"/>
      <c r="G999" s="1523"/>
      <c r="H999" s="1523"/>
      <c r="I999" s="1523"/>
      <c r="J999" s="1523"/>
      <c r="K999" s="1523"/>
      <c r="L999" s="1523"/>
      <c r="M999" s="1523"/>
      <c r="N999" s="1349"/>
      <c r="O999" s="1349"/>
      <c r="P999" s="1349"/>
      <c r="Q999" s="1349"/>
      <c r="R999" s="1349"/>
      <c r="S999" s="1349"/>
      <c r="T999" s="1349"/>
      <c r="U999" s="1349"/>
      <c r="V999" s="1349"/>
      <c r="W999" s="1349"/>
      <c r="X999" s="1349"/>
      <c r="Y999" s="1349"/>
      <c r="Z999" s="1349"/>
      <c r="AA999" s="1349"/>
      <c r="AB999" s="1349"/>
      <c r="AC999" s="1349"/>
      <c r="AD999" s="1349"/>
      <c r="AE999" s="1349"/>
      <c r="AF999" s="1349"/>
    </row>
    <row r="1000">
      <c r="A1000" s="1211"/>
      <c r="B1000" s="1523"/>
      <c r="C1000" s="1523"/>
      <c r="D1000" s="1523"/>
      <c r="E1000" s="1523"/>
      <c r="F1000" s="1523"/>
      <c r="G1000" s="1523"/>
      <c r="H1000" s="1523"/>
      <c r="I1000" s="1523"/>
      <c r="J1000" s="1523"/>
      <c r="K1000" s="1523"/>
      <c r="L1000" s="1523"/>
      <c r="M1000" s="1523"/>
      <c r="N1000" s="1349"/>
      <c r="O1000" s="1349"/>
      <c r="P1000" s="1349"/>
      <c r="Q1000" s="1349"/>
      <c r="R1000" s="1349"/>
      <c r="S1000" s="1349"/>
      <c r="T1000" s="1349"/>
      <c r="U1000" s="1349"/>
      <c r="V1000" s="1349"/>
      <c r="W1000" s="1349"/>
      <c r="X1000" s="1349"/>
      <c r="Y1000" s="1349"/>
      <c r="Z1000" s="1349"/>
      <c r="AA1000" s="1349"/>
      <c r="AB1000" s="1349"/>
      <c r="AC1000" s="1349"/>
      <c r="AD1000" s="1349"/>
      <c r="AE1000" s="1349"/>
      <c r="AF1000" s="1349"/>
    </row>
    <row r="1001">
      <c r="A1001" s="1211"/>
      <c r="B1001" s="1523"/>
      <c r="C1001" s="1523"/>
      <c r="D1001" s="1523"/>
      <c r="E1001" s="1523"/>
      <c r="F1001" s="1523"/>
      <c r="G1001" s="1523"/>
      <c r="H1001" s="1523"/>
      <c r="I1001" s="1523"/>
      <c r="J1001" s="1523"/>
      <c r="K1001" s="1523"/>
      <c r="L1001" s="1523"/>
      <c r="M1001" s="1523"/>
      <c r="N1001" s="1349"/>
      <c r="O1001" s="1349"/>
      <c r="P1001" s="1349"/>
      <c r="Q1001" s="1349"/>
      <c r="R1001" s="1349"/>
      <c r="S1001" s="1349"/>
      <c r="T1001" s="1349"/>
      <c r="U1001" s="1349"/>
      <c r="V1001" s="1349"/>
      <c r="W1001" s="1349"/>
      <c r="X1001" s="1349"/>
      <c r="Y1001" s="1349"/>
      <c r="Z1001" s="1349"/>
      <c r="AA1001" s="1349"/>
      <c r="AB1001" s="1349"/>
      <c r="AC1001" s="1349"/>
      <c r="AD1001" s="1349"/>
      <c r="AE1001" s="1349"/>
      <c r="AF1001" s="1349"/>
    </row>
    <row r="1002">
      <c r="A1002" s="1211"/>
      <c r="B1002" s="1523"/>
      <c r="C1002" s="1523"/>
      <c r="D1002" s="1523"/>
      <c r="E1002" s="1523"/>
      <c r="F1002" s="1523"/>
      <c r="G1002" s="1523"/>
      <c r="H1002" s="1523"/>
      <c r="I1002" s="1523"/>
      <c r="J1002" s="1523"/>
      <c r="K1002" s="1523"/>
      <c r="L1002" s="1523"/>
      <c r="M1002" s="1523"/>
      <c r="N1002" s="1349"/>
      <c r="O1002" s="1349"/>
      <c r="P1002" s="1349"/>
      <c r="Q1002" s="1349"/>
      <c r="R1002" s="1349"/>
      <c r="S1002" s="1349"/>
      <c r="T1002" s="1349"/>
      <c r="U1002" s="1349"/>
      <c r="V1002" s="1349"/>
      <c r="W1002" s="1349"/>
      <c r="X1002" s="1349"/>
      <c r="Y1002" s="1349"/>
      <c r="Z1002" s="1349"/>
      <c r="AA1002" s="1349"/>
      <c r="AB1002" s="1349"/>
      <c r="AC1002" s="1349"/>
      <c r="AD1002" s="1349"/>
      <c r="AE1002" s="1349"/>
      <c r="AF1002" s="1349"/>
    </row>
    <row r="1003">
      <c r="A1003" s="1211"/>
      <c r="B1003" s="1523"/>
      <c r="C1003" s="1523"/>
      <c r="D1003" s="1523"/>
      <c r="E1003" s="1523"/>
      <c r="F1003" s="1523"/>
      <c r="G1003" s="1523"/>
      <c r="H1003" s="1523"/>
      <c r="I1003" s="1523"/>
      <c r="J1003" s="1523"/>
      <c r="K1003" s="1523"/>
      <c r="L1003" s="1523"/>
      <c r="M1003" s="1523"/>
      <c r="N1003" s="1349"/>
      <c r="O1003" s="1349"/>
      <c r="P1003" s="1349"/>
      <c r="Q1003" s="1349"/>
      <c r="R1003" s="1349"/>
      <c r="S1003" s="1349"/>
      <c r="T1003" s="1349"/>
      <c r="U1003" s="1349"/>
      <c r="V1003" s="1349"/>
      <c r="W1003" s="1349"/>
      <c r="X1003" s="1349"/>
      <c r="Y1003" s="1349"/>
      <c r="Z1003" s="1349"/>
      <c r="AA1003" s="1349"/>
      <c r="AB1003" s="1349"/>
      <c r="AC1003" s="1349"/>
      <c r="AD1003" s="1349"/>
      <c r="AE1003" s="1349"/>
      <c r="AF1003" s="1349"/>
    </row>
    <row r="1004">
      <c r="A1004" s="1211"/>
      <c r="B1004" s="1523"/>
      <c r="C1004" s="1523"/>
      <c r="D1004" s="1523"/>
      <c r="E1004" s="1523"/>
      <c r="F1004" s="1523"/>
      <c r="G1004" s="1523"/>
      <c r="H1004" s="1523"/>
      <c r="I1004" s="1523"/>
      <c r="J1004" s="1523"/>
      <c r="K1004" s="1523"/>
      <c r="L1004" s="1523"/>
      <c r="M1004" s="1523"/>
      <c r="N1004" s="1349"/>
      <c r="O1004" s="1349"/>
      <c r="P1004" s="1349"/>
      <c r="Q1004" s="1349"/>
      <c r="R1004" s="1349"/>
      <c r="S1004" s="1349"/>
      <c r="T1004" s="1349"/>
      <c r="U1004" s="1349"/>
      <c r="V1004" s="1349"/>
      <c r="W1004" s="1349"/>
      <c r="X1004" s="1349"/>
      <c r="Y1004" s="1349"/>
      <c r="Z1004" s="1349"/>
      <c r="AA1004" s="1349"/>
      <c r="AB1004" s="1349"/>
      <c r="AC1004" s="1349"/>
      <c r="AD1004" s="1349"/>
      <c r="AE1004" s="1349"/>
      <c r="AF1004" s="1349"/>
    </row>
    <row r="1005">
      <c r="A1005" s="1211"/>
      <c r="B1005" s="1523"/>
      <c r="C1005" s="1523"/>
      <c r="D1005" s="1523"/>
      <c r="E1005" s="1523"/>
      <c r="F1005" s="1523"/>
      <c r="G1005" s="1523"/>
      <c r="H1005" s="1523"/>
      <c r="I1005" s="1523"/>
      <c r="J1005" s="1523"/>
      <c r="K1005" s="1523"/>
      <c r="L1005" s="1523"/>
      <c r="M1005" s="1523"/>
      <c r="N1005" s="1349"/>
      <c r="O1005" s="1349"/>
      <c r="P1005" s="1349"/>
      <c r="Q1005" s="1349"/>
      <c r="R1005" s="1349"/>
      <c r="S1005" s="1349"/>
      <c r="T1005" s="1349"/>
      <c r="U1005" s="1349"/>
      <c r="V1005" s="1349"/>
      <c r="W1005" s="1349"/>
      <c r="X1005" s="1349"/>
      <c r="Y1005" s="1349"/>
      <c r="Z1005" s="1349"/>
      <c r="AA1005" s="1349"/>
      <c r="AB1005" s="1349"/>
      <c r="AC1005" s="1349"/>
      <c r="AD1005" s="1349"/>
      <c r="AE1005" s="1349"/>
      <c r="AF1005" s="1349"/>
    </row>
    <row r="1006">
      <c r="A1006" s="1211"/>
      <c r="B1006" s="1523"/>
      <c r="C1006" s="1523"/>
      <c r="D1006" s="1523"/>
      <c r="E1006" s="1523"/>
      <c r="F1006" s="1523"/>
      <c r="G1006" s="1523"/>
      <c r="H1006" s="1523"/>
      <c r="I1006" s="1523"/>
      <c r="J1006" s="1523"/>
      <c r="K1006" s="1523"/>
      <c r="L1006" s="1523"/>
      <c r="M1006" s="1523"/>
      <c r="N1006" s="1349"/>
      <c r="O1006" s="1349"/>
      <c r="P1006" s="1349"/>
      <c r="Q1006" s="1349"/>
      <c r="R1006" s="1349"/>
      <c r="S1006" s="1349"/>
      <c r="T1006" s="1349"/>
      <c r="U1006" s="1349"/>
      <c r="V1006" s="1349"/>
      <c r="W1006" s="1349"/>
      <c r="X1006" s="1349"/>
      <c r="Y1006" s="1349"/>
      <c r="Z1006" s="1349"/>
      <c r="AA1006" s="1349"/>
      <c r="AB1006" s="1349"/>
      <c r="AC1006" s="1349"/>
      <c r="AD1006" s="1349"/>
      <c r="AE1006" s="1349"/>
      <c r="AF1006" s="1349"/>
    </row>
    <row r="1007">
      <c r="A1007" s="1211"/>
      <c r="B1007" s="1523"/>
      <c r="C1007" s="1523"/>
      <c r="D1007" s="1523"/>
      <c r="E1007" s="1523"/>
      <c r="F1007" s="1523"/>
      <c r="G1007" s="1523"/>
      <c r="H1007" s="1523"/>
      <c r="I1007" s="1523"/>
      <c r="J1007" s="1523"/>
      <c r="K1007" s="1523"/>
      <c r="L1007" s="1523"/>
      <c r="M1007" s="1523"/>
      <c r="N1007" s="1349"/>
      <c r="O1007" s="1349"/>
      <c r="P1007" s="1349"/>
      <c r="Q1007" s="1349"/>
      <c r="R1007" s="1349"/>
      <c r="S1007" s="1349"/>
      <c r="T1007" s="1349"/>
      <c r="U1007" s="1349"/>
      <c r="V1007" s="1349"/>
      <c r="W1007" s="1349"/>
      <c r="X1007" s="1349"/>
      <c r="Y1007" s="1349"/>
      <c r="Z1007" s="1349"/>
      <c r="AA1007" s="1349"/>
      <c r="AB1007" s="1349"/>
      <c r="AC1007" s="1349"/>
      <c r="AD1007" s="1349"/>
      <c r="AE1007" s="1349"/>
      <c r="AF1007" s="1349"/>
    </row>
    <row r="1008">
      <c r="A1008" s="1211"/>
      <c r="B1008" s="1523"/>
      <c r="C1008" s="1523"/>
      <c r="D1008" s="1523"/>
      <c r="E1008" s="1523"/>
      <c r="F1008" s="1523"/>
      <c r="G1008" s="1523"/>
      <c r="H1008" s="1523"/>
      <c r="I1008" s="1523"/>
      <c r="J1008" s="1523"/>
      <c r="K1008" s="1523"/>
      <c r="L1008" s="1523"/>
      <c r="M1008" s="1523"/>
      <c r="N1008" s="1349"/>
      <c r="O1008" s="1349"/>
      <c r="P1008" s="1349"/>
      <c r="Q1008" s="1349"/>
      <c r="R1008" s="1349"/>
      <c r="S1008" s="1349"/>
      <c r="T1008" s="1349"/>
      <c r="U1008" s="1349"/>
      <c r="V1008" s="1349"/>
      <c r="W1008" s="1349"/>
      <c r="X1008" s="1349"/>
      <c r="Y1008" s="1349"/>
      <c r="Z1008" s="1349"/>
      <c r="AA1008" s="1349"/>
      <c r="AB1008" s="1349"/>
      <c r="AC1008" s="1349"/>
      <c r="AD1008" s="1349"/>
      <c r="AE1008" s="1349"/>
      <c r="AF1008" s="1349"/>
    </row>
    <row r="1009">
      <c r="A1009" s="1211"/>
      <c r="B1009" s="1523"/>
      <c r="C1009" s="1523"/>
      <c r="D1009" s="1523"/>
      <c r="E1009" s="1523"/>
      <c r="F1009" s="1523"/>
      <c r="G1009" s="1523"/>
      <c r="H1009" s="1523"/>
      <c r="I1009" s="1523"/>
      <c r="J1009" s="1523"/>
      <c r="K1009" s="1523"/>
      <c r="L1009" s="1523"/>
      <c r="M1009" s="1523"/>
      <c r="N1009" s="1349"/>
      <c r="O1009" s="1349"/>
      <c r="P1009" s="1349"/>
      <c r="Q1009" s="1349"/>
      <c r="R1009" s="1349"/>
      <c r="S1009" s="1349"/>
      <c r="T1009" s="1349"/>
      <c r="U1009" s="1349"/>
      <c r="V1009" s="1349"/>
      <c r="W1009" s="1349"/>
      <c r="X1009" s="1349"/>
      <c r="Y1009" s="1349"/>
      <c r="Z1009" s="1349"/>
      <c r="AA1009" s="1349"/>
      <c r="AB1009" s="1349"/>
      <c r="AC1009" s="1349"/>
      <c r="AD1009" s="1349"/>
      <c r="AE1009" s="1349"/>
      <c r="AF1009" s="1349"/>
    </row>
    <row r="1010">
      <c r="A1010" s="1211"/>
      <c r="B1010" s="1523"/>
      <c r="C1010" s="1523"/>
      <c r="D1010" s="1523"/>
      <c r="E1010" s="1523"/>
      <c r="F1010" s="1523"/>
      <c r="G1010" s="1523"/>
      <c r="H1010" s="1523"/>
      <c r="I1010" s="1523"/>
      <c r="J1010" s="1523"/>
      <c r="K1010" s="1523"/>
      <c r="L1010" s="1523"/>
      <c r="M1010" s="1523"/>
      <c r="N1010" s="1349"/>
      <c r="O1010" s="1349"/>
      <c r="P1010" s="1349"/>
      <c r="Q1010" s="1349"/>
      <c r="R1010" s="1349"/>
      <c r="S1010" s="1349"/>
      <c r="T1010" s="1349"/>
      <c r="U1010" s="1349"/>
      <c r="V1010" s="1349"/>
      <c r="W1010" s="1349"/>
      <c r="X1010" s="1349"/>
      <c r="Y1010" s="1349"/>
      <c r="Z1010" s="1349"/>
      <c r="AA1010" s="1349"/>
      <c r="AB1010" s="1349"/>
      <c r="AC1010" s="1349"/>
      <c r="AD1010" s="1349"/>
      <c r="AE1010" s="1349"/>
      <c r="AF1010" s="1349"/>
    </row>
    <row r="1011">
      <c r="A1011" s="1211"/>
      <c r="B1011" s="1523"/>
      <c r="C1011" s="1523"/>
      <c r="D1011" s="1523"/>
      <c r="E1011" s="1523"/>
      <c r="F1011" s="1523"/>
      <c r="G1011" s="1523"/>
      <c r="H1011" s="1523"/>
      <c r="I1011" s="1523"/>
      <c r="J1011" s="1523"/>
      <c r="K1011" s="1523"/>
      <c r="L1011" s="1523"/>
      <c r="M1011" s="1523"/>
      <c r="N1011" s="1349"/>
      <c r="O1011" s="1349"/>
      <c r="P1011" s="1349"/>
      <c r="Q1011" s="1349"/>
      <c r="R1011" s="1349"/>
      <c r="S1011" s="1349"/>
      <c r="T1011" s="1349"/>
      <c r="U1011" s="1349"/>
      <c r="V1011" s="1349"/>
      <c r="W1011" s="1349"/>
      <c r="X1011" s="1349"/>
      <c r="Y1011" s="1349"/>
      <c r="Z1011" s="1349"/>
      <c r="AA1011" s="1349"/>
      <c r="AB1011" s="1349"/>
      <c r="AC1011" s="1349"/>
      <c r="AD1011" s="1349"/>
      <c r="AE1011" s="1349"/>
      <c r="AF1011" s="1349"/>
    </row>
    <row r="1012">
      <c r="A1012" s="1211"/>
      <c r="B1012" s="1523"/>
      <c r="C1012" s="1523"/>
      <c r="D1012" s="1523"/>
      <c r="E1012" s="1523"/>
      <c r="F1012" s="1523"/>
      <c r="G1012" s="1523"/>
      <c r="H1012" s="1523"/>
      <c r="I1012" s="1523"/>
      <c r="J1012" s="1523"/>
      <c r="K1012" s="1523"/>
      <c r="L1012" s="1523"/>
      <c r="M1012" s="1523"/>
      <c r="N1012" s="1349"/>
      <c r="O1012" s="1349"/>
      <c r="P1012" s="1349"/>
      <c r="Q1012" s="1349"/>
      <c r="R1012" s="1349"/>
      <c r="S1012" s="1349"/>
      <c r="T1012" s="1349"/>
      <c r="U1012" s="1349"/>
      <c r="V1012" s="1349"/>
      <c r="W1012" s="1349"/>
      <c r="X1012" s="1349"/>
      <c r="Y1012" s="1349"/>
      <c r="Z1012" s="1349"/>
      <c r="AA1012" s="1349"/>
      <c r="AB1012" s="1349"/>
      <c r="AC1012" s="1349"/>
      <c r="AD1012" s="1349"/>
      <c r="AE1012" s="1349"/>
      <c r="AF1012" s="1349"/>
    </row>
    <row r="1013">
      <c r="A1013" s="1211"/>
      <c r="B1013" s="1523"/>
      <c r="C1013" s="1523"/>
      <c r="D1013" s="1523"/>
      <c r="E1013" s="1523"/>
      <c r="F1013" s="1523"/>
      <c r="G1013" s="1523"/>
      <c r="H1013" s="1523"/>
      <c r="I1013" s="1523"/>
      <c r="J1013" s="1523"/>
      <c r="K1013" s="1523"/>
      <c r="L1013" s="1523"/>
      <c r="M1013" s="1523"/>
      <c r="N1013" s="1349"/>
      <c r="O1013" s="1349"/>
      <c r="P1013" s="1349"/>
      <c r="Q1013" s="1349"/>
      <c r="R1013" s="1349"/>
      <c r="S1013" s="1349"/>
      <c r="T1013" s="1349"/>
      <c r="U1013" s="1349"/>
      <c r="V1013" s="1349"/>
      <c r="W1013" s="1349"/>
      <c r="X1013" s="1349"/>
      <c r="Y1013" s="1349"/>
      <c r="Z1013" s="1349"/>
      <c r="AA1013" s="1349"/>
      <c r="AB1013" s="1349"/>
      <c r="AC1013" s="1349"/>
      <c r="AD1013" s="1349"/>
      <c r="AE1013" s="1349"/>
      <c r="AF1013" s="1349"/>
    </row>
    <row r="1014">
      <c r="A1014" s="1211"/>
      <c r="B1014" s="1523"/>
      <c r="C1014" s="1523"/>
      <c r="D1014" s="1523"/>
      <c r="E1014" s="1523"/>
      <c r="F1014" s="1523"/>
      <c r="G1014" s="1523"/>
      <c r="H1014" s="1523"/>
      <c r="I1014" s="1523"/>
      <c r="J1014" s="1523"/>
      <c r="K1014" s="1523"/>
      <c r="L1014" s="1523"/>
      <c r="M1014" s="1523"/>
      <c r="N1014" s="1349"/>
      <c r="O1014" s="1349"/>
      <c r="P1014" s="1349"/>
      <c r="Q1014" s="1349"/>
      <c r="R1014" s="1349"/>
      <c r="S1014" s="1349"/>
      <c r="T1014" s="1349"/>
      <c r="U1014" s="1349"/>
      <c r="V1014" s="1349"/>
      <c r="W1014" s="1349"/>
      <c r="X1014" s="1349"/>
      <c r="Y1014" s="1349"/>
      <c r="Z1014" s="1349"/>
      <c r="AA1014" s="1349"/>
      <c r="AB1014" s="1349"/>
      <c r="AC1014" s="1349"/>
      <c r="AD1014" s="1349"/>
      <c r="AE1014" s="1349"/>
      <c r="AF1014" s="1349"/>
    </row>
    <row r="1015">
      <c r="A1015" s="1211"/>
      <c r="B1015" s="1523"/>
      <c r="C1015" s="1523"/>
      <c r="D1015" s="1523"/>
      <c r="E1015" s="1523"/>
      <c r="F1015" s="1523"/>
      <c r="G1015" s="1523"/>
      <c r="H1015" s="1523"/>
      <c r="I1015" s="1523"/>
      <c r="J1015" s="1523"/>
      <c r="K1015" s="1523"/>
      <c r="L1015" s="1523"/>
      <c r="M1015" s="1523"/>
      <c r="N1015" s="1349"/>
      <c r="O1015" s="1349"/>
      <c r="P1015" s="1349"/>
      <c r="Q1015" s="1349"/>
      <c r="R1015" s="1349"/>
      <c r="S1015" s="1349"/>
      <c r="T1015" s="1349"/>
      <c r="U1015" s="1349"/>
      <c r="V1015" s="1349"/>
      <c r="W1015" s="1349"/>
      <c r="X1015" s="1349"/>
      <c r="Y1015" s="1349"/>
      <c r="Z1015" s="1349"/>
      <c r="AA1015" s="1349"/>
      <c r="AB1015" s="1349"/>
      <c r="AC1015" s="1349"/>
      <c r="AD1015" s="1349"/>
      <c r="AE1015" s="1349"/>
      <c r="AF1015" s="1349"/>
    </row>
    <row r="1016">
      <c r="A1016" s="1211"/>
      <c r="B1016" s="1523"/>
      <c r="C1016" s="1523"/>
      <c r="D1016" s="1523"/>
      <c r="E1016" s="1523"/>
      <c r="F1016" s="1523"/>
      <c r="G1016" s="1523"/>
      <c r="H1016" s="1523"/>
      <c r="I1016" s="1523"/>
      <c r="J1016" s="1523"/>
      <c r="K1016" s="1523"/>
      <c r="L1016" s="1523"/>
      <c r="M1016" s="1523"/>
      <c r="N1016" s="1349"/>
      <c r="O1016" s="1349"/>
      <c r="P1016" s="1349"/>
      <c r="Q1016" s="1349"/>
      <c r="R1016" s="1349"/>
      <c r="S1016" s="1349"/>
      <c r="T1016" s="1349"/>
      <c r="U1016" s="1349"/>
      <c r="V1016" s="1349"/>
      <c r="W1016" s="1349"/>
      <c r="X1016" s="1349"/>
      <c r="Y1016" s="1349"/>
      <c r="Z1016" s="1349"/>
      <c r="AA1016" s="1349"/>
      <c r="AB1016" s="1349"/>
      <c r="AC1016" s="1349"/>
      <c r="AD1016" s="1349"/>
      <c r="AE1016" s="1349"/>
      <c r="AF1016" s="1349"/>
    </row>
    <row r="1017">
      <c r="A1017" s="1211"/>
      <c r="B1017" s="1523"/>
      <c r="C1017" s="1523"/>
      <c r="D1017" s="1523"/>
      <c r="E1017" s="1523"/>
      <c r="F1017" s="1523"/>
      <c r="G1017" s="1523"/>
      <c r="H1017" s="1523"/>
      <c r="I1017" s="1523"/>
      <c r="J1017" s="1523"/>
      <c r="K1017" s="1523"/>
      <c r="L1017" s="1523"/>
      <c r="M1017" s="1523"/>
      <c r="N1017" s="1349"/>
      <c r="O1017" s="1349"/>
      <c r="P1017" s="1349"/>
      <c r="Q1017" s="1349"/>
      <c r="R1017" s="1349"/>
      <c r="S1017" s="1349"/>
      <c r="T1017" s="1349"/>
      <c r="U1017" s="1349"/>
      <c r="V1017" s="1349"/>
      <c r="W1017" s="1349"/>
      <c r="X1017" s="1349"/>
      <c r="Y1017" s="1349"/>
      <c r="Z1017" s="1349"/>
      <c r="AA1017" s="1349"/>
      <c r="AB1017" s="1349"/>
      <c r="AC1017" s="1349"/>
      <c r="AD1017" s="1349"/>
      <c r="AE1017" s="1349"/>
      <c r="AF1017" s="1349"/>
    </row>
    <row r="1018">
      <c r="A1018" s="1211"/>
      <c r="B1018" s="1523"/>
      <c r="C1018" s="1523"/>
      <c r="D1018" s="1523"/>
      <c r="E1018" s="1523"/>
      <c r="F1018" s="1523"/>
      <c r="G1018" s="1523"/>
      <c r="H1018" s="1523"/>
      <c r="I1018" s="1523"/>
      <c r="J1018" s="1523"/>
      <c r="K1018" s="1523"/>
      <c r="L1018" s="1523"/>
      <c r="M1018" s="1523"/>
      <c r="N1018" s="1349"/>
      <c r="O1018" s="1349"/>
      <c r="P1018" s="1349"/>
      <c r="Q1018" s="1349"/>
      <c r="R1018" s="1349"/>
      <c r="S1018" s="1349"/>
      <c r="T1018" s="1349"/>
      <c r="U1018" s="1349"/>
      <c r="V1018" s="1349"/>
      <c r="W1018" s="1349"/>
      <c r="X1018" s="1349"/>
      <c r="Y1018" s="1349"/>
      <c r="Z1018" s="1349"/>
      <c r="AA1018" s="1349"/>
      <c r="AB1018" s="1349"/>
      <c r="AC1018" s="1349"/>
      <c r="AD1018" s="1349"/>
      <c r="AE1018" s="1349"/>
      <c r="AF1018" s="1349"/>
    </row>
    <row r="1019">
      <c r="A1019" s="1211"/>
      <c r="B1019" s="1523"/>
      <c r="C1019" s="1523"/>
      <c r="D1019" s="1523"/>
      <c r="E1019" s="1523"/>
      <c r="F1019" s="1523"/>
      <c r="G1019" s="1523"/>
      <c r="H1019" s="1523"/>
      <c r="I1019" s="1523"/>
      <c r="J1019" s="1523"/>
      <c r="K1019" s="1523"/>
      <c r="L1019" s="1523"/>
      <c r="M1019" s="1523"/>
      <c r="N1019" s="1349"/>
      <c r="O1019" s="1349"/>
      <c r="P1019" s="1349"/>
      <c r="Q1019" s="1349"/>
      <c r="R1019" s="1349"/>
      <c r="S1019" s="1349"/>
      <c r="T1019" s="1349"/>
      <c r="U1019" s="1349"/>
      <c r="V1019" s="1349"/>
      <c r="W1019" s="1349"/>
      <c r="X1019" s="1349"/>
      <c r="Y1019" s="1349"/>
      <c r="Z1019" s="1349"/>
      <c r="AA1019" s="1349"/>
      <c r="AB1019" s="1349"/>
      <c r="AC1019" s="1349"/>
      <c r="AD1019" s="1349"/>
      <c r="AE1019" s="1349"/>
      <c r="AF1019" s="1349"/>
    </row>
    <row r="1020">
      <c r="A1020" s="1211"/>
      <c r="B1020" s="1523"/>
      <c r="C1020" s="1523"/>
      <c r="D1020" s="1523"/>
      <c r="E1020" s="1523"/>
      <c r="F1020" s="1523"/>
      <c r="G1020" s="1523"/>
      <c r="H1020" s="1523"/>
      <c r="I1020" s="1523"/>
      <c r="J1020" s="1523"/>
      <c r="K1020" s="1523"/>
      <c r="L1020" s="1523"/>
      <c r="M1020" s="1523"/>
      <c r="N1020" s="1349"/>
      <c r="O1020" s="1349"/>
      <c r="P1020" s="1349"/>
      <c r="Q1020" s="1349"/>
      <c r="R1020" s="1349"/>
      <c r="S1020" s="1349"/>
      <c r="T1020" s="1349"/>
      <c r="U1020" s="1349"/>
      <c r="V1020" s="1349"/>
      <c r="W1020" s="1349"/>
      <c r="X1020" s="1349"/>
      <c r="Y1020" s="1349"/>
      <c r="Z1020" s="1349"/>
      <c r="AA1020" s="1349"/>
      <c r="AB1020" s="1349"/>
      <c r="AC1020" s="1349"/>
      <c r="AD1020" s="1349"/>
      <c r="AE1020" s="1349"/>
      <c r="AF1020" s="1349"/>
    </row>
    <row r="1021">
      <c r="A1021" s="1211"/>
      <c r="B1021" s="1523"/>
      <c r="C1021" s="1523"/>
      <c r="D1021" s="1523"/>
      <c r="E1021" s="1523"/>
      <c r="F1021" s="1523"/>
      <c r="G1021" s="1523"/>
      <c r="H1021" s="1523"/>
      <c r="I1021" s="1523"/>
      <c r="J1021" s="1523"/>
      <c r="K1021" s="1523"/>
      <c r="L1021" s="1523"/>
      <c r="M1021" s="1523"/>
      <c r="N1021" s="1349"/>
      <c r="O1021" s="1349"/>
      <c r="P1021" s="1349"/>
      <c r="Q1021" s="1349"/>
      <c r="R1021" s="1349"/>
      <c r="S1021" s="1349"/>
      <c r="T1021" s="1349"/>
      <c r="U1021" s="1349"/>
      <c r="V1021" s="1349"/>
      <c r="W1021" s="1349"/>
      <c r="X1021" s="1349"/>
      <c r="Y1021" s="1349"/>
      <c r="Z1021" s="1349"/>
      <c r="AA1021" s="1349"/>
      <c r="AB1021" s="1349"/>
      <c r="AC1021" s="1349"/>
      <c r="AD1021" s="1349"/>
      <c r="AE1021" s="1349"/>
      <c r="AF1021" s="1349"/>
    </row>
    <row r="1022">
      <c r="A1022" s="1211"/>
      <c r="B1022" s="1523"/>
      <c r="C1022" s="1523"/>
      <c r="D1022" s="1523"/>
      <c r="E1022" s="1523"/>
      <c r="F1022" s="1523"/>
      <c r="G1022" s="1523"/>
      <c r="H1022" s="1523"/>
      <c r="I1022" s="1523"/>
      <c r="J1022" s="1523"/>
      <c r="K1022" s="1523"/>
      <c r="L1022" s="1523"/>
      <c r="M1022" s="1523"/>
      <c r="N1022" s="1349"/>
      <c r="O1022" s="1349"/>
      <c r="P1022" s="1349"/>
      <c r="Q1022" s="1349"/>
      <c r="R1022" s="1349"/>
      <c r="S1022" s="1349"/>
      <c r="T1022" s="1349"/>
      <c r="U1022" s="1349"/>
      <c r="V1022" s="1349"/>
      <c r="W1022" s="1349"/>
      <c r="X1022" s="1349"/>
      <c r="Y1022" s="1349"/>
      <c r="Z1022" s="1349"/>
      <c r="AA1022" s="1349"/>
      <c r="AB1022" s="1349"/>
      <c r="AC1022" s="1349"/>
      <c r="AD1022" s="1349"/>
      <c r="AE1022" s="1349"/>
      <c r="AF1022" s="1349"/>
    </row>
    <row r="1023">
      <c r="A1023" s="1211"/>
      <c r="B1023" s="1523"/>
      <c r="C1023" s="1523"/>
      <c r="D1023" s="1523"/>
      <c r="E1023" s="1523"/>
      <c r="F1023" s="1523"/>
      <c r="G1023" s="1523"/>
      <c r="H1023" s="1523"/>
      <c r="I1023" s="1523"/>
      <c r="J1023" s="1523"/>
      <c r="K1023" s="1523"/>
      <c r="L1023" s="1523"/>
      <c r="M1023" s="1523"/>
      <c r="N1023" s="1349"/>
      <c r="O1023" s="1349"/>
      <c r="P1023" s="1349"/>
      <c r="Q1023" s="1349"/>
      <c r="R1023" s="1349"/>
      <c r="S1023" s="1349"/>
      <c r="T1023" s="1349"/>
      <c r="U1023" s="1349"/>
      <c r="V1023" s="1349"/>
      <c r="W1023" s="1349"/>
      <c r="X1023" s="1349"/>
      <c r="Y1023" s="1349"/>
      <c r="Z1023" s="1349"/>
      <c r="AA1023" s="1349"/>
      <c r="AB1023" s="1349"/>
      <c r="AC1023" s="1349"/>
      <c r="AD1023" s="1349"/>
      <c r="AE1023" s="1349"/>
      <c r="AF1023" s="1349"/>
    </row>
    <row r="1024">
      <c r="A1024" s="1211"/>
      <c r="B1024" s="1523"/>
      <c r="C1024" s="1523"/>
      <c r="D1024" s="1523"/>
      <c r="E1024" s="1523"/>
      <c r="F1024" s="1523"/>
      <c r="G1024" s="1523"/>
      <c r="H1024" s="1523"/>
      <c r="I1024" s="1523"/>
      <c r="J1024" s="1523"/>
      <c r="K1024" s="1523"/>
      <c r="L1024" s="1523"/>
      <c r="M1024" s="1523"/>
      <c r="N1024" s="1349"/>
      <c r="O1024" s="1349"/>
      <c r="P1024" s="1349"/>
      <c r="Q1024" s="1349"/>
      <c r="R1024" s="1349"/>
      <c r="S1024" s="1349"/>
      <c r="T1024" s="1349"/>
      <c r="U1024" s="1349"/>
      <c r="V1024" s="1349"/>
      <c r="W1024" s="1349"/>
      <c r="X1024" s="1349"/>
      <c r="Y1024" s="1349"/>
      <c r="Z1024" s="1349"/>
      <c r="AA1024" s="1349"/>
      <c r="AB1024" s="1349"/>
      <c r="AC1024" s="1349"/>
      <c r="AD1024" s="1349"/>
      <c r="AE1024" s="1349"/>
      <c r="AF1024" s="1349"/>
    </row>
    <row r="1025">
      <c r="A1025" s="1211"/>
      <c r="B1025" s="1523"/>
      <c r="C1025" s="1523"/>
      <c r="D1025" s="1523"/>
      <c r="E1025" s="1523"/>
      <c r="F1025" s="1523"/>
      <c r="G1025" s="1523"/>
      <c r="H1025" s="1523"/>
      <c r="I1025" s="1523"/>
      <c r="J1025" s="1523"/>
      <c r="K1025" s="1523"/>
      <c r="L1025" s="1523"/>
      <c r="M1025" s="1523"/>
      <c r="N1025" s="1349"/>
      <c r="O1025" s="1349"/>
      <c r="P1025" s="1349"/>
      <c r="Q1025" s="1349"/>
      <c r="R1025" s="1349"/>
      <c r="S1025" s="1349"/>
      <c r="T1025" s="1349"/>
      <c r="U1025" s="1349"/>
      <c r="V1025" s="1349"/>
      <c r="W1025" s="1349"/>
      <c r="X1025" s="1349"/>
      <c r="Y1025" s="1349"/>
      <c r="Z1025" s="1349"/>
      <c r="AA1025" s="1349"/>
      <c r="AB1025" s="1349"/>
      <c r="AC1025" s="1349"/>
      <c r="AD1025" s="1349"/>
      <c r="AE1025" s="1349"/>
      <c r="AF1025" s="1349"/>
    </row>
    <row r="1026">
      <c r="A1026" s="1211"/>
      <c r="B1026" s="1523"/>
      <c r="C1026" s="1523"/>
      <c r="D1026" s="1523"/>
      <c r="E1026" s="1523"/>
      <c r="F1026" s="1523"/>
      <c r="G1026" s="1523"/>
      <c r="H1026" s="1523"/>
      <c r="I1026" s="1523"/>
      <c r="J1026" s="1523"/>
      <c r="K1026" s="1523"/>
      <c r="L1026" s="1523"/>
      <c r="M1026" s="1523"/>
      <c r="N1026" s="1349"/>
      <c r="O1026" s="1349"/>
      <c r="P1026" s="1349"/>
      <c r="Q1026" s="1349"/>
      <c r="R1026" s="1349"/>
      <c r="S1026" s="1349"/>
      <c r="T1026" s="1349"/>
      <c r="U1026" s="1349"/>
      <c r="V1026" s="1349"/>
      <c r="W1026" s="1349"/>
      <c r="X1026" s="1349"/>
      <c r="Y1026" s="1349"/>
      <c r="Z1026" s="1349"/>
      <c r="AA1026" s="1349"/>
      <c r="AB1026" s="1349"/>
      <c r="AC1026" s="1349"/>
      <c r="AD1026" s="1349"/>
      <c r="AE1026" s="1349"/>
      <c r="AF1026" s="1349"/>
    </row>
    <row r="1027">
      <c r="A1027" s="1211"/>
      <c r="B1027" s="1523"/>
      <c r="C1027" s="1523"/>
      <c r="D1027" s="1523"/>
      <c r="E1027" s="1523"/>
      <c r="F1027" s="1523"/>
      <c r="G1027" s="1523"/>
      <c r="H1027" s="1523"/>
      <c r="I1027" s="1523"/>
      <c r="J1027" s="1523"/>
      <c r="K1027" s="1523"/>
      <c r="L1027" s="1523"/>
      <c r="M1027" s="1523"/>
      <c r="N1027" s="1349"/>
      <c r="O1027" s="1349"/>
      <c r="P1027" s="1349"/>
      <c r="Q1027" s="1349"/>
      <c r="R1027" s="1349"/>
      <c r="S1027" s="1349"/>
      <c r="T1027" s="1349"/>
      <c r="U1027" s="1349"/>
      <c r="V1027" s="1349"/>
      <c r="W1027" s="1349"/>
      <c r="X1027" s="1349"/>
      <c r="Y1027" s="1349"/>
      <c r="Z1027" s="1349"/>
      <c r="AA1027" s="1349"/>
      <c r="AB1027" s="1349"/>
      <c r="AC1027" s="1349"/>
      <c r="AD1027" s="1349"/>
      <c r="AE1027" s="1349"/>
      <c r="AF1027" s="1349"/>
    </row>
    <row r="1028">
      <c r="A1028" s="1211"/>
      <c r="B1028" s="1523"/>
      <c r="C1028" s="1523"/>
      <c r="D1028" s="1523"/>
      <c r="E1028" s="1523"/>
      <c r="F1028" s="1523"/>
      <c r="G1028" s="1523"/>
      <c r="H1028" s="1523"/>
      <c r="I1028" s="1523"/>
      <c r="J1028" s="1523"/>
      <c r="K1028" s="1523"/>
      <c r="L1028" s="1523"/>
      <c r="M1028" s="1523"/>
      <c r="N1028" s="1349"/>
      <c r="O1028" s="1349"/>
      <c r="P1028" s="1349"/>
      <c r="Q1028" s="1349"/>
      <c r="R1028" s="1349"/>
      <c r="S1028" s="1349"/>
      <c r="T1028" s="1349"/>
      <c r="U1028" s="1349"/>
      <c r="V1028" s="1349"/>
      <c r="W1028" s="1349"/>
      <c r="X1028" s="1349"/>
      <c r="Y1028" s="1349"/>
      <c r="Z1028" s="1349"/>
      <c r="AA1028" s="1349"/>
      <c r="AB1028" s="1349"/>
      <c r="AC1028" s="1349"/>
      <c r="AD1028" s="1349"/>
      <c r="AE1028" s="1349"/>
      <c r="AF1028" s="1349"/>
    </row>
    <row r="1029">
      <c r="A1029" s="1211"/>
      <c r="B1029" s="1523"/>
      <c r="C1029" s="1523"/>
      <c r="D1029" s="1523"/>
      <c r="E1029" s="1523"/>
      <c r="F1029" s="1523"/>
      <c r="G1029" s="1523"/>
      <c r="H1029" s="1523"/>
      <c r="I1029" s="1523"/>
      <c r="J1029" s="1523"/>
      <c r="K1029" s="1523"/>
      <c r="L1029" s="1523"/>
      <c r="M1029" s="1523"/>
      <c r="N1029" s="1349"/>
      <c r="O1029" s="1349"/>
      <c r="P1029" s="1349"/>
      <c r="Q1029" s="1349"/>
      <c r="R1029" s="1349"/>
      <c r="S1029" s="1349"/>
      <c r="T1029" s="1349"/>
      <c r="U1029" s="1349"/>
      <c r="V1029" s="1349"/>
      <c r="W1029" s="1349"/>
      <c r="X1029" s="1349"/>
      <c r="Y1029" s="1349"/>
      <c r="Z1029" s="1349"/>
      <c r="AA1029" s="1349"/>
      <c r="AB1029" s="1349"/>
      <c r="AC1029" s="1349"/>
      <c r="AD1029" s="1349"/>
      <c r="AE1029" s="1349"/>
      <c r="AF1029" s="1349"/>
    </row>
    <row r="1030">
      <c r="A1030" s="1211"/>
      <c r="B1030" s="1523"/>
      <c r="C1030" s="1523"/>
      <c r="D1030" s="1523"/>
      <c r="E1030" s="1523"/>
      <c r="F1030" s="1523"/>
      <c r="G1030" s="1523"/>
      <c r="H1030" s="1523"/>
      <c r="I1030" s="1523"/>
      <c r="J1030" s="1523"/>
      <c r="K1030" s="1523"/>
      <c r="L1030" s="1523"/>
      <c r="M1030" s="1523"/>
      <c r="N1030" s="1349"/>
      <c r="O1030" s="1349"/>
      <c r="P1030" s="1349"/>
      <c r="Q1030" s="1349"/>
      <c r="R1030" s="1349"/>
      <c r="S1030" s="1349"/>
      <c r="T1030" s="1349"/>
      <c r="U1030" s="1349"/>
      <c r="V1030" s="1349"/>
      <c r="W1030" s="1349"/>
      <c r="X1030" s="1349"/>
      <c r="Y1030" s="1349"/>
      <c r="Z1030" s="1349"/>
      <c r="AA1030" s="1349"/>
      <c r="AB1030" s="1349"/>
      <c r="AC1030" s="1349"/>
      <c r="AD1030" s="1349"/>
      <c r="AE1030" s="1349"/>
      <c r="AF1030" s="1349"/>
    </row>
    <row r="1031">
      <c r="A1031" s="1211"/>
      <c r="B1031" s="1523"/>
      <c r="C1031" s="1523"/>
      <c r="D1031" s="1523"/>
      <c r="E1031" s="1523"/>
      <c r="F1031" s="1523"/>
      <c r="G1031" s="1523"/>
      <c r="H1031" s="1523"/>
      <c r="I1031" s="1523"/>
      <c r="J1031" s="1523"/>
      <c r="K1031" s="1523"/>
      <c r="L1031" s="1523"/>
      <c r="M1031" s="1523"/>
      <c r="N1031" s="1349"/>
      <c r="O1031" s="1349"/>
      <c r="P1031" s="1349"/>
      <c r="Q1031" s="1349"/>
      <c r="R1031" s="1349"/>
      <c r="S1031" s="1349"/>
      <c r="T1031" s="1349"/>
      <c r="U1031" s="1349"/>
      <c r="V1031" s="1349"/>
      <c r="W1031" s="1349"/>
      <c r="X1031" s="1349"/>
      <c r="Y1031" s="1349"/>
      <c r="Z1031" s="1349"/>
      <c r="AA1031" s="1349"/>
      <c r="AB1031" s="1349"/>
      <c r="AC1031" s="1349"/>
      <c r="AD1031" s="1349"/>
      <c r="AE1031" s="1349"/>
      <c r="AF1031" s="1349"/>
    </row>
    <row r="1032">
      <c r="A1032" s="1211"/>
      <c r="B1032" s="1523"/>
      <c r="C1032" s="1523"/>
      <c r="D1032" s="1523"/>
      <c r="E1032" s="1523"/>
      <c r="F1032" s="1523"/>
      <c r="G1032" s="1523"/>
      <c r="H1032" s="1523"/>
      <c r="I1032" s="1523"/>
      <c r="J1032" s="1523"/>
      <c r="K1032" s="1523"/>
      <c r="L1032" s="1523"/>
      <c r="M1032" s="1523"/>
      <c r="N1032" s="1349"/>
      <c r="O1032" s="1349"/>
      <c r="P1032" s="1349"/>
      <c r="Q1032" s="1349"/>
      <c r="R1032" s="1349"/>
      <c r="S1032" s="1349"/>
      <c r="T1032" s="1349"/>
      <c r="U1032" s="1349"/>
      <c r="V1032" s="1349"/>
      <c r="W1032" s="1349"/>
      <c r="X1032" s="1349"/>
      <c r="Y1032" s="1349"/>
      <c r="Z1032" s="1349"/>
      <c r="AA1032" s="1349"/>
      <c r="AB1032" s="1349"/>
      <c r="AC1032" s="1349"/>
      <c r="AD1032" s="1349"/>
      <c r="AE1032" s="1349"/>
      <c r="AF1032" s="1349"/>
    </row>
    <row r="1033">
      <c r="A1033" s="1211"/>
      <c r="B1033" s="1523"/>
      <c r="C1033" s="1523"/>
      <c r="D1033" s="1523"/>
      <c r="E1033" s="1523"/>
      <c r="F1033" s="1523"/>
      <c r="G1033" s="1523"/>
      <c r="H1033" s="1523"/>
      <c r="I1033" s="1523"/>
      <c r="J1033" s="1523"/>
      <c r="K1033" s="1523"/>
      <c r="L1033" s="1523"/>
      <c r="M1033" s="1523"/>
      <c r="N1033" s="1349"/>
      <c r="O1033" s="1349"/>
      <c r="P1033" s="1349"/>
      <c r="Q1033" s="1349"/>
      <c r="R1033" s="1349"/>
      <c r="S1033" s="1349"/>
      <c r="T1033" s="1349"/>
      <c r="U1033" s="1349"/>
      <c r="V1033" s="1349"/>
      <c r="W1033" s="1349"/>
      <c r="X1033" s="1349"/>
      <c r="Y1033" s="1349"/>
      <c r="Z1033" s="1349"/>
      <c r="AA1033" s="1349"/>
      <c r="AB1033" s="1349"/>
      <c r="AC1033" s="1349"/>
      <c r="AD1033" s="1349"/>
      <c r="AE1033" s="1349"/>
      <c r="AF1033" s="1349"/>
    </row>
    <row r="1034">
      <c r="A1034" s="1211"/>
      <c r="B1034" s="1523"/>
      <c r="C1034" s="1523"/>
      <c r="D1034" s="1523"/>
      <c r="E1034" s="1523"/>
      <c r="F1034" s="1523"/>
      <c r="G1034" s="1523"/>
      <c r="H1034" s="1523"/>
      <c r="I1034" s="1523"/>
      <c r="J1034" s="1523"/>
      <c r="K1034" s="1523"/>
      <c r="L1034" s="1523"/>
      <c r="M1034" s="1523"/>
      <c r="N1034" s="1349"/>
      <c r="O1034" s="1349"/>
      <c r="P1034" s="1349"/>
      <c r="Q1034" s="1349"/>
      <c r="R1034" s="1349"/>
      <c r="S1034" s="1349"/>
      <c r="T1034" s="1349"/>
      <c r="U1034" s="1349"/>
      <c r="V1034" s="1349"/>
      <c r="W1034" s="1349"/>
      <c r="X1034" s="1349"/>
      <c r="Y1034" s="1349"/>
      <c r="Z1034" s="1349"/>
      <c r="AA1034" s="1349"/>
      <c r="AB1034" s="1349"/>
      <c r="AC1034" s="1349"/>
      <c r="AD1034" s="1349"/>
      <c r="AE1034" s="1349"/>
      <c r="AF1034" s="1349"/>
    </row>
    <row r="1035">
      <c r="A1035" s="1211"/>
      <c r="B1035" s="1523"/>
      <c r="C1035" s="1523"/>
      <c r="D1035" s="1523"/>
      <c r="E1035" s="1523"/>
      <c r="F1035" s="1523"/>
      <c r="G1035" s="1523"/>
      <c r="H1035" s="1523"/>
      <c r="I1035" s="1523"/>
      <c r="J1035" s="1523"/>
      <c r="K1035" s="1523"/>
      <c r="L1035" s="1523"/>
      <c r="M1035" s="1523"/>
      <c r="N1035" s="1349"/>
      <c r="O1035" s="1349"/>
      <c r="P1035" s="1349"/>
      <c r="Q1035" s="1349"/>
      <c r="R1035" s="1349"/>
      <c r="S1035" s="1349"/>
      <c r="T1035" s="1349"/>
      <c r="U1035" s="1349"/>
      <c r="V1035" s="1349"/>
      <c r="W1035" s="1349"/>
      <c r="X1035" s="1349"/>
      <c r="Y1035" s="1349"/>
      <c r="Z1035" s="1349"/>
      <c r="AA1035" s="1349"/>
      <c r="AB1035" s="1349"/>
      <c r="AC1035" s="1349"/>
      <c r="AD1035" s="1349"/>
      <c r="AE1035" s="1349"/>
      <c r="AF1035" s="1349"/>
    </row>
    <row r="1036">
      <c r="A1036" s="1211"/>
      <c r="B1036" s="1523"/>
      <c r="C1036" s="1523"/>
      <c r="D1036" s="1523"/>
      <c r="E1036" s="1523"/>
      <c r="F1036" s="1523"/>
      <c r="G1036" s="1523"/>
      <c r="H1036" s="1523"/>
      <c r="I1036" s="1523"/>
      <c r="J1036" s="1523"/>
      <c r="K1036" s="1523"/>
      <c r="L1036" s="1523"/>
      <c r="M1036" s="1523"/>
      <c r="N1036" s="1349"/>
      <c r="O1036" s="1349"/>
      <c r="P1036" s="1349"/>
      <c r="Q1036" s="1349"/>
      <c r="R1036" s="1349"/>
      <c r="S1036" s="1349"/>
      <c r="T1036" s="1349"/>
      <c r="U1036" s="1349"/>
      <c r="V1036" s="1349"/>
      <c r="W1036" s="1349"/>
      <c r="X1036" s="1349"/>
      <c r="Y1036" s="1349"/>
      <c r="Z1036" s="1349"/>
      <c r="AA1036" s="1349"/>
      <c r="AB1036" s="1349"/>
      <c r="AC1036" s="1349"/>
      <c r="AD1036" s="1349"/>
      <c r="AE1036" s="1349"/>
      <c r="AF1036" s="1349"/>
    </row>
    <row r="1037">
      <c r="A1037" s="1211"/>
      <c r="B1037" s="1523"/>
      <c r="C1037" s="1523"/>
      <c r="D1037" s="1523"/>
      <c r="E1037" s="1523"/>
      <c r="F1037" s="1523"/>
      <c r="G1037" s="1523"/>
      <c r="H1037" s="1523"/>
      <c r="I1037" s="1523"/>
      <c r="J1037" s="1523"/>
      <c r="K1037" s="1523"/>
      <c r="L1037" s="1523"/>
      <c r="M1037" s="1523"/>
      <c r="N1037" s="1349"/>
      <c r="O1037" s="1349"/>
      <c r="P1037" s="1349"/>
      <c r="Q1037" s="1349"/>
      <c r="R1037" s="1349"/>
      <c r="S1037" s="1349"/>
      <c r="T1037" s="1349"/>
      <c r="U1037" s="1349"/>
      <c r="V1037" s="1349"/>
      <c r="W1037" s="1349"/>
      <c r="X1037" s="1349"/>
      <c r="Y1037" s="1349"/>
      <c r="Z1037" s="1349"/>
      <c r="AA1037" s="1349"/>
      <c r="AB1037" s="1349"/>
      <c r="AC1037" s="1349"/>
      <c r="AD1037" s="1349"/>
      <c r="AE1037" s="1349"/>
      <c r="AF1037" s="1349"/>
    </row>
    <row r="1038">
      <c r="A1038" s="1211"/>
      <c r="B1038" s="1523"/>
      <c r="C1038" s="1523"/>
      <c r="D1038" s="1523"/>
      <c r="E1038" s="1523"/>
      <c r="F1038" s="1523"/>
      <c r="G1038" s="1523"/>
      <c r="H1038" s="1523"/>
      <c r="I1038" s="1523"/>
      <c r="J1038" s="1523"/>
      <c r="K1038" s="1523"/>
      <c r="L1038" s="1523"/>
      <c r="M1038" s="1523"/>
      <c r="N1038" s="1349"/>
      <c r="O1038" s="1349"/>
      <c r="P1038" s="1349"/>
      <c r="Q1038" s="1349"/>
      <c r="R1038" s="1349"/>
      <c r="S1038" s="1349"/>
      <c r="T1038" s="1349"/>
      <c r="U1038" s="1349"/>
      <c r="V1038" s="1349"/>
      <c r="W1038" s="1349"/>
      <c r="X1038" s="1349"/>
      <c r="Y1038" s="1349"/>
      <c r="Z1038" s="1349"/>
      <c r="AA1038" s="1349"/>
      <c r="AB1038" s="1349"/>
      <c r="AC1038" s="1349"/>
      <c r="AD1038" s="1349"/>
      <c r="AE1038" s="1349"/>
      <c r="AF1038" s="1349"/>
    </row>
    <row r="1039">
      <c r="A1039" s="1211"/>
      <c r="B1039" s="1523"/>
      <c r="C1039" s="1523"/>
      <c r="D1039" s="1523"/>
      <c r="E1039" s="1523"/>
      <c r="F1039" s="1523"/>
      <c r="G1039" s="1523"/>
      <c r="H1039" s="1523"/>
      <c r="I1039" s="1523"/>
      <c r="J1039" s="1523"/>
      <c r="K1039" s="1523"/>
      <c r="L1039" s="1523"/>
      <c r="M1039" s="1523"/>
      <c r="N1039" s="1349"/>
      <c r="O1039" s="1349"/>
      <c r="P1039" s="1349"/>
      <c r="Q1039" s="1349"/>
      <c r="R1039" s="1349"/>
      <c r="S1039" s="1349"/>
      <c r="T1039" s="1349"/>
      <c r="U1039" s="1349"/>
      <c r="V1039" s="1349"/>
      <c r="W1039" s="1349"/>
      <c r="X1039" s="1349"/>
      <c r="Y1039" s="1349"/>
      <c r="Z1039" s="1349"/>
      <c r="AA1039" s="1349"/>
      <c r="AB1039" s="1349"/>
      <c r="AC1039" s="1349"/>
      <c r="AD1039" s="1349"/>
      <c r="AE1039" s="1349"/>
      <c r="AF1039" s="1349"/>
    </row>
    <row r="1040">
      <c r="A1040" s="1211"/>
      <c r="B1040" s="1523"/>
      <c r="C1040" s="1523"/>
      <c r="D1040" s="1523"/>
      <c r="E1040" s="1523"/>
      <c r="F1040" s="1523"/>
      <c r="G1040" s="1523"/>
      <c r="H1040" s="1523"/>
      <c r="I1040" s="1523"/>
      <c r="J1040" s="1523"/>
      <c r="K1040" s="1523"/>
      <c r="L1040" s="1523"/>
      <c r="M1040" s="1523"/>
      <c r="N1040" s="1349"/>
      <c r="O1040" s="1349"/>
      <c r="P1040" s="1349"/>
      <c r="Q1040" s="1349"/>
      <c r="R1040" s="1349"/>
      <c r="S1040" s="1349"/>
      <c r="T1040" s="1349"/>
      <c r="U1040" s="1349"/>
      <c r="V1040" s="1349"/>
      <c r="W1040" s="1349"/>
      <c r="X1040" s="1349"/>
      <c r="Y1040" s="1349"/>
      <c r="Z1040" s="1349"/>
      <c r="AA1040" s="1349"/>
      <c r="AB1040" s="1349"/>
      <c r="AC1040" s="1349"/>
      <c r="AD1040" s="1349"/>
      <c r="AE1040" s="1349"/>
      <c r="AF1040" s="1349"/>
    </row>
    <row r="1041">
      <c r="A1041" s="1211"/>
      <c r="B1041" s="1523"/>
      <c r="C1041" s="1523"/>
      <c r="D1041" s="1523"/>
      <c r="E1041" s="1523"/>
      <c r="F1041" s="1523"/>
      <c r="G1041" s="1523"/>
      <c r="H1041" s="1523"/>
      <c r="I1041" s="1523"/>
      <c r="J1041" s="1523"/>
      <c r="K1041" s="1523"/>
      <c r="L1041" s="1523"/>
      <c r="M1041" s="1523"/>
      <c r="N1041" s="1349"/>
      <c r="O1041" s="1349"/>
      <c r="P1041" s="1349"/>
      <c r="Q1041" s="1349"/>
      <c r="R1041" s="1349"/>
      <c r="S1041" s="1349"/>
      <c r="T1041" s="1349"/>
      <c r="U1041" s="1349"/>
      <c r="V1041" s="1349"/>
      <c r="W1041" s="1349"/>
      <c r="X1041" s="1349"/>
      <c r="Y1041" s="1349"/>
      <c r="Z1041" s="1349"/>
      <c r="AA1041" s="1349"/>
      <c r="AB1041" s="1349"/>
      <c r="AC1041" s="1349"/>
      <c r="AD1041" s="1349"/>
      <c r="AE1041" s="1349"/>
      <c r="AF1041" s="1349"/>
    </row>
    <row r="1042">
      <c r="A1042" s="1211"/>
      <c r="B1042" s="1523"/>
      <c r="C1042" s="1523"/>
      <c r="D1042" s="1523"/>
      <c r="E1042" s="1523"/>
      <c r="F1042" s="1523"/>
      <c r="G1042" s="1523"/>
      <c r="H1042" s="1523"/>
      <c r="I1042" s="1523"/>
      <c r="J1042" s="1523"/>
      <c r="K1042" s="1523"/>
      <c r="L1042" s="1523"/>
      <c r="M1042" s="1523"/>
      <c r="N1042" s="1349"/>
      <c r="O1042" s="1349"/>
      <c r="P1042" s="1349"/>
      <c r="Q1042" s="1349"/>
      <c r="R1042" s="1349"/>
      <c r="S1042" s="1349"/>
      <c r="T1042" s="1349"/>
      <c r="U1042" s="1349"/>
      <c r="V1042" s="1349"/>
      <c r="W1042" s="1349"/>
      <c r="X1042" s="1349"/>
      <c r="Y1042" s="1349"/>
      <c r="Z1042" s="1349"/>
      <c r="AA1042" s="1349"/>
      <c r="AB1042" s="1349"/>
      <c r="AC1042" s="1349"/>
      <c r="AD1042" s="1349"/>
      <c r="AE1042" s="1349"/>
      <c r="AF1042" s="1349"/>
    </row>
    <row r="1043">
      <c r="A1043" s="1211"/>
      <c r="B1043" s="1523"/>
      <c r="C1043" s="1523"/>
      <c r="D1043" s="1523"/>
      <c r="E1043" s="1523"/>
      <c r="F1043" s="1523"/>
      <c r="G1043" s="1523"/>
      <c r="H1043" s="1523"/>
      <c r="I1043" s="1523"/>
      <c r="J1043" s="1523"/>
      <c r="K1043" s="1523"/>
      <c r="L1043" s="1523"/>
      <c r="M1043" s="1523"/>
      <c r="N1043" s="1349"/>
      <c r="O1043" s="1349"/>
      <c r="P1043" s="1349"/>
      <c r="Q1043" s="1349"/>
      <c r="R1043" s="1349"/>
      <c r="S1043" s="1349"/>
      <c r="T1043" s="1349"/>
      <c r="U1043" s="1349"/>
      <c r="V1043" s="1349"/>
      <c r="W1043" s="1349"/>
      <c r="X1043" s="1349"/>
      <c r="Y1043" s="1349"/>
      <c r="Z1043" s="1349"/>
      <c r="AA1043" s="1349"/>
      <c r="AB1043" s="1349"/>
      <c r="AC1043" s="1349"/>
      <c r="AD1043" s="1349"/>
      <c r="AE1043" s="1349"/>
      <c r="AF1043" s="1349"/>
    </row>
    <row r="1044">
      <c r="A1044" s="1211"/>
      <c r="B1044" s="1523"/>
      <c r="C1044" s="1523"/>
      <c r="D1044" s="1523"/>
      <c r="E1044" s="1523"/>
      <c r="F1044" s="1523"/>
      <c r="G1044" s="1523"/>
      <c r="H1044" s="1523"/>
      <c r="I1044" s="1523"/>
      <c r="J1044" s="1523"/>
      <c r="K1044" s="1523"/>
      <c r="L1044" s="1523"/>
      <c r="M1044" s="1523"/>
      <c r="N1044" s="1349"/>
      <c r="O1044" s="1349"/>
      <c r="P1044" s="1349"/>
      <c r="Q1044" s="1349"/>
      <c r="R1044" s="1349"/>
      <c r="S1044" s="1349"/>
      <c r="T1044" s="1349"/>
      <c r="U1044" s="1349"/>
      <c r="V1044" s="1349"/>
      <c r="W1044" s="1349"/>
      <c r="X1044" s="1349"/>
      <c r="Y1044" s="1349"/>
      <c r="Z1044" s="1349"/>
      <c r="AA1044" s="1349"/>
      <c r="AB1044" s="1349"/>
      <c r="AC1044" s="1349"/>
      <c r="AD1044" s="1349"/>
      <c r="AE1044" s="1349"/>
      <c r="AF1044" s="1349"/>
    </row>
    <row r="1045">
      <c r="A1045" s="1211"/>
      <c r="B1045" s="1523"/>
      <c r="C1045" s="1523"/>
      <c r="D1045" s="1523"/>
      <c r="E1045" s="1523"/>
      <c r="F1045" s="1523"/>
      <c r="G1045" s="1523"/>
      <c r="H1045" s="1523"/>
      <c r="I1045" s="1523"/>
      <c r="J1045" s="1523"/>
      <c r="K1045" s="1523"/>
      <c r="L1045" s="1523"/>
      <c r="M1045" s="1523"/>
      <c r="N1045" s="1349"/>
      <c r="O1045" s="1349"/>
      <c r="P1045" s="1349"/>
      <c r="Q1045" s="1349"/>
      <c r="R1045" s="1349"/>
      <c r="S1045" s="1349"/>
      <c r="T1045" s="1349"/>
      <c r="U1045" s="1349"/>
      <c r="V1045" s="1349"/>
      <c r="W1045" s="1349"/>
      <c r="X1045" s="1349"/>
      <c r="Y1045" s="1349"/>
      <c r="Z1045" s="1349"/>
      <c r="AA1045" s="1349"/>
      <c r="AB1045" s="1349"/>
      <c r="AC1045" s="1349"/>
      <c r="AD1045" s="1349"/>
      <c r="AE1045" s="1349"/>
      <c r="AF1045" s="1349"/>
    </row>
    <row r="1046">
      <c r="A1046" s="1211"/>
      <c r="B1046" s="1523"/>
      <c r="C1046" s="1523"/>
      <c r="D1046" s="1523"/>
      <c r="E1046" s="1523"/>
      <c r="F1046" s="1523"/>
      <c r="G1046" s="1523"/>
      <c r="H1046" s="1523"/>
      <c r="I1046" s="1523"/>
      <c r="J1046" s="1523"/>
      <c r="K1046" s="1523"/>
      <c r="L1046" s="1523"/>
      <c r="M1046" s="1523"/>
      <c r="N1046" s="1349"/>
      <c r="O1046" s="1349"/>
      <c r="P1046" s="1349"/>
      <c r="Q1046" s="1349"/>
      <c r="R1046" s="1349"/>
      <c r="S1046" s="1349"/>
      <c r="T1046" s="1349"/>
      <c r="U1046" s="1349"/>
      <c r="V1046" s="1349"/>
      <c r="W1046" s="1349"/>
      <c r="X1046" s="1349"/>
      <c r="Y1046" s="1349"/>
      <c r="Z1046" s="1349"/>
      <c r="AA1046" s="1349"/>
      <c r="AB1046" s="1349"/>
      <c r="AC1046" s="1349"/>
      <c r="AD1046" s="1349"/>
      <c r="AE1046" s="1349"/>
      <c r="AF1046" s="1349"/>
    </row>
    <row r="1047">
      <c r="A1047" s="1211"/>
      <c r="B1047" s="1523"/>
      <c r="C1047" s="1523"/>
      <c r="D1047" s="1523"/>
      <c r="E1047" s="1523"/>
      <c r="F1047" s="1523"/>
      <c r="G1047" s="1523"/>
      <c r="H1047" s="1523"/>
      <c r="I1047" s="1523"/>
      <c r="J1047" s="1523"/>
      <c r="K1047" s="1523"/>
      <c r="L1047" s="1523"/>
      <c r="M1047" s="1523"/>
      <c r="N1047" s="1349"/>
      <c r="O1047" s="1349"/>
      <c r="P1047" s="1349"/>
      <c r="Q1047" s="1349"/>
      <c r="R1047" s="1349"/>
      <c r="S1047" s="1349"/>
      <c r="T1047" s="1349"/>
      <c r="U1047" s="1349"/>
      <c r="V1047" s="1349"/>
      <c r="W1047" s="1349"/>
      <c r="X1047" s="1349"/>
      <c r="Y1047" s="1349"/>
      <c r="Z1047" s="1349"/>
      <c r="AA1047" s="1349"/>
      <c r="AB1047" s="1349"/>
      <c r="AC1047" s="1349"/>
      <c r="AD1047" s="1349"/>
      <c r="AE1047" s="1349"/>
      <c r="AF1047" s="1349"/>
    </row>
    <row r="1048">
      <c r="A1048" s="1211"/>
      <c r="B1048" s="1523"/>
      <c r="C1048" s="1523"/>
      <c r="D1048" s="1523"/>
      <c r="E1048" s="1523"/>
      <c r="F1048" s="1523"/>
      <c r="G1048" s="1523"/>
      <c r="H1048" s="1523"/>
      <c r="I1048" s="1523"/>
      <c r="J1048" s="1523"/>
      <c r="K1048" s="1523"/>
      <c r="L1048" s="1523"/>
      <c r="M1048" s="1523"/>
      <c r="N1048" s="1349"/>
      <c r="O1048" s="1349"/>
      <c r="P1048" s="1349"/>
      <c r="Q1048" s="1349"/>
      <c r="R1048" s="1349"/>
      <c r="S1048" s="1349"/>
      <c r="T1048" s="1349"/>
      <c r="U1048" s="1349"/>
      <c r="V1048" s="1349"/>
      <c r="W1048" s="1349"/>
      <c r="X1048" s="1349"/>
      <c r="Y1048" s="1349"/>
      <c r="Z1048" s="1349"/>
      <c r="AA1048" s="1349"/>
      <c r="AB1048" s="1349"/>
      <c r="AC1048" s="1349"/>
      <c r="AD1048" s="1349"/>
      <c r="AE1048" s="1349"/>
      <c r="AF1048" s="1349"/>
    </row>
    <row r="1049">
      <c r="A1049" s="1211"/>
      <c r="B1049" s="1523"/>
      <c r="C1049" s="1523"/>
      <c r="D1049" s="1523"/>
      <c r="E1049" s="1523"/>
      <c r="F1049" s="1523"/>
      <c r="G1049" s="1523"/>
      <c r="H1049" s="1523"/>
      <c r="I1049" s="1523"/>
      <c r="J1049" s="1523"/>
      <c r="K1049" s="1523"/>
      <c r="L1049" s="1523"/>
      <c r="M1049" s="1523"/>
      <c r="N1049" s="1349"/>
      <c r="O1049" s="1349"/>
      <c r="P1049" s="1349"/>
      <c r="Q1049" s="1349"/>
      <c r="R1049" s="1349"/>
      <c r="S1049" s="1349"/>
      <c r="T1049" s="1349"/>
      <c r="U1049" s="1349"/>
      <c r="V1049" s="1349"/>
      <c r="W1049" s="1349"/>
      <c r="X1049" s="1349"/>
      <c r="Y1049" s="1349"/>
      <c r="Z1049" s="1349"/>
      <c r="AA1049" s="1349"/>
      <c r="AB1049" s="1349"/>
      <c r="AC1049" s="1349"/>
      <c r="AD1049" s="1349"/>
      <c r="AE1049" s="1349"/>
      <c r="AF1049" s="1349"/>
    </row>
    <row r="1050">
      <c r="A1050" s="1211"/>
      <c r="B1050" s="1523"/>
      <c r="C1050" s="1523"/>
      <c r="D1050" s="1523"/>
      <c r="E1050" s="1523"/>
      <c r="F1050" s="1523"/>
      <c r="G1050" s="1523"/>
      <c r="H1050" s="1523"/>
      <c r="I1050" s="1523"/>
      <c r="J1050" s="1523"/>
      <c r="K1050" s="1523"/>
      <c r="L1050" s="1523"/>
      <c r="M1050" s="1523"/>
      <c r="N1050" s="1349"/>
      <c r="O1050" s="1349"/>
      <c r="P1050" s="1349"/>
      <c r="Q1050" s="1349"/>
      <c r="R1050" s="1349"/>
      <c r="S1050" s="1349"/>
      <c r="T1050" s="1349"/>
      <c r="U1050" s="1349"/>
      <c r="V1050" s="1349"/>
      <c r="W1050" s="1349"/>
      <c r="X1050" s="1349"/>
      <c r="Y1050" s="1349"/>
      <c r="Z1050" s="1349"/>
      <c r="AA1050" s="1349"/>
      <c r="AB1050" s="1349"/>
      <c r="AC1050" s="1349"/>
      <c r="AD1050" s="1349"/>
      <c r="AE1050" s="1349"/>
      <c r="AF1050" s="1349"/>
    </row>
    <row r="1051">
      <c r="A1051" s="1211"/>
      <c r="B1051" s="1523"/>
      <c r="C1051" s="1523"/>
      <c r="D1051" s="1523"/>
      <c r="E1051" s="1523"/>
      <c r="F1051" s="1523"/>
      <c r="G1051" s="1523"/>
      <c r="H1051" s="1523"/>
      <c r="I1051" s="1523"/>
      <c r="J1051" s="1523"/>
      <c r="K1051" s="1523"/>
      <c r="L1051" s="1523"/>
      <c r="M1051" s="1523"/>
      <c r="N1051" s="1349"/>
      <c r="O1051" s="1349"/>
      <c r="P1051" s="1349"/>
      <c r="Q1051" s="1349"/>
      <c r="R1051" s="1349"/>
      <c r="S1051" s="1349"/>
      <c r="T1051" s="1349"/>
      <c r="U1051" s="1349"/>
      <c r="V1051" s="1349"/>
      <c r="W1051" s="1349"/>
      <c r="X1051" s="1349"/>
      <c r="Y1051" s="1349"/>
      <c r="Z1051" s="1349"/>
      <c r="AA1051" s="1349"/>
      <c r="AB1051" s="1349"/>
      <c r="AC1051" s="1349"/>
      <c r="AD1051" s="1349"/>
      <c r="AE1051" s="1349"/>
      <c r="AF1051" s="1349"/>
    </row>
    <row r="1052">
      <c r="A1052" s="1211"/>
      <c r="B1052" s="1523"/>
      <c r="C1052" s="1523"/>
      <c r="D1052" s="1523"/>
      <c r="E1052" s="1523"/>
      <c r="F1052" s="1523"/>
      <c r="G1052" s="1523"/>
      <c r="H1052" s="1523"/>
      <c r="I1052" s="1523"/>
      <c r="J1052" s="1523"/>
      <c r="K1052" s="1523"/>
      <c r="L1052" s="1523"/>
      <c r="M1052" s="1523"/>
      <c r="N1052" s="1349"/>
      <c r="O1052" s="1349"/>
      <c r="P1052" s="1349"/>
      <c r="Q1052" s="1349"/>
      <c r="R1052" s="1349"/>
      <c r="S1052" s="1349"/>
      <c r="T1052" s="1349"/>
      <c r="U1052" s="1349"/>
      <c r="V1052" s="1349"/>
      <c r="W1052" s="1349"/>
      <c r="X1052" s="1349"/>
      <c r="Y1052" s="1349"/>
      <c r="Z1052" s="1349"/>
      <c r="AA1052" s="1349"/>
      <c r="AB1052" s="1349"/>
      <c r="AC1052" s="1349"/>
      <c r="AD1052" s="1349"/>
      <c r="AE1052" s="1349"/>
      <c r="AF1052" s="1349"/>
    </row>
    <row r="1053">
      <c r="A1053" s="1211"/>
      <c r="B1053" s="1523"/>
      <c r="C1053" s="1523"/>
      <c r="D1053" s="1523"/>
      <c r="E1053" s="1523"/>
      <c r="F1053" s="1523"/>
      <c r="G1053" s="1523"/>
      <c r="H1053" s="1523"/>
      <c r="I1053" s="1523"/>
      <c r="J1053" s="1523"/>
      <c r="K1053" s="1523"/>
      <c r="L1053" s="1523"/>
      <c r="M1053" s="1523"/>
      <c r="N1053" s="1349"/>
      <c r="O1053" s="1349"/>
      <c r="P1053" s="1349"/>
      <c r="Q1053" s="1349"/>
      <c r="R1053" s="1349"/>
      <c r="S1053" s="1349"/>
      <c r="T1053" s="1349"/>
      <c r="U1053" s="1349"/>
      <c r="V1053" s="1349"/>
      <c r="W1053" s="1349"/>
      <c r="X1053" s="1349"/>
      <c r="Y1053" s="1349"/>
      <c r="Z1053" s="1349"/>
      <c r="AA1053" s="1349"/>
      <c r="AB1053" s="1349"/>
      <c r="AC1053" s="1349"/>
      <c r="AD1053" s="1349"/>
      <c r="AE1053" s="1349"/>
      <c r="AF1053" s="1349"/>
    </row>
    <row r="1054">
      <c r="A1054" s="1211"/>
      <c r="B1054" s="1523"/>
      <c r="C1054" s="1523"/>
      <c r="D1054" s="1523"/>
      <c r="E1054" s="1523"/>
      <c r="F1054" s="1523"/>
      <c r="G1054" s="1523"/>
      <c r="H1054" s="1523"/>
      <c r="I1054" s="1523"/>
      <c r="J1054" s="1523"/>
      <c r="K1054" s="1523"/>
      <c r="L1054" s="1523"/>
      <c r="M1054" s="1523"/>
      <c r="N1054" s="1349"/>
      <c r="O1054" s="1349"/>
      <c r="P1054" s="1349"/>
      <c r="Q1054" s="1349"/>
      <c r="R1054" s="1349"/>
      <c r="S1054" s="1349"/>
      <c r="T1054" s="1349"/>
      <c r="U1054" s="1349"/>
      <c r="V1054" s="1349"/>
      <c r="W1054" s="1349"/>
      <c r="X1054" s="1349"/>
      <c r="Y1054" s="1349"/>
      <c r="Z1054" s="1349"/>
      <c r="AA1054" s="1349"/>
      <c r="AB1054" s="1349"/>
      <c r="AC1054" s="1349"/>
      <c r="AD1054" s="1349"/>
      <c r="AE1054" s="1349"/>
      <c r="AF1054" s="1349"/>
    </row>
    <row r="1055">
      <c r="A1055" s="1211"/>
      <c r="B1055" s="1523"/>
      <c r="C1055" s="1523"/>
      <c r="D1055" s="1523"/>
      <c r="E1055" s="1523"/>
      <c r="F1055" s="1523"/>
      <c r="G1055" s="1523"/>
      <c r="H1055" s="1523"/>
      <c r="I1055" s="1523"/>
      <c r="J1055" s="1523"/>
      <c r="K1055" s="1523"/>
      <c r="L1055" s="1523"/>
      <c r="M1055" s="1523"/>
      <c r="N1055" s="1349"/>
      <c r="O1055" s="1349"/>
      <c r="P1055" s="1349"/>
      <c r="Q1055" s="1349"/>
      <c r="R1055" s="1349"/>
      <c r="S1055" s="1349"/>
      <c r="T1055" s="1349"/>
      <c r="U1055" s="1349"/>
      <c r="V1055" s="1349"/>
      <c r="W1055" s="1349"/>
      <c r="X1055" s="1349"/>
      <c r="Y1055" s="1349"/>
      <c r="Z1055" s="1349"/>
      <c r="AA1055" s="1349"/>
      <c r="AB1055" s="1349"/>
      <c r="AC1055" s="1349"/>
      <c r="AD1055" s="1349"/>
      <c r="AE1055" s="1349"/>
      <c r="AF1055" s="1349"/>
    </row>
    <row r="1056">
      <c r="A1056" s="1211"/>
      <c r="B1056" s="1523"/>
      <c r="C1056" s="1523"/>
      <c r="D1056" s="1523"/>
      <c r="E1056" s="1523"/>
      <c r="F1056" s="1523"/>
      <c r="G1056" s="1523"/>
      <c r="H1056" s="1523"/>
      <c r="I1056" s="1523"/>
      <c r="J1056" s="1523"/>
      <c r="K1056" s="1523"/>
      <c r="L1056" s="1523"/>
      <c r="M1056" s="1523"/>
      <c r="N1056" s="1349"/>
      <c r="O1056" s="1349"/>
      <c r="P1056" s="1349"/>
      <c r="Q1056" s="1349"/>
      <c r="R1056" s="1349"/>
      <c r="S1056" s="1349"/>
      <c r="T1056" s="1349"/>
      <c r="U1056" s="1349"/>
      <c r="V1056" s="1349"/>
      <c r="W1056" s="1349"/>
      <c r="X1056" s="1349"/>
      <c r="Y1056" s="1349"/>
      <c r="Z1056" s="1349"/>
      <c r="AA1056" s="1349"/>
      <c r="AB1056" s="1349"/>
      <c r="AC1056" s="1349"/>
      <c r="AD1056" s="1349"/>
      <c r="AE1056" s="1349"/>
      <c r="AF1056" s="1349"/>
    </row>
    <row r="1057">
      <c r="A1057" s="1211"/>
      <c r="B1057" s="1523"/>
      <c r="C1057" s="1523"/>
      <c r="D1057" s="1523"/>
      <c r="E1057" s="1523"/>
      <c r="F1057" s="1523"/>
      <c r="G1057" s="1523"/>
      <c r="H1057" s="1523"/>
      <c r="I1057" s="1523"/>
      <c r="J1057" s="1523"/>
      <c r="K1057" s="1523"/>
      <c r="L1057" s="1523"/>
      <c r="M1057" s="1523"/>
      <c r="N1057" s="1349"/>
      <c r="O1057" s="1349"/>
      <c r="P1057" s="1349"/>
      <c r="Q1057" s="1349"/>
      <c r="R1057" s="1349"/>
      <c r="S1057" s="1349"/>
      <c r="T1057" s="1349"/>
      <c r="U1057" s="1349"/>
      <c r="V1057" s="1349"/>
      <c r="W1057" s="1349"/>
      <c r="X1057" s="1349"/>
      <c r="Y1057" s="1349"/>
      <c r="Z1057" s="1349"/>
      <c r="AA1057" s="1349"/>
      <c r="AB1057" s="1349"/>
      <c r="AC1057" s="1349"/>
      <c r="AD1057" s="1349"/>
      <c r="AE1057" s="1349"/>
      <c r="AF1057" s="1349"/>
    </row>
    <row r="1058">
      <c r="A1058" s="1211"/>
      <c r="B1058" s="1523"/>
      <c r="C1058" s="1523"/>
      <c r="D1058" s="1523"/>
      <c r="E1058" s="1523"/>
      <c r="F1058" s="1523"/>
      <c r="G1058" s="1523"/>
      <c r="H1058" s="1523"/>
      <c r="I1058" s="1523"/>
      <c r="J1058" s="1523"/>
      <c r="K1058" s="1523"/>
      <c r="L1058" s="1523"/>
      <c r="M1058" s="1523"/>
      <c r="N1058" s="1349"/>
      <c r="O1058" s="1349"/>
      <c r="P1058" s="1349"/>
      <c r="Q1058" s="1349"/>
      <c r="R1058" s="1349"/>
      <c r="S1058" s="1349"/>
      <c r="T1058" s="1349"/>
      <c r="U1058" s="1349"/>
      <c r="V1058" s="1349"/>
      <c r="W1058" s="1349"/>
      <c r="X1058" s="1349"/>
      <c r="Y1058" s="1349"/>
      <c r="Z1058" s="1349"/>
      <c r="AA1058" s="1349"/>
      <c r="AB1058" s="1349"/>
      <c r="AC1058" s="1349"/>
      <c r="AD1058" s="1349"/>
      <c r="AE1058" s="1349"/>
      <c r="AF1058" s="1349"/>
    </row>
    <row r="1059">
      <c r="A1059" s="1211"/>
      <c r="B1059" s="1523"/>
      <c r="C1059" s="1523"/>
      <c r="D1059" s="1523"/>
      <c r="E1059" s="1523"/>
      <c r="F1059" s="1523"/>
      <c r="G1059" s="1523"/>
      <c r="H1059" s="1523"/>
      <c r="I1059" s="1523"/>
      <c r="J1059" s="1523"/>
      <c r="K1059" s="1523"/>
      <c r="L1059" s="1523"/>
      <c r="M1059" s="1523"/>
      <c r="N1059" s="1349"/>
      <c r="O1059" s="1349"/>
      <c r="P1059" s="1349"/>
      <c r="Q1059" s="1349"/>
      <c r="R1059" s="1349"/>
      <c r="S1059" s="1349"/>
      <c r="T1059" s="1349"/>
      <c r="U1059" s="1349"/>
      <c r="V1059" s="1349"/>
      <c r="W1059" s="1349"/>
      <c r="X1059" s="1349"/>
      <c r="Y1059" s="1349"/>
      <c r="Z1059" s="1349"/>
      <c r="AA1059" s="1349"/>
      <c r="AB1059" s="1349"/>
      <c r="AC1059" s="1349"/>
      <c r="AD1059" s="1349"/>
      <c r="AE1059" s="1349"/>
      <c r="AF1059" s="1349"/>
    </row>
    <row r="1060">
      <c r="A1060" s="1211"/>
      <c r="B1060" s="1523"/>
      <c r="C1060" s="1523"/>
      <c r="D1060" s="1523"/>
      <c r="E1060" s="1523"/>
      <c r="F1060" s="1523"/>
      <c r="G1060" s="1523"/>
      <c r="H1060" s="1523"/>
      <c r="I1060" s="1523"/>
      <c r="J1060" s="1523"/>
      <c r="K1060" s="1523"/>
      <c r="L1060" s="1523"/>
      <c r="M1060" s="1523"/>
      <c r="N1060" s="1349"/>
      <c r="O1060" s="1349"/>
      <c r="P1060" s="1349"/>
      <c r="Q1060" s="1349"/>
      <c r="R1060" s="1349"/>
      <c r="S1060" s="1349"/>
      <c r="T1060" s="1349"/>
      <c r="U1060" s="1349"/>
      <c r="V1060" s="1349"/>
      <c r="W1060" s="1349"/>
      <c r="X1060" s="1349"/>
      <c r="Y1060" s="1349"/>
      <c r="Z1060" s="1349"/>
      <c r="AA1060" s="1349"/>
      <c r="AB1060" s="1349"/>
      <c r="AC1060" s="1349"/>
      <c r="AD1060" s="1349"/>
      <c r="AE1060" s="1349"/>
      <c r="AF1060" s="1349"/>
    </row>
    <row r="1061">
      <c r="A1061" s="1211"/>
      <c r="B1061" s="1523"/>
      <c r="C1061" s="1523"/>
      <c r="D1061" s="1523"/>
      <c r="E1061" s="1523"/>
      <c r="F1061" s="1523"/>
      <c r="G1061" s="1523"/>
      <c r="H1061" s="1523"/>
      <c r="I1061" s="1523"/>
      <c r="J1061" s="1523"/>
      <c r="K1061" s="1523"/>
      <c r="L1061" s="1523"/>
      <c r="M1061" s="1523"/>
      <c r="N1061" s="1349"/>
      <c r="O1061" s="1349"/>
      <c r="P1061" s="1349"/>
      <c r="Q1061" s="1349"/>
      <c r="R1061" s="1349"/>
      <c r="S1061" s="1349"/>
      <c r="T1061" s="1349"/>
      <c r="U1061" s="1349"/>
      <c r="V1061" s="1349"/>
      <c r="W1061" s="1349"/>
      <c r="X1061" s="1349"/>
      <c r="Y1061" s="1349"/>
      <c r="Z1061" s="1349"/>
      <c r="AA1061" s="1349"/>
      <c r="AB1061" s="1349"/>
      <c r="AC1061" s="1349"/>
      <c r="AD1061" s="1349"/>
      <c r="AE1061" s="1349"/>
      <c r="AF1061" s="1349"/>
    </row>
    <row r="1062">
      <c r="A1062" s="1211"/>
      <c r="B1062" s="1523"/>
      <c r="C1062" s="1523"/>
      <c r="D1062" s="1523"/>
      <c r="E1062" s="1523"/>
      <c r="F1062" s="1523"/>
      <c r="G1062" s="1523"/>
      <c r="H1062" s="1523"/>
      <c r="I1062" s="1523"/>
      <c r="J1062" s="1523"/>
      <c r="K1062" s="1523"/>
      <c r="L1062" s="1523"/>
      <c r="M1062" s="1523"/>
      <c r="N1062" s="1349"/>
      <c r="O1062" s="1349"/>
      <c r="P1062" s="1349"/>
      <c r="Q1062" s="1349"/>
      <c r="R1062" s="1349"/>
      <c r="S1062" s="1349"/>
      <c r="T1062" s="1349"/>
      <c r="U1062" s="1349"/>
      <c r="V1062" s="1349"/>
      <c r="W1062" s="1349"/>
      <c r="X1062" s="1349"/>
      <c r="Y1062" s="1349"/>
      <c r="Z1062" s="1349"/>
      <c r="AA1062" s="1349"/>
      <c r="AB1062" s="1349"/>
      <c r="AC1062" s="1349"/>
      <c r="AD1062" s="1349"/>
      <c r="AE1062" s="1349"/>
      <c r="AF1062" s="1349"/>
    </row>
    <row r="1063">
      <c r="A1063" s="1211"/>
      <c r="B1063" s="1523"/>
      <c r="C1063" s="1523"/>
      <c r="D1063" s="1523"/>
      <c r="E1063" s="1523"/>
      <c r="F1063" s="1523"/>
      <c r="G1063" s="1523"/>
      <c r="H1063" s="1523"/>
      <c r="I1063" s="1523"/>
      <c r="J1063" s="1523"/>
      <c r="K1063" s="1523"/>
      <c r="L1063" s="1523"/>
      <c r="M1063" s="1523"/>
      <c r="N1063" s="1349"/>
      <c r="O1063" s="1349"/>
      <c r="P1063" s="1349"/>
      <c r="Q1063" s="1349"/>
      <c r="R1063" s="1349"/>
      <c r="S1063" s="1349"/>
      <c r="T1063" s="1349"/>
      <c r="U1063" s="1349"/>
      <c r="V1063" s="1349"/>
      <c r="W1063" s="1349"/>
      <c r="X1063" s="1349"/>
      <c r="Y1063" s="1349"/>
      <c r="Z1063" s="1349"/>
      <c r="AA1063" s="1349"/>
      <c r="AB1063" s="1349"/>
      <c r="AC1063" s="1349"/>
      <c r="AD1063" s="1349"/>
      <c r="AE1063" s="1349"/>
      <c r="AF1063" s="1349"/>
    </row>
    <row r="1064">
      <c r="A1064" s="1211"/>
      <c r="B1064" s="1523"/>
      <c r="C1064" s="1523"/>
      <c r="D1064" s="1523"/>
      <c r="E1064" s="1523"/>
      <c r="F1064" s="1523"/>
      <c r="G1064" s="1523"/>
      <c r="H1064" s="1523"/>
      <c r="I1064" s="1523"/>
      <c r="J1064" s="1523"/>
      <c r="K1064" s="1523"/>
      <c r="L1064" s="1523"/>
      <c r="M1064" s="1523"/>
      <c r="N1064" s="1349"/>
      <c r="O1064" s="1349"/>
      <c r="P1064" s="1349"/>
      <c r="Q1064" s="1349"/>
      <c r="R1064" s="1349"/>
      <c r="S1064" s="1349"/>
      <c r="T1064" s="1349"/>
      <c r="U1064" s="1349"/>
      <c r="V1064" s="1349"/>
      <c r="W1064" s="1349"/>
      <c r="X1064" s="1349"/>
      <c r="Y1064" s="1349"/>
      <c r="Z1064" s="1349"/>
      <c r="AA1064" s="1349"/>
      <c r="AB1064" s="1349"/>
      <c r="AC1064" s="1349"/>
      <c r="AD1064" s="1349"/>
      <c r="AE1064" s="1349"/>
      <c r="AF1064" s="1349"/>
    </row>
    <row r="1065">
      <c r="A1065" s="1211"/>
      <c r="B1065" s="1523"/>
      <c r="C1065" s="1523"/>
      <c r="D1065" s="1523"/>
      <c r="E1065" s="1523"/>
      <c r="F1065" s="1523"/>
      <c r="G1065" s="1523"/>
      <c r="H1065" s="1523"/>
      <c r="I1065" s="1523"/>
      <c r="J1065" s="1523"/>
      <c r="K1065" s="1523"/>
      <c r="L1065" s="1523"/>
      <c r="M1065" s="1523"/>
      <c r="N1065" s="1349"/>
      <c r="O1065" s="1349"/>
      <c r="P1065" s="1349"/>
      <c r="Q1065" s="1349"/>
      <c r="R1065" s="1349"/>
      <c r="S1065" s="1349"/>
      <c r="T1065" s="1349"/>
      <c r="U1065" s="1349"/>
      <c r="V1065" s="1349"/>
      <c r="W1065" s="1349"/>
      <c r="X1065" s="1349"/>
      <c r="Y1065" s="1349"/>
      <c r="Z1065" s="1349"/>
      <c r="AA1065" s="1349"/>
      <c r="AB1065" s="1349"/>
      <c r="AC1065" s="1349"/>
      <c r="AD1065" s="1349"/>
      <c r="AE1065" s="1349"/>
      <c r="AF1065" s="1349"/>
    </row>
    <row r="1066">
      <c r="A1066" s="1211"/>
      <c r="B1066" s="1523"/>
      <c r="C1066" s="1523"/>
      <c r="D1066" s="1523"/>
      <c r="E1066" s="1523"/>
      <c r="F1066" s="1523"/>
      <c r="G1066" s="1523"/>
      <c r="H1066" s="1523"/>
      <c r="I1066" s="1523"/>
      <c r="J1066" s="1523"/>
      <c r="K1066" s="1523"/>
      <c r="L1066" s="1523"/>
      <c r="M1066" s="1523"/>
      <c r="N1066" s="1349"/>
      <c r="O1066" s="1349"/>
      <c r="P1066" s="1349"/>
      <c r="Q1066" s="1349"/>
      <c r="R1066" s="1349"/>
      <c r="S1066" s="1349"/>
      <c r="T1066" s="1349"/>
      <c r="U1066" s="1349"/>
      <c r="V1066" s="1349"/>
      <c r="W1066" s="1349"/>
      <c r="X1066" s="1349"/>
      <c r="Y1066" s="1349"/>
      <c r="Z1066" s="1349"/>
      <c r="AA1066" s="1349"/>
      <c r="AB1066" s="1349"/>
      <c r="AC1066" s="1349"/>
      <c r="AD1066" s="1349"/>
      <c r="AE1066" s="1349"/>
      <c r="AF1066" s="1349"/>
    </row>
    <row r="1067">
      <c r="A1067" s="1211"/>
      <c r="B1067" s="1523"/>
      <c r="C1067" s="1523"/>
      <c r="D1067" s="1523"/>
      <c r="E1067" s="1523"/>
      <c r="F1067" s="1523"/>
      <c r="G1067" s="1523"/>
      <c r="H1067" s="1523"/>
      <c r="I1067" s="1523"/>
      <c r="J1067" s="1523"/>
      <c r="K1067" s="1523"/>
      <c r="L1067" s="1523"/>
      <c r="M1067" s="1523"/>
      <c r="N1067" s="1349"/>
      <c r="O1067" s="1349"/>
      <c r="P1067" s="1349"/>
      <c r="Q1067" s="1349"/>
      <c r="R1067" s="1349"/>
      <c r="S1067" s="1349"/>
      <c r="T1067" s="1349"/>
      <c r="U1067" s="1349"/>
      <c r="V1067" s="1349"/>
      <c r="W1067" s="1349"/>
      <c r="X1067" s="1349"/>
      <c r="Y1067" s="1349"/>
      <c r="Z1067" s="1349"/>
      <c r="AA1067" s="1349"/>
      <c r="AB1067" s="1349"/>
      <c r="AC1067" s="1349"/>
      <c r="AD1067" s="1349"/>
      <c r="AE1067" s="1349"/>
      <c r="AF1067" s="1349"/>
    </row>
    <row r="1068">
      <c r="A1068" s="1211"/>
      <c r="B1068" s="1523"/>
      <c r="C1068" s="1523"/>
      <c r="D1068" s="1523"/>
      <c r="E1068" s="1523"/>
      <c r="F1068" s="1523"/>
      <c r="G1068" s="1523"/>
      <c r="H1068" s="1523"/>
      <c r="I1068" s="1523"/>
      <c r="J1068" s="1523"/>
      <c r="K1068" s="1523"/>
      <c r="L1068" s="1523"/>
      <c r="M1068" s="1523"/>
      <c r="N1068" s="1349"/>
      <c r="O1068" s="1349"/>
      <c r="P1068" s="1349"/>
      <c r="Q1068" s="1349"/>
      <c r="R1068" s="1349"/>
      <c r="S1068" s="1349"/>
      <c r="T1068" s="1349"/>
      <c r="U1068" s="1349"/>
      <c r="V1068" s="1349"/>
      <c r="W1068" s="1349"/>
      <c r="X1068" s="1349"/>
      <c r="Y1068" s="1349"/>
      <c r="Z1068" s="1349"/>
      <c r="AA1068" s="1349"/>
      <c r="AB1068" s="1349"/>
      <c r="AC1068" s="1349"/>
      <c r="AD1068" s="1349"/>
      <c r="AE1068" s="1349"/>
      <c r="AF1068" s="1349"/>
    </row>
    <row r="1069">
      <c r="A1069" s="1211"/>
      <c r="B1069" s="1523"/>
      <c r="C1069" s="1523"/>
      <c r="D1069" s="1523"/>
      <c r="E1069" s="1523"/>
      <c r="F1069" s="1523"/>
      <c r="G1069" s="1523"/>
      <c r="H1069" s="1523"/>
      <c r="I1069" s="1523"/>
      <c r="J1069" s="1523"/>
      <c r="K1069" s="1523"/>
      <c r="L1069" s="1523"/>
      <c r="M1069" s="1523"/>
      <c r="N1069" s="1349"/>
      <c r="O1069" s="1349"/>
      <c r="P1069" s="1349"/>
      <c r="Q1069" s="1349"/>
      <c r="R1069" s="1349"/>
      <c r="S1069" s="1349"/>
      <c r="T1069" s="1349"/>
      <c r="U1069" s="1349"/>
      <c r="V1069" s="1349"/>
      <c r="W1069" s="1349"/>
      <c r="X1069" s="1349"/>
      <c r="Y1069" s="1349"/>
      <c r="Z1069" s="1349"/>
      <c r="AA1069" s="1349"/>
      <c r="AB1069" s="1349"/>
      <c r="AC1069" s="1349"/>
      <c r="AD1069" s="1349"/>
      <c r="AE1069" s="1349"/>
      <c r="AF1069" s="1349"/>
    </row>
    <row r="1070">
      <c r="A1070" s="1211"/>
      <c r="B1070" s="1523"/>
      <c r="C1070" s="1523"/>
      <c r="D1070" s="1523"/>
      <c r="E1070" s="1523"/>
      <c r="F1070" s="1523"/>
      <c r="G1070" s="1523"/>
      <c r="H1070" s="1523"/>
      <c r="I1070" s="1523"/>
      <c r="J1070" s="1523"/>
      <c r="K1070" s="1523"/>
      <c r="L1070" s="1523"/>
      <c r="M1070" s="1523"/>
      <c r="N1070" s="1349"/>
      <c r="O1070" s="1349"/>
      <c r="P1070" s="1349"/>
      <c r="Q1070" s="1349"/>
      <c r="R1070" s="1349"/>
      <c r="S1070" s="1349"/>
      <c r="T1070" s="1349"/>
      <c r="U1070" s="1349"/>
      <c r="V1070" s="1349"/>
      <c r="W1070" s="1349"/>
      <c r="X1070" s="1349"/>
      <c r="Y1070" s="1349"/>
      <c r="Z1070" s="1349"/>
      <c r="AA1070" s="1349"/>
      <c r="AB1070" s="1349"/>
      <c r="AC1070" s="1349"/>
      <c r="AD1070" s="1349"/>
      <c r="AE1070" s="1349"/>
      <c r="AF1070" s="1349"/>
    </row>
    <row r="1071">
      <c r="A1071" s="1211"/>
      <c r="B1071" s="1523"/>
      <c r="C1071" s="1523"/>
      <c r="D1071" s="1523"/>
      <c r="E1071" s="1523"/>
      <c r="F1071" s="1523"/>
      <c r="G1071" s="1523"/>
      <c r="H1071" s="1523"/>
      <c r="I1071" s="1523"/>
      <c r="J1071" s="1523"/>
      <c r="K1071" s="1523"/>
      <c r="L1071" s="1523"/>
      <c r="M1071" s="1523"/>
      <c r="N1071" s="1349"/>
      <c r="O1071" s="1349"/>
      <c r="P1071" s="1349"/>
      <c r="Q1071" s="1349"/>
      <c r="R1071" s="1349"/>
      <c r="S1071" s="1349"/>
      <c r="T1071" s="1349"/>
      <c r="U1071" s="1349"/>
      <c r="V1071" s="1349"/>
      <c r="W1071" s="1349"/>
      <c r="X1071" s="1349"/>
      <c r="Y1071" s="1349"/>
      <c r="Z1071" s="1349"/>
      <c r="AA1071" s="1349"/>
      <c r="AB1071" s="1349"/>
      <c r="AC1071" s="1349"/>
      <c r="AD1071" s="1349"/>
      <c r="AE1071" s="1349"/>
      <c r="AF1071" s="1349"/>
    </row>
    <row r="1072">
      <c r="A1072" s="1211"/>
      <c r="B1072" s="1523"/>
      <c r="C1072" s="1523"/>
      <c r="D1072" s="1523"/>
      <c r="E1072" s="1523"/>
      <c r="F1072" s="1523"/>
      <c r="G1072" s="1523"/>
      <c r="H1072" s="1523"/>
      <c r="I1072" s="1523"/>
      <c r="J1072" s="1523"/>
      <c r="K1072" s="1523"/>
      <c r="L1072" s="1523"/>
      <c r="M1072" s="1523"/>
      <c r="N1072" s="1349"/>
      <c r="O1072" s="1349"/>
      <c r="P1072" s="1349"/>
      <c r="Q1072" s="1349"/>
      <c r="R1072" s="1349"/>
      <c r="S1072" s="1349"/>
      <c r="T1072" s="1349"/>
      <c r="U1072" s="1349"/>
      <c r="V1072" s="1349"/>
      <c r="W1072" s="1349"/>
      <c r="X1072" s="1349"/>
      <c r="Y1072" s="1349"/>
      <c r="Z1072" s="1349"/>
      <c r="AA1072" s="1349"/>
      <c r="AB1072" s="1349"/>
      <c r="AC1072" s="1349"/>
      <c r="AD1072" s="1349"/>
      <c r="AE1072" s="1349"/>
      <c r="AF1072" s="1349"/>
    </row>
    <row r="1073">
      <c r="A1073" s="1211"/>
      <c r="B1073" s="1523"/>
      <c r="C1073" s="1523"/>
      <c r="D1073" s="1523"/>
      <c r="E1073" s="1523"/>
      <c r="F1073" s="1523"/>
      <c r="G1073" s="1523"/>
      <c r="H1073" s="1523"/>
      <c r="I1073" s="1523"/>
      <c r="J1073" s="1523"/>
      <c r="K1073" s="1523"/>
      <c r="L1073" s="1523"/>
      <c r="M1073" s="1523"/>
      <c r="N1073" s="1349"/>
      <c r="O1073" s="1349"/>
      <c r="P1073" s="1349"/>
      <c r="Q1073" s="1349"/>
      <c r="R1073" s="1349"/>
      <c r="S1073" s="1349"/>
      <c r="T1073" s="1349"/>
      <c r="U1073" s="1349"/>
      <c r="V1073" s="1349"/>
      <c r="W1073" s="1349"/>
      <c r="X1073" s="1349"/>
      <c r="Y1073" s="1349"/>
      <c r="Z1073" s="1349"/>
      <c r="AA1073" s="1349"/>
      <c r="AB1073" s="1349"/>
      <c r="AC1073" s="1349"/>
      <c r="AD1073" s="1349"/>
      <c r="AE1073" s="1349"/>
      <c r="AF1073" s="1349"/>
    </row>
    <row r="1074">
      <c r="A1074" s="1211"/>
      <c r="B1074" s="1523"/>
      <c r="C1074" s="1523"/>
      <c r="D1074" s="1523"/>
      <c r="E1074" s="1523"/>
      <c r="F1074" s="1523"/>
      <c r="G1074" s="1523"/>
      <c r="H1074" s="1523"/>
      <c r="I1074" s="1523"/>
      <c r="J1074" s="1523"/>
      <c r="K1074" s="1523"/>
      <c r="L1074" s="1523"/>
      <c r="M1074" s="1523"/>
      <c r="N1074" s="1349"/>
      <c r="O1074" s="1349"/>
      <c r="P1074" s="1349"/>
      <c r="Q1074" s="1349"/>
      <c r="R1074" s="1349"/>
      <c r="S1074" s="1349"/>
      <c r="T1074" s="1349"/>
      <c r="U1074" s="1349"/>
      <c r="V1074" s="1349"/>
      <c r="W1074" s="1349"/>
      <c r="X1074" s="1349"/>
      <c r="Y1074" s="1349"/>
      <c r="Z1074" s="1349"/>
      <c r="AA1074" s="1349"/>
      <c r="AB1074" s="1349"/>
      <c r="AC1074" s="1349"/>
      <c r="AD1074" s="1349"/>
      <c r="AE1074" s="1349"/>
      <c r="AF1074" s="1349"/>
    </row>
    <row r="1075">
      <c r="A1075" s="1211"/>
      <c r="B1075" s="1523"/>
      <c r="C1075" s="1523"/>
      <c r="D1075" s="1523"/>
      <c r="E1075" s="1523"/>
      <c r="F1075" s="1523"/>
      <c r="G1075" s="1523"/>
      <c r="H1075" s="1523"/>
      <c r="I1075" s="1523"/>
      <c r="J1075" s="1523"/>
      <c r="K1075" s="1523"/>
      <c r="L1075" s="1523"/>
      <c r="M1075" s="1523"/>
      <c r="N1075" s="1349"/>
      <c r="O1075" s="1349"/>
      <c r="P1075" s="1349"/>
      <c r="Q1075" s="1349"/>
      <c r="R1075" s="1349"/>
      <c r="S1075" s="1349"/>
      <c r="T1075" s="1349"/>
      <c r="U1075" s="1349"/>
      <c r="V1075" s="1349"/>
      <c r="W1075" s="1349"/>
      <c r="X1075" s="1349"/>
      <c r="Y1075" s="1349"/>
      <c r="Z1075" s="1349"/>
      <c r="AA1075" s="1349"/>
      <c r="AB1075" s="1349"/>
      <c r="AC1075" s="1349"/>
      <c r="AD1075" s="1349"/>
      <c r="AE1075" s="1349"/>
      <c r="AF1075" s="1349"/>
    </row>
    <row r="1076">
      <c r="A1076" s="1211"/>
      <c r="B1076" s="1523"/>
      <c r="C1076" s="1523"/>
      <c r="D1076" s="1523"/>
      <c r="E1076" s="1523"/>
      <c r="F1076" s="1523"/>
      <c r="G1076" s="1523"/>
      <c r="H1076" s="1523"/>
      <c r="I1076" s="1523"/>
      <c r="J1076" s="1523"/>
      <c r="K1076" s="1523"/>
      <c r="L1076" s="1523"/>
      <c r="M1076" s="1523"/>
      <c r="N1076" s="1349"/>
      <c r="O1076" s="1349"/>
      <c r="P1076" s="1349"/>
      <c r="Q1076" s="1349"/>
      <c r="R1076" s="1349"/>
      <c r="S1076" s="1349"/>
      <c r="T1076" s="1349"/>
      <c r="U1076" s="1349"/>
      <c r="V1076" s="1349"/>
      <c r="W1076" s="1349"/>
      <c r="X1076" s="1349"/>
      <c r="Y1076" s="1349"/>
      <c r="Z1076" s="1349"/>
      <c r="AA1076" s="1349"/>
      <c r="AB1076" s="1349"/>
      <c r="AC1076" s="1349"/>
      <c r="AD1076" s="1349"/>
      <c r="AE1076" s="1349"/>
      <c r="AF1076" s="1349"/>
    </row>
    <row r="1077">
      <c r="A1077" s="1211"/>
      <c r="B1077" s="1523"/>
      <c r="C1077" s="1523"/>
      <c r="D1077" s="1523"/>
      <c r="E1077" s="1523"/>
      <c r="F1077" s="1523"/>
      <c r="G1077" s="1523"/>
      <c r="H1077" s="1523"/>
      <c r="I1077" s="1523"/>
      <c r="J1077" s="1523"/>
      <c r="K1077" s="1523"/>
      <c r="L1077" s="1523"/>
      <c r="M1077" s="1523"/>
      <c r="N1077" s="1349"/>
      <c r="O1077" s="1349"/>
      <c r="P1077" s="1349"/>
      <c r="Q1077" s="1349"/>
      <c r="R1077" s="1349"/>
      <c r="S1077" s="1349"/>
      <c r="T1077" s="1349"/>
      <c r="U1077" s="1349"/>
      <c r="V1077" s="1349"/>
      <c r="W1077" s="1349"/>
      <c r="X1077" s="1349"/>
      <c r="Y1077" s="1349"/>
      <c r="Z1077" s="1349"/>
      <c r="AA1077" s="1349"/>
      <c r="AB1077" s="1349"/>
      <c r="AC1077" s="1349"/>
      <c r="AD1077" s="1349"/>
      <c r="AE1077" s="1349"/>
      <c r="AF1077" s="1349"/>
    </row>
    <row r="1078">
      <c r="A1078" s="1211"/>
      <c r="B1078" s="1523"/>
      <c r="C1078" s="1523"/>
      <c r="D1078" s="1523"/>
      <c r="E1078" s="1523"/>
      <c r="F1078" s="1523"/>
      <c r="G1078" s="1523"/>
      <c r="H1078" s="1523"/>
      <c r="I1078" s="1523"/>
      <c r="J1078" s="1523"/>
      <c r="K1078" s="1523"/>
      <c r="L1078" s="1523"/>
      <c r="M1078" s="1523"/>
      <c r="N1078" s="1349"/>
      <c r="O1078" s="1349"/>
      <c r="P1078" s="1349"/>
      <c r="Q1078" s="1349"/>
      <c r="R1078" s="1349"/>
      <c r="S1078" s="1349"/>
      <c r="T1078" s="1349"/>
      <c r="U1078" s="1349"/>
      <c r="V1078" s="1349"/>
      <c r="W1078" s="1349"/>
      <c r="X1078" s="1349"/>
      <c r="Y1078" s="1349"/>
      <c r="Z1078" s="1349"/>
      <c r="AA1078" s="1349"/>
      <c r="AB1078" s="1349"/>
      <c r="AC1078" s="1349"/>
      <c r="AD1078" s="1349"/>
      <c r="AE1078" s="1349"/>
      <c r="AF1078" s="1349"/>
    </row>
    <row r="1079">
      <c r="A1079" s="1211"/>
      <c r="B1079" s="1523"/>
      <c r="C1079" s="1523"/>
      <c r="D1079" s="1523"/>
      <c r="E1079" s="1523"/>
      <c r="F1079" s="1523"/>
      <c r="G1079" s="1523"/>
      <c r="H1079" s="1523"/>
      <c r="I1079" s="1523"/>
      <c r="J1079" s="1523"/>
      <c r="K1079" s="1523"/>
      <c r="L1079" s="1523"/>
      <c r="M1079" s="1523"/>
      <c r="N1079" s="1349"/>
      <c r="O1079" s="1349"/>
      <c r="P1079" s="1349"/>
      <c r="Q1079" s="1349"/>
      <c r="R1079" s="1349"/>
      <c r="S1079" s="1349"/>
      <c r="T1079" s="1349"/>
      <c r="U1079" s="1349"/>
      <c r="V1079" s="1349"/>
      <c r="W1079" s="1349"/>
      <c r="X1079" s="1349"/>
      <c r="Y1079" s="1349"/>
      <c r="Z1079" s="1349"/>
      <c r="AA1079" s="1349"/>
      <c r="AB1079" s="1349"/>
      <c r="AC1079" s="1349"/>
      <c r="AD1079" s="1349"/>
      <c r="AE1079" s="1349"/>
      <c r="AF1079" s="1349"/>
    </row>
    <row r="1080">
      <c r="A1080" s="1211"/>
      <c r="B1080" s="1523"/>
      <c r="C1080" s="1523"/>
      <c r="D1080" s="1523"/>
      <c r="E1080" s="1523"/>
      <c r="F1080" s="1523"/>
      <c r="G1080" s="1523"/>
      <c r="H1080" s="1523"/>
      <c r="I1080" s="1523"/>
      <c r="J1080" s="1523"/>
      <c r="K1080" s="1523"/>
      <c r="L1080" s="1523"/>
      <c r="M1080" s="1523"/>
      <c r="N1080" s="1349"/>
      <c r="O1080" s="1349"/>
      <c r="P1080" s="1349"/>
      <c r="Q1080" s="1349"/>
      <c r="R1080" s="1349"/>
      <c r="S1080" s="1349"/>
      <c r="T1080" s="1349"/>
      <c r="U1080" s="1349"/>
      <c r="V1080" s="1349"/>
      <c r="W1080" s="1349"/>
      <c r="X1080" s="1349"/>
      <c r="Y1080" s="1349"/>
      <c r="Z1080" s="1349"/>
      <c r="AA1080" s="1349"/>
      <c r="AB1080" s="1349"/>
      <c r="AC1080" s="1349"/>
      <c r="AD1080" s="1349"/>
      <c r="AE1080" s="1349"/>
      <c r="AF1080" s="1349"/>
    </row>
    <row r="1081">
      <c r="A1081" s="1211"/>
      <c r="B1081" s="1523"/>
      <c r="C1081" s="1523"/>
      <c r="D1081" s="1523"/>
      <c r="E1081" s="1523"/>
      <c r="F1081" s="1523"/>
      <c r="G1081" s="1523"/>
      <c r="H1081" s="1523"/>
      <c r="I1081" s="1523"/>
      <c r="J1081" s="1523"/>
      <c r="K1081" s="1523"/>
      <c r="L1081" s="1523"/>
      <c r="M1081" s="1523"/>
      <c r="N1081" s="1349"/>
      <c r="O1081" s="1349"/>
      <c r="P1081" s="1349"/>
      <c r="Q1081" s="1349"/>
      <c r="R1081" s="1349"/>
      <c r="S1081" s="1349"/>
      <c r="T1081" s="1349"/>
      <c r="U1081" s="1349"/>
      <c r="V1081" s="1349"/>
      <c r="W1081" s="1349"/>
      <c r="X1081" s="1349"/>
      <c r="Y1081" s="1349"/>
      <c r="Z1081" s="1349"/>
      <c r="AA1081" s="1349"/>
      <c r="AB1081" s="1349"/>
      <c r="AC1081" s="1349"/>
      <c r="AD1081" s="1349"/>
      <c r="AE1081" s="1349"/>
      <c r="AF1081" s="1349"/>
    </row>
    <row r="1082">
      <c r="A1082" s="1211"/>
      <c r="B1082" s="1523"/>
      <c r="C1082" s="1523"/>
      <c r="D1082" s="1523"/>
      <c r="E1082" s="1523"/>
      <c r="F1082" s="1523"/>
      <c r="G1082" s="1523"/>
      <c r="H1082" s="1523"/>
      <c r="I1082" s="1523"/>
      <c r="J1082" s="1523"/>
      <c r="K1082" s="1523"/>
      <c r="L1082" s="1523"/>
      <c r="M1082" s="1523"/>
      <c r="N1082" s="1349"/>
      <c r="O1082" s="1349"/>
      <c r="P1082" s="1349"/>
      <c r="Q1082" s="1349"/>
      <c r="R1082" s="1349"/>
      <c r="S1082" s="1349"/>
      <c r="T1082" s="1349"/>
      <c r="U1082" s="1349"/>
      <c r="V1082" s="1349"/>
      <c r="W1082" s="1349"/>
      <c r="X1082" s="1349"/>
      <c r="Y1082" s="1349"/>
      <c r="Z1082" s="1349"/>
      <c r="AA1082" s="1349"/>
      <c r="AB1082" s="1349"/>
      <c r="AC1082" s="1349"/>
      <c r="AD1082" s="1349"/>
      <c r="AE1082" s="1349"/>
      <c r="AF1082" s="1349"/>
    </row>
    <row r="1083">
      <c r="A1083" s="1211"/>
      <c r="B1083" s="1523"/>
      <c r="C1083" s="1523"/>
      <c r="D1083" s="1523"/>
      <c r="E1083" s="1523"/>
      <c r="F1083" s="1523"/>
      <c r="G1083" s="1523"/>
      <c r="H1083" s="1523"/>
      <c r="I1083" s="1523"/>
      <c r="J1083" s="1523"/>
      <c r="K1083" s="1523"/>
      <c r="L1083" s="1523"/>
      <c r="M1083" s="1523"/>
      <c r="N1083" s="1349"/>
      <c r="O1083" s="1349"/>
      <c r="P1083" s="1349"/>
      <c r="Q1083" s="1349"/>
      <c r="R1083" s="1349"/>
      <c r="S1083" s="1349"/>
      <c r="T1083" s="1349"/>
      <c r="U1083" s="1349"/>
      <c r="V1083" s="1349"/>
      <c r="W1083" s="1349"/>
      <c r="X1083" s="1349"/>
      <c r="Y1083" s="1349"/>
      <c r="Z1083" s="1349"/>
      <c r="AA1083" s="1349"/>
      <c r="AB1083" s="1349"/>
      <c r="AC1083" s="1349"/>
      <c r="AD1083" s="1349"/>
      <c r="AE1083" s="1349"/>
      <c r="AF1083" s="1349"/>
    </row>
    <row r="1084">
      <c r="A1084" s="1211"/>
      <c r="B1084" s="1523"/>
      <c r="C1084" s="1523"/>
      <c r="D1084" s="1523"/>
      <c r="E1084" s="1523"/>
      <c r="F1084" s="1523"/>
      <c r="G1084" s="1523"/>
      <c r="H1084" s="1523"/>
      <c r="I1084" s="1523"/>
      <c r="J1084" s="1523"/>
      <c r="K1084" s="1523"/>
      <c r="L1084" s="1523"/>
      <c r="M1084" s="1523"/>
      <c r="N1084" s="1349"/>
      <c r="O1084" s="1349"/>
      <c r="P1084" s="1349"/>
      <c r="Q1084" s="1349"/>
      <c r="R1084" s="1349"/>
      <c r="S1084" s="1349"/>
      <c r="T1084" s="1349"/>
      <c r="U1084" s="1349"/>
      <c r="V1084" s="1349"/>
      <c r="W1084" s="1349"/>
      <c r="X1084" s="1349"/>
      <c r="Y1084" s="1349"/>
      <c r="Z1084" s="1349"/>
      <c r="AA1084" s="1349"/>
      <c r="AB1084" s="1349"/>
      <c r="AC1084" s="1349"/>
      <c r="AD1084" s="1349"/>
      <c r="AE1084" s="1349"/>
      <c r="AF1084" s="1349"/>
    </row>
    <row r="1085">
      <c r="A1085" s="1211"/>
      <c r="B1085" s="1523"/>
      <c r="C1085" s="1523"/>
      <c r="D1085" s="1523"/>
      <c r="E1085" s="1523"/>
      <c r="F1085" s="1523"/>
      <c r="G1085" s="1523"/>
      <c r="H1085" s="1523"/>
      <c r="I1085" s="1523"/>
      <c r="J1085" s="1523"/>
      <c r="K1085" s="1523"/>
      <c r="L1085" s="1523"/>
      <c r="M1085" s="1523"/>
      <c r="N1085" s="1349"/>
      <c r="O1085" s="1349"/>
      <c r="P1085" s="1349"/>
      <c r="Q1085" s="1349"/>
      <c r="R1085" s="1349"/>
      <c r="S1085" s="1349"/>
      <c r="T1085" s="1349"/>
      <c r="U1085" s="1349"/>
      <c r="V1085" s="1349"/>
      <c r="W1085" s="1349"/>
      <c r="X1085" s="1349"/>
      <c r="Y1085" s="1349"/>
      <c r="Z1085" s="1349"/>
      <c r="AA1085" s="1349"/>
      <c r="AB1085" s="1349"/>
      <c r="AC1085" s="1349"/>
      <c r="AD1085" s="1349"/>
      <c r="AE1085" s="1349"/>
      <c r="AF1085" s="1349"/>
    </row>
    <row r="1086">
      <c r="A1086" s="1211"/>
      <c r="B1086" s="1523"/>
      <c r="C1086" s="1523"/>
      <c r="D1086" s="1523"/>
      <c r="E1086" s="1523"/>
      <c r="F1086" s="1523"/>
      <c r="G1086" s="1523"/>
      <c r="H1086" s="1523"/>
      <c r="I1086" s="1523"/>
      <c r="J1086" s="1523"/>
      <c r="K1086" s="1523"/>
      <c r="L1086" s="1523"/>
      <c r="M1086" s="1523"/>
      <c r="N1086" s="1349"/>
      <c r="O1086" s="1349"/>
      <c r="P1086" s="1349"/>
      <c r="Q1086" s="1349"/>
      <c r="R1086" s="1349"/>
      <c r="S1086" s="1349"/>
      <c r="T1086" s="1349"/>
      <c r="U1086" s="1349"/>
      <c r="V1086" s="1349"/>
      <c r="W1086" s="1349"/>
      <c r="X1086" s="1349"/>
      <c r="Y1086" s="1349"/>
      <c r="Z1086" s="1349"/>
      <c r="AA1086" s="1349"/>
      <c r="AB1086" s="1349"/>
      <c r="AC1086" s="1349"/>
      <c r="AD1086" s="1349"/>
      <c r="AE1086" s="1349"/>
      <c r="AF1086" s="1349"/>
    </row>
    <row r="1087">
      <c r="A1087" s="1211"/>
      <c r="B1087" s="1523"/>
      <c r="C1087" s="1523"/>
      <c r="D1087" s="1523"/>
      <c r="E1087" s="1523"/>
      <c r="F1087" s="1523"/>
      <c r="G1087" s="1523"/>
      <c r="H1087" s="1523"/>
      <c r="I1087" s="1523"/>
      <c r="J1087" s="1523"/>
      <c r="K1087" s="1523"/>
      <c r="L1087" s="1523"/>
      <c r="M1087" s="1523"/>
      <c r="N1087" s="1349"/>
      <c r="O1087" s="1349"/>
      <c r="P1087" s="1349"/>
      <c r="Q1087" s="1349"/>
      <c r="R1087" s="1349"/>
      <c r="S1087" s="1349"/>
      <c r="T1087" s="1349"/>
      <c r="U1087" s="1349"/>
      <c r="V1087" s="1349"/>
      <c r="W1087" s="1349"/>
      <c r="X1087" s="1349"/>
      <c r="Y1087" s="1349"/>
      <c r="Z1087" s="1349"/>
      <c r="AA1087" s="1349"/>
      <c r="AB1087" s="1349"/>
      <c r="AC1087" s="1349"/>
      <c r="AD1087" s="1349"/>
      <c r="AE1087" s="1349"/>
      <c r="AF1087" s="1349"/>
    </row>
    <row r="1088">
      <c r="A1088" s="1211"/>
      <c r="B1088" s="1523"/>
      <c r="C1088" s="1523"/>
      <c r="D1088" s="1523"/>
      <c r="E1088" s="1523"/>
      <c r="F1088" s="1523"/>
      <c r="G1088" s="1523"/>
      <c r="H1088" s="1523"/>
      <c r="I1088" s="1523"/>
      <c r="J1088" s="1523"/>
      <c r="K1088" s="1523"/>
      <c r="L1088" s="1523"/>
      <c r="M1088" s="1523"/>
      <c r="N1088" s="1349"/>
      <c r="O1088" s="1349"/>
      <c r="P1088" s="1349"/>
      <c r="Q1088" s="1349"/>
      <c r="R1088" s="1349"/>
      <c r="S1088" s="1349"/>
      <c r="T1088" s="1349"/>
      <c r="U1088" s="1349"/>
      <c r="V1088" s="1349"/>
      <c r="W1088" s="1349"/>
      <c r="X1088" s="1349"/>
      <c r="Y1088" s="1349"/>
      <c r="Z1088" s="1349"/>
      <c r="AA1088" s="1349"/>
      <c r="AB1088" s="1349"/>
      <c r="AC1088" s="1349"/>
      <c r="AD1088" s="1349"/>
      <c r="AE1088" s="1349"/>
      <c r="AF1088" s="1349"/>
    </row>
    <row r="1089">
      <c r="A1089" s="1211"/>
      <c r="B1089" s="1523"/>
      <c r="C1089" s="1523"/>
      <c r="D1089" s="1523"/>
      <c r="E1089" s="1523"/>
      <c r="F1089" s="1523"/>
      <c r="G1089" s="1523"/>
      <c r="H1089" s="1523"/>
      <c r="I1089" s="1523"/>
      <c r="J1089" s="1523"/>
      <c r="K1089" s="1523"/>
      <c r="L1089" s="1523"/>
      <c r="M1089" s="1523"/>
      <c r="N1089" s="1349"/>
      <c r="O1089" s="1349"/>
      <c r="P1089" s="1349"/>
      <c r="Q1089" s="1349"/>
      <c r="R1089" s="1349"/>
      <c r="S1089" s="1349"/>
      <c r="T1089" s="1349"/>
      <c r="U1089" s="1349"/>
      <c r="V1089" s="1349"/>
      <c r="W1089" s="1349"/>
      <c r="X1089" s="1349"/>
      <c r="Y1089" s="1349"/>
      <c r="Z1089" s="1349"/>
      <c r="AA1089" s="1349"/>
      <c r="AB1089" s="1349"/>
      <c r="AC1089" s="1349"/>
      <c r="AD1089" s="1349"/>
      <c r="AE1089" s="1349"/>
      <c r="AF1089" s="1349"/>
    </row>
    <row r="1090">
      <c r="A1090" s="1211"/>
      <c r="B1090" s="1523"/>
      <c r="C1090" s="1523"/>
      <c r="D1090" s="1523"/>
      <c r="E1090" s="1523"/>
      <c r="F1090" s="1523"/>
      <c r="G1090" s="1523"/>
      <c r="H1090" s="1523"/>
      <c r="I1090" s="1523"/>
      <c r="J1090" s="1523"/>
      <c r="K1090" s="1523"/>
      <c r="L1090" s="1523"/>
      <c r="M1090" s="1523"/>
      <c r="N1090" s="1349"/>
      <c r="O1090" s="1349"/>
      <c r="P1090" s="1349"/>
      <c r="Q1090" s="1349"/>
      <c r="R1090" s="1349"/>
      <c r="S1090" s="1349"/>
      <c r="T1090" s="1349"/>
      <c r="U1090" s="1349"/>
      <c r="V1090" s="1349"/>
      <c r="W1090" s="1349"/>
      <c r="X1090" s="1349"/>
      <c r="Y1090" s="1349"/>
      <c r="Z1090" s="1349"/>
      <c r="AA1090" s="1349"/>
      <c r="AB1090" s="1349"/>
      <c r="AC1090" s="1349"/>
      <c r="AD1090" s="1349"/>
      <c r="AE1090" s="1349"/>
      <c r="AF1090" s="1349"/>
    </row>
    <row r="1091">
      <c r="A1091" s="1211"/>
      <c r="B1091" s="1523"/>
      <c r="C1091" s="1523"/>
      <c r="D1091" s="1523"/>
      <c r="E1091" s="1523"/>
      <c r="F1091" s="1523"/>
      <c r="G1091" s="1523"/>
      <c r="H1091" s="1523"/>
      <c r="I1091" s="1523"/>
      <c r="J1091" s="1523"/>
      <c r="K1091" s="1523"/>
      <c r="L1091" s="1523"/>
      <c r="M1091" s="1523"/>
      <c r="N1091" s="1349"/>
      <c r="O1091" s="1349"/>
      <c r="P1091" s="1349"/>
      <c r="Q1091" s="1349"/>
      <c r="R1091" s="1349"/>
      <c r="S1091" s="1349"/>
      <c r="T1091" s="1349"/>
      <c r="U1091" s="1349"/>
      <c r="V1091" s="1349"/>
      <c r="W1091" s="1349"/>
      <c r="X1091" s="1349"/>
      <c r="Y1091" s="1349"/>
      <c r="Z1091" s="1349"/>
      <c r="AA1091" s="1349"/>
      <c r="AB1091" s="1349"/>
      <c r="AC1091" s="1349"/>
      <c r="AD1091" s="1349"/>
      <c r="AE1091" s="1349"/>
      <c r="AF1091" s="1349"/>
    </row>
    <row r="1092">
      <c r="A1092" s="1211"/>
      <c r="B1092" s="1523"/>
      <c r="C1092" s="1523"/>
      <c r="D1092" s="1523"/>
      <c r="E1092" s="1523"/>
      <c r="F1092" s="1523"/>
      <c r="G1092" s="1523"/>
      <c r="H1092" s="1523"/>
      <c r="I1092" s="1523"/>
      <c r="J1092" s="1523"/>
      <c r="K1092" s="1523"/>
      <c r="L1092" s="1523"/>
      <c r="M1092" s="1523"/>
      <c r="N1092" s="1349"/>
      <c r="O1092" s="1349"/>
      <c r="P1092" s="1349"/>
      <c r="Q1092" s="1349"/>
      <c r="R1092" s="1349"/>
      <c r="S1092" s="1349"/>
      <c r="T1092" s="1349"/>
      <c r="U1092" s="1349"/>
      <c r="V1092" s="1349"/>
      <c r="W1092" s="1349"/>
      <c r="X1092" s="1349"/>
      <c r="Y1092" s="1349"/>
      <c r="Z1092" s="1349"/>
      <c r="AA1092" s="1349"/>
      <c r="AB1092" s="1349"/>
      <c r="AC1092" s="1349"/>
      <c r="AD1092" s="1349"/>
      <c r="AE1092" s="1349"/>
      <c r="AF1092" s="1349"/>
    </row>
    <row r="1093">
      <c r="A1093" s="1211"/>
      <c r="B1093" s="1523"/>
      <c r="C1093" s="1523"/>
      <c r="D1093" s="1523"/>
      <c r="E1093" s="1523"/>
      <c r="F1093" s="1523"/>
      <c r="G1093" s="1523"/>
      <c r="H1093" s="1523"/>
      <c r="I1093" s="1523"/>
      <c r="J1093" s="1523"/>
      <c r="K1093" s="1523"/>
      <c r="L1093" s="1523"/>
      <c r="M1093" s="1523"/>
      <c r="N1093" s="1349"/>
      <c r="O1093" s="1349"/>
      <c r="P1093" s="1349"/>
      <c r="Q1093" s="1349"/>
      <c r="R1093" s="1349"/>
      <c r="S1093" s="1349"/>
      <c r="T1093" s="1349"/>
      <c r="U1093" s="1349"/>
      <c r="V1093" s="1349"/>
      <c r="W1093" s="1349"/>
      <c r="X1093" s="1349"/>
      <c r="Y1093" s="1349"/>
      <c r="Z1093" s="1349"/>
      <c r="AA1093" s="1349"/>
      <c r="AB1093" s="1349"/>
      <c r="AC1093" s="1349"/>
      <c r="AD1093" s="1349"/>
      <c r="AE1093" s="1349"/>
      <c r="AF1093" s="1349"/>
    </row>
    <row r="1094">
      <c r="A1094" s="1211"/>
      <c r="B1094" s="1523"/>
      <c r="C1094" s="1523"/>
      <c r="D1094" s="1523"/>
      <c r="E1094" s="1523"/>
      <c r="F1094" s="1523"/>
      <c r="G1094" s="1523"/>
      <c r="H1094" s="1523"/>
      <c r="I1094" s="1523"/>
      <c r="J1094" s="1523"/>
      <c r="K1094" s="1523"/>
      <c r="L1094" s="1523"/>
      <c r="M1094" s="1523"/>
      <c r="N1094" s="1349"/>
      <c r="O1094" s="1349"/>
      <c r="P1094" s="1349"/>
      <c r="Q1094" s="1349"/>
      <c r="R1094" s="1349"/>
      <c r="S1094" s="1349"/>
      <c r="T1094" s="1349"/>
      <c r="U1094" s="1349"/>
      <c r="V1094" s="1349"/>
      <c r="W1094" s="1349"/>
      <c r="X1094" s="1349"/>
      <c r="Y1094" s="1349"/>
      <c r="Z1094" s="1349"/>
      <c r="AA1094" s="1349"/>
      <c r="AB1094" s="1349"/>
      <c r="AC1094" s="1349"/>
      <c r="AD1094" s="1349"/>
      <c r="AE1094" s="1349"/>
      <c r="AF1094" s="1349"/>
    </row>
    <row r="1095">
      <c r="A1095" s="1211"/>
      <c r="B1095" s="1523"/>
      <c r="C1095" s="1523"/>
      <c r="D1095" s="1523"/>
      <c r="E1095" s="1523"/>
      <c r="F1095" s="1523"/>
      <c r="G1095" s="1523"/>
      <c r="H1095" s="1523"/>
      <c r="I1095" s="1523"/>
      <c r="J1095" s="1523"/>
      <c r="K1095" s="1523"/>
      <c r="L1095" s="1523"/>
      <c r="M1095" s="1523"/>
      <c r="N1095" s="1349"/>
      <c r="O1095" s="1349"/>
      <c r="P1095" s="1349"/>
      <c r="Q1095" s="1349"/>
      <c r="R1095" s="1349"/>
      <c r="S1095" s="1349"/>
      <c r="T1095" s="1349"/>
      <c r="U1095" s="1349"/>
      <c r="V1095" s="1349"/>
      <c r="W1095" s="1349"/>
      <c r="X1095" s="1349"/>
      <c r="Y1095" s="1349"/>
      <c r="Z1095" s="1349"/>
      <c r="AA1095" s="1349"/>
      <c r="AB1095" s="1349"/>
      <c r="AC1095" s="1349"/>
      <c r="AD1095" s="1349"/>
      <c r="AE1095" s="1349"/>
      <c r="AF1095" s="1349"/>
    </row>
    <row r="1096">
      <c r="A1096" s="1211"/>
      <c r="B1096" s="1523"/>
      <c r="C1096" s="1523"/>
      <c r="D1096" s="1523"/>
      <c r="E1096" s="1523"/>
      <c r="F1096" s="1523"/>
      <c r="G1096" s="1523"/>
      <c r="H1096" s="1523"/>
      <c r="I1096" s="1523"/>
      <c r="J1096" s="1523"/>
      <c r="K1096" s="1523"/>
      <c r="L1096" s="1523"/>
      <c r="M1096" s="1523"/>
      <c r="N1096" s="1349"/>
      <c r="O1096" s="1349"/>
      <c r="P1096" s="1349"/>
      <c r="Q1096" s="1349"/>
      <c r="R1096" s="1349"/>
      <c r="S1096" s="1349"/>
      <c r="T1096" s="1349"/>
      <c r="U1096" s="1349"/>
      <c r="V1096" s="1349"/>
      <c r="W1096" s="1349"/>
      <c r="X1096" s="1349"/>
      <c r="Y1096" s="1349"/>
      <c r="Z1096" s="1349"/>
      <c r="AA1096" s="1349"/>
      <c r="AB1096" s="1349"/>
      <c r="AC1096" s="1349"/>
      <c r="AD1096" s="1349"/>
      <c r="AE1096" s="1349"/>
      <c r="AF1096" s="1349"/>
    </row>
    <row r="1097">
      <c r="A1097" s="1211"/>
      <c r="B1097" s="1523"/>
      <c r="C1097" s="1523"/>
      <c r="D1097" s="1523"/>
      <c r="E1097" s="1523"/>
      <c r="F1097" s="1523"/>
      <c r="G1097" s="1523"/>
      <c r="H1097" s="1523"/>
      <c r="I1097" s="1523"/>
      <c r="J1097" s="1523"/>
      <c r="K1097" s="1523"/>
      <c r="L1097" s="1523"/>
      <c r="M1097" s="1523"/>
      <c r="N1097" s="1349"/>
      <c r="O1097" s="1349"/>
      <c r="P1097" s="1349"/>
      <c r="Q1097" s="1349"/>
      <c r="R1097" s="1349"/>
      <c r="S1097" s="1349"/>
      <c r="T1097" s="1349"/>
      <c r="U1097" s="1349"/>
      <c r="V1097" s="1349"/>
      <c r="W1097" s="1349"/>
      <c r="X1097" s="1349"/>
      <c r="Y1097" s="1349"/>
      <c r="Z1097" s="1349"/>
      <c r="AA1097" s="1349"/>
      <c r="AB1097" s="1349"/>
      <c r="AC1097" s="1349"/>
      <c r="AD1097" s="1349"/>
      <c r="AE1097" s="1349"/>
      <c r="AF1097" s="1349"/>
    </row>
    <row r="1098">
      <c r="A1098" s="1211"/>
      <c r="B1098" s="1523"/>
      <c r="C1098" s="1523"/>
      <c r="D1098" s="1523"/>
      <c r="E1098" s="1523"/>
      <c r="F1098" s="1523"/>
      <c r="G1098" s="1523"/>
      <c r="H1098" s="1523"/>
      <c r="I1098" s="1523"/>
      <c r="J1098" s="1523"/>
      <c r="K1098" s="1523"/>
      <c r="L1098" s="1523"/>
      <c r="M1098" s="1523"/>
      <c r="N1098" s="1349"/>
      <c r="O1098" s="1349"/>
      <c r="P1098" s="1349"/>
      <c r="Q1098" s="1349"/>
      <c r="R1098" s="1349"/>
      <c r="S1098" s="1349"/>
      <c r="T1098" s="1349"/>
      <c r="U1098" s="1349"/>
      <c r="V1098" s="1349"/>
      <c r="W1098" s="1349"/>
      <c r="X1098" s="1349"/>
      <c r="Y1098" s="1349"/>
      <c r="Z1098" s="1349"/>
      <c r="AA1098" s="1349"/>
      <c r="AB1098" s="1349"/>
      <c r="AC1098" s="1349"/>
      <c r="AD1098" s="1349"/>
      <c r="AE1098" s="1349"/>
      <c r="AF1098" s="1349"/>
    </row>
    <row r="1099">
      <c r="A1099" s="1211"/>
      <c r="B1099" s="1523"/>
      <c r="C1099" s="1523"/>
      <c r="D1099" s="1523"/>
      <c r="E1099" s="1523"/>
      <c r="F1099" s="1523"/>
      <c r="G1099" s="1523"/>
      <c r="H1099" s="1523"/>
      <c r="I1099" s="1523"/>
      <c r="J1099" s="1523"/>
      <c r="K1099" s="1523"/>
      <c r="L1099" s="1523"/>
      <c r="M1099" s="1523"/>
      <c r="N1099" s="1349"/>
      <c r="O1099" s="1349"/>
      <c r="P1099" s="1349"/>
      <c r="Q1099" s="1349"/>
      <c r="R1099" s="1349"/>
      <c r="S1099" s="1349"/>
      <c r="T1099" s="1349"/>
      <c r="U1099" s="1349"/>
      <c r="V1099" s="1349"/>
      <c r="W1099" s="1349"/>
      <c r="X1099" s="1349"/>
      <c r="Y1099" s="1349"/>
      <c r="Z1099" s="1349"/>
      <c r="AA1099" s="1349"/>
      <c r="AB1099" s="1349"/>
      <c r="AC1099" s="1349"/>
      <c r="AD1099" s="1349"/>
      <c r="AE1099" s="1349"/>
      <c r="AF1099" s="1349"/>
    </row>
    <row r="1100">
      <c r="A1100" s="1211"/>
      <c r="B1100" s="1523"/>
      <c r="C1100" s="1523"/>
      <c r="D1100" s="1523"/>
      <c r="E1100" s="1523"/>
      <c r="F1100" s="1523"/>
      <c r="G1100" s="1523"/>
      <c r="H1100" s="1523"/>
      <c r="I1100" s="1523"/>
      <c r="J1100" s="1523"/>
      <c r="K1100" s="1523"/>
      <c r="L1100" s="1523"/>
      <c r="M1100" s="1523"/>
      <c r="N1100" s="1349"/>
      <c r="O1100" s="1349"/>
      <c r="P1100" s="1349"/>
      <c r="Q1100" s="1349"/>
      <c r="R1100" s="1349"/>
      <c r="S1100" s="1349"/>
      <c r="T1100" s="1349"/>
      <c r="U1100" s="1349"/>
      <c r="V1100" s="1349"/>
      <c r="W1100" s="1349"/>
      <c r="X1100" s="1349"/>
      <c r="Y1100" s="1349"/>
      <c r="Z1100" s="1349"/>
      <c r="AA1100" s="1349"/>
      <c r="AB1100" s="1349"/>
      <c r="AC1100" s="1349"/>
      <c r="AD1100" s="1349"/>
      <c r="AE1100" s="1349"/>
      <c r="AF1100" s="1349"/>
    </row>
    <row r="1101">
      <c r="A1101" s="1211"/>
      <c r="B1101" s="1523"/>
      <c r="C1101" s="1523"/>
      <c r="D1101" s="1523"/>
      <c r="E1101" s="1523"/>
      <c r="F1101" s="1523"/>
      <c r="G1101" s="1523"/>
      <c r="H1101" s="1523"/>
      <c r="I1101" s="1523"/>
      <c r="J1101" s="1523"/>
      <c r="K1101" s="1523"/>
      <c r="L1101" s="1523"/>
      <c r="M1101" s="1523"/>
      <c r="N1101" s="1349"/>
      <c r="O1101" s="1349"/>
      <c r="P1101" s="1349"/>
      <c r="Q1101" s="1349"/>
      <c r="R1101" s="1349"/>
      <c r="S1101" s="1349"/>
      <c r="T1101" s="1349"/>
      <c r="U1101" s="1349"/>
      <c r="V1101" s="1349"/>
      <c r="W1101" s="1349"/>
      <c r="X1101" s="1349"/>
      <c r="Y1101" s="1349"/>
      <c r="Z1101" s="1349"/>
      <c r="AA1101" s="1349"/>
      <c r="AB1101" s="1349"/>
      <c r="AC1101" s="1349"/>
      <c r="AD1101" s="1349"/>
      <c r="AE1101" s="1349"/>
      <c r="AF1101" s="1349"/>
    </row>
    <row r="1102">
      <c r="A1102" s="1211"/>
      <c r="B1102" s="1523"/>
      <c r="C1102" s="1523"/>
      <c r="D1102" s="1523"/>
      <c r="E1102" s="1523"/>
      <c r="F1102" s="1523"/>
      <c r="G1102" s="1523"/>
      <c r="H1102" s="1523"/>
      <c r="I1102" s="1523"/>
      <c r="J1102" s="1523"/>
      <c r="K1102" s="1523"/>
      <c r="L1102" s="1523"/>
      <c r="M1102" s="1523"/>
      <c r="N1102" s="1349"/>
      <c r="O1102" s="1349"/>
      <c r="P1102" s="1349"/>
      <c r="Q1102" s="1349"/>
      <c r="R1102" s="1349"/>
      <c r="S1102" s="1349"/>
      <c r="T1102" s="1349"/>
      <c r="U1102" s="1349"/>
      <c r="V1102" s="1349"/>
      <c r="W1102" s="1349"/>
      <c r="X1102" s="1349"/>
      <c r="Y1102" s="1349"/>
      <c r="Z1102" s="1349"/>
      <c r="AA1102" s="1349"/>
      <c r="AB1102" s="1349"/>
      <c r="AC1102" s="1349"/>
      <c r="AD1102" s="1349"/>
      <c r="AE1102" s="1349"/>
      <c r="AF1102" s="1349"/>
    </row>
    <row r="1103">
      <c r="A1103" s="1211"/>
      <c r="B1103" s="1523"/>
      <c r="C1103" s="1523"/>
      <c r="D1103" s="1523"/>
      <c r="E1103" s="1523"/>
      <c r="F1103" s="1523"/>
      <c r="G1103" s="1523"/>
      <c r="H1103" s="1523"/>
      <c r="I1103" s="1523"/>
      <c r="J1103" s="1523"/>
      <c r="K1103" s="1523"/>
      <c r="L1103" s="1523"/>
      <c r="M1103" s="1523"/>
      <c r="N1103" s="1349"/>
      <c r="O1103" s="1349"/>
      <c r="P1103" s="1349"/>
      <c r="Q1103" s="1349"/>
      <c r="R1103" s="1349"/>
      <c r="S1103" s="1349"/>
      <c r="T1103" s="1349"/>
      <c r="U1103" s="1349"/>
      <c r="V1103" s="1349"/>
      <c r="W1103" s="1349"/>
      <c r="X1103" s="1349"/>
      <c r="Y1103" s="1349"/>
      <c r="Z1103" s="1349"/>
      <c r="AA1103" s="1349"/>
      <c r="AB1103" s="1349"/>
      <c r="AC1103" s="1349"/>
      <c r="AD1103" s="1349"/>
      <c r="AE1103" s="1349"/>
      <c r="AF1103" s="1349"/>
    </row>
    <row r="1104">
      <c r="A1104" s="1211"/>
      <c r="B1104" s="1523"/>
      <c r="C1104" s="1523"/>
      <c r="D1104" s="1523"/>
      <c r="E1104" s="1523"/>
      <c r="F1104" s="1523"/>
      <c r="G1104" s="1523"/>
      <c r="H1104" s="1523"/>
      <c r="I1104" s="1523"/>
      <c r="J1104" s="1523"/>
      <c r="K1104" s="1523"/>
      <c r="L1104" s="1523"/>
      <c r="M1104" s="1523"/>
      <c r="N1104" s="1349"/>
      <c r="O1104" s="1349"/>
      <c r="P1104" s="1349"/>
      <c r="Q1104" s="1349"/>
      <c r="R1104" s="1349"/>
      <c r="S1104" s="1349"/>
      <c r="T1104" s="1349"/>
      <c r="U1104" s="1349"/>
      <c r="V1104" s="1349"/>
      <c r="W1104" s="1349"/>
      <c r="X1104" s="1349"/>
      <c r="Y1104" s="1349"/>
      <c r="Z1104" s="1349"/>
      <c r="AA1104" s="1349"/>
      <c r="AB1104" s="1349"/>
      <c r="AC1104" s="1349"/>
      <c r="AD1104" s="1349"/>
      <c r="AE1104" s="1349"/>
      <c r="AF1104" s="1349"/>
    </row>
    <row r="1105">
      <c r="A1105" s="1211"/>
      <c r="B1105" s="1523"/>
      <c r="C1105" s="1523"/>
      <c r="D1105" s="1523"/>
      <c r="E1105" s="1523"/>
      <c r="F1105" s="1523"/>
      <c r="G1105" s="1523"/>
      <c r="H1105" s="1523"/>
      <c r="I1105" s="1523"/>
      <c r="J1105" s="1523"/>
      <c r="K1105" s="1523"/>
      <c r="L1105" s="1523"/>
      <c r="M1105" s="1523"/>
      <c r="N1105" s="1349"/>
      <c r="O1105" s="1349"/>
      <c r="P1105" s="1349"/>
      <c r="Q1105" s="1349"/>
      <c r="R1105" s="1349"/>
      <c r="S1105" s="1349"/>
      <c r="T1105" s="1349"/>
      <c r="U1105" s="1349"/>
      <c r="V1105" s="1349"/>
      <c r="W1105" s="1349"/>
      <c r="X1105" s="1349"/>
      <c r="Y1105" s="1349"/>
      <c r="Z1105" s="1349"/>
      <c r="AA1105" s="1349"/>
      <c r="AB1105" s="1349"/>
      <c r="AC1105" s="1349"/>
      <c r="AD1105" s="1349"/>
      <c r="AE1105" s="1349"/>
      <c r="AF1105" s="1349"/>
    </row>
    <row r="1106">
      <c r="A1106" s="1211"/>
      <c r="B1106" s="1523"/>
      <c r="C1106" s="1523"/>
      <c r="D1106" s="1523"/>
      <c r="E1106" s="1523"/>
      <c r="F1106" s="1523"/>
      <c r="G1106" s="1523"/>
      <c r="H1106" s="1523"/>
      <c r="I1106" s="1523"/>
      <c r="J1106" s="1523"/>
      <c r="K1106" s="1523"/>
      <c r="L1106" s="1523"/>
      <c r="M1106" s="1523"/>
      <c r="N1106" s="1349"/>
      <c r="O1106" s="1349"/>
      <c r="P1106" s="1349"/>
      <c r="Q1106" s="1349"/>
      <c r="R1106" s="1349"/>
      <c r="S1106" s="1349"/>
      <c r="T1106" s="1349"/>
      <c r="U1106" s="1349"/>
      <c r="V1106" s="1349"/>
      <c r="W1106" s="1349"/>
      <c r="X1106" s="1349"/>
      <c r="Y1106" s="1349"/>
      <c r="Z1106" s="1349"/>
      <c r="AA1106" s="1349"/>
      <c r="AB1106" s="1349"/>
      <c r="AC1106" s="1349"/>
      <c r="AD1106" s="1349"/>
      <c r="AE1106" s="1349"/>
      <c r="AF1106" s="1349"/>
    </row>
    <row r="1107">
      <c r="A1107" s="1211"/>
      <c r="B1107" s="1523"/>
      <c r="C1107" s="1523"/>
      <c r="D1107" s="1523"/>
      <c r="E1107" s="1523"/>
      <c r="F1107" s="1523"/>
      <c r="G1107" s="1523"/>
      <c r="H1107" s="1523"/>
      <c r="I1107" s="1523"/>
      <c r="J1107" s="1523"/>
      <c r="K1107" s="1523"/>
      <c r="L1107" s="1523"/>
      <c r="M1107" s="1523"/>
      <c r="N1107" s="1349"/>
      <c r="O1107" s="1349"/>
      <c r="P1107" s="1349"/>
      <c r="Q1107" s="1349"/>
      <c r="R1107" s="1349"/>
      <c r="S1107" s="1349"/>
      <c r="T1107" s="1349"/>
      <c r="U1107" s="1349"/>
      <c r="V1107" s="1349"/>
      <c r="W1107" s="1349"/>
      <c r="X1107" s="1349"/>
      <c r="Y1107" s="1349"/>
      <c r="Z1107" s="1349"/>
      <c r="AA1107" s="1349"/>
      <c r="AB1107" s="1349"/>
      <c r="AC1107" s="1349"/>
      <c r="AD1107" s="1349"/>
      <c r="AE1107" s="1349"/>
      <c r="AF1107" s="1349"/>
    </row>
    <row r="1108">
      <c r="A1108" s="1211"/>
      <c r="B1108" s="1523"/>
      <c r="C1108" s="1523"/>
      <c r="D1108" s="1523"/>
      <c r="E1108" s="1523"/>
      <c r="F1108" s="1523"/>
      <c r="G1108" s="1523"/>
      <c r="H1108" s="1523"/>
      <c r="I1108" s="1523"/>
      <c r="J1108" s="1523"/>
      <c r="K1108" s="1523"/>
      <c r="L1108" s="1523"/>
      <c r="M1108" s="1523"/>
      <c r="N1108" s="1349"/>
      <c r="O1108" s="1349"/>
      <c r="P1108" s="1349"/>
      <c r="Q1108" s="1349"/>
      <c r="R1108" s="1349"/>
      <c r="S1108" s="1349"/>
      <c r="T1108" s="1349"/>
      <c r="U1108" s="1349"/>
      <c r="V1108" s="1349"/>
      <c r="W1108" s="1349"/>
      <c r="X1108" s="1349"/>
      <c r="Y1108" s="1349"/>
      <c r="Z1108" s="1349"/>
      <c r="AA1108" s="1349"/>
      <c r="AB1108" s="1349"/>
      <c r="AC1108" s="1349"/>
      <c r="AD1108" s="1349"/>
      <c r="AE1108" s="1349"/>
      <c r="AF1108" s="1349"/>
    </row>
    <row r="1109">
      <c r="A1109" s="1211"/>
      <c r="B1109" s="1523"/>
      <c r="C1109" s="1523"/>
      <c r="D1109" s="1523"/>
      <c r="E1109" s="1523"/>
      <c r="F1109" s="1523"/>
      <c r="G1109" s="1523"/>
      <c r="H1109" s="1523"/>
      <c r="I1109" s="1523"/>
      <c r="J1109" s="1523"/>
      <c r="K1109" s="1523"/>
      <c r="L1109" s="1523"/>
      <c r="M1109" s="1523"/>
      <c r="N1109" s="1349"/>
      <c r="O1109" s="1349"/>
      <c r="P1109" s="1349"/>
      <c r="Q1109" s="1349"/>
      <c r="R1109" s="1349"/>
      <c r="S1109" s="1349"/>
      <c r="T1109" s="1349"/>
      <c r="U1109" s="1349"/>
      <c r="V1109" s="1349"/>
      <c r="W1109" s="1349"/>
      <c r="X1109" s="1349"/>
      <c r="Y1109" s="1349"/>
      <c r="Z1109" s="1349"/>
      <c r="AA1109" s="1349"/>
      <c r="AB1109" s="1349"/>
      <c r="AC1109" s="1349"/>
      <c r="AD1109" s="1349"/>
      <c r="AE1109" s="1349"/>
      <c r="AF1109" s="1349"/>
    </row>
    <row r="1110">
      <c r="A1110" s="1211"/>
      <c r="B1110" s="1523"/>
      <c r="C1110" s="1523"/>
      <c r="D1110" s="1523"/>
      <c r="E1110" s="1523"/>
      <c r="F1110" s="1523"/>
      <c r="G1110" s="1523"/>
      <c r="H1110" s="1523"/>
      <c r="I1110" s="1523"/>
      <c r="J1110" s="1523"/>
      <c r="K1110" s="1523"/>
      <c r="L1110" s="1523"/>
      <c r="M1110" s="1523"/>
      <c r="N1110" s="1349"/>
      <c r="O1110" s="1349"/>
      <c r="P1110" s="1349"/>
      <c r="Q1110" s="1349"/>
      <c r="R1110" s="1349"/>
      <c r="S1110" s="1349"/>
      <c r="T1110" s="1349"/>
      <c r="U1110" s="1349"/>
      <c r="V1110" s="1349"/>
      <c r="W1110" s="1349"/>
      <c r="X1110" s="1349"/>
      <c r="Y1110" s="1349"/>
      <c r="Z1110" s="1349"/>
      <c r="AA1110" s="1349"/>
      <c r="AB1110" s="1349"/>
      <c r="AC1110" s="1349"/>
      <c r="AD1110" s="1349"/>
      <c r="AE1110" s="1349"/>
      <c r="AF1110" s="1349"/>
    </row>
    <row r="1111">
      <c r="A1111" s="1211"/>
      <c r="B1111" s="1523"/>
      <c r="C1111" s="1523"/>
      <c r="D1111" s="1523"/>
      <c r="E1111" s="1523"/>
      <c r="F1111" s="1523"/>
      <c r="G1111" s="1523"/>
      <c r="H1111" s="1523"/>
      <c r="I1111" s="1523"/>
      <c r="J1111" s="1523"/>
      <c r="K1111" s="1523"/>
      <c r="L1111" s="1523"/>
      <c r="M1111" s="1523"/>
      <c r="N1111" s="1349"/>
      <c r="O1111" s="1349"/>
      <c r="P1111" s="1349"/>
      <c r="Q1111" s="1349"/>
      <c r="R1111" s="1349"/>
      <c r="S1111" s="1349"/>
      <c r="T1111" s="1349"/>
      <c r="U1111" s="1349"/>
      <c r="V1111" s="1349"/>
      <c r="W1111" s="1349"/>
      <c r="X1111" s="1349"/>
      <c r="Y1111" s="1349"/>
      <c r="Z1111" s="1349"/>
      <c r="AA1111" s="1349"/>
      <c r="AB1111" s="1349"/>
      <c r="AC1111" s="1349"/>
      <c r="AD1111" s="1349"/>
      <c r="AE1111" s="1349"/>
      <c r="AF1111" s="1349"/>
    </row>
    <row r="1112">
      <c r="A1112" s="1211"/>
      <c r="B1112" s="1523"/>
      <c r="C1112" s="1523"/>
      <c r="D1112" s="1523"/>
      <c r="E1112" s="1523"/>
      <c r="F1112" s="1523"/>
      <c r="G1112" s="1523"/>
      <c r="H1112" s="1523"/>
      <c r="I1112" s="1523"/>
      <c r="J1112" s="1523"/>
      <c r="K1112" s="1523"/>
      <c r="L1112" s="1523"/>
      <c r="M1112" s="1523"/>
      <c r="N1112" s="1349"/>
      <c r="O1112" s="1349"/>
      <c r="P1112" s="1349"/>
      <c r="Q1112" s="1349"/>
      <c r="R1112" s="1349"/>
      <c r="S1112" s="1349"/>
      <c r="T1112" s="1349"/>
      <c r="U1112" s="1349"/>
      <c r="V1112" s="1349"/>
      <c r="W1112" s="1349"/>
      <c r="X1112" s="1349"/>
      <c r="Y1112" s="1349"/>
      <c r="Z1112" s="1349"/>
      <c r="AA1112" s="1349"/>
      <c r="AB1112" s="1349"/>
      <c r="AC1112" s="1349"/>
      <c r="AD1112" s="1349"/>
      <c r="AE1112" s="1349"/>
      <c r="AF1112" s="1349"/>
    </row>
    <row r="1113">
      <c r="A1113" s="1211"/>
      <c r="B1113" s="1523"/>
      <c r="C1113" s="1523"/>
      <c r="D1113" s="1523"/>
      <c r="E1113" s="1523"/>
      <c r="F1113" s="1523"/>
      <c r="G1113" s="1523"/>
      <c r="H1113" s="1523"/>
      <c r="I1113" s="1523"/>
      <c r="J1113" s="1523"/>
      <c r="K1113" s="1523"/>
      <c r="L1113" s="1523"/>
      <c r="M1113" s="1523"/>
      <c r="N1113" s="1349"/>
      <c r="O1113" s="1349"/>
      <c r="P1113" s="1349"/>
      <c r="Q1113" s="1349"/>
      <c r="R1113" s="1349"/>
      <c r="S1113" s="1349"/>
      <c r="T1113" s="1349"/>
      <c r="U1113" s="1349"/>
      <c r="V1113" s="1349"/>
      <c r="W1113" s="1349"/>
      <c r="X1113" s="1349"/>
      <c r="Y1113" s="1349"/>
      <c r="Z1113" s="1349"/>
      <c r="AA1113" s="1349"/>
      <c r="AB1113" s="1349"/>
      <c r="AC1113" s="1349"/>
      <c r="AD1113" s="1349"/>
      <c r="AE1113" s="1349"/>
      <c r="AF1113" s="1349"/>
    </row>
    <row r="1114">
      <c r="A1114" s="1211"/>
      <c r="B1114" s="1523"/>
      <c r="C1114" s="1523"/>
      <c r="D1114" s="1523"/>
      <c r="E1114" s="1523"/>
      <c r="F1114" s="1523"/>
      <c r="G1114" s="1523"/>
      <c r="H1114" s="1523"/>
      <c r="I1114" s="1523"/>
      <c r="J1114" s="1523"/>
      <c r="K1114" s="1523"/>
      <c r="L1114" s="1523"/>
      <c r="M1114" s="1523"/>
      <c r="N1114" s="1349"/>
      <c r="O1114" s="1349"/>
      <c r="P1114" s="1349"/>
      <c r="Q1114" s="1349"/>
      <c r="R1114" s="1349"/>
      <c r="S1114" s="1349"/>
      <c r="T1114" s="1349"/>
      <c r="U1114" s="1349"/>
      <c r="V1114" s="1349"/>
      <c r="W1114" s="1349"/>
      <c r="X1114" s="1349"/>
      <c r="Y1114" s="1349"/>
      <c r="Z1114" s="1349"/>
      <c r="AA1114" s="1349"/>
      <c r="AB1114" s="1349"/>
      <c r="AC1114" s="1349"/>
      <c r="AD1114" s="1349"/>
      <c r="AE1114" s="1349"/>
      <c r="AF1114" s="1349"/>
    </row>
    <row r="1115">
      <c r="A1115" s="1211"/>
      <c r="B1115" s="1523"/>
      <c r="C1115" s="1523"/>
      <c r="D1115" s="1523"/>
      <c r="E1115" s="1523"/>
      <c r="F1115" s="1523"/>
      <c r="G1115" s="1523"/>
      <c r="H1115" s="1523"/>
      <c r="I1115" s="1523"/>
      <c r="J1115" s="1523"/>
      <c r="K1115" s="1523"/>
      <c r="L1115" s="1523"/>
      <c r="M1115" s="1523"/>
      <c r="N1115" s="1349"/>
      <c r="O1115" s="1349"/>
      <c r="P1115" s="1349"/>
      <c r="Q1115" s="1349"/>
      <c r="R1115" s="1349"/>
      <c r="S1115" s="1349"/>
      <c r="T1115" s="1349"/>
      <c r="U1115" s="1349"/>
      <c r="V1115" s="1349"/>
      <c r="W1115" s="1349"/>
      <c r="X1115" s="1349"/>
      <c r="Y1115" s="1349"/>
      <c r="Z1115" s="1349"/>
      <c r="AA1115" s="1349"/>
      <c r="AB1115" s="1349"/>
      <c r="AC1115" s="1349"/>
      <c r="AD1115" s="1349"/>
      <c r="AE1115" s="1349"/>
      <c r="AF1115" s="1349"/>
    </row>
    <row r="1116">
      <c r="A1116" s="1211"/>
      <c r="B1116" s="1523"/>
      <c r="C1116" s="1523"/>
      <c r="D1116" s="1523"/>
      <c r="E1116" s="1523"/>
      <c r="F1116" s="1523"/>
      <c r="G1116" s="1523"/>
      <c r="H1116" s="1523"/>
      <c r="I1116" s="1523"/>
      <c r="J1116" s="1523"/>
      <c r="K1116" s="1523"/>
      <c r="L1116" s="1523"/>
      <c r="M1116" s="1523"/>
      <c r="N1116" s="1349"/>
      <c r="O1116" s="1349"/>
      <c r="P1116" s="1349"/>
      <c r="Q1116" s="1349"/>
      <c r="R1116" s="1349"/>
      <c r="S1116" s="1349"/>
      <c r="T1116" s="1349"/>
      <c r="U1116" s="1349"/>
      <c r="V1116" s="1349"/>
      <c r="W1116" s="1349"/>
      <c r="X1116" s="1349"/>
      <c r="Y1116" s="1349"/>
      <c r="Z1116" s="1349"/>
      <c r="AA1116" s="1349"/>
      <c r="AB1116" s="1349"/>
      <c r="AC1116" s="1349"/>
      <c r="AD1116" s="1349"/>
      <c r="AE1116" s="1349"/>
      <c r="AF1116" s="1349"/>
    </row>
    <row r="1117">
      <c r="A1117" s="1211"/>
      <c r="B1117" s="1523"/>
      <c r="C1117" s="1523"/>
      <c r="D1117" s="1523"/>
      <c r="E1117" s="1523"/>
      <c r="F1117" s="1523"/>
      <c r="G1117" s="1523"/>
      <c r="H1117" s="1523"/>
      <c r="I1117" s="1523"/>
      <c r="J1117" s="1523"/>
      <c r="K1117" s="1523"/>
      <c r="L1117" s="1523"/>
      <c r="M1117" s="1523"/>
      <c r="N1117" s="1349"/>
      <c r="O1117" s="1349"/>
      <c r="P1117" s="1349"/>
      <c r="Q1117" s="1349"/>
      <c r="R1117" s="1349"/>
      <c r="S1117" s="1349"/>
      <c r="T1117" s="1349"/>
      <c r="U1117" s="1349"/>
      <c r="V1117" s="1349"/>
      <c r="W1117" s="1349"/>
      <c r="X1117" s="1349"/>
      <c r="Y1117" s="1349"/>
      <c r="Z1117" s="1349"/>
      <c r="AA1117" s="1349"/>
      <c r="AB1117" s="1349"/>
      <c r="AC1117" s="1349"/>
      <c r="AD1117" s="1349"/>
      <c r="AE1117" s="1349"/>
      <c r="AF1117" s="1349"/>
    </row>
    <row r="1118">
      <c r="A1118" s="1211"/>
      <c r="B1118" s="1523"/>
      <c r="C1118" s="1523"/>
      <c r="D1118" s="1523"/>
      <c r="E1118" s="1523"/>
      <c r="F1118" s="1523"/>
      <c r="G1118" s="1523"/>
      <c r="H1118" s="1523"/>
      <c r="I1118" s="1523"/>
      <c r="J1118" s="1523"/>
      <c r="K1118" s="1523"/>
      <c r="L1118" s="1523"/>
      <c r="M1118" s="1523"/>
      <c r="N1118" s="1349"/>
      <c r="O1118" s="1349"/>
      <c r="P1118" s="1349"/>
      <c r="Q1118" s="1349"/>
      <c r="R1118" s="1349"/>
      <c r="S1118" s="1349"/>
      <c r="T1118" s="1349"/>
      <c r="U1118" s="1349"/>
      <c r="V1118" s="1349"/>
      <c r="W1118" s="1349"/>
      <c r="X1118" s="1349"/>
      <c r="Y1118" s="1349"/>
      <c r="Z1118" s="1349"/>
      <c r="AA1118" s="1349"/>
      <c r="AB1118" s="1349"/>
      <c r="AC1118" s="1349"/>
      <c r="AD1118" s="1349"/>
      <c r="AE1118" s="1349"/>
      <c r="AF1118" s="1349"/>
    </row>
    <row r="1119">
      <c r="A1119" s="1211"/>
      <c r="B1119" s="1523"/>
      <c r="C1119" s="1523"/>
      <c r="D1119" s="1523"/>
      <c r="E1119" s="1523"/>
      <c r="F1119" s="1523"/>
      <c r="G1119" s="1523"/>
      <c r="H1119" s="1523"/>
      <c r="I1119" s="1523"/>
      <c r="J1119" s="1523"/>
      <c r="K1119" s="1523"/>
      <c r="L1119" s="1523"/>
      <c r="M1119" s="1523"/>
      <c r="N1119" s="1349"/>
      <c r="O1119" s="1349"/>
      <c r="P1119" s="1349"/>
      <c r="Q1119" s="1349"/>
      <c r="R1119" s="1349"/>
      <c r="S1119" s="1349"/>
      <c r="T1119" s="1349"/>
      <c r="U1119" s="1349"/>
      <c r="V1119" s="1349"/>
      <c r="W1119" s="1349"/>
      <c r="X1119" s="1349"/>
      <c r="Y1119" s="1349"/>
      <c r="Z1119" s="1349"/>
      <c r="AA1119" s="1349"/>
      <c r="AB1119" s="1349"/>
      <c r="AC1119" s="1349"/>
      <c r="AD1119" s="1349"/>
      <c r="AE1119" s="1349"/>
      <c r="AF1119" s="1349"/>
    </row>
    <row r="1120">
      <c r="A1120" s="1211"/>
      <c r="B1120" s="1523"/>
      <c r="C1120" s="1523"/>
      <c r="D1120" s="1523"/>
      <c r="E1120" s="1523"/>
      <c r="F1120" s="1523"/>
      <c r="G1120" s="1523"/>
      <c r="H1120" s="1523"/>
      <c r="I1120" s="1523"/>
      <c r="J1120" s="1523"/>
      <c r="K1120" s="1523"/>
      <c r="L1120" s="1523"/>
      <c r="M1120" s="1523"/>
      <c r="N1120" s="1349"/>
      <c r="O1120" s="1349"/>
      <c r="P1120" s="1349"/>
      <c r="Q1120" s="1349"/>
      <c r="R1120" s="1349"/>
      <c r="S1120" s="1349"/>
      <c r="T1120" s="1349"/>
      <c r="U1120" s="1349"/>
      <c r="V1120" s="1349"/>
      <c r="W1120" s="1349"/>
      <c r="X1120" s="1349"/>
      <c r="Y1120" s="1349"/>
      <c r="Z1120" s="1349"/>
      <c r="AA1120" s="1349"/>
      <c r="AB1120" s="1349"/>
      <c r="AC1120" s="1349"/>
      <c r="AD1120" s="1349"/>
      <c r="AE1120" s="1349"/>
      <c r="AF1120" s="1349"/>
    </row>
    <row r="1121">
      <c r="A1121" s="1211"/>
      <c r="B1121" s="1523"/>
      <c r="C1121" s="1523"/>
      <c r="D1121" s="1523"/>
      <c r="E1121" s="1523"/>
      <c r="F1121" s="1523"/>
      <c r="G1121" s="1523"/>
      <c r="H1121" s="1523"/>
      <c r="I1121" s="1523"/>
      <c r="J1121" s="1523"/>
      <c r="K1121" s="1523"/>
      <c r="L1121" s="1523"/>
      <c r="M1121" s="1523"/>
      <c r="N1121" s="1349"/>
      <c r="O1121" s="1349"/>
      <c r="P1121" s="1349"/>
      <c r="Q1121" s="1349"/>
      <c r="R1121" s="1349"/>
      <c r="S1121" s="1349"/>
      <c r="T1121" s="1349"/>
      <c r="U1121" s="1349"/>
      <c r="V1121" s="1349"/>
      <c r="W1121" s="1349"/>
      <c r="X1121" s="1349"/>
      <c r="Y1121" s="1349"/>
      <c r="Z1121" s="1349"/>
      <c r="AA1121" s="1349"/>
      <c r="AB1121" s="1349"/>
      <c r="AC1121" s="1349"/>
      <c r="AD1121" s="1349"/>
      <c r="AE1121" s="1349"/>
      <c r="AF1121" s="1349"/>
    </row>
    <row r="1122">
      <c r="A1122" s="1211"/>
      <c r="B1122" s="1523"/>
      <c r="C1122" s="1523"/>
      <c r="D1122" s="1523"/>
      <c r="E1122" s="1523"/>
      <c r="F1122" s="1523"/>
      <c r="G1122" s="1523"/>
      <c r="H1122" s="1523"/>
      <c r="I1122" s="1523"/>
      <c r="J1122" s="1523"/>
      <c r="K1122" s="1523"/>
      <c r="L1122" s="1523"/>
      <c r="M1122" s="1523"/>
      <c r="N1122" s="1349"/>
      <c r="O1122" s="1349"/>
      <c r="P1122" s="1349"/>
      <c r="Q1122" s="1349"/>
      <c r="R1122" s="1349"/>
      <c r="S1122" s="1349"/>
      <c r="T1122" s="1349"/>
      <c r="U1122" s="1349"/>
      <c r="V1122" s="1349"/>
      <c r="W1122" s="1349"/>
      <c r="X1122" s="1349"/>
      <c r="Y1122" s="1349"/>
      <c r="Z1122" s="1349"/>
      <c r="AA1122" s="1349"/>
      <c r="AB1122" s="1349"/>
      <c r="AC1122" s="1349"/>
      <c r="AD1122" s="1349"/>
      <c r="AE1122" s="1349"/>
      <c r="AF1122" s="1349"/>
    </row>
    <row r="1123">
      <c r="A1123" s="1211"/>
      <c r="B1123" s="1523"/>
      <c r="C1123" s="1523"/>
      <c r="D1123" s="1523"/>
      <c r="E1123" s="1523"/>
      <c r="F1123" s="1523"/>
      <c r="G1123" s="1523"/>
      <c r="H1123" s="1523"/>
      <c r="I1123" s="1523"/>
      <c r="J1123" s="1523"/>
      <c r="K1123" s="1523"/>
      <c r="L1123" s="1523"/>
      <c r="M1123" s="1523"/>
      <c r="N1123" s="1349"/>
      <c r="O1123" s="1349"/>
      <c r="P1123" s="1349"/>
      <c r="Q1123" s="1349"/>
      <c r="R1123" s="1349"/>
      <c r="S1123" s="1349"/>
      <c r="T1123" s="1349"/>
      <c r="U1123" s="1349"/>
      <c r="V1123" s="1349"/>
      <c r="W1123" s="1349"/>
      <c r="X1123" s="1349"/>
      <c r="Y1123" s="1349"/>
      <c r="Z1123" s="1349"/>
      <c r="AA1123" s="1349"/>
      <c r="AB1123" s="1349"/>
      <c r="AC1123" s="1349"/>
      <c r="AD1123" s="1349"/>
      <c r="AE1123" s="1349"/>
      <c r="AF1123" s="1349"/>
    </row>
    <row r="1124">
      <c r="A1124" s="1211"/>
      <c r="B1124" s="1523"/>
      <c r="C1124" s="1523"/>
      <c r="D1124" s="1523"/>
      <c r="E1124" s="1523"/>
      <c r="F1124" s="1523"/>
      <c r="G1124" s="1523"/>
      <c r="H1124" s="1523"/>
      <c r="I1124" s="1523"/>
      <c r="J1124" s="1523"/>
      <c r="K1124" s="1523"/>
      <c r="L1124" s="1523"/>
      <c r="M1124" s="1523"/>
      <c r="N1124" s="1349"/>
      <c r="O1124" s="1349"/>
      <c r="P1124" s="1349"/>
      <c r="Q1124" s="1349"/>
      <c r="R1124" s="1349"/>
      <c r="S1124" s="1349"/>
      <c r="T1124" s="1349"/>
      <c r="U1124" s="1349"/>
      <c r="V1124" s="1349"/>
      <c r="W1124" s="1349"/>
      <c r="X1124" s="1349"/>
      <c r="Y1124" s="1349"/>
      <c r="Z1124" s="1349"/>
      <c r="AA1124" s="1349"/>
      <c r="AB1124" s="1349"/>
      <c r="AC1124" s="1349"/>
      <c r="AD1124" s="1349"/>
      <c r="AE1124" s="1349"/>
      <c r="AF1124" s="1349"/>
    </row>
    <row r="1125">
      <c r="A1125" s="1211"/>
      <c r="B1125" s="1523"/>
      <c r="C1125" s="1523"/>
      <c r="D1125" s="1523"/>
      <c r="E1125" s="1523"/>
      <c r="F1125" s="1523"/>
      <c r="G1125" s="1523"/>
      <c r="H1125" s="1523"/>
      <c r="I1125" s="1523"/>
      <c r="J1125" s="1523"/>
      <c r="K1125" s="1523"/>
      <c r="L1125" s="1523"/>
      <c r="M1125" s="1523"/>
      <c r="N1125" s="1349"/>
      <c r="O1125" s="1349"/>
      <c r="P1125" s="1349"/>
      <c r="Q1125" s="1349"/>
      <c r="R1125" s="1349"/>
      <c r="S1125" s="1349"/>
      <c r="T1125" s="1349"/>
      <c r="U1125" s="1349"/>
      <c r="V1125" s="1349"/>
      <c r="W1125" s="1349"/>
      <c r="X1125" s="1349"/>
      <c r="Y1125" s="1349"/>
      <c r="Z1125" s="1349"/>
      <c r="AA1125" s="1349"/>
      <c r="AB1125" s="1349"/>
      <c r="AC1125" s="1349"/>
      <c r="AD1125" s="1349"/>
      <c r="AE1125" s="1349"/>
      <c r="AF1125" s="1349"/>
    </row>
    <row r="1126">
      <c r="A1126" s="1211"/>
      <c r="B1126" s="1523"/>
      <c r="C1126" s="1523"/>
      <c r="D1126" s="1523"/>
      <c r="E1126" s="1523"/>
      <c r="F1126" s="1523"/>
      <c r="G1126" s="1523"/>
      <c r="H1126" s="1523"/>
      <c r="I1126" s="1523"/>
      <c r="J1126" s="1523"/>
      <c r="K1126" s="1523"/>
      <c r="L1126" s="1523"/>
      <c r="M1126" s="1523"/>
      <c r="N1126" s="1349"/>
      <c r="O1126" s="1349"/>
      <c r="P1126" s="1349"/>
      <c r="Q1126" s="1349"/>
      <c r="R1126" s="1349"/>
      <c r="S1126" s="1349"/>
      <c r="T1126" s="1349"/>
      <c r="U1126" s="1349"/>
      <c r="V1126" s="1349"/>
      <c r="W1126" s="1349"/>
      <c r="X1126" s="1349"/>
      <c r="Y1126" s="1349"/>
      <c r="Z1126" s="1349"/>
      <c r="AA1126" s="1349"/>
      <c r="AB1126" s="1349"/>
      <c r="AC1126" s="1349"/>
      <c r="AD1126" s="1349"/>
      <c r="AE1126" s="1349"/>
      <c r="AF1126" s="1349"/>
    </row>
    <row r="1127">
      <c r="A1127" s="1211"/>
      <c r="B1127" s="1523"/>
      <c r="C1127" s="1523"/>
      <c r="D1127" s="1523"/>
      <c r="E1127" s="1523"/>
      <c r="F1127" s="1523"/>
      <c r="G1127" s="1523"/>
      <c r="H1127" s="1523"/>
      <c r="I1127" s="1523"/>
      <c r="J1127" s="1523"/>
      <c r="K1127" s="1523"/>
      <c r="L1127" s="1523"/>
      <c r="M1127" s="1523"/>
      <c r="N1127" s="1349"/>
      <c r="O1127" s="1349"/>
      <c r="P1127" s="1349"/>
      <c r="Q1127" s="1349"/>
      <c r="R1127" s="1349"/>
      <c r="S1127" s="1349"/>
      <c r="T1127" s="1349"/>
      <c r="U1127" s="1349"/>
      <c r="V1127" s="1349"/>
      <c r="W1127" s="1349"/>
      <c r="X1127" s="1349"/>
      <c r="Y1127" s="1349"/>
      <c r="Z1127" s="1349"/>
      <c r="AA1127" s="1349"/>
      <c r="AB1127" s="1349"/>
      <c r="AC1127" s="1349"/>
      <c r="AD1127" s="1349"/>
      <c r="AE1127" s="1349"/>
      <c r="AF1127" s="1349"/>
    </row>
    <row r="1128">
      <c r="A1128" s="1211"/>
      <c r="B1128" s="1523"/>
      <c r="C1128" s="1523"/>
      <c r="D1128" s="1523"/>
      <c r="E1128" s="1523"/>
      <c r="F1128" s="1523"/>
      <c r="G1128" s="1523"/>
      <c r="H1128" s="1523"/>
      <c r="I1128" s="1523"/>
      <c r="J1128" s="1523"/>
      <c r="K1128" s="1523"/>
      <c r="L1128" s="1523"/>
      <c r="M1128" s="1523"/>
      <c r="N1128" s="1349"/>
      <c r="O1128" s="1349"/>
      <c r="P1128" s="1349"/>
      <c r="Q1128" s="1349"/>
      <c r="R1128" s="1349"/>
      <c r="S1128" s="1349"/>
      <c r="T1128" s="1349"/>
      <c r="U1128" s="1349"/>
      <c r="V1128" s="1349"/>
      <c r="W1128" s="1349"/>
      <c r="X1128" s="1349"/>
      <c r="Y1128" s="1349"/>
      <c r="Z1128" s="1349"/>
      <c r="AA1128" s="1349"/>
      <c r="AB1128" s="1349"/>
      <c r="AC1128" s="1349"/>
      <c r="AD1128" s="1349"/>
      <c r="AE1128" s="1349"/>
      <c r="AF1128" s="1349"/>
    </row>
    <row r="1129">
      <c r="A1129" s="1211"/>
      <c r="B1129" s="1523"/>
      <c r="C1129" s="1523"/>
      <c r="D1129" s="1523"/>
      <c r="E1129" s="1523"/>
      <c r="F1129" s="1523"/>
      <c r="G1129" s="1523"/>
      <c r="H1129" s="1523"/>
      <c r="I1129" s="1523"/>
      <c r="J1129" s="1523"/>
      <c r="K1129" s="1523"/>
      <c r="L1129" s="1523"/>
      <c r="M1129" s="1523"/>
      <c r="N1129" s="1349"/>
      <c r="O1129" s="1349"/>
      <c r="P1129" s="1349"/>
      <c r="Q1129" s="1349"/>
      <c r="R1129" s="1349"/>
      <c r="S1129" s="1349"/>
      <c r="T1129" s="1349"/>
      <c r="U1129" s="1349"/>
      <c r="V1129" s="1349"/>
      <c r="W1129" s="1349"/>
      <c r="X1129" s="1349"/>
      <c r="Y1129" s="1349"/>
      <c r="Z1129" s="1349"/>
      <c r="AA1129" s="1349"/>
      <c r="AB1129" s="1349"/>
      <c r="AC1129" s="1349"/>
      <c r="AD1129" s="1349"/>
      <c r="AE1129" s="1349"/>
      <c r="AF1129" s="1349"/>
    </row>
    <row r="1130">
      <c r="A1130" s="1211"/>
      <c r="B1130" s="1523"/>
      <c r="C1130" s="1523"/>
      <c r="D1130" s="1523"/>
      <c r="E1130" s="1523"/>
      <c r="F1130" s="1523"/>
      <c r="G1130" s="1523"/>
      <c r="H1130" s="1523"/>
      <c r="I1130" s="1523"/>
      <c r="J1130" s="1523"/>
      <c r="K1130" s="1523"/>
      <c r="L1130" s="1523"/>
      <c r="M1130" s="1523"/>
      <c r="N1130" s="1349"/>
      <c r="O1130" s="1349"/>
      <c r="P1130" s="1349"/>
      <c r="Q1130" s="1349"/>
      <c r="R1130" s="1349"/>
      <c r="S1130" s="1349"/>
      <c r="T1130" s="1349"/>
      <c r="U1130" s="1349"/>
      <c r="V1130" s="1349"/>
      <c r="W1130" s="1349"/>
      <c r="X1130" s="1349"/>
      <c r="Y1130" s="1349"/>
      <c r="Z1130" s="1349"/>
      <c r="AA1130" s="1349"/>
      <c r="AB1130" s="1349"/>
      <c r="AC1130" s="1349"/>
      <c r="AD1130" s="1349"/>
      <c r="AE1130" s="1349"/>
      <c r="AF1130" s="1349"/>
    </row>
    <row r="1131">
      <c r="A1131" s="1211"/>
      <c r="B1131" s="1523"/>
      <c r="C1131" s="1523"/>
      <c r="D1131" s="1523"/>
      <c r="E1131" s="1523"/>
      <c r="F1131" s="1523"/>
      <c r="G1131" s="1523"/>
      <c r="H1131" s="1523"/>
      <c r="I1131" s="1523"/>
      <c r="J1131" s="1523"/>
      <c r="K1131" s="1523"/>
      <c r="L1131" s="1523"/>
      <c r="M1131" s="1523"/>
      <c r="N1131" s="1349"/>
      <c r="O1131" s="1349"/>
      <c r="P1131" s="1349"/>
      <c r="Q1131" s="1349"/>
      <c r="R1131" s="1349"/>
      <c r="S1131" s="1349"/>
      <c r="T1131" s="1349"/>
      <c r="U1131" s="1349"/>
      <c r="V1131" s="1349"/>
      <c r="W1131" s="1349"/>
      <c r="X1131" s="1349"/>
      <c r="Y1131" s="1349"/>
      <c r="Z1131" s="1349"/>
      <c r="AA1131" s="1349"/>
      <c r="AB1131" s="1349"/>
      <c r="AC1131" s="1349"/>
      <c r="AD1131" s="1349"/>
      <c r="AE1131" s="1349"/>
      <c r="AF1131" s="1349"/>
    </row>
    <row r="1132">
      <c r="A1132" s="1211"/>
      <c r="B1132" s="1523"/>
      <c r="C1132" s="1523"/>
      <c r="D1132" s="1523"/>
      <c r="E1132" s="1523"/>
      <c r="F1132" s="1523"/>
      <c r="G1132" s="1523"/>
      <c r="H1132" s="1523"/>
      <c r="I1132" s="1523"/>
      <c r="J1132" s="1523"/>
      <c r="K1132" s="1523"/>
      <c r="L1132" s="1523"/>
      <c r="M1132" s="1523"/>
      <c r="N1132" s="1349"/>
      <c r="O1132" s="1349"/>
      <c r="P1132" s="1349"/>
      <c r="Q1132" s="1349"/>
      <c r="R1132" s="1349"/>
      <c r="S1132" s="1349"/>
      <c r="T1132" s="1349"/>
      <c r="U1132" s="1349"/>
      <c r="V1132" s="1349"/>
      <c r="W1132" s="1349"/>
      <c r="X1132" s="1349"/>
      <c r="Y1132" s="1349"/>
      <c r="Z1132" s="1349"/>
      <c r="AA1132" s="1349"/>
      <c r="AB1132" s="1349"/>
      <c r="AC1132" s="1349"/>
      <c r="AD1132" s="1349"/>
      <c r="AE1132" s="1349"/>
      <c r="AF1132" s="1349"/>
    </row>
    <row r="1133">
      <c r="A1133" s="1211"/>
      <c r="B1133" s="1523"/>
      <c r="C1133" s="1523"/>
      <c r="D1133" s="1523"/>
      <c r="E1133" s="1523"/>
      <c r="F1133" s="1523"/>
      <c r="G1133" s="1523"/>
      <c r="H1133" s="1523"/>
      <c r="I1133" s="1523"/>
      <c r="J1133" s="1523"/>
      <c r="K1133" s="1523"/>
      <c r="L1133" s="1523"/>
      <c r="M1133" s="1523"/>
      <c r="N1133" s="1349"/>
      <c r="O1133" s="1349"/>
      <c r="P1133" s="1349"/>
      <c r="Q1133" s="1349"/>
      <c r="R1133" s="1349"/>
      <c r="S1133" s="1349"/>
      <c r="T1133" s="1349"/>
      <c r="U1133" s="1349"/>
      <c r="V1133" s="1349"/>
      <c r="W1133" s="1349"/>
      <c r="X1133" s="1349"/>
      <c r="Y1133" s="1349"/>
      <c r="Z1133" s="1349"/>
      <c r="AA1133" s="1349"/>
      <c r="AB1133" s="1349"/>
      <c r="AC1133" s="1349"/>
      <c r="AD1133" s="1349"/>
      <c r="AE1133" s="1349"/>
      <c r="AF1133" s="1349"/>
    </row>
    <row r="1134">
      <c r="A1134" s="1211"/>
      <c r="B1134" s="1523"/>
      <c r="C1134" s="1523"/>
      <c r="D1134" s="1523"/>
      <c r="E1134" s="1523"/>
      <c r="F1134" s="1523"/>
      <c r="G1134" s="1523"/>
      <c r="H1134" s="1523"/>
      <c r="I1134" s="1523"/>
      <c r="J1134" s="1523"/>
      <c r="K1134" s="1523"/>
      <c r="L1134" s="1523"/>
      <c r="M1134" s="1523"/>
      <c r="N1134" s="1349"/>
      <c r="O1134" s="1349"/>
      <c r="P1134" s="1349"/>
      <c r="Q1134" s="1349"/>
      <c r="R1134" s="1349"/>
      <c r="S1134" s="1349"/>
      <c r="T1134" s="1349"/>
      <c r="U1134" s="1349"/>
      <c r="V1134" s="1349"/>
      <c r="W1134" s="1349"/>
      <c r="X1134" s="1349"/>
      <c r="Y1134" s="1349"/>
      <c r="Z1134" s="1349"/>
      <c r="AA1134" s="1349"/>
      <c r="AB1134" s="1349"/>
      <c r="AC1134" s="1349"/>
      <c r="AD1134" s="1349"/>
      <c r="AE1134" s="1349"/>
      <c r="AF1134" s="1349"/>
    </row>
    <row r="1135">
      <c r="A1135" s="1211"/>
      <c r="B1135" s="1523"/>
      <c r="C1135" s="1523"/>
      <c r="D1135" s="1523"/>
      <c r="E1135" s="1523"/>
      <c r="F1135" s="1523"/>
      <c r="G1135" s="1523"/>
      <c r="H1135" s="1523"/>
      <c r="I1135" s="1523"/>
      <c r="J1135" s="1523"/>
      <c r="K1135" s="1523"/>
      <c r="L1135" s="1523"/>
      <c r="M1135" s="1523"/>
      <c r="N1135" s="1349"/>
      <c r="O1135" s="1349"/>
      <c r="P1135" s="1349"/>
      <c r="Q1135" s="1349"/>
      <c r="R1135" s="1349"/>
      <c r="S1135" s="1349"/>
      <c r="T1135" s="1349"/>
      <c r="U1135" s="1349"/>
      <c r="V1135" s="1349"/>
      <c r="W1135" s="1349"/>
      <c r="X1135" s="1349"/>
      <c r="Y1135" s="1349"/>
      <c r="Z1135" s="1349"/>
      <c r="AA1135" s="1349"/>
      <c r="AB1135" s="1349"/>
      <c r="AC1135" s="1349"/>
      <c r="AD1135" s="1349"/>
      <c r="AE1135" s="1349"/>
      <c r="AF1135" s="1349"/>
    </row>
    <row r="1136">
      <c r="A1136" s="1211"/>
      <c r="B1136" s="1523"/>
      <c r="C1136" s="1523"/>
      <c r="D1136" s="1523"/>
      <c r="E1136" s="1523"/>
      <c r="F1136" s="1523"/>
      <c r="G1136" s="1523"/>
      <c r="H1136" s="1523"/>
      <c r="I1136" s="1523"/>
      <c r="J1136" s="1523"/>
      <c r="K1136" s="1523"/>
      <c r="L1136" s="1523"/>
      <c r="M1136" s="1523"/>
      <c r="N1136" s="1349"/>
      <c r="O1136" s="1349"/>
      <c r="P1136" s="1349"/>
      <c r="Q1136" s="1349"/>
      <c r="R1136" s="1349"/>
      <c r="S1136" s="1349"/>
      <c r="T1136" s="1349"/>
      <c r="U1136" s="1349"/>
      <c r="V1136" s="1349"/>
      <c r="W1136" s="1349"/>
      <c r="X1136" s="1349"/>
      <c r="Y1136" s="1349"/>
      <c r="Z1136" s="1349"/>
      <c r="AA1136" s="1349"/>
      <c r="AB1136" s="1349"/>
      <c r="AC1136" s="1349"/>
      <c r="AD1136" s="1349"/>
      <c r="AE1136" s="1349"/>
      <c r="AF1136" s="1349"/>
    </row>
    <row r="1137">
      <c r="A1137" s="1211"/>
      <c r="B1137" s="1523"/>
      <c r="C1137" s="1523"/>
      <c r="D1137" s="1523"/>
      <c r="E1137" s="1523"/>
      <c r="F1137" s="1523"/>
      <c r="G1137" s="1523"/>
      <c r="H1137" s="1523"/>
      <c r="I1137" s="1523"/>
      <c r="J1137" s="1523"/>
      <c r="K1137" s="1523"/>
      <c r="L1137" s="1523"/>
      <c r="M1137" s="1523"/>
      <c r="N1137" s="1349"/>
      <c r="O1137" s="1349"/>
      <c r="P1137" s="1349"/>
      <c r="Q1137" s="1349"/>
      <c r="R1137" s="1349"/>
      <c r="S1137" s="1349"/>
      <c r="T1137" s="1349"/>
      <c r="U1137" s="1349"/>
      <c r="V1137" s="1349"/>
      <c r="W1137" s="1349"/>
      <c r="X1137" s="1349"/>
      <c r="Y1137" s="1349"/>
      <c r="Z1137" s="1349"/>
      <c r="AA1137" s="1349"/>
      <c r="AB1137" s="1349"/>
      <c r="AC1137" s="1349"/>
      <c r="AD1137" s="1349"/>
      <c r="AE1137" s="1349"/>
      <c r="AF1137" s="1349"/>
    </row>
    <row r="1138">
      <c r="A1138" s="1211"/>
      <c r="B1138" s="1523"/>
      <c r="C1138" s="1523"/>
      <c r="D1138" s="1523"/>
      <c r="E1138" s="1523"/>
      <c r="F1138" s="1523"/>
      <c r="G1138" s="1523"/>
      <c r="H1138" s="1523"/>
      <c r="I1138" s="1523"/>
      <c r="J1138" s="1523"/>
      <c r="K1138" s="1523"/>
      <c r="L1138" s="1523"/>
      <c r="M1138" s="1523"/>
      <c r="N1138" s="1349"/>
      <c r="O1138" s="1349"/>
      <c r="P1138" s="1349"/>
      <c r="Q1138" s="1349"/>
      <c r="R1138" s="1349"/>
      <c r="S1138" s="1349"/>
      <c r="T1138" s="1349"/>
      <c r="U1138" s="1349"/>
      <c r="V1138" s="1349"/>
      <c r="W1138" s="1349"/>
      <c r="X1138" s="1349"/>
      <c r="Y1138" s="1349"/>
      <c r="Z1138" s="1349"/>
      <c r="AA1138" s="1349"/>
      <c r="AB1138" s="1349"/>
      <c r="AC1138" s="1349"/>
      <c r="AD1138" s="1349"/>
      <c r="AE1138" s="1349"/>
      <c r="AF1138" s="1349"/>
    </row>
    <row r="1139">
      <c r="A1139" s="1211"/>
      <c r="B1139" s="1523"/>
      <c r="C1139" s="1523"/>
      <c r="D1139" s="1523"/>
      <c r="E1139" s="1523"/>
      <c r="F1139" s="1523"/>
      <c r="G1139" s="1523"/>
      <c r="H1139" s="1523"/>
      <c r="I1139" s="1523"/>
      <c r="J1139" s="1523"/>
      <c r="K1139" s="1523"/>
      <c r="L1139" s="1523"/>
      <c r="M1139" s="1523"/>
      <c r="N1139" s="1349"/>
      <c r="O1139" s="1349"/>
      <c r="P1139" s="1349"/>
      <c r="Q1139" s="1349"/>
      <c r="R1139" s="1349"/>
      <c r="S1139" s="1349"/>
      <c r="T1139" s="1349"/>
      <c r="U1139" s="1349"/>
      <c r="V1139" s="1349"/>
      <c r="W1139" s="1349"/>
      <c r="X1139" s="1349"/>
      <c r="Y1139" s="1349"/>
      <c r="Z1139" s="1349"/>
      <c r="AA1139" s="1349"/>
      <c r="AB1139" s="1349"/>
      <c r="AC1139" s="1349"/>
      <c r="AD1139" s="1349"/>
      <c r="AE1139" s="1349"/>
      <c r="AF1139" s="1349"/>
    </row>
    <row r="1140">
      <c r="A1140" s="1211"/>
      <c r="B1140" s="1523"/>
      <c r="C1140" s="1523"/>
      <c r="D1140" s="1523"/>
      <c r="E1140" s="1523"/>
      <c r="F1140" s="1523"/>
      <c r="G1140" s="1523"/>
      <c r="H1140" s="1523"/>
      <c r="I1140" s="1523"/>
      <c r="J1140" s="1523"/>
      <c r="K1140" s="1523"/>
      <c r="L1140" s="1523"/>
      <c r="M1140" s="1523"/>
      <c r="N1140" s="1349"/>
      <c r="O1140" s="1349"/>
      <c r="P1140" s="1349"/>
      <c r="Q1140" s="1349"/>
      <c r="R1140" s="1349"/>
      <c r="S1140" s="1349"/>
      <c r="T1140" s="1349"/>
      <c r="U1140" s="1349"/>
      <c r="V1140" s="1349"/>
      <c r="W1140" s="1349"/>
      <c r="X1140" s="1349"/>
      <c r="Y1140" s="1349"/>
      <c r="Z1140" s="1349"/>
      <c r="AA1140" s="1349"/>
      <c r="AB1140" s="1349"/>
      <c r="AC1140" s="1349"/>
      <c r="AD1140" s="1349"/>
      <c r="AE1140" s="1349"/>
      <c r="AF1140" s="1349"/>
    </row>
    <row r="1141">
      <c r="A1141" s="1211"/>
      <c r="B1141" s="1523"/>
      <c r="C1141" s="1523"/>
      <c r="D1141" s="1523"/>
      <c r="E1141" s="1523"/>
      <c r="F1141" s="1523"/>
      <c r="G1141" s="1523"/>
      <c r="H1141" s="1523"/>
      <c r="I1141" s="1523"/>
      <c r="J1141" s="1523"/>
      <c r="K1141" s="1523"/>
      <c r="L1141" s="1523"/>
      <c r="M1141" s="1523"/>
      <c r="N1141" s="1349"/>
      <c r="O1141" s="1349"/>
      <c r="P1141" s="1349"/>
      <c r="Q1141" s="1349"/>
      <c r="R1141" s="1349"/>
      <c r="S1141" s="1349"/>
      <c r="T1141" s="1349"/>
      <c r="U1141" s="1349"/>
      <c r="V1141" s="1349"/>
      <c r="W1141" s="1349"/>
      <c r="X1141" s="1349"/>
      <c r="Y1141" s="1349"/>
      <c r="Z1141" s="1349"/>
      <c r="AA1141" s="1349"/>
      <c r="AB1141" s="1349"/>
      <c r="AC1141" s="1349"/>
      <c r="AD1141" s="1349"/>
      <c r="AE1141" s="1349"/>
      <c r="AF1141" s="134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379" t="s">
        <v>1362</v>
      </c>
      <c r="B1" s="1381"/>
      <c r="C1" s="1381"/>
      <c r="D1" s="1381"/>
      <c r="E1" s="1381"/>
      <c r="F1" s="1381"/>
      <c r="G1" s="1381"/>
      <c r="H1" s="1381"/>
      <c r="I1" s="1381"/>
      <c r="J1" s="1381"/>
      <c r="K1" s="1381"/>
      <c r="L1" s="1381"/>
      <c r="M1" s="1381"/>
      <c r="N1" s="1381"/>
      <c r="O1" s="1381"/>
      <c r="P1" s="1381"/>
      <c r="Q1" s="1381"/>
      <c r="R1" s="1381"/>
      <c r="S1" s="1381"/>
      <c r="T1" s="1381"/>
      <c r="U1" s="1381"/>
      <c r="V1" s="1381"/>
      <c r="W1" s="1381"/>
      <c r="X1" s="1381"/>
      <c r="Y1" s="1381"/>
      <c r="Z1" s="1381"/>
      <c r="AA1" s="1381"/>
      <c r="AB1" s="1381"/>
      <c r="AC1" s="1381"/>
      <c r="AD1" s="1381"/>
      <c r="AE1" s="1381"/>
      <c r="AF1" s="1381"/>
      <c r="AG1" s="1381"/>
      <c r="AH1" s="1381"/>
      <c r="AI1" s="1381"/>
      <c r="AJ1" s="1381"/>
      <c r="AK1" s="1381"/>
      <c r="AL1" s="1381"/>
      <c r="AM1" s="1381"/>
      <c r="AN1" s="1381"/>
      <c r="AO1" s="1381"/>
      <c r="AP1" s="1381"/>
      <c r="AQ1" s="1381"/>
      <c r="AR1" s="1381"/>
      <c r="AS1" s="1381"/>
      <c r="AT1" s="1381"/>
      <c r="AU1" s="1381"/>
      <c r="AV1" s="1381"/>
      <c r="AW1" s="1381"/>
      <c r="AX1" s="1381"/>
      <c r="AY1" s="1381"/>
      <c r="AZ1" s="1381"/>
      <c r="BA1" s="1381"/>
      <c r="BB1" s="1381"/>
      <c r="BC1" s="1381"/>
      <c r="BD1" s="1381"/>
      <c r="BE1" s="1381"/>
      <c r="BF1" s="1381"/>
      <c r="BG1" s="1381"/>
      <c r="BH1" s="1381"/>
      <c r="BI1" s="1381"/>
      <c r="BJ1" s="1381"/>
      <c r="BK1" s="1381"/>
      <c r="BL1" s="1381"/>
      <c r="BM1" s="1381"/>
    </row>
    <row r="2">
      <c r="A2" s="1381"/>
      <c r="B2" s="1381"/>
      <c r="C2" s="1381"/>
      <c r="D2" s="1381"/>
      <c r="E2" s="1381"/>
      <c r="F2" s="1381"/>
      <c r="G2" s="1381"/>
      <c r="H2" s="1381"/>
      <c r="I2" s="1381"/>
      <c r="J2" s="1381"/>
      <c r="K2" s="1381"/>
      <c r="L2" s="1381"/>
      <c r="M2" s="1381"/>
      <c r="N2" s="1381"/>
      <c r="O2" s="1381"/>
      <c r="P2" s="1381"/>
      <c r="Q2" s="1381"/>
      <c r="R2" s="1381"/>
      <c r="S2" s="1381"/>
      <c r="T2" s="1381"/>
      <c r="U2" s="1381"/>
      <c r="V2" s="1381"/>
      <c r="W2" s="1381"/>
      <c r="X2" s="1381"/>
      <c r="Y2" s="1381"/>
      <c r="Z2" s="1381"/>
      <c r="AA2" s="1381"/>
      <c r="AB2" s="1381"/>
      <c r="AC2" s="1381"/>
      <c r="AD2" s="1381"/>
      <c r="AE2" s="1381"/>
      <c r="AF2" s="1381"/>
      <c r="AG2" s="1381"/>
      <c r="AH2" s="1381"/>
      <c r="AI2" s="1381"/>
      <c r="AJ2" s="1381"/>
      <c r="AK2" s="1381"/>
      <c r="AL2" s="1381"/>
      <c r="AM2" s="1381"/>
      <c r="AN2" s="1381"/>
      <c r="AO2" s="1381"/>
      <c r="AP2" s="1381"/>
      <c r="AQ2" s="1381"/>
      <c r="AR2" s="1381"/>
      <c r="AS2" s="1381"/>
      <c r="AT2" s="1381"/>
      <c r="AU2" s="1381"/>
      <c r="AV2" s="1381"/>
      <c r="AW2" s="1381"/>
      <c r="AX2" s="1381"/>
      <c r="AY2" s="1381"/>
      <c r="AZ2" s="1381"/>
      <c r="BA2" s="1381"/>
      <c r="BB2" s="1381"/>
      <c r="BC2" s="1381"/>
      <c r="BD2" s="1381"/>
      <c r="BE2" s="1381"/>
      <c r="BF2" s="1381"/>
      <c r="BG2" s="1381"/>
      <c r="BH2" s="1381"/>
      <c r="BI2" s="1381"/>
      <c r="BJ2" s="1381"/>
      <c r="BK2" s="1381"/>
      <c r="BL2" s="1381"/>
      <c r="BM2" s="1381"/>
    </row>
    <row r="3">
      <c r="A3" s="1384" t="s">
        <v>1363</v>
      </c>
      <c r="B3" s="1381"/>
      <c r="C3" s="1381"/>
      <c r="D3" s="1381"/>
      <c r="E3" s="1381"/>
      <c r="F3" s="1381"/>
      <c r="G3" s="1381"/>
      <c r="H3" s="1381"/>
      <c r="I3" s="1381"/>
      <c r="J3" s="1381"/>
      <c r="K3" s="1381"/>
      <c r="L3" s="1381"/>
      <c r="M3" s="1381"/>
      <c r="N3" s="1381"/>
      <c r="O3" s="1381"/>
      <c r="P3" s="1381"/>
      <c r="Q3" s="1381"/>
      <c r="R3" s="1381"/>
      <c r="S3" s="1381"/>
      <c r="T3" s="1381"/>
      <c r="U3" s="1381"/>
      <c r="V3" s="1381"/>
      <c r="W3" s="1381"/>
      <c r="X3" s="1381"/>
      <c r="Y3" s="1381"/>
      <c r="Z3" s="1381"/>
      <c r="AA3" s="1381"/>
      <c r="AB3" s="1381"/>
      <c r="AC3" s="1381"/>
      <c r="AD3" s="1381"/>
      <c r="AE3" s="1381"/>
      <c r="AF3" s="1381"/>
      <c r="AG3" s="1381"/>
      <c r="AH3" s="1381"/>
      <c r="AI3" s="1381"/>
      <c r="AJ3" s="1381"/>
      <c r="AK3" s="1381"/>
      <c r="AL3" s="1381"/>
      <c r="AM3" s="1381"/>
      <c r="AN3" s="1381"/>
      <c r="AO3" s="1381"/>
      <c r="AP3" s="1381"/>
      <c r="AQ3" s="1381"/>
      <c r="AR3" s="1381"/>
      <c r="AS3" s="1381"/>
      <c r="AT3" s="1381"/>
      <c r="AU3" s="1381"/>
      <c r="AV3" s="1381"/>
      <c r="AW3" s="1381"/>
      <c r="AX3" s="1381"/>
      <c r="AY3" s="1381"/>
      <c r="AZ3" s="1381"/>
      <c r="BA3" s="1381"/>
      <c r="BB3" s="1381"/>
      <c r="BC3" s="1381"/>
      <c r="BD3" s="1381"/>
      <c r="BE3" s="1381"/>
      <c r="BF3" s="1381"/>
      <c r="BG3" s="1381"/>
      <c r="BH3" s="1381"/>
      <c r="BI3" s="1381"/>
      <c r="BJ3" s="1381"/>
      <c r="BK3" s="1381"/>
      <c r="BL3" s="1381"/>
      <c r="BM3" s="1381"/>
    </row>
    <row r="4">
      <c r="A4" s="1381"/>
      <c r="B4" s="1381"/>
      <c r="C4" s="1381"/>
      <c r="D4" s="1381"/>
      <c r="E4" s="1381"/>
      <c r="F4" s="1381"/>
      <c r="G4" s="1381"/>
      <c r="H4" s="1385">
        <v>1.6909567E7</v>
      </c>
      <c r="I4" s="1381"/>
      <c r="J4" s="1381"/>
      <c r="K4" s="1381"/>
      <c r="L4" s="1381"/>
      <c r="M4" s="1381"/>
      <c r="N4" s="1381"/>
      <c r="O4" s="1381"/>
      <c r="P4" s="1381"/>
      <c r="Q4" s="1381"/>
      <c r="R4" s="1381"/>
      <c r="S4" s="1381"/>
      <c r="T4" s="1381"/>
      <c r="U4" s="1381"/>
      <c r="V4" s="1381"/>
      <c r="W4" s="1381"/>
      <c r="X4" s="1381"/>
      <c r="Y4" s="1381"/>
      <c r="Z4" s="1381"/>
      <c r="AA4" s="1381"/>
      <c r="AB4" s="1381"/>
      <c r="AC4" s="1381"/>
      <c r="AD4" s="1381"/>
      <c r="AE4" s="1381"/>
      <c r="AF4" s="1381"/>
      <c r="AG4" s="1381"/>
      <c r="AH4" s="1381"/>
      <c r="AI4" s="1381"/>
      <c r="AJ4" s="1381"/>
      <c r="AK4" s="1381"/>
      <c r="AL4" s="1381"/>
      <c r="AM4" s="1381"/>
      <c r="AN4" s="1381"/>
      <c r="AO4" s="1381"/>
      <c r="AP4" s="1381"/>
      <c r="AQ4" s="1381"/>
      <c r="AR4" s="1381"/>
      <c r="AS4" s="1381"/>
      <c r="AT4" s="1381"/>
      <c r="AU4" s="1381"/>
      <c r="AV4" s="1381"/>
      <c r="AW4" s="1381"/>
      <c r="AX4" s="1381"/>
      <c r="AY4" s="1381"/>
      <c r="AZ4" s="1381"/>
      <c r="BA4" s="1381"/>
      <c r="BB4" s="1381"/>
      <c r="BC4" s="1381"/>
      <c r="BD4" s="1381"/>
      <c r="BE4" s="1381"/>
      <c r="BF4" s="1381"/>
      <c r="BG4" s="1381"/>
      <c r="BH4" s="1381"/>
      <c r="BI4" s="1381"/>
      <c r="BJ4" s="1381"/>
      <c r="BK4" s="1381"/>
      <c r="BL4" s="1381"/>
      <c r="BM4" s="1381"/>
    </row>
    <row r="5">
      <c r="A5" s="1387" t="s">
        <v>1364</v>
      </c>
      <c r="B5" s="1381"/>
      <c r="C5" s="1381"/>
      <c r="D5" s="1381"/>
      <c r="E5" s="1381"/>
      <c r="F5" s="1381"/>
      <c r="G5" s="1381"/>
      <c r="H5" s="1388"/>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1"/>
      <c r="AZ5" s="1381"/>
      <c r="BA5" s="1381"/>
      <c r="BB5" s="1381"/>
      <c r="BC5" s="1381"/>
      <c r="BD5" s="1381"/>
      <c r="BE5" s="1381"/>
      <c r="BF5" s="1381"/>
      <c r="BG5" s="1381"/>
      <c r="BH5" s="1381"/>
      <c r="BI5" s="1381"/>
      <c r="BJ5" s="1381"/>
      <c r="BK5" s="1381"/>
      <c r="BL5" s="1381"/>
      <c r="BM5" s="1381"/>
    </row>
    <row r="6">
      <c r="A6" s="1390" t="s">
        <v>1365</v>
      </c>
      <c r="B6" s="1391"/>
      <c r="C6" s="1391"/>
      <c r="D6" s="1391"/>
      <c r="E6" s="1391"/>
      <c r="F6" s="1391"/>
      <c r="G6" s="1392"/>
      <c r="H6" s="1388"/>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1"/>
      <c r="AZ6" s="1381"/>
      <c r="BA6" s="1381"/>
      <c r="BB6" s="1381"/>
      <c r="BC6" s="1381"/>
      <c r="BD6" s="1381"/>
      <c r="BE6" s="1381"/>
      <c r="BF6" s="1381"/>
      <c r="BG6" s="1381"/>
      <c r="BH6" s="1381"/>
      <c r="BI6" s="1381"/>
      <c r="BJ6" s="1381"/>
      <c r="BK6" s="1381"/>
      <c r="BL6" s="1381"/>
      <c r="BM6" s="1381"/>
    </row>
    <row r="7">
      <c r="A7" s="1393"/>
      <c r="B7" s="1394"/>
      <c r="C7" s="1394"/>
      <c r="D7" s="1394"/>
      <c r="E7" s="1394"/>
      <c r="F7" s="1394"/>
      <c r="G7" s="1395"/>
      <c r="H7" s="1381"/>
      <c r="I7" s="1381"/>
      <c r="J7" s="1381"/>
      <c r="K7" s="1381"/>
      <c r="L7" s="1381"/>
      <c r="M7" s="1381"/>
      <c r="N7" s="1381"/>
      <c r="O7" s="1381"/>
      <c r="P7" s="1381"/>
      <c r="Q7" s="1381"/>
      <c r="R7" s="1381"/>
      <c r="S7" s="1381"/>
      <c r="T7" s="1381"/>
      <c r="U7" s="1381"/>
      <c r="V7" s="1381"/>
      <c r="W7" s="1381"/>
      <c r="X7" s="1381"/>
      <c r="Y7" s="1381"/>
      <c r="Z7" s="1381"/>
      <c r="AA7" s="1381"/>
      <c r="AB7" s="1381"/>
      <c r="AC7" s="1381"/>
      <c r="AD7" s="1381"/>
      <c r="AE7" s="1381"/>
      <c r="AF7" s="1381"/>
      <c r="AG7" s="1381"/>
      <c r="AH7" s="1381"/>
      <c r="AI7" s="1381"/>
      <c r="AJ7" s="1381"/>
      <c r="AK7" s="1381"/>
      <c r="AL7" s="1381"/>
      <c r="AM7" s="1381"/>
      <c r="AN7" s="1381"/>
      <c r="AO7" s="1381"/>
      <c r="AP7" s="1381"/>
      <c r="AQ7" s="1381"/>
      <c r="AR7" s="1381"/>
      <c r="AS7" s="1381"/>
      <c r="AT7" s="1381"/>
      <c r="AU7" s="1381"/>
      <c r="AV7" s="1381"/>
      <c r="AW7" s="1381"/>
      <c r="AX7" s="1381"/>
      <c r="AY7" s="1381"/>
      <c r="AZ7" s="1381"/>
      <c r="BA7" s="1381"/>
      <c r="BB7" s="1381"/>
      <c r="BC7" s="1381"/>
      <c r="BD7" s="1381"/>
      <c r="BE7" s="1381"/>
      <c r="BF7" s="1381"/>
      <c r="BG7" s="1381"/>
      <c r="BH7" s="1381"/>
      <c r="BI7" s="1381"/>
      <c r="BJ7" s="1381"/>
      <c r="BK7" s="1381"/>
      <c r="BL7" s="1381"/>
      <c r="BM7" s="1381"/>
    </row>
    <row r="8">
      <c r="A8" s="1390" t="s">
        <v>1367</v>
      </c>
      <c r="B8" s="1391"/>
      <c r="C8" s="1391"/>
      <c r="D8" s="1391"/>
      <c r="E8" s="1391"/>
      <c r="F8" s="1391"/>
      <c r="G8" s="1392"/>
      <c r="H8" s="1398" t="s">
        <v>1369</v>
      </c>
      <c r="I8" s="1381"/>
      <c r="J8" s="1381"/>
      <c r="K8" s="1381"/>
      <c r="L8" s="1381"/>
      <c r="M8" s="1381"/>
      <c r="N8" s="1381"/>
      <c r="O8" s="1381"/>
      <c r="P8" s="1381"/>
      <c r="Q8" s="1381"/>
      <c r="R8" s="1381"/>
      <c r="S8" s="1381"/>
      <c r="T8" s="1381"/>
      <c r="U8" s="1381"/>
      <c r="V8" s="1381"/>
      <c r="W8" s="1381"/>
      <c r="X8" s="1381"/>
      <c r="Y8" s="1381"/>
      <c r="Z8" s="1381"/>
      <c r="AA8" s="1381"/>
      <c r="AB8" s="1381"/>
      <c r="AC8" s="1381"/>
      <c r="AD8" s="1381"/>
      <c r="AE8" s="1381"/>
      <c r="AF8" s="1381"/>
      <c r="AG8" s="1381"/>
      <c r="AH8" s="1381"/>
      <c r="AI8" s="1381"/>
      <c r="AJ8" s="1381"/>
      <c r="AK8" s="1381"/>
      <c r="AL8" s="1381"/>
      <c r="AM8" s="1381"/>
      <c r="AN8" s="1381"/>
      <c r="AO8" s="1381"/>
      <c r="AP8" s="1381"/>
      <c r="AQ8" s="1381"/>
      <c r="AR8" s="1381"/>
      <c r="AS8" s="1381"/>
      <c r="AT8" s="1381"/>
      <c r="AU8" s="1381"/>
      <c r="AV8" s="1381"/>
      <c r="AW8" s="1381"/>
      <c r="AX8" s="1381"/>
      <c r="AY8" s="1381"/>
      <c r="AZ8" s="1381"/>
      <c r="BA8" s="1381"/>
      <c r="BB8" s="1381"/>
      <c r="BC8" s="1381"/>
      <c r="BD8" s="1381"/>
      <c r="BE8" s="1381"/>
      <c r="BF8" s="1381"/>
      <c r="BG8" s="1381"/>
      <c r="BH8" s="1381"/>
      <c r="BI8" s="1381"/>
      <c r="BJ8" s="1381"/>
      <c r="BK8" s="1381"/>
      <c r="BL8" s="1381"/>
      <c r="BM8" s="1381"/>
    </row>
    <row r="9">
      <c r="A9" s="1393"/>
      <c r="B9" s="1394"/>
      <c r="C9" s="1394"/>
      <c r="D9" s="1394"/>
      <c r="E9" s="1394"/>
      <c r="F9" s="1394"/>
      <c r="G9" s="1395"/>
      <c r="H9" s="1381"/>
      <c r="I9" s="1381"/>
      <c r="J9" s="1381"/>
      <c r="K9" s="1381"/>
      <c r="L9" s="1381"/>
      <c r="M9" s="1381"/>
      <c r="N9" s="1381"/>
      <c r="O9" s="1381"/>
      <c r="P9" s="1381"/>
      <c r="Q9" s="1381"/>
      <c r="R9" s="1381"/>
      <c r="S9" s="1381"/>
      <c r="T9" s="1381"/>
      <c r="U9" s="1381"/>
      <c r="V9" s="1381"/>
      <c r="W9" s="1381"/>
      <c r="X9" s="1381"/>
      <c r="Y9" s="1381"/>
      <c r="Z9" s="1381"/>
      <c r="AA9" s="1381"/>
      <c r="AB9" s="1381"/>
      <c r="AC9" s="1381"/>
      <c r="AD9" s="1381"/>
      <c r="AE9" s="1381"/>
      <c r="AF9" s="1381"/>
      <c r="AG9" s="1381"/>
      <c r="AH9" s="1381"/>
      <c r="AI9" s="1381"/>
      <c r="AJ9" s="1381"/>
      <c r="AK9" s="1381"/>
      <c r="AL9" s="1381"/>
      <c r="AM9" s="1381"/>
      <c r="AN9" s="1381"/>
      <c r="AO9" s="1381"/>
      <c r="AP9" s="1381"/>
      <c r="AQ9" s="1381"/>
      <c r="AR9" s="1381"/>
      <c r="AS9" s="1381"/>
      <c r="AT9" s="1381"/>
      <c r="AU9" s="1381"/>
      <c r="AV9" s="1381"/>
      <c r="AW9" s="1381"/>
      <c r="AX9" s="1381"/>
      <c r="AY9" s="1381"/>
      <c r="AZ9" s="1381"/>
      <c r="BA9" s="1381"/>
      <c r="BB9" s="1381"/>
      <c r="BC9" s="1381"/>
      <c r="BD9" s="1381"/>
      <c r="BE9" s="1381"/>
      <c r="BF9" s="1381"/>
      <c r="BG9" s="1381"/>
      <c r="BH9" s="1381"/>
      <c r="BI9" s="1381"/>
      <c r="BJ9" s="1381"/>
      <c r="BK9" s="1381"/>
      <c r="BL9" s="1381"/>
      <c r="BM9" s="1381"/>
    </row>
    <row r="10">
      <c r="A10" s="1390" t="s">
        <v>1373</v>
      </c>
      <c r="B10" s="1391"/>
      <c r="C10" s="1391"/>
      <c r="D10" s="1391"/>
      <c r="E10" s="1391"/>
      <c r="F10" s="1391"/>
      <c r="G10" s="1392"/>
      <c r="H10" s="1381"/>
      <c r="I10" s="1381"/>
      <c r="J10" s="1381"/>
      <c r="K10" s="1381"/>
      <c r="L10" s="1381"/>
      <c r="M10" s="1381"/>
      <c r="N10" s="1381"/>
      <c r="O10" s="1381"/>
      <c r="P10" s="1381"/>
      <c r="Q10" s="1381"/>
      <c r="R10" s="1381"/>
      <c r="S10" s="1381"/>
      <c r="T10" s="1381"/>
      <c r="U10" s="1381"/>
      <c r="V10" s="1381"/>
      <c r="W10" s="1381"/>
      <c r="X10" s="1381"/>
      <c r="Y10" s="1381"/>
      <c r="Z10" s="1381"/>
      <c r="AA10" s="1381"/>
      <c r="AB10" s="1381"/>
      <c r="AC10" s="1381"/>
      <c r="AD10" s="1381"/>
      <c r="AE10" s="1381"/>
      <c r="AF10" s="1381"/>
      <c r="AG10" s="1381"/>
      <c r="AH10" s="1381"/>
      <c r="AI10" s="1381"/>
      <c r="AJ10" s="1381"/>
      <c r="AK10" s="1381"/>
      <c r="AL10" s="1381"/>
      <c r="AM10" s="1381"/>
      <c r="AN10" s="1381"/>
      <c r="AO10" s="1381"/>
      <c r="AP10" s="1381"/>
      <c r="AQ10" s="1381"/>
      <c r="AR10" s="1381"/>
      <c r="AS10" s="1381"/>
      <c r="AT10" s="1381"/>
      <c r="AU10" s="1381"/>
      <c r="AV10" s="1381"/>
      <c r="AW10" s="1381"/>
      <c r="AX10" s="1381"/>
      <c r="AY10" s="1381"/>
      <c r="AZ10" s="1381"/>
      <c r="BA10" s="1381"/>
      <c r="BB10" s="1381"/>
      <c r="BC10" s="1381"/>
      <c r="BD10" s="1381"/>
      <c r="BE10" s="1381"/>
      <c r="BF10" s="1381"/>
      <c r="BG10" s="1381"/>
      <c r="BH10" s="1381"/>
      <c r="BI10" s="1381"/>
      <c r="BJ10" s="1381"/>
      <c r="BK10" s="1381"/>
      <c r="BL10" s="1381"/>
      <c r="BM10" s="1381"/>
    </row>
    <row r="11">
      <c r="A11" s="1393"/>
      <c r="B11" s="1394"/>
      <c r="C11" s="1394"/>
      <c r="D11" s="1394"/>
      <c r="E11" s="1394"/>
      <c r="F11" s="1394"/>
      <c r="G11" s="1395"/>
      <c r="H11" s="1381"/>
      <c r="I11" s="1381"/>
      <c r="J11" s="1381"/>
      <c r="K11" s="1381"/>
      <c r="L11" s="1381"/>
      <c r="M11" s="1381"/>
      <c r="N11" s="1381"/>
      <c r="O11" s="1381"/>
      <c r="P11" s="1381"/>
      <c r="Q11" s="1381"/>
      <c r="R11" s="1381"/>
      <c r="S11" s="1381"/>
      <c r="T11" s="1381"/>
      <c r="U11" s="1381"/>
      <c r="V11" s="1381"/>
      <c r="W11" s="1381"/>
      <c r="X11" s="1381"/>
      <c r="Y11" s="1381"/>
      <c r="Z11" s="1381"/>
      <c r="AA11" s="1381"/>
      <c r="AB11" s="1381"/>
      <c r="AC11" s="1381"/>
      <c r="AD11" s="1381"/>
      <c r="AE11" s="1381"/>
      <c r="AF11" s="1381"/>
      <c r="AG11" s="1381"/>
      <c r="AH11" s="1381"/>
      <c r="AI11" s="1381"/>
      <c r="AJ11" s="1381"/>
      <c r="AK11" s="1381"/>
      <c r="AL11" s="1381"/>
      <c r="AM11" s="1381"/>
      <c r="AN11" s="1381"/>
      <c r="AO11" s="1381"/>
      <c r="AP11" s="1381"/>
      <c r="AQ11" s="1381"/>
      <c r="AR11" s="1381"/>
      <c r="AS11" s="1381"/>
      <c r="AT11" s="1381"/>
      <c r="AU11" s="1381"/>
      <c r="AV11" s="1381"/>
      <c r="AW11" s="1381"/>
      <c r="AX11" s="1381"/>
      <c r="AY11" s="1381"/>
      <c r="AZ11" s="1381"/>
      <c r="BA11" s="1381"/>
      <c r="BB11" s="1381"/>
      <c r="BC11" s="1381"/>
      <c r="BD11" s="1381"/>
      <c r="BE11" s="1381"/>
      <c r="BF11" s="1381"/>
      <c r="BG11" s="1381"/>
      <c r="BH11" s="1381"/>
      <c r="BI11" s="1381"/>
      <c r="BJ11" s="1381"/>
      <c r="BK11" s="1381"/>
      <c r="BL11" s="1381"/>
      <c r="BM11" s="1381"/>
    </row>
    <row r="12">
      <c r="A12" s="1381"/>
      <c r="B12" s="1381"/>
      <c r="C12" s="1381"/>
      <c r="D12" s="1381"/>
      <c r="E12" s="1381"/>
      <c r="F12" s="1381"/>
      <c r="G12" s="1381"/>
      <c r="H12" s="1381"/>
      <c r="I12" s="1381"/>
      <c r="J12" s="1381"/>
      <c r="K12" s="1381"/>
      <c r="L12" s="1381"/>
      <c r="M12" s="1381"/>
      <c r="N12" s="1381"/>
      <c r="O12" s="1381"/>
      <c r="P12" s="1381"/>
      <c r="Q12" s="1381"/>
      <c r="R12" s="1381"/>
      <c r="S12" s="1381"/>
      <c r="T12" s="1381"/>
      <c r="U12" s="1381"/>
      <c r="V12" s="1381"/>
      <c r="W12" s="1381"/>
      <c r="X12" s="1381"/>
      <c r="Y12" s="1381"/>
      <c r="Z12" s="1381"/>
      <c r="AA12" s="1381"/>
      <c r="AB12" s="1381"/>
      <c r="AC12" s="1381"/>
      <c r="AD12" s="1381"/>
      <c r="AE12" s="1381"/>
      <c r="AF12" s="1381"/>
      <c r="AG12" s="1381"/>
      <c r="AH12" s="1381"/>
      <c r="AI12" s="1381"/>
      <c r="AJ12" s="1381"/>
      <c r="AK12" s="1381"/>
      <c r="AL12" s="1381"/>
      <c r="AM12" s="1381"/>
      <c r="AN12" s="1381"/>
      <c r="AO12" s="1381"/>
      <c r="AP12" s="1381"/>
      <c r="AQ12" s="1381"/>
      <c r="AR12" s="1381"/>
      <c r="AS12" s="1381"/>
      <c r="AT12" s="1381"/>
      <c r="AU12" s="1381"/>
      <c r="AV12" s="1381"/>
      <c r="AW12" s="1381"/>
      <c r="AX12" s="1381"/>
      <c r="AY12" s="1381"/>
      <c r="AZ12" s="1381"/>
      <c r="BA12" s="1381"/>
      <c r="BB12" s="1381"/>
      <c r="BC12" s="1381"/>
      <c r="BD12" s="1381"/>
      <c r="BE12" s="1381"/>
      <c r="BF12" s="1381"/>
      <c r="BG12" s="1381"/>
      <c r="BH12" s="1381"/>
      <c r="BI12" s="1381"/>
      <c r="BJ12" s="1381"/>
      <c r="BK12" s="1381"/>
      <c r="BL12" s="1381"/>
      <c r="BM12" s="1381"/>
    </row>
    <row r="13">
      <c r="A13" s="1390" t="s">
        <v>1376</v>
      </c>
      <c r="B13" s="1391"/>
      <c r="C13" s="1391"/>
      <c r="D13" s="1391"/>
      <c r="E13" s="1391"/>
      <c r="F13" s="1391"/>
      <c r="G13" s="1391"/>
      <c r="H13" s="1392"/>
      <c r="I13" s="1381"/>
      <c r="J13" s="1381"/>
      <c r="K13" s="1381"/>
      <c r="L13" s="1381"/>
      <c r="M13" s="1381"/>
      <c r="N13" s="1381"/>
      <c r="O13" s="1381"/>
      <c r="P13" s="1381"/>
      <c r="Q13" s="1381"/>
      <c r="R13" s="1381"/>
      <c r="S13" s="1381"/>
      <c r="T13" s="1381"/>
      <c r="U13" s="1381"/>
      <c r="V13" s="1381"/>
      <c r="W13" s="1381"/>
      <c r="X13" s="1381"/>
      <c r="Y13" s="1381"/>
      <c r="Z13" s="1381"/>
      <c r="AA13" s="1381"/>
      <c r="AB13" s="1381"/>
      <c r="AC13" s="1381"/>
      <c r="AD13" s="1381"/>
      <c r="AE13" s="1381"/>
      <c r="AF13" s="1381"/>
      <c r="AG13" s="1381"/>
      <c r="AH13" s="1381"/>
      <c r="AI13" s="1381"/>
      <c r="AJ13" s="1381"/>
      <c r="AK13" s="1381"/>
      <c r="AL13" s="1381"/>
      <c r="AM13" s="1381"/>
      <c r="AN13" s="1381"/>
      <c r="AO13" s="1381"/>
      <c r="AP13" s="1381"/>
      <c r="AQ13" s="1381"/>
      <c r="AR13" s="1381"/>
      <c r="AS13" s="1381"/>
      <c r="AT13" s="1381"/>
      <c r="AU13" s="1381"/>
      <c r="AV13" s="1381"/>
      <c r="AW13" s="1381"/>
      <c r="AX13" s="1381"/>
      <c r="AY13" s="1381"/>
      <c r="AZ13" s="1381"/>
      <c r="BA13" s="1381"/>
      <c r="BB13" s="1381"/>
      <c r="BC13" s="1381"/>
      <c r="BD13" s="1381"/>
      <c r="BE13" s="1381"/>
      <c r="BF13" s="1381"/>
      <c r="BG13" s="1381"/>
      <c r="BH13" s="1381"/>
      <c r="BI13" s="1381"/>
      <c r="BJ13" s="1381"/>
      <c r="BK13" s="1381"/>
      <c r="BL13" s="1381"/>
      <c r="BM13" s="1381"/>
    </row>
    <row r="14">
      <c r="A14" s="1408"/>
      <c r="H14" s="1409"/>
      <c r="I14" s="1381"/>
      <c r="J14" s="1381"/>
      <c r="K14" s="1381"/>
      <c r="L14" s="1381"/>
      <c r="M14" s="1381"/>
      <c r="N14" s="1381"/>
      <c r="O14" s="1381"/>
      <c r="P14" s="1381"/>
      <c r="Q14" s="1381"/>
      <c r="R14" s="1381"/>
      <c r="S14" s="1381"/>
      <c r="T14" s="1381"/>
      <c r="U14" s="1381"/>
      <c r="V14" s="1381"/>
      <c r="W14" s="1381"/>
      <c r="X14" s="1381"/>
      <c r="Y14" s="1381"/>
      <c r="Z14" s="1381"/>
      <c r="AA14" s="1381"/>
      <c r="AB14" s="1381"/>
      <c r="AC14" s="1381"/>
      <c r="AD14" s="1381"/>
      <c r="AE14" s="1381"/>
      <c r="AF14" s="1381"/>
      <c r="AG14" s="1381"/>
      <c r="AH14" s="1381"/>
      <c r="AI14" s="1381"/>
      <c r="AJ14" s="1381"/>
      <c r="AK14" s="1381"/>
      <c r="AL14" s="1381"/>
      <c r="AM14" s="1381"/>
      <c r="AN14" s="1381"/>
      <c r="AO14" s="1381"/>
      <c r="AP14" s="1381"/>
      <c r="AQ14" s="1381"/>
      <c r="AR14" s="1381"/>
      <c r="AS14" s="1381"/>
      <c r="AT14" s="1381"/>
      <c r="AU14" s="1381"/>
      <c r="AV14" s="1381"/>
      <c r="AW14" s="1381"/>
      <c r="AX14" s="1381"/>
      <c r="AY14" s="1381"/>
      <c r="AZ14" s="1381"/>
      <c r="BA14" s="1381"/>
      <c r="BB14" s="1381"/>
      <c r="BC14" s="1381"/>
      <c r="BD14" s="1381"/>
      <c r="BE14" s="1381"/>
      <c r="BF14" s="1381"/>
      <c r="BG14" s="1381"/>
      <c r="BH14" s="1381"/>
      <c r="BI14" s="1381"/>
      <c r="BJ14" s="1381"/>
      <c r="BK14" s="1381"/>
      <c r="BL14" s="1381"/>
      <c r="BM14" s="1381"/>
    </row>
    <row r="15">
      <c r="A15" s="1393"/>
      <c r="B15" s="1394"/>
      <c r="C15" s="1394"/>
      <c r="D15" s="1394"/>
      <c r="E15" s="1394"/>
      <c r="F15" s="1394"/>
      <c r="G15" s="1394"/>
      <c r="H15" s="1395"/>
      <c r="I15" s="1381"/>
      <c r="J15" s="1381"/>
      <c r="K15" s="1381"/>
      <c r="L15" s="1381"/>
      <c r="M15" s="1381"/>
      <c r="N15" s="1381"/>
      <c r="O15" s="1381"/>
      <c r="P15" s="1381"/>
      <c r="Q15" s="1381"/>
      <c r="R15" s="1381"/>
      <c r="S15" s="1381"/>
      <c r="T15" s="1381"/>
      <c r="U15" s="1381"/>
      <c r="V15" s="1381"/>
      <c r="W15" s="1381"/>
      <c r="X15" s="1381"/>
      <c r="Y15" s="1381"/>
      <c r="Z15" s="1381"/>
      <c r="AA15" s="1381"/>
      <c r="AB15" s="1381"/>
      <c r="AC15" s="1381"/>
      <c r="AD15" s="1381"/>
      <c r="AE15" s="1381"/>
      <c r="AF15" s="1381"/>
      <c r="AG15" s="1381"/>
      <c r="AH15" s="1381"/>
      <c r="AI15" s="1381"/>
      <c r="AJ15" s="1381"/>
      <c r="AK15" s="1381"/>
      <c r="AL15" s="1381"/>
      <c r="AM15" s="1381"/>
      <c r="AN15" s="1381"/>
      <c r="AO15" s="1381"/>
      <c r="AP15" s="1381"/>
      <c r="AQ15" s="1381"/>
      <c r="AR15" s="1381"/>
      <c r="AS15" s="1381"/>
      <c r="AT15" s="1381"/>
      <c r="AU15" s="1381"/>
      <c r="AV15" s="1381"/>
      <c r="AW15" s="1381"/>
      <c r="AX15" s="1381"/>
      <c r="AY15" s="1381"/>
      <c r="AZ15" s="1381"/>
      <c r="BA15" s="1381"/>
      <c r="BB15" s="1381"/>
      <c r="BC15" s="1381"/>
      <c r="BD15" s="1381"/>
      <c r="BE15" s="1381"/>
      <c r="BF15" s="1381"/>
      <c r="BG15" s="1381"/>
      <c r="BH15" s="1381"/>
      <c r="BI15" s="1381"/>
      <c r="BJ15" s="1381"/>
      <c r="BK15" s="1381"/>
      <c r="BL15" s="1381"/>
      <c r="BM15" s="1381"/>
    </row>
    <row r="16">
      <c r="A16" s="1390" t="s">
        <v>1378</v>
      </c>
      <c r="B16" s="1391"/>
      <c r="C16" s="1391"/>
      <c r="D16" s="1391"/>
      <c r="E16" s="1391"/>
      <c r="F16" s="1391"/>
      <c r="G16" s="1391"/>
      <c r="H16" s="1392"/>
      <c r="I16" s="1381"/>
      <c r="J16" s="1381"/>
      <c r="K16" s="1381"/>
      <c r="L16" s="1381"/>
      <c r="M16" s="1381"/>
      <c r="N16" s="1381"/>
      <c r="O16" s="1381"/>
      <c r="P16" s="1381"/>
      <c r="Q16" s="1381"/>
      <c r="R16" s="1381"/>
      <c r="S16" s="1381"/>
      <c r="T16" s="1381"/>
      <c r="U16" s="1381"/>
      <c r="V16" s="1381"/>
      <c r="W16" s="1381"/>
      <c r="X16" s="1381"/>
      <c r="Y16" s="1381"/>
      <c r="Z16" s="1381"/>
      <c r="AA16" s="1381"/>
      <c r="AB16" s="1381"/>
      <c r="AC16" s="1381"/>
      <c r="AD16" s="1381"/>
      <c r="AE16" s="1381"/>
      <c r="AF16" s="1381"/>
      <c r="AG16" s="1381"/>
      <c r="AH16" s="1381"/>
      <c r="AI16" s="1381"/>
      <c r="AJ16" s="1381"/>
      <c r="AK16" s="1381"/>
      <c r="AL16" s="1381"/>
      <c r="AM16" s="1381"/>
      <c r="AN16" s="1381"/>
      <c r="AO16" s="1381"/>
      <c r="AP16" s="1381"/>
      <c r="AQ16" s="1381"/>
      <c r="AR16" s="1381"/>
      <c r="AS16" s="1381"/>
      <c r="AT16" s="1381"/>
      <c r="AU16" s="1381"/>
      <c r="AV16" s="1381"/>
      <c r="AW16" s="1381"/>
      <c r="AX16" s="1381"/>
      <c r="AY16" s="1381"/>
      <c r="AZ16" s="1381"/>
      <c r="BA16" s="1381"/>
      <c r="BB16" s="1381"/>
      <c r="BC16" s="1381"/>
      <c r="BD16" s="1381"/>
      <c r="BE16" s="1381"/>
      <c r="BF16" s="1381"/>
      <c r="BG16" s="1381"/>
      <c r="BH16" s="1381"/>
      <c r="BI16" s="1381"/>
      <c r="BJ16" s="1381"/>
      <c r="BK16" s="1381"/>
      <c r="BL16" s="1381"/>
      <c r="BM16" s="1381"/>
    </row>
    <row r="17">
      <c r="A17" s="1393"/>
      <c r="B17" s="1394"/>
      <c r="C17" s="1394"/>
      <c r="D17" s="1394"/>
      <c r="E17" s="1394"/>
      <c r="F17" s="1394"/>
      <c r="G17" s="1394"/>
      <c r="H17" s="1395"/>
      <c r="I17" s="1381"/>
      <c r="J17" s="1381"/>
      <c r="K17" s="1381"/>
      <c r="L17" s="1381"/>
      <c r="M17" s="1381"/>
      <c r="N17" s="1381"/>
      <c r="O17" s="1381"/>
      <c r="P17" s="1381"/>
      <c r="Q17" s="1381"/>
      <c r="R17" s="1381"/>
      <c r="S17" s="1381"/>
      <c r="T17" s="1381"/>
      <c r="U17" s="1381"/>
      <c r="V17" s="1381"/>
      <c r="W17" s="1381"/>
      <c r="X17" s="1381"/>
      <c r="Y17" s="1381"/>
      <c r="Z17" s="1381"/>
      <c r="AA17" s="1381"/>
      <c r="AB17" s="1381"/>
      <c r="AC17" s="1381"/>
      <c r="AD17" s="1381"/>
      <c r="AE17" s="1381"/>
      <c r="AF17" s="1381"/>
      <c r="AG17" s="1381"/>
      <c r="AH17" s="1381"/>
      <c r="AI17" s="1381"/>
      <c r="AJ17" s="1381"/>
      <c r="AK17" s="1381"/>
      <c r="AL17" s="1381"/>
      <c r="AM17" s="1381"/>
      <c r="AN17" s="1381"/>
      <c r="AO17" s="1381"/>
      <c r="AP17" s="1381"/>
      <c r="AQ17" s="1381"/>
      <c r="AR17" s="1381"/>
      <c r="AS17" s="1381"/>
      <c r="AT17" s="1381"/>
      <c r="AU17" s="1381"/>
      <c r="AV17" s="1381"/>
      <c r="AW17" s="1381"/>
      <c r="AX17" s="1381"/>
      <c r="AY17" s="1381"/>
      <c r="AZ17" s="1381"/>
      <c r="BA17" s="1381"/>
      <c r="BB17" s="1381"/>
      <c r="BC17" s="1381"/>
      <c r="BD17" s="1381"/>
      <c r="BE17" s="1381"/>
      <c r="BF17" s="1381"/>
      <c r="BG17" s="1381"/>
      <c r="BH17" s="1381"/>
      <c r="BI17" s="1381"/>
      <c r="BJ17" s="1381"/>
      <c r="BK17" s="1381"/>
      <c r="BL17" s="1381"/>
      <c r="BM17" s="1381"/>
    </row>
    <row r="18">
      <c r="A18" s="1381"/>
      <c r="B18" s="1381"/>
      <c r="C18" s="1381"/>
      <c r="D18" s="1381"/>
      <c r="E18" s="1381"/>
      <c r="F18" s="1381"/>
      <c r="G18" s="1381"/>
      <c r="H18" s="1381"/>
      <c r="I18" s="1381"/>
      <c r="J18" s="1381"/>
      <c r="K18" s="1381"/>
      <c r="L18" s="1381"/>
      <c r="M18" s="1381"/>
      <c r="N18" s="1381"/>
      <c r="O18" s="1381"/>
      <c r="P18" s="1381"/>
      <c r="Q18" s="1381"/>
      <c r="R18" s="1381"/>
      <c r="S18" s="1381"/>
      <c r="T18" s="1381"/>
      <c r="U18" s="1381"/>
      <c r="V18" s="1381"/>
      <c r="W18" s="1381"/>
      <c r="X18" s="1381"/>
      <c r="Y18" s="1381"/>
      <c r="Z18" s="1381"/>
      <c r="AA18" s="1381"/>
      <c r="AB18" s="1381"/>
      <c r="AC18" s="1381"/>
      <c r="AD18" s="1381"/>
      <c r="AE18" s="1381"/>
      <c r="AF18" s="1381"/>
      <c r="AG18" s="1381"/>
      <c r="AH18" s="1381"/>
      <c r="AI18" s="1381"/>
      <c r="AJ18" s="1381"/>
      <c r="AK18" s="1381"/>
      <c r="AL18" s="1381"/>
      <c r="AM18" s="1381"/>
      <c r="AN18" s="1381"/>
      <c r="AO18" s="1381"/>
      <c r="AP18" s="1381"/>
      <c r="AQ18" s="1381"/>
      <c r="AR18" s="1381"/>
      <c r="AS18" s="1381"/>
      <c r="AT18" s="1381"/>
      <c r="AU18" s="1381"/>
      <c r="AV18" s="1381"/>
      <c r="AW18" s="1381"/>
      <c r="AX18" s="1381"/>
      <c r="AY18" s="1381"/>
      <c r="AZ18" s="1381"/>
      <c r="BA18" s="1381"/>
      <c r="BB18" s="1381"/>
      <c r="BC18" s="1381"/>
      <c r="BD18" s="1381"/>
      <c r="BE18" s="1381"/>
      <c r="BF18" s="1381"/>
      <c r="BG18" s="1381"/>
      <c r="BH18" s="1381"/>
      <c r="BI18" s="1381"/>
      <c r="BJ18" s="1381"/>
      <c r="BK18" s="1381"/>
      <c r="BL18" s="1381"/>
      <c r="BM18" s="1381"/>
    </row>
    <row r="19">
      <c r="A19" s="1413" t="s">
        <v>1379</v>
      </c>
      <c r="B19" s="1414"/>
      <c r="C19" s="1414"/>
      <c r="D19" s="1413" t="s">
        <v>1380</v>
      </c>
      <c r="E19" s="1413" t="s">
        <v>1381</v>
      </c>
      <c r="F19" s="1414"/>
      <c r="G19" s="1413" t="s">
        <v>1382</v>
      </c>
      <c r="H19" s="1413" t="s">
        <v>1383</v>
      </c>
      <c r="I19" s="1413" t="s">
        <v>1384</v>
      </c>
      <c r="J19" s="1413" t="s">
        <v>1385</v>
      </c>
      <c r="K19" s="1413" t="s">
        <v>1386</v>
      </c>
      <c r="L19" s="1413" t="s">
        <v>1387</v>
      </c>
      <c r="M19" s="1413" t="s">
        <v>1388</v>
      </c>
      <c r="N19" s="1413" t="s">
        <v>1389</v>
      </c>
      <c r="O19" s="1413" t="s">
        <v>1390</v>
      </c>
      <c r="P19" s="1414"/>
      <c r="Q19" s="1413" t="s">
        <v>1391</v>
      </c>
      <c r="R19" s="1413" t="s">
        <v>1392</v>
      </c>
      <c r="S19" s="1413" t="s">
        <v>1393</v>
      </c>
      <c r="T19" s="1413" t="s">
        <v>1394</v>
      </c>
      <c r="U19" s="1413" t="s">
        <v>1395</v>
      </c>
      <c r="V19" s="1414"/>
      <c r="W19" s="1413" t="s">
        <v>1396</v>
      </c>
      <c r="X19" s="1413" t="s">
        <v>1397</v>
      </c>
      <c r="Y19" s="1413" t="s">
        <v>1398</v>
      </c>
      <c r="Z19" s="1413" t="s">
        <v>1399</v>
      </c>
      <c r="AA19" s="1413" t="s">
        <v>1400</v>
      </c>
      <c r="AB19" s="1413" t="s">
        <v>1401</v>
      </c>
      <c r="AC19" s="1413" t="s">
        <v>1402</v>
      </c>
      <c r="AD19" s="1413" t="s">
        <v>1403</v>
      </c>
      <c r="AE19" s="1413" t="s">
        <v>1404</v>
      </c>
      <c r="AF19" s="1413" t="s">
        <v>1405</v>
      </c>
      <c r="AG19" s="1413" t="s">
        <v>1406</v>
      </c>
      <c r="AH19" s="1414"/>
      <c r="AI19" s="1414"/>
      <c r="AJ19" s="1413" t="s">
        <v>1407</v>
      </c>
      <c r="AK19" s="1413" t="s">
        <v>1408</v>
      </c>
      <c r="AL19" s="1413" t="s">
        <v>1409</v>
      </c>
      <c r="AM19" s="1414"/>
      <c r="AN19" s="1413" t="s">
        <v>1410</v>
      </c>
      <c r="AO19" s="1413" t="s">
        <v>1411</v>
      </c>
      <c r="AP19" s="1413" t="s">
        <v>1412</v>
      </c>
      <c r="AQ19" s="1413" t="s">
        <v>1413</v>
      </c>
      <c r="AR19" s="1414"/>
      <c r="AS19" s="1414"/>
      <c r="AT19" s="1413" t="s">
        <v>1414</v>
      </c>
      <c r="AU19" s="1413" t="s">
        <v>1415</v>
      </c>
      <c r="AV19" s="1413" t="s">
        <v>1416</v>
      </c>
      <c r="AW19" s="1413" t="s">
        <v>1417</v>
      </c>
      <c r="AX19" s="1414"/>
      <c r="AY19" s="1414"/>
      <c r="AZ19" s="1414"/>
      <c r="BA19" s="1414"/>
      <c r="BB19" s="1414"/>
      <c r="BC19" s="1414"/>
      <c r="BD19" s="1414"/>
      <c r="BE19" s="1414"/>
      <c r="BF19" s="1414"/>
      <c r="BG19" s="1414"/>
      <c r="BH19" s="1414"/>
      <c r="BI19" s="1414"/>
      <c r="BJ19" s="1414"/>
      <c r="BK19" s="1414"/>
      <c r="BL19" s="1414"/>
      <c r="BM19" s="1414"/>
    </row>
    <row r="20" hidden="1">
      <c r="A20" s="1039" t="s">
        <v>1418</v>
      </c>
      <c r="C20" s="1039" t="s">
        <v>1419</v>
      </c>
      <c r="D20" s="1039" t="s">
        <v>1420</v>
      </c>
      <c r="E20" s="1039" t="s">
        <v>1421</v>
      </c>
      <c r="G20" s="1039" t="s">
        <v>1422</v>
      </c>
      <c r="H20" s="1039" t="s">
        <v>1423</v>
      </c>
      <c r="I20" s="1039" t="s">
        <v>1424</v>
      </c>
      <c r="J20" s="1039" t="s">
        <v>1425</v>
      </c>
      <c r="K20" s="1039" t="s">
        <v>1426</v>
      </c>
      <c r="L20" s="1039" t="s">
        <v>1427</v>
      </c>
      <c r="M20" s="1039" t="s">
        <v>1428</v>
      </c>
      <c r="N20" s="1039" t="s">
        <v>1429</v>
      </c>
      <c r="O20" s="1039" t="s">
        <v>1430</v>
      </c>
      <c r="Q20" s="1039" t="s">
        <v>1431</v>
      </c>
      <c r="R20" s="1039" t="s">
        <v>1432</v>
      </c>
      <c r="S20" s="1039" t="s">
        <v>1433</v>
      </c>
      <c r="T20" s="1039" t="s">
        <v>1434</v>
      </c>
      <c r="U20" s="1039" t="s">
        <v>1435</v>
      </c>
      <c r="W20" s="1039" t="s">
        <v>1436</v>
      </c>
      <c r="X20" s="1039" t="s">
        <v>1437</v>
      </c>
      <c r="Y20" s="1039" t="s">
        <v>1438</v>
      </c>
      <c r="Z20" s="1039" t="s">
        <v>1439</v>
      </c>
      <c r="AA20" s="1039" t="s">
        <v>1440</v>
      </c>
      <c r="AB20" s="1039" t="s">
        <v>1441</v>
      </c>
      <c r="AC20" s="1039" t="s">
        <v>1442</v>
      </c>
      <c r="AD20" s="1039" t="s">
        <v>1443</v>
      </c>
      <c r="AE20" s="1039" t="s">
        <v>1444</v>
      </c>
      <c r="AF20" s="1039" t="s">
        <v>1445</v>
      </c>
      <c r="AG20" s="1039" t="s">
        <v>1446</v>
      </c>
      <c r="AJ20" s="1039" t="s">
        <v>1447</v>
      </c>
      <c r="AK20" s="1039" t="s">
        <v>1448</v>
      </c>
      <c r="AL20" s="1039" t="s">
        <v>1449</v>
      </c>
      <c r="AN20" s="1039" t="s">
        <v>1450</v>
      </c>
      <c r="AO20" s="1039" t="s">
        <v>1451</v>
      </c>
      <c r="AP20" s="1039" t="s">
        <v>1452</v>
      </c>
      <c r="AQ20" s="1039" t="s">
        <v>1453</v>
      </c>
      <c r="AR20" s="1039" t="s">
        <v>1454</v>
      </c>
      <c r="AS20" s="1039" t="s">
        <v>1455</v>
      </c>
      <c r="AT20" s="1039" t="s">
        <v>1456</v>
      </c>
      <c r="AU20" s="1039" t="s">
        <v>1457</v>
      </c>
      <c r="AV20" s="1039" t="s">
        <v>1458</v>
      </c>
      <c r="AW20" s="1039" t="s">
        <v>1459</v>
      </c>
    </row>
  </sheetData>
  <mergeCells count="5">
    <mergeCell ref="A6:G7"/>
    <mergeCell ref="A8:G9"/>
    <mergeCell ref="A10:G11"/>
    <mergeCell ref="A13:H15"/>
    <mergeCell ref="A16:H17"/>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1415"/>
      <c r="B1" s="1416"/>
      <c r="C1" s="1417"/>
      <c r="D1" s="1415"/>
      <c r="E1" s="1415"/>
      <c r="F1" s="1417"/>
      <c r="G1" s="1418"/>
      <c r="H1" s="1418"/>
      <c r="I1" s="1418"/>
      <c r="J1" s="1418"/>
    </row>
    <row r="2">
      <c r="A2" s="1419" t="s">
        <v>1460</v>
      </c>
      <c r="B2" s="1420">
        <v>44938.0</v>
      </c>
      <c r="C2" s="1421"/>
      <c r="D2" s="1419" t="s">
        <v>1461</v>
      </c>
      <c r="E2" s="1419" t="s">
        <v>1462</v>
      </c>
      <c r="F2" s="1421"/>
      <c r="G2" s="1422" t="s">
        <v>1463</v>
      </c>
      <c r="H2" s="740"/>
      <c r="I2" s="1423" t="s">
        <v>1464</v>
      </c>
      <c r="J2" s="740"/>
    </row>
    <row r="3">
      <c r="A3" s="1424" t="s">
        <v>1465</v>
      </c>
      <c r="B3" s="1425">
        <v>31.0</v>
      </c>
      <c r="C3" s="1426" t="s">
        <v>1466</v>
      </c>
      <c r="D3" s="1427"/>
      <c r="E3" s="1427"/>
      <c r="F3" s="1428"/>
      <c r="G3" s="1429" t="s">
        <v>1467</v>
      </c>
      <c r="H3" s="1430">
        <v>1442794.0</v>
      </c>
      <c r="I3" s="1431" t="s">
        <v>1468</v>
      </c>
      <c r="J3" s="1432">
        <v>58775.0</v>
      </c>
    </row>
    <row r="4">
      <c r="A4" s="1424" t="s">
        <v>1469</v>
      </c>
      <c r="B4" s="1433">
        <f>count('OLD Summary'!B39:AE39)</f>
        <v>30</v>
      </c>
      <c r="C4" s="1434"/>
      <c r="D4" s="734"/>
      <c r="E4" s="734"/>
      <c r="F4" s="737"/>
      <c r="G4" s="1429" t="s">
        <v>1470</v>
      </c>
      <c r="H4" s="1435">
        <v>6922.0</v>
      </c>
      <c r="I4" s="1431" t="s">
        <v>1471</v>
      </c>
      <c r="J4" s="1436">
        <v>230.0</v>
      </c>
    </row>
    <row r="5">
      <c r="A5" s="1437"/>
      <c r="B5" s="1438" t="s">
        <v>1472</v>
      </c>
      <c r="C5" s="740"/>
      <c r="D5" s="1438" t="s">
        <v>1473</v>
      </c>
      <c r="E5" s="1439"/>
      <c r="F5" s="740"/>
      <c r="G5" s="1429" t="s">
        <v>1474</v>
      </c>
      <c r="H5" s="1430">
        <v>509669.0</v>
      </c>
      <c r="I5" s="1431" t="s">
        <v>1475</v>
      </c>
      <c r="J5" s="1432">
        <v>16862.0</v>
      </c>
    </row>
    <row r="6">
      <c r="A6" s="1440" t="s">
        <v>1476</v>
      </c>
      <c r="B6" s="1440" t="s">
        <v>1477</v>
      </c>
      <c r="C6" s="1441" t="s">
        <v>1469</v>
      </c>
      <c r="D6" s="1440" t="s">
        <v>1473</v>
      </c>
      <c r="E6" s="1440" t="s">
        <v>1478</v>
      </c>
      <c r="F6" s="1440" t="s">
        <v>1479</v>
      </c>
      <c r="G6" s="1429" t="s">
        <v>1480</v>
      </c>
      <c r="H6" s="1442">
        <v>606911.0</v>
      </c>
      <c r="I6" s="1431" t="s">
        <v>1481</v>
      </c>
      <c r="J6" s="1443">
        <v>20230.0</v>
      </c>
    </row>
    <row r="7">
      <c r="A7" s="1444">
        <v>1.0</v>
      </c>
      <c r="B7" s="1445">
        <f t="shared" ref="B7:B37" si="1">$B$38/$B$3</f>
        <v>146774.1935</v>
      </c>
      <c r="C7" s="1446">
        <f>'OLD Summary'!B24</f>
        <v>185702.13</v>
      </c>
      <c r="D7" s="1447">
        <f t="shared" ref="D7:D38" si="2">C7/$B$4*$B$3</f>
        <v>191892.201</v>
      </c>
      <c r="E7" s="1448">
        <f t="shared" ref="E7:E38" si="3">D7/B7-1</f>
        <v>0.3073974134</v>
      </c>
      <c r="F7" s="1449">
        <f t="shared" ref="F7:F38" si="4">D7-B7</f>
        <v>45118.00745</v>
      </c>
      <c r="G7" s="1429" t="s">
        <v>1482</v>
      </c>
      <c r="H7" s="1435">
        <v>3.63</v>
      </c>
      <c r="I7" s="1450"/>
      <c r="J7" s="1450"/>
    </row>
    <row r="8">
      <c r="A8" s="1451">
        <v>2.0</v>
      </c>
      <c r="B8" s="1452">
        <f t="shared" si="1"/>
        <v>146774.1935</v>
      </c>
      <c r="C8" s="1453">
        <f>'OLD Summary'!C24</f>
        <v>239740.61</v>
      </c>
      <c r="D8" s="1447">
        <f t="shared" si="2"/>
        <v>247731.9637</v>
      </c>
      <c r="E8" s="1454">
        <f t="shared" si="3"/>
        <v>0.6878441481</v>
      </c>
      <c r="F8" s="1455">
        <f t="shared" si="4"/>
        <v>100957.7701</v>
      </c>
      <c r="G8" s="1429" t="s">
        <v>1483</v>
      </c>
      <c r="H8" s="1456">
        <v>0.3</v>
      </c>
      <c r="I8" s="1457"/>
      <c r="J8" s="1450"/>
    </row>
    <row r="9">
      <c r="A9" s="1451">
        <v>3.0</v>
      </c>
      <c r="B9" s="1445">
        <f t="shared" si="1"/>
        <v>146774.1935</v>
      </c>
      <c r="C9" s="1458">
        <f>'OLD Summary'!D24</f>
        <v>311954.55</v>
      </c>
      <c r="D9" s="1447">
        <f t="shared" si="2"/>
        <v>322353.035</v>
      </c>
      <c r="E9" s="1454">
        <f t="shared" si="3"/>
        <v>1.196251447</v>
      </c>
      <c r="F9" s="1455">
        <f t="shared" si="4"/>
        <v>175578.8415</v>
      </c>
      <c r="G9" s="1459" t="s">
        <v>1484</v>
      </c>
      <c r="H9" s="1435" t="s">
        <v>1485</v>
      </c>
      <c r="I9" s="1450"/>
      <c r="J9" s="1450"/>
    </row>
    <row r="10">
      <c r="A10" s="1451">
        <v>4.0</v>
      </c>
      <c r="B10" s="1452">
        <f t="shared" si="1"/>
        <v>146774.1935</v>
      </c>
      <c r="C10" s="1453">
        <f>'OLD Summary'!E24</f>
        <v>306522.51</v>
      </c>
      <c r="D10" s="1447">
        <f t="shared" si="2"/>
        <v>316739.927</v>
      </c>
      <c r="E10" s="1454">
        <f t="shared" si="3"/>
        <v>1.158008294</v>
      </c>
      <c r="F10" s="1455">
        <f t="shared" si="4"/>
        <v>169965.7335</v>
      </c>
      <c r="G10" s="1429" t="s">
        <v>1486</v>
      </c>
      <c r="H10" s="1460">
        <v>256.11</v>
      </c>
      <c r="I10" s="1450"/>
      <c r="J10" s="1450"/>
    </row>
    <row r="11">
      <c r="A11" s="1451">
        <v>5.0</v>
      </c>
      <c r="B11" s="1445">
        <f t="shared" si="1"/>
        <v>146774.1935</v>
      </c>
      <c r="C11" s="1458">
        <f>'OLD Summary'!F24</f>
        <v>298697.35</v>
      </c>
      <c r="D11" s="1447">
        <f t="shared" si="2"/>
        <v>308653.9283</v>
      </c>
      <c r="E11" s="1454">
        <f t="shared" si="3"/>
        <v>1.102916874</v>
      </c>
      <c r="F11" s="1455">
        <f t="shared" si="4"/>
        <v>161879.7348</v>
      </c>
    </row>
    <row r="12">
      <c r="A12" s="1451">
        <v>6.0</v>
      </c>
      <c r="B12" s="1452">
        <f t="shared" si="1"/>
        <v>146774.1935</v>
      </c>
      <c r="C12" s="1453">
        <f>'OLD Summary'!G24</f>
        <v>318232.83</v>
      </c>
      <c r="D12" s="1447">
        <f t="shared" si="2"/>
        <v>328840.591</v>
      </c>
      <c r="E12" s="1454">
        <f t="shared" si="3"/>
        <v>1.240452378</v>
      </c>
      <c r="F12" s="1455">
        <f t="shared" si="4"/>
        <v>182066.3975</v>
      </c>
      <c r="G12" s="1461" t="s">
        <v>1487</v>
      </c>
      <c r="H12" s="1462" t="s">
        <v>1488</v>
      </c>
      <c r="I12" s="1462" t="s">
        <v>1489</v>
      </c>
      <c r="J12" s="1463" t="s">
        <v>1490</v>
      </c>
      <c r="K12" s="1418"/>
    </row>
    <row r="13">
      <c r="A13" s="1451">
        <v>7.0</v>
      </c>
      <c r="B13" s="1445">
        <f t="shared" si="1"/>
        <v>146774.1935</v>
      </c>
      <c r="C13" s="1458">
        <f>'OLD Summary'!H24</f>
        <v>324402.91</v>
      </c>
      <c r="D13" s="1447">
        <f t="shared" si="2"/>
        <v>335216.3403</v>
      </c>
      <c r="E13" s="1454">
        <f t="shared" si="3"/>
        <v>1.28389155</v>
      </c>
      <c r="F13" s="1455">
        <f t="shared" si="4"/>
        <v>188442.1468</v>
      </c>
      <c r="G13" s="1465" t="s">
        <v>1491</v>
      </c>
      <c r="H13" s="1466">
        <v>4550000.0</v>
      </c>
      <c r="I13" s="1467">
        <f>C38</f>
        <v>7273586.05</v>
      </c>
      <c r="J13" s="1468">
        <f t="shared" ref="J13:J20" si="5">I13/H13-1</f>
        <v>0.5985903407</v>
      </c>
    </row>
    <row r="14">
      <c r="A14" s="1451">
        <v>8.0</v>
      </c>
      <c r="B14" s="1452">
        <f t="shared" si="1"/>
        <v>146774.1935</v>
      </c>
      <c r="C14" s="1453">
        <f>'OLD Summary'!I24</f>
        <v>349348.42</v>
      </c>
      <c r="D14" s="1447">
        <f t="shared" si="2"/>
        <v>360993.3673</v>
      </c>
      <c r="E14" s="1454">
        <f t="shared" si="3"/>
        <v>1.45951525</v>
      </c>
      <c r="F14" s="1455">
        <f t="shared" si="4"/>
        <v>214219.1738</v>
      </c>
      <c r="G14" s="1465" t="s">
        <v>1492</v>
      </c>
      <c r="H14" s="1469">
        <v>18000.0</v>
      </c>
      <c r="I14" s="1470">
        <f>sum('OLD Summary'!B50:AE50)</f>
        <v>26394</v>
      </c>
      <c r="J14" s="1468">
        <f t="shared" si="5"/>
        <v>0.4663333333</v>
      </c>
    </row>
    <row r="15">
      <c r="A15" s="1451">
        <v>9.0</v>
      </c>
      <c r="B15" s="1445">
        <f t="shared" si="1"/>
        <v>146774.1935</v>
      </c>
      <c r="C15" s="1458">
        <f>'OLD Summary'!J24</f>
        <v>358784.37</v>
      </c>
      <c r="D15" s="1447">
        <f t="shared" si="2"/>
        <v>370743.849</v>
      </c>
      <c r="E15" s="1454">
        <f t="shared" si="3"/>
        <v>1.525947103</v>
      </c>
      <c r="F15" s="1455">
        <f t="shared" si="4"/>
        <v>223969.6555</v>
      </c>
      <c r="G15" s="1465" t="s">
        <v>1493</v>
      </c>
      <c r="H15" s="1466">
        <v>1500000.0</v>
      </c>
      <c r="I15" s="1467">
        <f>sum('OLD Summary'!B73:AE73)</f>
        <v>1561031.218</v>
      </c>
      <c r="J15" s="1468">
        <f t="shared" si="5"/>
        <v>0.04068747895</v>
      </c>
    </row>
    <row r="16">
      <c r="A16" s="1451">
        <v>10.0</v>
      </c>
      <c r="B16" s="1452">
        <f t="shared" si="1"/>
        <v>146774.1935</v>
      </c>
      <c r="C16" s="1453">
        <f>'OLD Summary'!K24</f>
        <v>550264.92</v>
      </c>
      <c r="D16" s="1447">
        <f t="shared" si="2"/>
        <v>568607.084</v>
      </c>
      <c r="E16" s="1454">
        <f t="shared" si="3"/>
        <v>2.874026287</v>
      </c>
      <c r="F16" s="1455">
        <f t="shared" si="4"/>
        <v>421832.8905</v>
      </c>
      <c r="G16" s="1465" t="s">
        <v>1494</v>
      </c>
      <c r="H16" s="1471">
        <f t="shared" ref="H16:I16" si="6">H13/H15</f>
        <v>3.033333333</v>
      </c>
      <c r="I16" s="1472">
        <f t="shared" si="6"/>
        <v>4.659475073</v>
      </c>
      <c r="J16" s="1468">
        <f t="shared" si="5"/>
        <v>0.5360906833</v>
      </c>
    </row>
    <row r="17">
      <c r="A17" s="1451">
        <v>11.0</v>
      </c>
      <c r="B17" s="1445">
        <f t="shared" si="1"/>
        <v>146774.1935</v>
      </c>
      <c r="C17" s="1458">
        <f>'OLD Summary'!L24</f>
        <v>501001.41</v>
      </c>
      <c r="D17" s="1447">
        <f t="shared" si="2"/>
        <v>517701.457</v>
      </c>
      <c r="E17" s="1454">
        <f t="shared" si="3"/>
        <v>2.52719674</v>
      </c>
      <c r="F17" s="1455">
        <f t="shared" si="4"/>
        <v>370927.2635</v>
      </c>
      <c r="G17" s="1465" t="s">
        <v>1495</v>
      </c>
      <c r="H17" s="1473">
        <f t="shared" ref="H17:I17" si="7">H15/H13</f>
        <v>0.3296703297</v>
      </c>
      <c r="I17" s="1474">
        <f t="shared" si="7"/>
        <v>0.2146164502</v>
      </c>
      <c r="J17" s="1468">
        <f t="shared" si="5"/>
        <v>-0.3489967677</v>
      </c>
    </row>
    <row r="18">
      <c r="A18" s="1451">
        <v>12.0</v>
      </c>
      <c r="B18" s="1452">
        <f t="shared" si="1"/>
        <v>146774.1935</v>
      </c>
      <c r="C18" s="1452">
        <f>'OLD Summary'!M24</f>
        <v>470639.49</v>
      </c>
      <c r="D18" s="1447">
        <f t="shared" si="2"/>
        <v>486327.473</v>
      </c>
      <c r="E18" s="1454">
        <f t="shared" si="3"/>
        <v>2.313439926</v>
      </c>
      <c r="F18" s="1455">
        <f t="shared" si="4"/>
        <v>339553.2795</v>
      </c>
      <c r="G18" s="1465" t="s">
        <v>1496</v>
      </c>
      <c r="H18" s="1475">
        <v>0.0125</v>
      </c>
      <c r="I18" s="1474">
        <f>L18/I20</f>
        <v>0.02767687359</v>
      </c>
      <c r="J18" s="1468">
        <f t="shared" si="5"/>
        <v>1.214149887</v>
      </c>
      <c r="K18" s="1039" t="s">
        <v>1497</v>
      </c>
      <c r="L18" s="1143">
        <f>sum('OLD Summary'!B39:AE39)</f>
        <v>22225</v>
      </c>
    </row>
    <row r="19">
      <c r="A19" s="1451">
        <v>13.0</v>
      </c>
      <c r="B19" s="1445">
        <f t="shared" si="1"/>
        <v>146774.1935</v>
      </c>
      <c r="C19" s="1476">
        <f>'OLD Summary'!N24</f>
        <v>375316.58</v>
      </c>
      <c r="D19" s="1447">
        <f t="shared" si="2"/>
        <v>387827.1327</v>
      </c>
      <c r="E19" s="1454">
        <f t="shared" si="3"/>
        <v>1.642338706</v>
      </c>
      <c r="F19" s="1455">
        <f t="shared" si="4"/>
        <v>241052.9391</v>
      </c>
      <c r="G19" s="1465" t="s">
        <v>1498</v>
      </c>
      <c r="H19" s="1477">
        <f t="shared" ref="H19:I19" si="8">H13/H14</f>
        <v>252.7777778</v>
      </c>
      <c r="I19" s="1477">
        <f t="shared" si="8"/>
        <v>275.5772543</v>
      </c>
      <c r="J19" s="1468">
        <f t="shared" si="5"/>
        <v>0.0901957313</v>
      </c>
    </row>
    <row r="20">
      <c r="A20" s="1451">
        <v>14.0</v>
      </c>
      <c r="B20" s="1452">
        <f t="shared" si="1"/>
        <v>146774.1935</v>
      </c>
      <c r="C20" s="1452">
        <f>'OLD Summary'!O24</f>
        <v>313385.83</v>
      </c>
      <c r="D20" s="1447">
        <f t="shared" si="2"/>
        <v>323832.0243</v>
      </c>
      <c r="E20" s="1454">
        <f t="shared" si="3"/>
        <v>1.206328078</v>
      </c>
      <c r="F20" s="1455">
        <f t="shared" si="4"/>
        <v>177057.8308</v>
      </c>
      <c r="G20" s="1465" t="s">
        <v>1499</v>
      </c>
      <c r="H20" s="1478">
        <f>H14/H18</f>
        <v>1440000</v>
      </c>
      <c r="I20" s="1478">
        <f>sum(C83:C113)</f>
        <v>803017</v>
      </c>
      <c r="J20" s="1468">
        <f t="shared" si="5"/>
        <v>-0.4423493056</v>
      </c>
    </row>
    <row r="21">
      <c r="A21" s="1451">
        <v>15.0</v>
      </c>
      <c r="B21" s="1445">
        <f t="shared" si="1"/>
        <v>146774.1935</v>
      </c>
      <c r="C21" s="1476">
        <f>'OLD Summary'!P24</f>
        <v>232794.36</v>
      </c>
      <c r="D21" s="1447">
        <f t="shared" si="2"/>
        <v>240554.172</v>
      </c>
      <c r="E21" s="1454">
        <f t="shared" si="3"/>
        <v>0.6389405125</v>
      </c>
      <c r="F21" s="1455">
        <f t="shared" si="4"/>
        <v>93779.97845</v>
      </c>
      <c r="G21" s="1479"/>
      <c r="H21" s="1418"/>
    </row>
    <row r="22">
      <c r="A22" s="1451">
        <v>16.0</v>
      </c>
      <c r="B22" s="1452">
        <f t="shared" si="1"/>
        <v>146774.1935</v>
      </c>
      <c r="C22" s="1452">
        <f>'OLD Summary'!Q24</f>
        <v>319596</v>
      </c>
      <c r="D22" s="1447">
        <f t="shared" si="2"/>
        <v>330249.2</v>
      </c>
      <c r="E22" s="1454">
        <f t="shared" si="3"/>
        <v>1.250049495</v>
      </c>
      <c r="F22" s="1455">
        <f t="shared" si="4"/>
        <v>183475.0065</v>
      </c>
      <c r="G22" s="1480" t="s">
        <v>1500</v>
      </c>
      <c r="H22" s="1481" t="s">
        <v>1501</v>
      </c>
      <c r="I22" s="1482" t="s">
        <v>1502</v>
      </c>
    </row>
    <row r="23">
      <c r="A23" s="1451">
        <v>17.0</v>
      </c>
      <c r="B23" s="1445">
        <f t="shared" si="1"/>
        <v>146774.1935</v>
      </c>
      <c r="C23" s="1476">
        <f>'OLD Summary'!R24</f>
        <v>356999.58</v>
      </c>
      <c r="D23" s="1447">
        <f t="shared" si="2"/>
        <v>368899.566</v>
      </c>
      <c r="E23" s="1454">
        <f t="shared" si="3"/>
        <v>1.513381658</v>
      </c>
      <c r="F23" s="1455">
        <f t="shared" si="4"/>
        <v>222125.3725</v>
      </c>
      <c r="G23" s="1480"/>
      <c r="H23" s="1483"/>
      <c r="I23" s="1484"/>
    </row>
    <row r="24">
      <c r="A24" s="1451">
        <v>18.0</v>
      </c>
      <c r="B24" s="1452">
        <f t="shared" si="1"/>
        <v>146774.1935</v>
      </c>
      <c r="C24" s="1452">
        <f>'OLD Summary'!S24</f>
        <v>359820.39</v>
      </c>
      <c r="D24" s="1447">
        <f t="shared" si="2"/>
        <v>371814.403</v>
      </c>
      <c r="E24" s="1454">
        <f t="shared" si="3"/>
        <v>1.533240987</v>
      </c>
      <c r="F24" s="1455">
        <f t="shared" si="4"/>
        <v>225040.2095</v>
      </c>
      <c r="G24" s="1480"/>
      <c r="H24" s="1485"/>
      <c r="I24" s="1485"/>
    </row>
    <row r="25">
      <c r="A25" s="1451">
        <v>19.0</v>
      </c>
      <c r="B25" s="1445">
        <f t="shared" si="1"/>
        <v>146774.1935</v>
      </c>
      <c r="C25" s="1476">
        <f>'OLD Summary'!T24</f>
        <v>257216.93</v>
      </c>
      <c r="D25" s="1447">
        <f t="shared" si="2"/>
        <v>265790.8277</v>
      </c>
      <c r="E25" s="1454">
        <f t="shared" si="3"/>
        <v>0.8108825621</v>
      </c>
      <c r="F25" s="1455">
        <f t="shared" si="4"/>
        <v>119016.6341</v>
      </c>
      <c r="G25" s="1480"/>
      <c r="H25" s="1486"/>
      <c r="I25" s="1484"/>
    </row>
    <row r="26">
      <c r="A26" s="1451">
        <v>20.0</v>
      </c>
      <c r="B26" s="1452">
        <f t="shared" si="1"/>
        <v>146774.1935</v>
      </c>
      <c r="C26" s="1452">
        <f>'OLD Summary'!U24</f>
        <v>172768.27</v>
      </c>
      <c r="D26" s="1447">
        <f t="shared" si="2"/>
        <v>178527.2123</v>
      </c>
      <c r="E26" s="1454">
        <f t="shared" si="3"/>
        <v>0.2163392489</v>
      </c>
      <c r="F26" s="1455">
        <f t="shared" si="4"/>
        <v>31753.01878</v>
      </c>
      <c r="G26" s="1487"/>
      <c r="H26" s="1485"/>
      <c r="I26" s="1484"/>
    </row>
    <row r="27">
      <c r="A27" s="1451">
        <v>21.0</v>
      </c>
      <c r="B27" s="1445">
        <f t="shared" si="1"/>
        <v>146774.1935</v>
      </c>
      <c r="C27" s="1476">
        <f>'OLD Summary'!V24</f>
        <v>101578.79</v>
      </c>
      <c r="D27" s="1447">
        <f t="shared" si="2"/>
        <v>104964.7497</v>
      </c>
      <c r="E27" s="1454">
        <f t="shared" si="3"/>
        <v>-0.2848555517</v>
      </c>
      <c r="F27" s="1455">
        <f t="shared" si="4"/>
        <v>-41809.44388</v>
      </c>
      <c r="G27" s="1487"/>
      <c r="H27" s="1485"/>
      <c r="I27" s="1484"/>
    </row>
    <row r="28">
      <c r="A28" s="1451">
        <v>22.0</v>
      </c>
      <c r="B28" s="1452">
        <f t="shared" si="1"/>
        <v>146774.1935</v>
      </c>
      <c r="C28" s="1452">
        <f>'OLD Summary'!W24</f>
        <v>90688.49</v>
      </c>
      <c r="D28" s="1447">
        <f t="shared" si="2"/>
        <v>93711.43967</v>
      </c>
      <c r="E28" s="1454">
        <f t="shared" si="3"/>
        <v>-0.361526455</v>
      </c>
      <c r="F28" s="1455">
        <f t="shared" si="4"/>
        <v>-53062.75388</v>
      </c>
      <c r="G28" s="1480"/>
      <c r="H28" s="1488"/>
      <c r="I28" s="1484"/>
    </row>
    <row r="29">
      <c r="A29" s="1451">
        <v>23.0</v>
      </c>
      <c r="B29" s="1445">
        <f t="shared" si="1"/>
        <v>146774.1935</v>
      </c>
      <c r="C29" s="1476">
        <f>'OLD Summary'!X24</f>
        <v>74497.11</v>
      </c>
      <c r="D29" s="1447">
        <f t="shared" si="2"/>
        <v>76980.347</v>
      </c>
      <c r="E29" s="1454">
        <f t="shared" si="3"/>
        <v>-0.4755185149</v>
      </c>
      <c r="F29" s="1455">
        <f t="shared" si="4"/>
        <v>-69793.84655</v>
      </c>
      <c r="G29" s="1487"/>
      <c r="H29" s="1483"/>
      <c r="I29" s="1484"/>
    </row>
    <row r="30">
      <c r="A30" s="1451">
        <v>24.0</v>
      </c>
      <c r="B30" s="1452">
        <f t="shared" si="1"/>
        <v>146774.1935</v>
      </c>
      <c r="C30" s="1452">
        <f>'OLD Summary'!Y24</f>
        <v>53704.59</v>
      </c>
      <c r="D30" s="1447">
        <f t="shared" si="2"/>
        <v>55494.743</v>
      </c>
      <c r="E30" s="1454">
        <f t="shared" si="3"/>
        <v>-0.6219039488</v>
      </c>
      <c r="F30" s="1455">
        <f t="shared" si="4"/>
        <v>-91279.45055</v>
      </c>
    </row>
    <row r="31">
      <c r="A31" s="1451">
        <v>25.0</v>
      </c>
      <c r="B31" s="1445">
        <f t="shared" si="1"/>
        <v>146774.1935</v>
      </c>
      <c r="C31" s="1476">
        <f>'OLD Summary'!Z24</f>
        <v>62125.9</v>
      </c>
      <c r="D31" s="1447">
        <f t="shared" si="2"/>
        <v>64196.76333</v>
      </c>
      <c r="E31" s="1454">
        <f t="shared" si="3"/>
        <v>-0.5626154586</v>
      </c>
      <c r="F31" s="1455">
        <f t="shared" si="4"/>
        <v>-82577.43022</v>
      </c>
    </row>
    <row r="32">
      <c r="A32" s="1451">
        <v>26.0</v>
      </c>
      <c r="B32" s="1452">
        <f t="shared" si="1"/>
        <v>146774.1935</v>
      </c>
      <c r="C32" s="1452">
        <f>'OLD Summary'!AA24</f>
        <v>56399.13</v>
      </c>
      <c r="D32" s="1447">
        <f t="shared" si="2"/>
        <v>58279.101</v>
      </c>
      <c r="E32" s="1454">
        <f t="shared" si="3"/>
        <v>-0.6029335976</v>
      </c>
      <c r="F32" s="1455">
        <f t="shared" si="4"/>
        <v>-88495.09255</v>
      </c>
    </row>
    <row r="33">
      <c r="A33" s="1451">
        <v>27.0</v>
      </c>
      <c r="B33" s="1445">
        <f t="shared" si="1"/>
        <v>146774.1935</v>
      </c>
      <c r="C33" s="1476">
        <f>'OLD Summary'!AB24</f>
        <v>40252.96</v>
      </c>
      <c r="D33" s="1447">
        <f t="shared" si="2"/>
        <v>41594.72533</v>
      </c>
      <c r="E33" s="1454">
        <f t="shared" si="3"/>
        <v>-0.7166073659</v>
      </c>
      <c r="F33" s="1455">
        <f t="shared" si="4"/>
        <v>-105179.4682</v>
      </c>
    </row>
    <row r="34">
      <c r="A34" s="1451">
        <v>28.0</v>
      </c>
      <c r="B34" s="1452">
        <f t="shared" si="1"/>
        <v>146774.1935</v>
      </c>
      <c r="C34" s="1452">
        <f>'OLD Summary'!AC24</f>
        <v>43386.53</v>
      </c>
      <c r="D34" s="1447">
        <f t="shared" si="2"/>
        <v>44832.74767</v>
      </c>
      <c r="E34" s="1454">
        <f t="shared" si="3"/>
        <v>-0.6945461148</v>
      </c>
      <c r="F34" s="1455">
        <f t="shared" si="4"/>
        <v>-101941.4459</v>
      </c>
    </row>
    <row r="35">
      <c r="A35" s="1451">
        <v>29.0</v>
      </c>
      <c r="B35" s="1445">
        <f t="shared" si="1"/>
        <v>146774.1935</v>
      </c>
      <c r="C35" s="1476">
        <f>'OLD Summary'!AD24</f>
        <v>41384.3</v>
      </c>
      <c r="D35" s="1447">
        <f t="shared" si="2"/>
        <v>42763.77667</v>
      </c>
      <c r="E35" s="1454">
        <f t="shared" si="3"/>
        <v>-0.7086424007</v>
      </c>
      <c r="F35" s="1455">
        <f t="shared" si="4"/>
        <v>-104010.4169</v>
      </c>
    </row>
    <row r="36">
      <c r="A36" s="1451">
        <v>30.0</v>
      </c>
      <c r="B36" s="1452">
        <f t="shared" si="1"/>
        <v>146774.1935</v>
      </c>
      <c r="C36" s="1452">
        <f>'OLD Summary'!AE24</f>
        <v>55723.59</v>
      </c>
      <c r="D36" s="1447">
        <f t="shared" si="2"/>
        <v>57581.043</v>
      </c>
      <c r="E36" s="1454">
        <f t="shared" si="3"/>
        <v>-0.6076895971</v>
      </c>
      <c r="F36" s="1455">
        <f t="shared" si="4"/>
        <v>-89193.15055</v>
      </c>
    </row>
    <row r="37">
      <c r="A37" s="1451">
        <v>31.0</v>
      </c>
      <c r="B37" s="1445">
        <f t="shared" si="1"/>
        <v>146774.1935</v>
      </c>
      <c r="C37" s="1476">
        <f>'OLD Summary'!AF24</f>
        <v>50655.22</v>
      </c>
      <c r="D37" s="1447">
        <f t="shared" si="2"/>
        <v>52343.72733</v>
      </c>
      <c r="E37" s="1454">
        <f t="shared" si="3"/>
        <v>-0.6433724072</v>
      </c>
      <c r="F37" s="1455">
        <f t="shared" si="4"/>
        <v>-94430.46622</v>
      </c>
    </row>
    <row r="38">
      <c r="A38" s="1489" t="s">
        <v>1504</v>
      </c>
      <c r="B38" s="1490">
        <f>H13</f>
        <v>4550000</v>
      </c>
      <c r="C38" s="1490">
        <f>sum(C7:C37)</f>
        <v>7273586.05</v>
      </c>
      <c r="D38" s="1491">
        <f t="shared" si="2"/>
        <v>7516038.918</v>
      </c>
      <c r="E38" s="1492">
        <f t="shared" si="3"/>
        <v>0.6518766853</v>
      </c>
      <c r="F38" s="1490">
        <f t="shared" si="4"/>
        <v>2966038.918</v>
      </c>
    </row>
    <row r="40">
      <c r="A40" s="1419" t="s">
        <v>1460</v>
      </c>
      <c r="B40" s="1420">
        <v>44938.0</v>
      </c>
      <c r="C40" s="1421"/>
      <c r="D40" s="1419" t="s">
        <v>1461</v>
      </c>
      <c r="E40" s="1419" t="s">
        <v>1462</v>
      </c>
      <c r="F40" s="1421"/>
    </row>
    <row r="41">
      <c r="A41" s="1424" t="s">
        <v>1465</v>
      </c>
      <c r="B41" s="1425">
        <v>31.0</v>
      </c>
      <c r="C41" s="1426" t="s">
        <v>1505</v>
      </c>
      <c r="D41" s="1427"/>
      <c r="E41" s="1427"/>
      <c r="F41" s="1428"/>
    </row>
    <row r="42">
      <c r="A42" s="1424" t="s">
        <v>1469</v>
      </c>
      <c r="B42" s="1433">
        <f>COUNT('OLD Summary'!B39:AE39)</f>
        <v>30</v>
      </c>
      <c r="C42" s="1434"/>
      <c r="D42" s="734"/>
      <c r="E42" s="734"/>
      <c r="F42" s="737"/>
    </row>
    <row r="43">
      <c r="A43" s="1437"/>
      <c r="B43" s="1438" t="s">
        <v>1472</v>
      </c>
      <c r="C43" s="740"/>
      <c r="D43" s="1438" t="s">
        <v>1473</v>
      </c>
      <c r="E43" s="1439"/>
      <c r="F43" s="740"/>
    </row>
    <row r="44">
      <c r="A44" s="1440" t="s">
        <v>1476</v>
      </c>
      <c r="B44" s="1440" t="s">
        <v>1506</v>
      </c>
      <c r="C44" s="1441" t="s">
        <v>1469</v>
      </c>
      <c r="D44" s="1440" t="s">
        <v>1473</v>
      </c>
      <c r="E44" s="1440" t="s">
        <v>1478</v>
      </c>
      <c r="F44" s="1440" t="s">
        <v>1479</v>
      </c>
    </row>
    <row r="45">
      <c r="A45" s="1444">
        <v>1.0</v>
      </c>
      <c r="B45" s="1446">
        <f t="shared" ref="B45:B75" si="9">$B$76/$B$41</f>
        <v>48387.09677</v>
      </c>
      <c r="C45" s="1446">
        <f>'OLD Summary'!B73</f>
        <v>27895.00926</v>
      </c>
      <c r="D45" s="1447">
        <f t="shared" ref="D45:D76" si="10">C45/$B$4*$B$3</f>
        <v>28824.8429</v>
      </c>
      <c r="E45" s="1448">
        <f t="shared" ref="E45:E76" si="11">D45/B45-1</f>
        <v>-0.4042865801</v>
      </c>
      <c r="F45" s="1449">
        <f t="shared" ref="F45:F76" si="12">D45-B45</f>
        <v>-19562.25388</v>
      </c>
    </row>
    <row r="46">
      <c r="A46" s="1451">
        <v>2.0</v>
      </c>
      <c r="B46" s="1453">
        <f t="shared" si="9"/>
        <v>48387.09677</v>
      </c>
      <c r="C46" s="1453">
        <f>'OLD Summary'!C73</f>
        <v>37626.25</v>
      </c>
      <c r="D46" s="1447">
        <f t="shared" si="10"/>
        <v>38880.45833</v>
      </c>
      <c r="E46" s="1454">
        <f t="shared" si="11"/>
        <v>-0.1964705278</v>
      </c>
      <c r="F46" s="1455">
        <f t="shared" si="12"/>
        <v>-9506.638443</v>
      </c>
    </row>
    <row r="47">
      <c r="A47" s="1451">
        <v>3.0</v>
      </c>
      <c r="B47" s="1446">
        <f t="shared" si="9"/>
        <v>48387.09677</v>
      </c>
      <c r="C47" s="1458">
        <f>'OLD Summary'!D73</f>
        <v>59688.58217</v>
      </c>
      <c r="D47" s="1447">
        <f t="shared" si="10"/>
        <v>61678.20158</v>
      </c>
      <c r="E47" s="1454">
        <f t="shared" si="11"/>
        <v>0.2746828326</v>
      </c>
      <c r="F47" s="1455">
        <f t="shared" si="12"/>
        <v>13291.1048</v>
      </c>
    </row>
    <row r="48">
      <c r="A48" s="1451">
        <v>4.0</v>
      </c>
      <c r="B48" s="1453">
        <f t="shared" si="9"/>
        <v>48387.09677</v>
      </c>
      <c r="C48" s="1453">
        <f>'OLD Summary'!E73</f>
        <v>71063.12113</v>
      </c>
      <c r="D48" s="1447">
        <f t="shared" si="10"/>
        <v>73431.89183</v>
      </c>
      <c r="E48" s="1454">
        <f t="shared" si="11"/>
        <v>0.5175924312</v>
      </c>
      <c r="F48" s="1455">
        <f t="shared" si="12"/>
        <v>25044.79506</v>
      </c>
    </row>
    <row r="49">
      <c r="A49" s="1451">
        <v>5.0</v>
      </c>
      <c r="B49" s="1446">
        <f t="shared" si="9"/>
        <v>48387.09677</v>
      </c>
      <c r="C49" s="1458">
        <f>'OLD Summary'!F73</f>
        <v>66167.56593</v>
      </c>
      <c r="D49" s="1447">
        <f t="shared" si="10"/>
        <v>68373.15147</v>
      </c>
      <c r="E49" s="1454">
        <f t="shared" si="11"/>
        <v>0.4130451303</v>
      </c>
      <c r="F49" s="1455">
        <f t="shared" si="12"/>
        <v>19986.05469</v>
      </c>
    </row>
    <row r="50">
      <c r="A50" s="1451">
        <v>6.0</v>
      </c>
      <c r="B50" s="1453">
        <f t="shared" si="9"/>
        <v>48387.09677</v>
      </c>
      <c r="C50" s="1453">
        <f>'OLD Summary'!G73</f>
        <v>74875.54103</v>
      </c>
      <c r="D50" s="1447">
        <f t="shared" si="10"/>
        <v>77371.3924</v>
      </c>
      <c r="E50" s="1454">
        <f t="shared" si="11"/>
        <v>0.5990087762</v>
      </c>
      <c r="F50" s="1455">
        <f t="shared" si="12"/>
        <v>28984.29562</v>
      </c>
    </row>
    <row r="51">
      <c r="A51" s="1451">
        <v>7.0</v>
      </c>
      <c r="B51" s="1446">
        <f t="shared" si="9"/>
        <v>48387.09677</v>
      </c>
      <c r="C51" s="1458">
        <f>'OLD Summary'!H73</f>
        <v>85836.81498</v>
      </c>
      <c r="D51" s="1447">
        <f t="shared" si="10"/>
        <v>88698.04215</v>
      </c>
      <c r="E51" s="1454">
        <f t="shared" si="11"/>
        <v>0.833092871</v>
      </c>
      <c r="F51" s="1455">
        <f t="shared" si="12"/>
        <v>40310.94537</v>
      </c>
    </row>
    <row r="52">
      <c r="A52" s="1451">
        <v>8.0</v>
      </c>
      <c r="B52" s="1453">
        <f t="shared" si="9"/>
        <v>48387.09677</v>
      </c>
      <c r="C52" s="1453">
        <f>'OLD Summary'!I73</f>
        <v>82395.23882</v>
      </c>
      <c r="D52" s="1447">
        <f t="shared" si="10"/>
        <v>85141.74678</v>
      </c>
      <c r="E52" s="1454">
        <f t="shared" si="11"/>
        <v>0.7595961001</v>
      </c>
      <c r="F52" s="1455">
        <f t="shared" si="12"/>
        <v>36754.65</v>
      </c>
    </row>
    <row r="53">
      <c r="A53" s="1451">
        <v>9.0</v>
      </c>
      <c r="B53" s="1446">
        <f t="shared" si="9"/>
        <v>48387.09677</v>
      </c>
      <c r="C53" s="1458">
        <f>'OLD Summary'!J73</f>
        <v>76493.96482</v>
      </c>
      <c r="D53" s="1447">
        <f t="shared" si="10"/>
        <v>79043.76365</v>
      </c>
      <c r="E53" s="1454">
        <f t="shared" si="11"/>
        <v>0.6335711153</v>
      </c>
      <c r="F53" s="1455">
        <f t="shared" si="12"/>
        <v>30656.66687</v>
      </c>
    </row>
    <row r="54">
      <c r="A54" s="1451">
        <v>10.0</v>
      </c>
      <c r="B54" s="1453">
        <f t="shared" si="9"/>
        <v>48387.09677</v>
      </c>
      <c r="C54" s="1453">
        <f>'OLD Summary'!K73</f>
        <v>89569.38918</v>
      </c>
      <c r="D54" s="1447">
        <f t="shared" si="10"/>
        <v>92555.03548</v>
      </c>
      <c r="E54" s="1454">
        <f t="shared" si="11"/>
        <v>0.9128040666</v>
      </c>
      <c r="F54" s="1455">
        <f t="shared" si="12"/>
        <v>44167.93871</v>
      </c>
    </row>
    <row r="55">
      <c r="A55" s="1451">
        <v>11.0</v>
      </c>
      <c r="B55" s="1446">
        <f t="shared" si="9"/>
        <v>48387.09677</v>
      </c>
      <c r="C55" s="1458">
        <f>'OLD Summary'!L73</f>
        <v>90013.49832</v>
      </c>
      <c r="D55" s="1447">
        <f t="shared" si="10"/>
        <v>93013.94827</v>
      </c>
      <c r="E55" s="1454">
        <f t="shared" si="11"/>
        <v>0.9222882642</v>
      </c>
      <c r="F55" s="1455">
        <f t="shared" si="12"/>
        <v>44626.85149</v>
      </c>
    </row>
    <row r="56">
      <c r="A56" s="1451">
        <v>12.0</v>
      </c>
      <c r="B56" s="1453">
        <f t="shared" si="9"/>
        <v>48387.09677</v>
      </c>
      <c r="C56" s="1452">
        <f>'OLD Summary'!M73</f>
        <v>95320.78562</v>
      </c>
      <c r="D56" s="1447">
        <f t="shared" si="10"/>
        <v>98498.14514</v>
      </c>
      <c r="E56" s="1454">
        <f t="shared" si="11"/>
        <v>1.035628333</v>
      </c>
      <c r="F56" s="1455">
        <f t="shared" si="12"/>
        <v>50111.04836</v>
      </c>
    </row>
    <row r="57">
      <c r="A57" s="1451">
        <v>13.0</v>
      </c>
      <c r="B57" s="1446">
        <f t="shared" si="9"/>
        <v>48387.09677</v>
      </c>
      <c r="C57" s="1476">
        <f>'OLD Summary'!N73</f>
        <v>78379.2889</v>
      </c>
      <c r="D57" s="1447">
        <f t="shared" si="10"/>
        <v>80991.93186</v>
      </c>
      <c r="E57" s="1454">
        <f t="shared" si="11"/>
        <v>0.6738332584</v>
      </c>
      <c r="F57" s="1455">
        <f t="shared" si="12"/>
        <v>32604.83509</v>
      </c>
    </row>
    <row r="58">
      <c r="A58" s="1451">
        <v>14.0</v>
      </c>
      <c r="B58" s="1453">
        <f t="shared" si="9"/>
        <v>48387.09677</v>
      </c>
      <c r="C58" s="1452">
        <f>'OLD Summary'!O73</f>
        <v>67998.79272</v>
      </c>
      <c r="D58" s="1447">
        <f t="shared" si="10"/>
        <v>70265.41914</v>
      </c>
      <c r="E58" s="1454">
        <f t="shared" si="11"/>
        <v>0.4521519956</v>
      </c>
      <c r="F58" s="1455">
        <f t="shared" si="12"/>
        <v>21878.32237</v>
      </c>
    </row>
    <row r="59">
      <c r="A59" s="1451">
        <v>15.0</v>
      </c>
      <c r="B59" s="1446">
        <f t="shared" si="9"/>
        <v>48387.09677</v>
      </c>
      <c r="C59" s="1476">
        <f>'OLD Summary'!P73</f>
        <v>68604.71241</v>
      </c>
      <c r="D59" s="1447">
        <f t="shared" si="10"/>
        <v>70891.53616</v>
      </c>
      <c r="E59" s="1454">
        <f t="shared" si="11"/>
        <v>0.4650917472</v>
      </c>
      <c r="F59" s="1455">
        <f t="shared" si="12"/>
        <v>22504.43938</v>
      </c>
    </row>
    <row r="60">
      <c r="A60" s="1451">
        <v>16.0</v>
      </c>
      <c r="B60" s="1453">
        <f t="shared" si="9"/>
        <v>48387.09677</v>
      </c>
      <c r="C60" s="1452">
        <f>'OLD Summary'!Q73</f>
        <v>67828.01677</v>
      </c>
      <c r="D60" s="1447">
        <f t="shared" si="10"/>
        <v>70088.95066</v>
      </c>
      <c r="E60" s="1454">
        <f t="shared" si="11"/>
        <v>0.4485049804</v>
      </c>
      <c r="F60" s="1455">
        <f t="shared" si="12"/>
        <v>21701.85389</v>
      </c>
    </row>
    <row r="61">
      <c r="A61" s="1451">
        <v>17.0</v>
      </c>
      <c r="B61" s="1446">
        <f t="shared" si="9"/>
        <v>48387.09677</v>
      </c>
      <c r="C61" s="1476">
        <f>'OLD Summary'!R73</f>
        <v>69015.42156</v>
      </c>
      <c r="D61" s="1447">
        <f t="shared" si="10"/>
        <v>71315.93561</v>
      </c>
      <c r="E61" s="1454">
        <f t="shared" si="11"/>
        <v>0.4738626693</v>
      </c>
      <c r="F61" s="1455">
        <f t="shared" si="12"/>
        <v>22928.83884</v>
      </c>
    </row>
    <row r="62">
      <c r="A62" s="1451">
        <v>18.0</v>
      </c>
      <c r="B62" s="1453">
        <f t="shared" si="9"/>
        <v>48387.09677</v>
      </c>
      <c r="C62" s="1452">
        <f>'OLD Summary'!S73</f>
        <v>59100.72434</v>
      </c>
      <c r="D62" s="1447">
        <f t="shared" si="10"/>
        <v>61070.74849</v>
      </c>
      <c r="E62" s="1454">
        <f t="shared" si="11"/>
        <v>0.262128802</v>
      </c>
      <c r="F62" s="1455">
        <f t="shared" si="12"/>
        <v>12683.65171</v>
      </c>
    </row>
    <row r="63">
      <c r="A63" s="1451">
        <v>19.0</v>
      </c>
      <c r="B63" s="1446">
        <f t="shared" si="9"/>
        <v>48387.09677</v>
      </c>
      <c r="C63" s="1476">
        <f>'OLD Summary'!T73</f>
        <v>58020.4083</v>
      </c>
      <c r="D63" s="1447">
        <f t="shared" si="10"/>
        <v>59954.42191</v>
      </c>
      <c r="E63" s="1454">
        <f t="shared" si="11"/>
        <v>0.2390580528</v>
      </c>
      <c r="F63" s="1455">
        <f t="shared" si="12"/>
        <v>11567.32514</v>
      </c>
    </row>
    <row r="64">
      <c r="A64" s="1451">
        <v>20.0</v>
      </c>
      <c r="B64" s="1453">
        <f t="shared" si="9"/>
        <v>48387.09677</v>
      </c>
      <c r="C64" s="1452">
        <f>'OLD Summary'!U73</f>
        <v>52313.07688</v>
      </c>
      <c r="D64" s="1447">
        <f t="shared" si="10"/>
        <v>54056.84611</v>
      </c>
      <c r="E64" s="1454">
        <f t="shared" si="11"/>
        <v>0.1171748197</v>
      </c>
      <c r="F64" s="1455">
        <f t="shared" si="12"/>
        <v>5669.749338</v>
      </c>
    </row>
    <row r="65">
      <c r="A65" s="1451">
        <v>21.0</v>
      </c>
      <c r="B65" s="1446">
        <f t="shared" si="9"/>
        <v>48387.09677</v>
      </c>
      <c r="C65" s="1476">
        <f>'OLD Summary'!V73</f>
        <v>42849.83904</v>
      </c>
      <c r="D65" s="1447">
        <f t="shared" si="10"/>
        <v>44278.16701</v>
      </c>
      <c r="E65" s="1454">
        <f t="shared" si="11"/>
        <v>-0.08491788175</v>
      </c>
      <c r="F65" s="1455">
        <f t="shared" si="12"/>
        <v>-4108.929762</v>
      </c>
    </row>
    <row r="66">
      <c r="A66" s="1451">
        <v>22.0</v>
      </c>
      <c r="B66" s="1453">
        <f t="shared" si="9"/>
        <v>48387.09677</v>
      </c>
      <c r="C66" s="1452">
        <f>'OLD Summary'!W73</f>
        <v>26619.28002</v>
      </c>
      <c r="D66" s="1447">
        <f t="shared" si="10"/>
        <v>27506.58935</v>
      </c>
      <c r="E66" s="1454">
        <f t="shared" si="11"/>
        <v>-0.4315304867</v>
      </c>
      <c r="F66" s="1455">
        <f t="shared" si="12"/>
        <v>-20880.50742</v>
      </c>
    </row>
    <row r="67">
      <c r="A67" s="1451">
        <v>23.0</v>
      </c>
      <c r="B67" s="1446">
        <f t="shared" si="9"/>
        <v>48387.09677</v>
      </c>
      <c r="C67" s="1476">
        <f>'OLD Summary'!X73</f>
        <v>18699.24725</v>
      </c>
      <c r="D67" s="1447">
        <f t="shared" si="10"/>
        <v>19322.55549</v>
      </c>
      <c r="E67" s="1454">
        <f t="shared" si="11"/>
        <v>-0.6006671865</v>
      </c>
      <c r="F67" s="1455">
        <f t="shared" si="12"/>
        <v>-29064.54128</v>
      </c>
    </row>
    <row r="68">
      <c r="A68" s="1451">
        <v>24.0</v>
      </c>
      <c r="B68" s="1453">
        <f t="shared" si="9"/>
        <v>48387.09677</v>
      </c>
      <c r="C68" s="1452">
        <f>'OLD Summary'!Y73</f>
        <v>18055.57313</v>
      </c>
      <c r="D68" s="1447">
        <f t="shared" si="10"/>
        <v>18657.42556</v>
      </c>
      <c r="E68" s="1454">
        <f t="shared" si="11"/>
        <v>-0.614413205</v>
      </c>
      <c r="F68" s="1455">
        <f t="shared" si="12"/>
        <v>-29729.67121</v>
      </c>
    </row>
    <row r="69">
      <c r="A69" s="1451">
        <v>25.0</v>
      </c>
      <c r="B69" s="1446">
        <f t="shared" si="9"/>
        <v>48387.09677</v>
      </c>
      <c r="C69" s="1476">
        <f>'OLD Summary'!Z73</f>
        <v>15608.54976</v>
      </c>
      <c r="D69" s="1447">
        <f t="shared" si="10"/>
        <v>16128.83476</v>
      </c>
      <c r="E69" s="1454">
        <f t="shared" si="11"/>
        <v>-0.6666707484</v>
      </c>
      <c r="F69" s="1455">
        <f t="shared" si="12"/>
        <v>-32258.26202</v>
      </c>
    </row>
    <row r="70">
      <c r="A70" s="1451">
        <v>26.0</v>
      </c>
      <c r="B70" s="1453">
        <f t="shared" si="9"/>
        <v>48387.09677</v>
      </c>
      <c r="C70" s="1452">
        <f>'OLD Summary'!AA73</f>
        <v>16241.31248</v>
      </c>
      <c r="D70" s="1447">
        <f t="shared" si="10"/>
        <v>16782.68956</v>
      </c>
      <c r="E70" s="1454">
        <f t="shared" si="11"/>
        <v>-0.6531577491</v>
      </c>
      <c r="F70" s="1455">
        <f t="shared" si="12"/>
        <v>-31604.40722</v>
      </c>
    </row>
    <row r="71">
      <c r="A71" s="1451">
        <v>27.0</v>
      </c>
      <c r="B71" s="1446">
        <f t="shared" si="9"/>
        <v>48387.09677</v>
      </c>
      <c r="C71" s="1476">
        <f>'OLD Summary'!AB73</f>
        <v>10746.3097</v>
      </c>
      <c r="D71" s="1447">
        <f t="shared" si="10"/>
        <v>11104.52002</v>
      </c>
      <c r="E71" s="1454">
        <f t="shared" si="11"/>
        <v>-0.7705065862</v>
      </c>
      <c r="F71" s="1455">
        <f t="shared" si="12"/>
        <v>-37282.57675</v>
      </c>
    </row>
    <row r="72">
      <c r="A72" s="1451">
        <v>28.0</v>
      </c>
      <c r="B72" s="1453">
        <f t="shared" si="9"/>
        <v>48387.09677</v>
      </c>
      <c r="C72" s="1452">
        <f>'OLD Summary'!AC73</f>
        <v>11073.31334</v>
      </c>
      <c r="D72" s="1447">
        <f t="shared" si="10"/>
        <v>11442.42378</v>
      </c>
      <c r="E72" s="1454">
        <f t="shared" si="11"/>
        <v>-0.7635232419</v>
      </c>
      <c r="F72" s="1455">
        <f t="shared" si="12"/>
        <v>-36944.67299</v>
      </c>
    </row>
    <row r="73">
      <c r="A73" s="1451">
        <v>29.0</v>
      </c>
      <c r="B73" s="1446">
        <f t="shared" si="9"/>
        <v>48387.09677</v>
      </c>
      <c r="C73" s="1476">
        <f>'OLD Summary'!AD73</f>
        <v>10378.19811</v>
      </c>
      <c r="D73" s="1447">
        <f t="shared" si="10"/>
        <v>10724.13804</v>
      </c>
      <c r="E73" s="1454">
        <f t="shared" si="11"/>
        <v>-0.7783678138</v>
      </c>
      <c r="F73" s="1455">
        <f t="shared" si="12"/>
        <v>-37662.95873</v>
      </c>
    </row>
    <row r="74">
      <c r="A74" s="1451">
        <v>30.0</v>
      </c>
      <c r="B74" s="1453">
        <f t="shared" si="9"/>
        <v>48387.09677</v>
      </c>
      <c r="C74" s="1452">
        <f>'OLD Summary'!AE73</f>
        <v>12553.39247</v>
      </c>
      <c r="D74" s="1447">
        <f t="shared" si="10"/>
        <v>12971.83888</v>
      </c>
      <c r="E74" s="1454">
        <f t="shared" si="11"/>
        <v>-0.7319153298</v>
      </c>
      <c r="F74" s="1455">
        <f t="shared" si="12"/>
        <v>-35415.25789</v>
      </c>
    </row>
    <row r="75">
      <c r="A75" s="1451">
        <v>31.0</v>
      </c>
      <c r="B75" s="1446">
        <f t="shared" si="9"/>
        <v>48387.09677</v>
      </c>
      <c r="C75" s="1476">
        <f>'OLD Summary'!AF73</f>
        <v>10512.66437</v>
      </c>
      <c r="D75" s="1447">
        <f t="shared" si="10"/>
        <v>10863.08652</v>
      </c>
      <c r="E75" s="1454">
        <f t="shared" si="11"/>
        <v>-0.775496212</v>
      </c>
      <c r="F75" s="1455">
        <f t="shared" si="12"/>
        <v>-37524.01026</v>
      </c>
    </row>
    <row r="76">
      <c r="A76" s="1489" t="s">
        <v>1504</v>
      </c>
      <c r="B76" s="1490">
        <f>H15</f>
        <v>1500000</v>
      </c>
      <c r="C76" s="1490">
        <f>sum(C45:C75)</f>
        <v>1571543.883</v>
      </c>
      <c r="D76" s="1490">
        <f t="shared" si="10"/>
        <v>1623928.679</v>
      </c>
      <c r="E76" s="1496">
        <f t="shared" si="11"/>
        <v>0.08261911925</v>
      </c>
      <c r="F76" s="1497">
        <f t="shared" si="12"/>
        <v>123928.6789</v>
      </c>
    </row>
    <row r="78">
      <c r="A78" s="1419" t="s">
        <v>1460</v>
      </c>
      <c r="B78" s="1420">
        <v>44938.0</v>
      </c>
      <c r="C78" s="1421"/>
      <c r="D78" s="1419" t="s">
        <v>1461</v>
      </c>
      <c r="E78" s="1419" t="s">
        <v>1462</v>
      </c>
      <c r="F78" s="1421"/>
    </row>
    <row r="79">
      <c r="A79" s="1424" t="s">
        <v>1465</v>
      </c>
      <c r="B79" s="1425">
        <v>31.0</v>
      </c>
      <c r="C79" s="1426" t="s">
        <v>1515</v>
      </c>
      <c r="D79" s="1427"/>
      <c r="E79" s="1427"/>
      <c r="F79" s="1428"/>
    </row>
    <row r="80">
      <c r="A80" s="1424" t="s">
        <v>1469</v>
      </c>
      <c r="B80" s="1433">
        <f>COUNT(C83:C113)</f>
        <v>31</v>
      </c>
      <c r="C80" s="1434"/>
      <c r="D80" s="734"/>
      <c r="E80" s="734"/>
      <c r="F80" s="737"/>
    </row>
    <row r="81">
      <c r="A81" s="1437"/>
      <c r="B81" s="1438" t="s">
        <v>1472</v>
      </c>
      <c r="C81" s="740"/>
      <c r="D81" s="1438" t="s">
        <v>1473</v>
      </c>
      <c r="E81" s="1439"/>
      <c r="F81" s="740"/>
      <c r="H81" s="1500"/>
      <c r="I81" s="1500"/>
      <c r="J81" s="1500"/>
    </row>
    <row r="82">
      <c r="A82" s="1440" t="s">
        <v>1476</v>
      </c>
      <c r="B82" s="1440" t="s">
        <v>1516</v>
      </c>
      <c r="C82" s="1441" t="s">
        <v>1469</v>
      </c>
      <c r="D82" s="1440" t="s">
        <v>1473</v>
      </c>
      <c r="E82" s="1440" t="s">
        <v>1478</v>
      </c>
      <c r="F82" s="1440" t="s">
        <v>1479</v>
      </c>
      <c r="H82" s="1500"/>
      <c r="I82" s="1500"/>
      <c r="J82" s="1500"/>
    </row>
    <row r="83">
      <c r="A83" s="1444">
        <v>1.0</v>
      </c>
      <c r="B83" s="1501">
        <f t="shared" ref="B83:B113" si="13">$B$114/$B$79</f>
        <v>46451.6129</v>
      </c>
      <c r="C83" s="1502">
        <v>20317.0</v>
      </c>
      <c r="D83" s="1504">
        <f t="shared" ref="D83:D114" si="14">C83/$B$4*$B$3</f>
        <v>20994.23333</v>
      </c>
      <c r="E83" s="1448">
        <f t="shared" ref="E83:E112" si="15">D83/B83-1</f>
        <v>-0.5480408102</v>
      </c>
      <c r="F83" s="1507">
        <f t="shared" ref="F83:F112" si="16">D83-B83</f>
        <v>-25457.37957</v>
      </c>
      <c r="H83" s="1500"/>
      <c r="I83" s="1500"/>
      <c r="J83" s="1500"/>
    </row>
    <row r="84">
      <c r="A84" s="1451">
        <v>2.0</v>
      </c>
      <c r="B84" s="1508">
        <f t="shared" si="13"/>
        <v>46451.6129</v>
      </c>
      <c r="C84" s="1502">
        <v>24224.0</v>
      </c>
      <c r="D84" s="1504">
        <f t="shared" si="14"/>
        <v>25031.46667</v>
      </c>
      <c r="E84" s="1454">
        <f t="shared" si="15"/>
        <v>-0.4611281481</v>
      </c>
      <c r="F84" s="1509">
        <f t="shared" si="16"/>
        <v>-21420.14624</v>
      </c>
      <c r="H84" s="1500"/>
      <c r="I84" s="1500"/>
      <c r="J84" s="1500"/>
    </row>
    <row r="85">
      <c r="A85" s="1451">
        <v>3.0</v>
      </c>
      <c r="B85" s="1501">
        <f t="shared" si="13"/>
        <v>46451.6129</v>
      </c>
      <c r="C85" s="1502">
        <v>34313.0</v>
      </c>
      <c r="D85" s="1504">
        <f t="shared" si="14"/>
        <v>35456.76667</v>
      </c>
      <c r="E85" s="1454">
        <f t="shared" si="15"/>
        <v>-0.2366946065</v>
      </c>
      <c r="F85" s="1509">
        <f t="shared" si="16"/>
        <v>-10994.84624</v>
      </c>
      <c r="H85" s="1500"/>
      <c r="I85" s="1510"/>
      <c r="J85" s="1500"/>
    </row>
    <row r="86">
      <c r="A86" s="1451">
        <v>4.0</v>
      </c>
      <c r="B86" s="1508">
        <f t="shared" si="13"/>
        <v>46451.6129</v>
      </c>
      <c r="C86" s="1502">
        <v>35645.0</v>
      </c>
      <c r="D86" s="1504">
        <f t="shared" si="14"/>
        <v>36833.16667</v>
      </c>
      <c r="E86" s="1454">
        <f t="shared" si="15"/>
        <v>-0.2070637731</v>
      </c>
      <c r="F86" s="1509">
        <f t="shared" si="16"/>
        <v>-9618.446237</v>
      </c>
      <c r="H86" s="1500"/>
      <c r="I86" s="1500"/>
      <c r="J86" s="1500"/>
    </row>
    <row r="87">
      <c r="A87" s="1451">
        <v>5.0</v>
      </c>
      <c r="B87" s="1501">
        <f t="shared" si="13"/>
        <v>46451.6129</v>
      </c>
      <c r="C87" s="1502">
        <v>34458.0</v>
      </c>
      <c r="D87" s="1504">
        <f t="shared" si="14"/>
        <v>35606.6</v>
      </c>
      <c r="E87" s="1454">
        <f t="shared" si="15"/>
        <v>-0.2334690278</v>
      </c>
      <c r="F87" s="1509">
        <f t="shared" si="16"/>
        <v>-10845.0129</v>
      </c>
      <c r="H87" s="1500"/>
      <c r="I87" s="1500"/>
      <c r="J87" s="1500"/>
    </row>
    <row r="88">
      <c r="A88" s="1451">
        <v>6.0</v>
      </c>
      <c r="B88" s="1508">
        <f t="shared" si="13"/>
        <v>46451.6129</v>
      </c>
      <c r="C88" s="1502">
        <v>34695.0</v>
      </c>
      <c r="D88" s="1504">
        <f t="shared" si="14"/>
        <v>35851.5</v>
      </c>
      <c r="E88" s="1454">
        <f t="shared" si="15"/>
        <v>-0.228196875</v>
      </c>
      <c r="F88" s="1509">
        <f t="shared" si="16"/>
        <v>-10600.1129</v>
      </c>
      <c r="I88" s="1500"/>
      <c r="J88" s="1500"/>
    </row>
    <row r="89">
      <c r="A89" s="1451">
        <v>7.0</v>
      </c>
      <c r="B89" s="1501">
        <f t="shared" si="13"/>
        <v>46451.6129</v>
      </c>
      <c r="C89" s="1502">
        <v>35634.0</v>
      </c>
      <c r="D89" s="1504">
        <f t="shared" si="14"/>
        <v>36821.8</v>
      </c>
      <c r="E89" s="1454">
        <f t="shared" si="15"/>
        <v>-0.2073084722</v>
      </c>
      <c r="F89" s="1509">
        <f t="shared" si="16"/>
        <v>-9629.812903</v>
      </c>
      <c r="I89" s="1500"/>
      <c r="J89" s="1500"/>
    </row>
    <row r="90">
      <c r="A90" s="1451">
        <v>8.0</v>
      </c>
      <c r="B90" s="1508">
        <f t="shared" si="13"/>
        <v>46451.6129</v>
      </c>
      <c r="C90" s="1502">
        <v>38995.0</v>
      </c>
      <c r="D90" s="1504">
        <f t="shared" si="14"/>
        <v>40294.83333</v>
      </c>
      <c r="E90" s="1454">
        <f t="shared" si="15"/>
        <v>-0.1325417824</v>
      </c>
      <c r="F90" s="1509">
        <f t="shared" si="16"/>
        <v>-6156.77957</v>
      </c>
      <c r="I90" s="1500"/>
      <c r="J90" s="1500"/>
    </row>
    <row r="91">
      <c r="A91" s="1451">
        <v>9.0</v>
      </c>
      <c r="B91" s="1501">
        <f t="shared" si="13"/>
        <v>46451.6129</v>
      </c>
      <c r="C91" s="1502">
        <v>40404.0</v>
      </c>
      <c r="D91" s="1504">
        <f t="shared" si="14"/>
        <v>41750.8</v>
      </c>
      <c r="E91" s="1454">
        <f t="shared" si="15"/>
        <v>-0.1011980556</v>
      </c>
      <c r="F91" s="1509">
        <f t="shared" si="16"/>
        <v>-4700.812903</v>
      </c>
      <c r="I91" s="1500"/>
      <c r="J91" s="1500"/>
    </row>
    <row r="92">
      <c r="A92" s="1451">
        <v>10.0</v>
      </c>
      <c r="B92" s="1508">
        <f t="shared" si="13"/>
        <v>46451.6129</v>
      </c>
      <c r="C92" s="1502">
        <v>49184.0</v>
      </c>
      <c r="D92" s="1504">
        <f t="shared" si="14"/>
        <v>50823.46667</v>
      </c>
      <c r="E92" s="1454">
        <f t="shared" si="15"/>
        <v>0.0941162963</v>
      </c>
      <c r="F92" s="1509">
        <f t="shared" si="16"/>
        <v>4371.853763</v>
      </c>
      <c r="I92" s="1500"/>
      <c r="J92" s="1500"/>
    </row>
    <row r="93">
      <c r="A93" s="1451">
        <v>11.0</v>
      </c>
      <c r="B93" s="1501">
        <f t="shared" si="13"/>
        <v>46451.6129</v>
      </c>
      <c r="C93" s="1502">
        <v>46144.0</v>
      </c>
      <c r="D93" s="1504">
        <f t="shared" si="14"/>
        <v>47682.13333</v>
      </c>
      <c r="E93" s="1454">
        <f t="shared" si="15"/>
        <v>0.02649037037</v>
      </c>
      <c r="F93" s="1509">
        <f t="shared" si="16"/>
        <v>1230.52043</v>
      </c>
      <c r="I93" s="1500"/>
      <c r="J93" s="1500"/>
    </row>
    <row r="94">
      <c r="A94" s="1451">
        <v>12.0</v>
      </c>
      <c r="B94" s="1508">
        <f t="shared" si="13"/>
        <v>46451.6129</v>
      </c>
      <c r="C94" s="1502">
        <v>38215.0</v>
      </c>
      <c r="D94" s="1504">
        <f t="shared" si="14"/>
        <v>39488.83333</v>
      </c>
      <c r="E94" s="1454">
        <f t="shared" si="15"/>
        <v>-0.1498931713</v>
      </c>
      <c r="F94" s="1509">
        <f t="shared" si="16"/>
        <v>-6962.77957</v>
      </c>
      <c r="I94" s="1500"/>
      <c r="J94" s="1500"/>
    </row>
    <row r="95">
      <c r="A95" s="1451">
        <v>13.0</v>
      </c>
      <c r="B95" s="1501">
        <f t="shared" si="13"/>
        <v>46451.6129</v>
      </c>
      <c r="C95" s="1502">
        <v>35435.0</v>
      </c>
      <c r="D95" s="1504">
        <f t="shared" si="14"/>
        <v>36616.16667</v>
      </c>
      <c r="E95" s="1454">
        <f t="shared" si="15"/>
        <v>-0.2117353009</v>
      </c>
      <c r="F95" s="1509">
        <f t="shared" si="16"/>
        <v>-9835.446237</v>
      </c>
      <c r="I95" s="1500"/>
      <c r="J95" s="1500"/>
    </row>
    <row r="96">
      <c r="A96" s="1451">
        <v>14.0</v>
      </c>
      <c r="B96" s="1508">
        <f t="shared" si="13"/>
        <v>46451.6129</v>
      </c>
      <c r="C96" s="1502">
        <v>26728.0</v>
      </c>
      <c r="D96" s="1504">
        <f t="shared" si="14"/>
        <v>27618.93333</v>
      </c>
      <c r="E96" s="1454">
        <f t="shared" si="15"/>
        <v>-0.4054257407</v>
      </c>
      <c r="F96" s="1509">
        <f t="shared" si="16"/>
        <v>-18832.67957</v>
      </c>
      <c r="I96" s="1515"/>
      <c r="J96" s="1500"/>
    </row>
    <row r="97">
      <c r="A97" s="1451">
        <v>15.0</v>
      </c>
      <c r="B97" s="1501">
        <f t="shared" si="13"/>
        <v>46451.6129</v>
      </c>
      <c r="C97" s="1502">
        <v>23369.0</v>
      </c>
      <c r="D97" s="1504">
        <f t="shared" si="14"/>
        <v>24147.96667</v>
      </c>
      <c r="E97" s="1454">
        <f t="shared" si="15"/>
        <v>-0.4801479398</v>
      </c>
      <c r="F97" s="1509">
        <f t="shared" si="16"/>
        <v>-22303.64624</v>
      </c>
      <c r="I97" s="1500"/>
      <c r="J97" s="1500"/>
    </row>
    <row r="98">
      <c r="A98" s="1451">
        <v>16.0</v>
      </c>
      <c r="B98" s="1508">
        <f t="shared" si="13"/>
        <v>46451.6129</v>
      </c>
      <c r="C98" s="1502">
        <v>21186.0</v>
      </c>
      <c r="D98" s="1504">
        <f t="shared" si="14"/>
        <v>21892.2</v>
      </c>
      <c r="E98" s="1454">
        <f t="shared" si="15"/>
        <v>-0.5287095833</v>
      </c>
      <c r="F98" s="1509">
        <f t="shared" si="16"/>
        <v>-24559.4129</v>
      </c>
      <c r="I98" s="1500"/>
      <c r="J98" s="1500"/>
    </row>
    <row r="99">
      <c r="A99" s="1451">
        <v>17.0</v>
      </c>
      <c r="B99" s="1501">
        <f t="shared" si="13"/>
        <v>46451.6129</v>
      </c>
      <c r="C99" s="1502">
        <v>20813.0</v>
      </c>
      <c r="D99" s="1504">
        <f t="shared" si="14"/>
        <v>21506.76667</v>
      </c>
      <c r="E99" s="1454">
        <f t="shared" si="15"/>
        <v>-0.5370071065</v>
      </c>
      <c r="F99" s="1509">
        <f t="shared" si="16"/>
        <v>-24944.84624</v>
      </c>
      <c r="I99" s="1500"/>
      <c r="J99" s="1500"/>
    </row>
    <row r="100">
      <c r="A100" s="1451">
        <v>18.0</v>
      </c>
      <c r="B100" s="1508">
        <f t="shared" si="13"/>
        <v>46451.6129</v>
      </c>
      <c r="C100" s="1502">
        <v>17476.0</v>
      </c>
      <c r="D100" s="1504">
        <f t="shared" si="14"/>
        <v>18058.53333</v>
      </c>
      <c r="E100" s="1454">
        <f t="shared" si="15"/>
        <v>-0.6112399074</v>
      </c>
      <c r="F100" s="1509">
        <f t="shared" si="16"/>
        <v>-28393.07957</v>
      </c>
    </row>
    <row r="101">
      <c r="A101" s="1451">
        <v>19.0</v>
      </c>
      <c r="B101" s="1501">
        <f t="shared" si="13"/>
        <v>46451.6129</v>
      </c>
      <c r="C101" s="1502">
        <v>16882.0</v>
      </c>
      <c r="D101" s="1504">
        <f t="shared" si="14"/>
        <v>17444.73333</v>
      </c>
      <c r="E101" s="1454">
        <f t="shared" si="15"/>
        <v>-0.6244536574</v>
      </c>
      <c r="F101" s="1509">
        <f t="shared" si="16"/>
        <v>-29006.87957</v>
      </c>
    </row>
    <row r="102">
      <c r="A102" s="1451">
        <v>20.0</v>
      </c>
      <c r="B102" s="1508">
        <f t="shared" si="13"/>
        <v>46451.6129</v>
      </c>
      <c r="C102" s="1502">
        <v>16945.0</v>
      </c>
      <c r="D102" s="1504">
        <f t="shared" si="14"/>
        <v>17509.83333</v>
      </c>
      <c r="E102" s="1454">
        <f t="shared" si="15"/>
        <v>-0.6230521991</v>
      </c>
      <c r="F102" s="1509">
        <f t="shared" si="16"/>
        <v>-28941.77957</v>
      </c>
    </row>
    <row r="103">
      <c r="A103" s="1451">
        <v>21.0</v>
      </c>
      <c r="B103" s="1501">
        <f t="shared" si="13"/>
        <v>46451.6129</v>
      </c>
      <c r="C103" s="1502">
        <v>13943.0</v>
      </c>
      <c r="D103" s="1504">
        <f t="shared" si="14"/>
        <v>14407.76667</v>
      </c>
      <c r="E103" s="1454">
        <f t="shared" si="15"/>
        <v>-0.6898328009</v>
      </c>
      <c r="F103" s="1509">
        <f t="shared" si="16"/>
        <v>-32043.84624</v>
      </c>
    </row>
    <row r="104">
      <c r="A104" s="1451">
        <v>22.0</v>
      </c>
      <c r="B104" s="1508">
        <f t="shared" si="13"/>
        <v>46451.6129</v>
      </c>
      <c r="C104" s="1502">
        <v>10810.0</v>
      </c>
      <c r="D104" s="1504">
        <f t="shared" si="14"/>
        <v>11170.33333</v>
      </c>
      <c r="E104" s="1454">
        <f t="shared" si="15"/>
        <v>-0.7595275463</v>
      </c>
      <c r="F104" s="1509">
        <f t="shared" si="16"/>
        <v>-35281.27957</v>
      </c>
    </row>
    <row r="105">
      <c r="A105" s="1451">
        <v>23.0</v>
      </c>
      <c r="B105" s="1501">
        <f t="shared" si="13"/>
        <v>46451.6129</v>
      </c>
      <c r="C105" s="1502">
        <v>10152.0</v>
      </c>
      <c r="D105" s="1504">
        <f t="shared" si="14"/>
        <v>10490.4</v>
      </c>
      <c r="E105" s="1454">
        <f t="shared" si="15"/>
        <v>-0.774165</v>
      </c>
      <c r="F105" s="1509">
        <f t="shared" si="16"/>
        <v>-35961.2129</v>
      </c>
    </row>
    <row r="106">
      <c r="A106" s="1451">
        <v>24.0</v>
      </c>
      <c r="B106" s="1508">
        <f t="shared" si="13"/>
        <v>46451.6129</v>
      </c>
      <c r="C106" s="1502">
        <v>10243.0</v>
      </c>
      <c r="D106" s="1504">
        <f t="shared" si="14"/>
        <v>10584.43333</v>
      </c>
      <c r="E106" s="1454">
        <f t="shared" si="15"/>
        <v>-0.7721406713</v>
      </c>
      <c r="F106" s="1509">
        <f t="shared" si="16"/>
        <v>-35867.17957</v>
      </c>
    </row>
    <row r="107">
      <c r="A107" s="1451">
        <v>25.0</v>
      </c>
      <c r="B107" s="1501">
        <f t="shared" si="13"/>
        <v>46451.6129</v>
      </c>
      <c r="C107" s="1502">
        <v>20803.0</v>
      </c>
      <c r="D107" s="1504">
        <f t="shared" si="14"/>
        <v>21496.43333</v>
      </c>
      <c r="E107" s="1454">
        <f t="shared" si="15"/>
        <v>-0.5372295602</v>
      </c>
      <c r="F107" s="1509">
        <f t="shared" si="16"/>
        <v>-24955.17957</v>
      </c>
    </row>
    <row r="108">
      <c r="A108" s="1451">
        <v>26.0</v>
      </c>
      <c r="B108" s="1508">
        <f t="shared" si="13"/>
        <v>46451.6129</v>
      </c>
      <c r="C108" s="1502">
        <v>22040.0</v>
      </c>
      <c r="D108" s="1504">
        <f t="shared" si="14"/>
        <v>22774.66667</v>
      </c>
      <c r="E108" s="1454">
        <f t="shared" si="15"/>
        <v>-0.509712037</v>
      </c>
      <c r="F108" s="1509">
        <f t="shared" si="16"/>
        <v>-23676.94624</v>
      </c>
      <c r="I108" s="1518"/>
    </row>
    <row r="109">
      <c r="A109" s="1451">
        <v>27.0</v>
      </c>
      <c r="B109" s="1501">
        <f t="shared" si="13"/>
        <v>46451.6129</v>
      </c>
      <c r="C109" s="1502">
        <v>16682.0</v>
      </c>
      <c r="D109" s="1504">
        <f t="shared" si="14"/>
        <v>17238.06667</v>
      </c>
      <c r="E109" s="1454">
        <f t="shared" si="15"/>
        <v>-0.6289027315</v>
      </c>
      <c r="F109" s="1509">
        <f t="shared" si="16"/>
        <v>-29213.54624</v>
      </c>
    </row>
    <row r="110">
      <c r="A110" s="1451">
        <v>28.0</v>
      </c>
      <c r="B110" s="1508">
        <f t="shared" si="13"/>
        <v>46451.6129</v>
      </c>
      <c r="C110" s="1502">
        <v>14479.0</v>
      </c>
      <c r="D110" s="1504">
        <f t="shared" si="14"/>
        <v>14961.63333</v>
      </c>
      <c r="E110" s="1454">
        <f t="shared" si="15"/>
        <v>-0.6779092824</v>
      </c>
      <c r="F110" s="1509">
        <f t="shared" si="16"/>
        <v>-31489.97957</v>
      </c>
    </row>
    <row r="111">
      <c r="A111" s="1451">
        <v>29.0</v>
      </c>
      <c r="B111" s="1501">
        <f t="shared" si="13"/>
        <v>46451.6129</v>
      </c>
      <c r="C111" s="1502">
        <v>13174.0</v>
      </c>
      <c r="D111" s="1504">
        <f t="shared" si="14"/>
        <v>13613.13333</v>
      </c>
      <c r="E111" s="1454">
        <f t="shared" si="15"/>
        <v>-0.7069394907</v>
      </c>
      <c r="F111" s="1509">
        <f t="shared" si="16"/>
        <v>-32838.47957</v>
      </c>
    </row>
    <row r="112">
      <c r="A112" s="1451">
        <v>30.0</v>
      </c>
      <c r="B112" s="1508">
        <f t="shared" si="13"/>
        <v>46451.6129</v>
      </c>
      <c r="C112" s="1502">
        <v>35747.0</v>
      </c>
      <c r="D112" s="1504">
        <f t="shared" si="14"/>
        <v>36938.56667</v>
      </c>
      <c r="E112" s="1454">
        <f t="shared" si="15"/>
        <v>-0.2047947454</v>
      </c>
      <c r="F112" s="1509">
        <f t="shared" si="16"/>
        <v>-9513.046237</v>
      </c>
    </row>
    <row r="113">
      <c r="A113" s="1451">
        <v>31.0</v>
      </c>
      <c r="B113" s="1501">
        <f t="shared" si="13"/>
        <v>46451.6129</v>
      </c>
      <c r="C113" s="1502">
        <v>23882.0</v>
      </c>
      <c r="D113" s="1504">
        <f t="shared" si="14"/>
        <v>24678.06667</v>
      </c>
      <c r="E113" s="1454"/>
      <c r="F113" s="1509"/>
    </row>
    <row r="114">
      <c r="A114" s="1489" t="s">
        <v>1504</v>
      </c>
      <c r="B114" s="1522">
        <f>H20</f>
        <v>1440000</v>
      </c>
      <c r="C114" s="1522">
        <f>sum(C83:C113)</f>
        <v>803017</v>
      </c>
      <c r="D114" s="1522">
        <f t="shared" si="14"/>
        <v>829784.2333</v>
      </c>
      <c r="E114" s="1492">
        <f>D114/B114-1</f>
        <v>-0.4237609491</v>
      </c>
      <c r="F114" s="1522">
        <f>D114-B114</f>
        <v>-610215.7667</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3" priority="1" operator="greaterThan">
      <formula>"0%"</formula>
    </cfRule>
  </conditionalFormatting>
  <conditionalFormatting sqref="E7:E37 E83:E113">
    <cfRule type="cellIs" dxfId="0" priority="2" operator="lessThanOrEqual">
      <formula>"0%"</formula>
    </cfRule>
  </conditionalFormatting>
  <conditionalFormatting sqref="E38 E114">
    <cfRule type="cellIs" dxfId="3" priority="3" operator="greaterThan">
      <formula>"0%"</formula>
    </cfRule>
  </conditionalFormatting>
  <conditionalFormatting sqref="E38 E114">
    <cfRule type="cellIs" dxfId="0" priority="4" operator="lessThanOrEqual">
      <formula>"0%"</formula>
    </cfRule>
  </conditionalFormatting>
  <conditionalFormatting sqref="F7:F38 F45:F75 F83:F114">
    <cfRule type="cellIs" dxfId="3" priority="5" operator="greaterThan">
      <formula>"0$"</formula>
    </cfRule>
  </conditionalFormatting>
  <conditionalFormatting sqref="F7:F38 F45:F75 F83:F114">
    <cfRule type="cellIs" dxfId="0" priority="6" operator="lessThanOrEqual">
      <formula>"0$"</formula>
    </cfRule>
  </conditionalFormatting>
  <conditionalFormatting sqref="J13:J14 I22:I23">
    <cfRule type="cellIs" dxfId="3" priority="7" operator="greaterThan">
      <formula>"0%"</formula>
    </cfRule>
  </conditionalFormatting>
  <conditionalFormatting sqref="J13:J14 I22:I23">
    <cfRule type="cellIs" dxfId="0" priority="8" operator="lessThanOrEqual">
      <formula>"0%"</formula>
    </cfRule>
  </conditionalFormatting>
  <conditionalFormatting sqref="J18:J20 I27:I29">
    <cfRule type="cellIs" dxfId="3" priority="9" operator="greaterThan">
      <formula>"0%"</formula>
    </cfRule>
  </conditionalFormatting>
  <conditionalFormatting sqref="J18:J20 I27:I29">
    <cfRule type="cellIs" dxfId="0" priority="10" operator="lessThanOrEqual">
      <formula>"0%"</formula>
    </cfRule>
  </conditionalFormatting>
  <conditionalFormatting sqref="J17 I26">
    <cfRule type="cellIs" dxfId="3" priority="11" operator="lessThanOrEqual">
      <formula>"0%"</formula>
    </cfRule>
  </conditionalFormatting>
  <conditionalFormatting sqref="J17 I26">
    <cfRule type="cellIs" dxfId="0" priority="12" operator="greaterThan">
      <formula>"0%"</formula>
    </cfRule>
  </conditionalFormatting>
  <conditionalFormatting sqref="J16 I25">
    <cfRule type="cellIs" dxfId="3" priority="13" operator="greaterThan">
      <formula>"0%"</formula>
    </cfRule>
  </conditionalFormatting>
  <conditionalFormatting sqref="J16 I25">
    <cfRule type="cellIs" dxfId="0" priority="14" operator="lessThanOrEqual">
      <formula>"0%"</formula>
    </cfRule>
  </conditionalFormatting>
  <conditionalFormatting sqref="J15 I24">
    <cfRule type="cellIs" dxfId="3" priority="15" operator="lessThanOrEqual">
      <formula>"0%"</formula>
    </cfRule>
  </conditionalFormatting>
  <conditionalFormatting sqref="J15 I24">
    <cfRule type="cellIs" dxfId="0" priority="16" operator="greaterThan">
      <formula>"0%"</formula>
    </cfRule>
  </conditionalFormatting>
  <conditionalFormatting sqref="E76 E114">
    <cfRule type="cellIs" dxfId="3" priority="17" operator="lessThanOrEqual">
      <formula>"0%"</formula>
    </cfRule>
  </conditionalFormatting>
  <conditionalFormatting sqref="F76 F114">
    <cfRule type="cellIs" dxfId="3" priority="18" operator="lessThanOrEqual">
      <formula>0</formula>
    </cfRule>
  </conditionalFormatting>
  <conditionalFormatting sqref="E76 E114">
    <cfRule type="cellIs" dxfId="5" priority="19" operator="greaterThan">
      <formula>"0%"</formula>
    </cfRule>
  </conditionalFormatting>
  <conditionalFormatting sqref="F76 F114">
    <cfRule type="cellIs" dxfId="5" priority="20" operator="greaterThan">
      <formula>0</formula>
    </cfRule>
  </conditionalFormatting>
  <conditionalFormatting sqref="E45:E75">
    <cfRule type="cellIs" dxfId="3" priority="21" operator="lessThanOrEqual">
      <formula>"0%"</formula>
    </cfRule>
  </conditionalFormatting>
  <conditionalFormatting sqref="E45:E75">
    <cfRule type="cellIs" dxfId="0" priority="22" operator="greaterThan">
      <formula>"0%"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493" t="s">
        <v>1507</v>
      </c>
      <c r="H1" s="1494"/>
      <c r="I1" s="1494"/>
      <c r="J1" s="1494"/>
      <c r="K1" s="1494"/>
      <c r="L1" s="1494"/>
      <c r="M1" s="1494"/>
      <c r="N1" s="1494"/>
      <c r="O1" s="1494"/>
      <c r="P1" s="1494"/>
      <c r="Q1" s="1494"/>
      <c r="R1" s="1494"/>
      <c r="S1" s="1494"/>
      <c r="T1" s="1494"/>
      <c r="U1" s="1494"/>
      <c r="V1" s="1494"/>
      <c r="W1" s="1494"/>
      <c r="X1" s="1494"/>
      <c r="Y1" s="1494"/>
      <c r="Z1" s="1494"/>
      <c r="AA1" s="1494"/>
      <c r="AB1" s="1494"/>
      <c r="AC1" s="1494"/>
      <c r="AD1" s="1494"/>
      <c r="AE1" s="1494"/>
      <c r="AF1" s="1494"/>
      <c r="AG1" s="1494"/>
      <c r="AH1" s="1494"/>
      <c r="AI1" s="1494"/>
      <c r="AJ1" s="1494"/>
      <c r="AK1" s="1494"/>
      <c r="AL1" s="1203"/>
      <c r="AM1" s="1203"/>
      <c r="AN1" s="1203"/>
      <c r="AO1" s="1064"/>
      <c r="AP1" s="1039"/>
      <c r="AQ1" s="1039"/>
      <c r="AR1" s="1039"/>
      <c r="AS1" s="1039"/>
      <c r="AT1" s="1039"/>
      <c r="AU1" s="1039"/>
      <c r="AV1" s="1039"/>
      <c r="AW1" s="1039"/>
      <c r="AX1" s="1039"/>
      <c r="AY1" s="1039"/>
      <c r="AZ1" s="1039"/>
      <c r="BA1" s="1039"/>
      <c r="BB1" s="1039"/>
      <c r="BC1" s="1039"/>
    </row>
    <row r="2">
      <c r="A2" s="1493" t="s">
        <v>1508</v>
      </c>
      <c r="H2" s="1494"/>
      <c r="I2" s="1494"/>
      <c r="J2" s="1494"/>
      <c r="K2" s="1494"/>
      <c r="L2" s="1494"/>
      <c r="M2" s="1494"/>
      <c r="N2" s="1494"/>
      <c r="O2" s="1494"/>
      <c r="P2" s="1494"/>
      <c r="Q2" s="1494"/>
      <c r="R2" s="1494"/>
      <c r="S2" s="1494"/>
      <c r="T2" s="1494"/>
      <c r="U2" s="1494"/>
      <c r="V2" s="1494"/>
      <c r="W2" s="1494"/>
      <c r="X2" s="1494"/>
      <c r="Y2" s="1494"/>
      <c r="Z2" s="1494"/>
      <c r="AA2" s="1494"/>
      <c r="AB2" s="1494"/>
      <c r="AC2" s="1494"/>
      <c r="AD2" s="1494"/>
      <c r="AE2" s="1494"/>
      <c r="AF2" s="1494"/>
      <c r="AG2" s="1494"/>
      <c r="AH2" s="1494"/>
      <c r="AI2" s="1494"/>
      <c r="AJ2" s="1494"/>
      <c r="AK2" s="1494"/>
      <c r="AL2" s="1203"/>
      <c r="AM2" s="1203"/>
      <c r="AN2" s="1203"/>
      <c r="AO2" s="1064"/>
      <c r="AP2" s="1039"/>
      <c r="AQ2" s="1039"/>
      <c r="AR2" s="1039"/>
      <c r="AS2" s="1039"/>
      <c r="AT2" s="1039"/>
      <c r="AU2" s="1039"/>
      <c r="AV2" s="1039"/>
      <c r="AW2" s="1039"/>
      <c r="AX2" s="1039"/>
      <c r="AY2" s="1039"/>
      <c r="AZ2" s="1039"/>
      <c r="BA2" s="1039"/>
      <c r="BB2" s="1039"/>
      <c r="BC2" s="1039"/>
    </row>
    <row r="3">
      <c r="A3" s="1493" t="s">
        <v>1509</v>
      </c>
      <c r="H3" s="1494"/>
      <c r="I3" s="1494"/>
      <c r="J3" s="1494"/>
      <c r="K3" s="1494"/>
      <c r="L3" s="1494"/>
      <c r="M3" s="1494"/>
      <c r="N3" s="1494"/>
      <c r="O3" s="1494"/>
      <c r="P3" s="1494"/>
      <c r="Q3" s="1494"/>
      <c r="R3" s="1494"/>
      <c r="S3" s="1494"/>
      <c r="T3" s="1494"/>
      <c r="U3" s="1494"/>
      <c r="V3" s="1494"/>
      <c r="W3" s="1494"/>
      <c r="X3" s="1494"/>
      <c r="Y3" s="1494"/>
      <c r="Z3" s="1494"/>
      <c r="AA3" s="1494"/>
      <c r="AB3" s="1494"/>
      <c r="AC3" s="1494"/>
      <c r="AD3" s="1494"/>
      <c r="AE3" s="1494"/>
      <c r="AF3" s="1494"/>
      <c r="AG3" s="1494"/>
      <c r="AH3" s="1494"/>
      <c r="AI3" s="1494"/>
      <c r="AJ3" s="1494"/>
      <c r="AK3" s="1494"/>
      <c r="AL3" s="1203"/>
      <c r="AM3" s="1203"/>
      <c r="AN3" s="1203"/>
      <c r="AO3" s="1064"/>
      <c r="AP3" s="1039"/>
      <c r="AQ3" s="1039"/>
      <c r="AR3" s="1039"/>
      <c r="AS3" s="1039"/>
      <c r="AT3" s="1039"/>
      <c r="AU3" s="1039"/>
      <c r="AV3" s="1039"/>
      <c r="AW3" s="1039"/>
      <c r="AX3" s="1039"/>
      <c r="AY3" s="1039"/>
      <c r="AZ3" s="1039"/>
      <c r="BA3" s="1039"/>
      <c r="BB3" s="1039"/>
      <c r="BC3" s="1039"/>
    </row>
    <row r="4">
      <c r="A4" s="1493" t="s">
        <v>1510</v>
      </c>
      <c r="H4" s="1494"/>
      <c r="I4" s="1494"/>
      <c r="J4" s="1494"/>
      <c r="K4" s="1494"/>
      <c r="L4" s="1494"/>
      <c r="M4" s="1494"/>
      <c r="N4" s="1494"/>
      <c r="O4" s="1494"/>
      <c r="P4" s="1494"/>
      <c r="Q4" s="1494"/>
      <c r="R4" s="1494"/>
      <c r="S4" s="1494"/>
      <c r="T4" s="1494"/>
      <c r="U4" s="1494"/>
      <c r="V4" s="1494"/>
      <c r="W4" s="1494"/>
      <c r="X4" s="1494"/>
      <c r="Y4" s="1494"/>
      <c r="Z4" s="1494"/>
      <c r="AA4" s="1494"/>
      <c r="AB4" s="1494"/>
      <c r="AC4" s="1494"/>
      <c r="AD4" s="1494"/>
      <c r="AE4" s="1494"/>
      <c r="AF4" s="1494"/>
      <c r="AG4" s="1494"/>
      <c r="AH4" s="1494"/>
      <c r="AI4" s="1494"/>
      <c r="AJ4" s="1494"/>
      <c r="AK4" s="1494"/>
      <c r="AL4" s="1203"/>
      <c r="AM4" s="1495"/>
      <c r="AN4" s="1203"/>
      <c r="AO4" s="1064"/>
      <c r="AP4" s="1039"/>
      <c r="AQ4" s="1039"/>
      <c r="AR4" s="1039"/>
      <c r="AS4" s="1039"/>
      <c r="AT4" s="1039"/>
      <c r="AU4" s="1039"/>
      <c r="AV4" s="1039"/>
      <c r="AW4" s="1039"/>
      <c r="AX4" s="1039"/>
      <c r="AY4" s="1039"/>
      <c r="AZ4" s="1039"/>
      <c r="BA4" s="1039"/>
      <c r="BB4" s="1039"/>
      <c r="BC4" s="1039"/>
    </row>
    <row r="5">
      <c r="A5" s="1493" t="s">
        <v>1511</v>
      </c>
      <c r="AL5" s="1203"/>
      <c r="AM5" s="1203"/>
      <c r="AN5" s="1203"/>
      <c r="AO5" s="1064"/>
      <c r="AP5" s="1039"/>
      <c r="AQ5" s="1039"/>
      <c r="AR5" s="1039"/>
      <c r="AS5" s="1039"/>
      <c r="AT5" s="1039"/>
      <c r="AU5" s="1039"/>
      <c r="AV5" s="1039"/>
      <c r="AW5" s="1039"/>
      <c r="AX5" s="1039"/>
      <c r="AY5" s="1039"/>
      <c r="AZ5" s="1039"/>
      <c r="BA5" s="1039"/>
      <c r="BB5" s="1039"/>
      <c r="BC5" s="1039"/>
    </row>
    <row r="6">
      <c r="A6" s="1493" t="s">
        <v>1512</v>
      </c>
      <c r="AO6" s="1064"/>
      <c r="AP6" s="1039"/>
      <c r="AQ6" s="1039"/>
      <c r="AR6" s="1039"/>
      <c r="AS6" s="1039"/>
      <c r="AT6" s="1039"/>
      <c r="AU6" s="1039"/>
      <c r="AV6" s="1039"/>
      <c r="AW6" s="1039"/>
      <c r="AX6" s="1039"/>
      <c r="AY6" s="1039"/>
      <c r="AZ6" s="1039"/>
      <c r="BA6" s="1039"/>
      <c r="BB6" s="1039"/>
      <c r="BC6" s="1039"/>
    </row>
    <row r="7">
      <c r="A7" s="1493" t="s">
        <v>1513</v>
      </c>
      <c r="AN7" s="1203"/>
      <c r="AO7" s="1064"/>
      <c r="AP7" s="1039"/>
      <c r="AQ7" s="1039"/>
      <c r="AR7" s="1039"/>
      <c r="AS7" s="1039"/>
      <c r="AT7" s="1039"/>
      <c r="AU7" s="1039"/>
      <c r="AV7" s="1039"/>
      <c r="AW7" s="1039"/>
      <c r="AX7" s="1039"/>
      <c r="AY7" s="1039"/>
      <c r="AZ7" s="1039"/>
      <c r="BA7" s="1039"/>
      <c r="BB7" s="1039"/>
      <c r="BC7" s="1039"/>
    </row>
    <row r="8">
      <c r="A8" s="1493" t="s">
        <v>1514</v>
      </c>
      <c r="H8" s="1494"/>
      <c r="I8" s="1494"/>
      <c r="J8" s="1494"/>
      <c r="K8" s="1494"/>
      <c r="L8" s="1494"/>
      <c r="M8" s="1494"/>
      <c r="N8" s="1494"/>
      <c r="O8" s="1494"/>
      <c r="P8" s="1494"/>
      <c r="Q8" s="1494"/>
      <c r="R8" s="1494"/>
      <c r="S8" s="1494"/>
      <c r="T8" s="1494"/>
      <c r="U8" s="1494"/>
      <c r="V8" s="1494"/>
      <c r="W8" s="1494"/>
      <c r="X8" s="1494"/>
      <c r="Y8" s="1494"/>
      <c r="Z8" s="1494"/>
      <c r="AA8" s="1494"/>
      <c r="AB8" s="1494"/>
      <c r="AC8" s="1494"/>
      <c r="AD8" s="1494"/>
      <c r="AE8" s="1494"/>
      <c r="AF8" s="1494"/>
      <c r="AG8" s="1494"/>
      <c r="AH8" s="1494"/>
      <c r="AI8" s="1494"/>
      <c r="AJ8" s="1494"/>
      <c r="AK8" s="1494"/>
      <c r="AL8" s="1203"/>
      <c r="AM8" s="1203"/>
      <c r="AN8" s="1203"/>
      <c r="AO8" s="1064"/>
      <c r="AP8" s="1039"/>
      <c r="AQ8" s="1039"/>
      <c r="AR8" s="1039"/>
      <c r="AS8" s="1039"/>
      <c r="AT8" s="1039"/>
      <c r="AU8" s="1039"/>
      <c r="AV8" s="1039"/>
      <c r="AW8" s="1039"/>
      <c r="AX8" s="1039"/>
      <c r="AY8" s="1039"/>
      <c r="AZ8" s="1039"/>
      <c r="BA8" s="1039"/>
      <c r="BB8" s="1039"/>
      <c r="BC8" s="1039"/>
    </row>
    <row r="9">
      <c r="A9" s="1498"/>
      <c r="B9" s="1498"/>
      <c r="C9" s="1039"/>
      <c r="D9" s="1039"/>
      <c r="E9" s="1039"/>
      <c r="F9" s="1039"/>
      <c r="G9" s="1499"/>
      <c r="H9" s="1499"/>
      <c r="I9" s="1499"/>
      <c r="J9" s="1499"/>
      <c r="K9" s="1499"/>
      <c r="L9" s="1499"/>
      <c r="M9" s="1499"/>
      <c r="N9" s="1499"/>
      <c r="O9" s="1499"/>
      <c r="P9" s="1499"/>
      <c r="Q9" s="1499"/>
      <c r="R9" s="1499"/>
      <c r="S9" s="1499"/>
      <c r="T9" s="1499"/>
      <c r="U9" s="1499"/>
      <c r="V9" s="1499"/>
      <c r="W9" s="1499"/>
      <c r="X9" s="1499"/>
      <c r="Y9" s="1499"/>
      <c r="Z9" s="1499"/>
      <c r="AA9" s="1499"/>
      <c r="AB9" s="1499"/>
      <c r="AC9" s="1499"/>
      <c r="AD9" s="1499"/>
      <c r="AE9" s="1499"/>
      <c r="AF9" s="1499"/>
      <c r="AG9" s="1499"/>
      <c r="AH9" s="1499"/>
      <c r="AI9" s="1499"/>
      <c r="AJ9" s="1499"/>
      <c r="AK9" s="1499"/>
      <c r="AL9" s="1064"/>
      <c r="AM9" s="1064"/>
      <c r="AN9" s="1064"/>
      <c r="AO9" s="1064"/>
      <c r="AP9" s="1039"/>
      <c r="AQ9" s="1039"/>
      <c r="AR9" s="1039"/>
      <c r="AS9" s="1039"/>
      <c r="AT9" s="1039"/>
      <c r="AU9" s="1039"/>
      <c r="AV9" s="1039"/>
      <c r="AW9" s="1039"/>
      <c r="AX9" s="1039"/>
      <c r="AY9" s="1039"/>
      <c r="AZ9" s="1039"/>
      <c r="BA9" s="1039"/>
      <c r="BB9" s="1039"/>
      <c r="BC9" s="1039"/>
    </row>
    <row r="10">
      <c r="A10" s="1503" t="s">
        <v>1517</v>
      </c>
      <c r="B10" s="1427"/>
      <c r="C10" s="1505" t="s">
        <v>1518</v>
      </c>
      <c r="D10" s="1505" t="s">
        <v>1519</v>
      </c>
      <c r="E10" s="1505" t="s">
        <v>1520</v>
      </c>
      <c r="F10" s="1505" t="s">
        <v>1521</v>
      </c>
      <c r="G10" s="1506" t="s">
        <v>1522</v>
      </c>
      <c r="H10" s="1506" t="s">
        <v>1523</v>
      </c>
      <c r="I10" s="1506" t="s">
        <v>1524</v>
      </c>
      <c r="J10" s="1506" t="s">
        <v>1525</v>
      </c>
      <c r="K10" s="1506" t="s">
        <v>1526</v>
      </c>
      <c r="L10" s="1506" t="s">
        <v>1527</v>
      </c>
      <c r="M10" s="1506" t="s">
        <v>1528</v>
      </c>
      <c r="N10" s="1506" t="s">
        <v>1529</v>
      </c>
      <c r="O10" s="1506" t="s">
        <v>1530</v>
      </c>
      <c r="P10" s="1506" t="s">
        <v>1531</v>
      </c>
      <c r="Q10" s="1506" t="s">
        <v>1532</v>
      </c>
      <c r="R10" s="1506" t="s">
        <v>1533</v>
      </c>
      <c r="S10" s="1506" t="s">
        <v>1534</v>
      </c>
      <c r="T10" s="1506" t="s">
        <v>1535</v>
      </c>
      <c r="U10" s="1506" t="s">
        <v>1536</v>
      </c>
      <c r="V10" s="1506" t="s">
        <v>1537</v>
      </c>
      <c r="W10" s="1506" t="s">
        <v>1538</v>
      </c>
      <c r="X10" s="1506" t="s">
        <v>1539</v>
      </c>
      <c r="Y10" s="1506" t="s">
        <v>1540</v>
      </c>
      <c r="Z10" s="1506" t="s">
        <v>1541</v>
      </c>
      <c r="AA10" s="1506" t="s">
        <v>1542</v>
      </c>
      <c r="AB10" s="1506" t="s">
        <v>1543</v>
      </c>
      <c r="AC10" s="1506" t="s">
        <v>1544</v>
      </c>
      <c r="AD10" s="1506" t="s">
        <v>1545</v>
      </c>
      <c r="AE10" s="1506" t="s">
        <v>1546</v>
      </c>
      <c r="AF10" s="1506" t="s">
        <v>1547</v>
      </c>
      <c r="AG10" s="1506" t="s">
        <v>1548</v>
      </c>
      <c r="AH10" s="1506" t="s">
        <v>1549</v>
      </c>
      <c r="AI10" s="1506" t="s">
        <v>1550</v>
      </c>
      <c r="AJ10" s="1506" t="s">
        <v>1551</v>
      </c>
      <c r="AK10" s="1506" t="s">
        <v>1552</v>
      </c>
      <c r="AL10" s="1064" t="s">
        <v>1553</v>
      </c>
      <c r="AM10" s="1064" t="s">
        <v>1554</v>
      </c>
      <c r="AN10" s="1064" t="s">
        <v>1555</v>
      </c>
      <c r="AO10" s="1064" t="s">
        <v>1556</v>
      </c>
      <c r="AP10" s="1039"/>
      <c r="AQ10" s="1039"/>
      <c r="AR10" s="1039"/>
      <c r="AS10" s="1039"/>
      <c r="AT10" s="1039"/>
      <c r="AU10" s="1039"/>
      <c r="AV10" s="1039"/>
      <c r="AW10" s="1039"/>
      <c r="AX10" s="1039"/>
      <c r="AY10" s="1039"/>
      <c r="AZ10" s="1039"/>
      <c r="BA10" s="1039"/>
      <c r="BB10" s="1039"/>
      <c r="BC10" s="1039"/>
    </row>
    <row r="11">
      <c r="A11" s="1511" t="s">
        <v>1557</v>
      </c>
      <c r="B11" s="1512" t="s">
        <v>1558</v>
      </c>
      <c r="G11" s="1349"/>
      <c r="H11" s="1349"/>
      <c r="I11" s="1349"/>
      <c r="J11" s="1349"/>
      <c r="K11" s="1349"/>
      <c r="L11" s="1349"/>
      <c r="M11" s="1349"/>
      <c r="N11" s="1349"/>
      <c r="O11" s="1349"/>
      <c r="P11" s="1349"/>
      <c r="Q11" s="1349"/>
      <c r="R11" s="1349"/>
      <c r="S11" s="1349"/>
      <c r="T11" s="1349"/>
      <c r="U11" s="1349"/>
      <c r="V11" s="1349"/>
      <c r="W11" s="1349"/>
      <c r="X11" s="1349"/>
      <c r="Y11" s="1349"/>
      <c r="Z11" s="1349"/>
      <c r="AA11" s="1349"/>
      <c r="AB11" s="1349"/>
      <c r="AC11" s="1349"/>
      <c r="AD11" s="1349"/>
      <c r="AE11" s="1349"/>
      <c r="AF11" s="1349"/>
      <c r="AG11" s="1349"/>
      <c r="AH11" s="1349"/>
      <c r="AI11" s="1349"/>
      <c r="AJ11" s="1349"/>
      <c r="AK11" s="1349"/>
      <c r="AL11" s="1349"/>
      <c r="AM11" s="1349"/>
      <c r="AN11" s="1349"/>
      <c r="AO11" s="1349"/>
    </row>
    <row r="12">
      <c r="B12" s="1513" t="s">
        <v>1559</v>
      </c>
      <c r="G12" s="1349"/>
      <c r="H12" s="1349"/>
      <c r="I12" s="1349"/>
      <c r="J12" s="1349"/>
      <c r="K12" s="1349"/>
      <c r="L12" s="1349"/>
      <c r="M12" s="1349"/>
      <c r="N12" s="1349"/>
      <c r="O12" s="1349"/>
      <c r="P12" s="1349"/>
      <c r="Q12" s="1349"/>
      <c r="R12" s="1349"/>
      <c r="S12" s="1349"/>
      <c r="T12" s="1349"/>
      <c r="U12" s="1349"/>
      <c r="V12" s="1349"/>
      <c r="W12" s="1349"/>
      <c r="X12" s="1349"/>
      <c r="Y12" s="1349"/>
      <c r="Z12" s="1349"/>
      <c r="AA12" s="1349"/>
      <c r="AB12" s="1349"/>
      <c r="AC12" s="1349"/>
      <c r="AD12" s="1349"/>
      <c r="AE12" s="1349"/>
      <c r="AF12" s="1349"/>
      <c r="AG12" s="1349"/>
      <c r="AH12" s="1349"/>
      <c r="AI12" s="1349"/>
      <c r="AJ12" s="1349"/>
      <c r="AK12" s="1349"/>
      <c r="AL12" s="1349"/>
      <c r="AM12" s="1349"/>
      <c r="AN12" s="1349"/>
      <c r="AO12" s="1349"/>
    </row>
    <row r="13">
      <c r="B13" s="1513" t="s">
        <v>1560</v>
      </c>
      <c r="G13" s="1514">
        <v>0.3098949992935971</v>
      </c>
      <c r="H13" s="1349"/>
      <c r="I13" s="1349"/>
      <c r="J13" s="1349"/>
      <c r="K13" s="1349"/>
      <c r="L13" s="1514">
        <v>0.31192169759475546</v>
      </c>
      <c r="M13" s="1349"/>
      <c r="N13" s="1349"/>
      <c r="O13" s="1349"/>
      <c r="P13" s="1349"/>
      <c r="Q13" s="1514">
        <v>0.29415803897988385</v>
      </c>
      <c r="R13" s="1349"/>
      <c r="S13" s="1349"/>
      <c r="T13" s="1349"/>
      <c r="U13" s="1349"/>
      <c r="V13" s="1514">
        <v>0.3086533518418032</v>
      </c>
      <c r="W13" s="1349"/>
      <c r="X13" s="1349"/>
      <c r="Y13" s="1349"/>
      <c r="Z13" s="1349"/>
      <c r="AA13" s="1514">
        <v>0.31000241750316254</v>
      </c>
      <c r="AB13" s="1349"/>
      <c r="AC13" s="1349"/>
      <c r="AD13" s="1349"/>
      <c r="AE13" s="1349"/>
      <c r="AF13" s="1514">
        <v>0.2798240892753884</v>
      </c>
      <c r="AG13" s="1516">
        <v>0.2785</v>
      </c>
      <c r="AH13" s="1516">
        <v>0.2856</v>
      </c>
      <c r="AI13" s="1516">
        <v>0.3275</v>
      </c>
      <c r="AJ13" s="1516">
        <v>0.18</v>
      </c>
      <c r="AK13" s="1349"/>
      <c r="AL13" s="1349"/>
      <c r="AM13" s="1349"/>
      <c r="AN13" s="1349"/>
      <c r="AO13" s="1349"/>
    </row>
    <row r="14">
      <c r="B14" s="1513" t="s">
        <v>1561</v>
      </c>
      <c r="G14" s="1514">
        <v>0.250980812076589</v>
      </c>
      <c r="H14" s="1349"/>
      <c r="I14" s="1349"/>
      <c r="J14" s="1349"/>
      <c r="K14" s="1349"/>
      <c r="L14" s="1514">
        <v>0.16544529700030713</v>
      </c>
      <c r="M14" s="1349"/>
      <c r="N14" s="1349"/>
      <c r="O14" s="1349"/>
      <c r="P14" s="1349"/>
      <c r="Q14" s="1514">
        <v>0.16328349033786654</v>
      </c>
      <c r="R14" s="1349"/>
      <c r="S14" s="1349"/>
      <c r="T14" s="1349"/>
      <c r="U14" s="1349"/>
      <c r="V14" s="1514">
        <v>0.23704978506865568</v>
      </c>
      <c r="W14" s="1349"/>
      <c r="X14" s="1349"/>
      <c r="Y14" s="1349"/>
      <c r="Z14" s="1349"/>
      <c r="AA14" s="1514">
        <v>0.2729430944338703</v>
      </c>
      <c r="AB14" s="1349"/>
      <c r="AC14" s="1349"/>
      <c r="AD14" s="1349"/>
      <c r="AE14" s="1349"/>
      <c r="AF14" s="1514">
        <v>0.2523527452422593</v>
      </c>
      <c r="AG14" s="1516">
        <v>0.2384</v>
      </c>
      <c r="AH14" s="1516">
        <v>0.2648</v>
      </c>
      <c r="AI14" s="1516">
        <v>0.2539</v>
      </c>
      <c r="AJ14" s="1516">
        <v>0.2468</v>
      </c>
      <c r="AK14" s="1349"/>
      <c r="AL14" s="1349"/>
      <c r="AM14" s="1349"/>
      <c r="AN14" s="1349"/>
      <c r="AO14" s="1349"/>
    </row>
    <row r="15">
      <c r="B15" s="1517" t="s">
        <v>1562</v>
      </c>
      <c r="H15" s="1349"/>
      <c r="I15" s="1349"/>
      <c r="J15" s="1349"/>
      <c r="K15" s="1349"/>
      <c r="L15" s="1349"/>
      <c r="M15" s="1349"/>
      <c r="N15" s="1349"/>
      <c r="O15" s="1349"/>
      <c r="P15" s="1349"/>
      <c r="Q15" s="1349"/>
      <c r="R15" s="1349"/>
      <c r="S15" s="1349"/>
      <c r="T15" s="1349"/>
      <c r="U15" s="1349"/>
      <c r="V15" s="1349"/>
      <c r="W15" s="1349"/>
      <c r="X15" s="1349"/>
      <c r="Y15" s="1349"/>
      <c r="Z15" s="1349"/>
      <c r="AA15" s="1349"/>
      <c r="AB15" s="1349"/>
      <c r="AC15" s="1349"/>
      <c r="AD15" s="1349"/>
      <c r="AE15" s="1349"/>
      <c r="AF15" s="1349"/>
      <c r="AG15" s="1349"/>
      <c r="AH15" s="1349"/>
      <c r="AI15" s="1349"/>
      <c r="AJ15" s="1349"/>
      <c r="AK15" s="1349"/>
      <c r="AL15" s="1349"/>
      <c r="AM15" s="1349"/>
      <c r="AN15" s="1349"/>
      <c r="AO15" s="1349"/>
    </row>
    <row r="16">
      <c r="B16" s="1517" t="s">
        <v>1563</v>
      </c>
      <c r="G16" s="1349"/>
      <c r="H16" s="1349"/>
      <c r="I16" s="1349"/>
      <c r="J16" s="1349"/>
      <c r="K16" s="1349"/>
      <c r="L16" s="1349"/>
      <c r="M16" s="1349"/>
      <c r="N16" s="1349"/>
      <c r="O16" s="1349"/>
      <c r="P16" s="1349"/>
      <c r="Q16" s="1349"/>
      <c r="R16" s="1349"/>
      <c r="S16" s="1349"/>
      <c r="T16" s="1349"/>
      <c r="U16" s="1349"/>
      <c r="V16" s="1349"/>
      <c r="W16" s="1349"/>
      <c r="X16" s="1349"/>
      <c r="Y16" s="1349"/>
      <c r="Z16" s="1349"/>
      <c r="AA16" s="1349"/>
      <c r="AB16" s="1349"/>
      <c r="AC16" s="1349"/>
      <c r="AD16" s="1349"/>
      <c r="AE16" s="1349"/>
      <c r="AF16" s="1349"/>
      <c r="AG16" s="1349"/>
      <c r="AH16" s="1349"/>
      <c r="AI16" s="1349"/>
      <c r="AJ16" s="1349"/>
      <c r="AK16" s="1349"/>
      <c r="AL16" s="1349"/>
      <c r="AM16" s="1349"/>
      <c r="AN16" s="1349"/>
      <c r="AO16" s="1349"/>
    </row>
    <row r="17">
      <c r="B17" s="1513" t="s">
        <v>1564</v>
      </c>
      <c r="G17" s="1349"/>
      <c r="H17" s="1349"/>
      <c r="I17" s="1349"/>
      <c r="J17" s="1349"/>
      <c r="K17" s="1349"/>
      <c r="L17" s="1349"/>
      <c r="M17" s="1349"/>
      <c r="N17" s="1349"/>
      <c r="O17" s="1349"/>
      <c r="P17" s="1349"/>
      <c r="Q17" s="1349"/>
      <c r="R17" s="1349"/>
      <c r="S17" s="1349"/>
      <c r="T17" s="1349"/>
      <c r="U17" s="1349"/>
      <c r="V17" s="1349"/>
      <c r="W17" s="1349"/>
      <c r="X17" s="1349"/>
      <c r="Y17" s="1349"/>
      <c r="Z17" s="1349"/>
      <c r="AA17" s="1349"/>
      <c r="AB17" s="1349"/>
      <c r="AC17" s="1349"/>
      <c r="AD17" s="1349"/>
      <c r="AE17" s="1349"/>
      <c r="AF17" s="1349"/>
      <c r="AG17" s="1349"/>
      <c r="AH17" s="1349"/>
      <c r="AI17" s="1349"/>
      <c r="AJ17" s="1349"/>
      <c r="AK17" s="1349"/>
      <c r="AL17" s="1349"/>
      <c r="AM17" s="1349"/>
      <c r="AN17" s="1349"/>
      <c r="AO17" s="1349"/>
    </row>
    <row r="18">
      <c r="B18" s="1513" t="s">
        <v>1565</v>
      </c>
      <c r="G18" s="1519">
        <v>321134.03</v>
      </c>
      <c r="H18" s="1349"/>
      <c r="I18" s="1349"/>
      <c r="J18" s="1349"/>
      <c r="K18" s="1349"/>
      <c r="L18" s="1204">
        <v>230184.5</v>
      </c>
      <c r="M18" s="1349"/>
      <c r="N18" s="1349"/>
      <c r="O18" s="1349"/>
      <c r="P18" s="1349"/>
      <c r="Q18" s="1519">
        <v>286763.81</v>
      </c>
      <c r="R18" s="1349"/>
      <c r="S18" s="1349"/>
      <c r="T18" s="1349"/>
      <c r="U18" s="1349"/>
      <c r="V18" s="1519">
        <v>504547.38</v>
      </c>
      <c r="W18" s="1349"/>
      <c r="X18" s="1349"/>
      <c r="Y18" s="1349"/>
      <c r="Z18" s="1349"/>
      <c r="AA18" s="1519">
        <v>682315.55</v>
      </c>
      <c r="AB18" s="1349"/>
      <c r="AC18" s="1349"/>
      <c r="AD18" s="1349"/>
      <c r="AE18" s="1349"/>
      <c r="AF18" s="1519">
        <v>314811.96</v>
      </c>
      <c r="AG18" s="1204">
        <v>67360.26</v>
      </c>
      <c r="AH18" s="1204">
        <v>95833.95</v>
      </c>
      <c r="AI18" s="1204">
        <v>99499.82</v>
      </c>
      <c r="AJ18" s="1204">
        <v>52117.93</v>
      </c>
      <c r="AK18" s="1349"/>
      <c r="AL18" s="1349"/>
      <c r="AM18" s="1349"/>
      <c r="AN18" s="1349"/>
      <c r="AO18" s="1349"/>
    </row>
    <row r="19">
      <c r="B19" s="1513" t="s">
        <v>1566</v>
      </c>
      <c r="G19" s="1520" t="s">
        <v>1567</v>
      </c>
      <c r="H19" s="1521"/>
      <c r="I19" s="1521"/>
      <c r="J19" s="1521"/>
      <c r="K19" s="1521"/>
      <c r="L19" s="1520" t="s">
        <v>1567</v>
      </c>
      <c r="M19" s="1521"/>
      <c r="N19" s="1521"/>
      <c r="O19" s="1521"/>
      <c r="P19" s="1521"/>
      <c r="Q19" s="1520" t="s">
        <v>1567</v>
      </c>
      <c r="R19" s="1521"/>
      <c r="S19" s="1521"/>
      <c r="T19" s="1521"/>
      <c r="U19" s="1521"/>
      <c r="V19" s="1520" t="s">
        <v>1567</v>
      </c>
      <c r="W19" s="1521"/>
      <c r="X19" s="1521"/>
      <c r="Y19" s="1521"/>
      <c r="Z19" s="1521"/>
      <c r="AA19" s="1520" t="s">
        <v>1567</v>
      </c>
      <c r="AB19" s="1521"/>
      <c r="AC19" s="1521"/>
      <c r="AD19" s="1521"/>
      <c r="AE19" s="1521"/>
      <c r="AF19" s="1520" t="s">
        <v>1567</v>
      </c>
      <c r="AG19" s="1521"/>
      <c r="AH19" s="1521"/>
      <c r="AI19" s="1521"/>
      <c r="AJ19" s="1521"/>
      <c r="AK19" s="1521"/>
      <c r="AL19" s="1349"/>
      <c r="AM19" s="1349"/>
      <c r="AN19" s="1349"/>
      <c r="AO19" s="1349"/>
    </row>
    <row r="20">
      <c r="A20" s="1511" t="s">
        <v>1568</v>
      </c>
      <c r="B20" s="1512" t="s">
        <v>1558</v>
      </c>
      <c r="G20" s="1349"/>
      <c r="H20" s="1349"/>
      <c r="I20" s="1349"/>
      <c r="J20" s="1349"/>
      <c r="K20" s="1349"/>
      <c r="L20" s="1349"/>
      <c r="M20" s="1349"/>
      <c r="N20" s="1349"/>
      <c r="O20" s="1349"/>
      <c r="P20" s="1349"/>
      <c r="Q20" s="1349"/>
      <c r="R20" s="1349"/>
      <c r="S20" s="1349"/>
      <c r="T20" s="1349"/>
      <c r="U20" s="1349"/>
      <c r="V20" s="1349"/>
      <c r="W20" s="1349"/>
      <c r="X20" s="1349"/>
      <c r="Y20" s="1349"/>
      <c r="Z20" s="1349"/>
      <c r="AA20" s="1349"/>
      <c r="AB20" s="1349"/>
      <c r="AC20" s="1349"/>
      <c r="AD20" s="1349"/>
      <c r="AE20" s="1349"/>
      <c r="AF20" s="1349"/>
      <c r="AG20" s="1349"/>
      <c r="AH20" s="1349"/>
      <c r="AI20" s="1349"/>
      <c r="AJ20" s="1349"/>
      <c r="AK20" s="1349"/>
      <c r="AL20" s="1349"/>
      <c r="AM20" s="1349"/>
      <c r="AN20" s="1349"/>
      <c r="AO20" s="1349"/>
    </row>
    <row r="21">
      <c r="B21" s="1513" t="s">
        <v>1559</v>
      </c>
      <c r="G21" s="1349"/>
      <c r="H21" s="1349"/>
      <c r="I21" s="1349"/>
      <c r="J21" s="1349"/>
      <c r="K21" s="1349"/>
      <c r="L21" s="1349"/>
      <c r="M21" s="1349"/>
      <c r="N21" s="1349"/>
      <c r="O21" s="1349"/>
      <c r="P21" s="1349"/>
      <c r="Q21" s="1349"/>
      <c r="R21" s="1349"/>
      <c r="S21" s="1349"/>
      <c r="T21" s="1349"/>
      <c r="U21" s="1349"/>
      <c r="V21" s="1349"/>
      <c r="W21" s="1349"/>
      <c r="X21" s="1349"/>
      <c r="Y21" s="1349"/>
      <c r="Z21" s="1349"/>
      <c r="AA21" s="1349"/>
      <c r="AB21" s="1349"/>
      <c r="AC21" s="1349"/>
      <c r="AD21" s="1349"/>
      <c r="AE21" s="1349"/>
      <c r="AF21" s="1349"/>
      <c r="AG21" s="1349"/>
      <c r="AH21" s="1349"/>
      <c r="AI21" s="1349"/>
      <c r="AJ21" s="1349"/>
      <c r="AK21" s="1349"/>
      <c r="AL21" s="1349"/>
      <c r="AM21" s="1349"/>
      <c r="AN21" s="1349"/>
      <c r="AO21" s="1349"/>
    </row>
    <row r="22">
      <c r="B22" s="1513" t="s">
        <v>1560</v>
      </c>
      <c r="G22" s="1514">
        <v>0.281197586693855</v>
      </c>
      <c r="H22" s="1349"/>
      <c r="I22" s="1349"/>
      <c r="J22" s="1349"/>
      <c r="K22" s="1349"/>
      <c r="L22" s="1514">
        <v>0.3004094299375702</v>
      </c>
      <c r="M22" s="1349"/>
      <c r="N22" s="1349"/>
      <c r="O22" s="1349"/>
      <c r="P22" s="1349"/>
      <c r="Q22" s="1514">
        <v>0.2985524909055659</v>
      </c>
      <c r="R22" s="1349"/>
      <c r="S22" s="1349"/>
      <c r="T22" s="1349"/>
      <c r="U22" s="1349"/>
      <c r="V22" s="1514">
        <v>0.29444208467489486</v>
      </c>
      <c r="W22" s="1349"/>
      <c r="X22" s="1349"/>
      <c r="Y22" s="1349"/>
      <c r="Z22" s="1349"/>
      <c r="AA22" s="1514">
        <v>0.3023120156778905</v>
      </c>
      <c r="AB22" s="1349"/>
      <c r="AC22" s="1349"/>
      <c r="AD22" s="1349"/>
      <c r="AE22" s="1349"/>
      <c r="AF22" s="1514">
        <v>0.28239229548198597</v>
      </c>
      <c r="AG22" s="1516">
        <v>0.2712</v>
      </c>
      <c r="AH22" s="1516">
        <v>0.2781</v>
      </c>
      <c r="AI22" s="1516">
        <v>0.3018</v>
      </c>
      <c r="AJ22" s="1516">
        <v>0.2709</v>
      </c>
      <c r="AK22" s="1349"/>
      <c r="AL22" s="1349"/>
      <c r="AM22" s="1349"/>
      <c r="AN22" s="1349"/>
      <c r="AO22" s="1349"/>
    </row>
    <row r="23">
      <c r="B23" s="1513" t="s">
        <v>1561</v>
      </c>
      <c r="G23" s="1514">
        <v>0.4609425127586889</v>
      </c>
      <c r="H23" s="1349"/>
      <c r="I23" s="1349"/>
      <c r="J23" s="1349"/>
      <c r="K23" s="1349"/>
      <c r="L23" s="1514">
        <v>0.6050635333673633</v>
      </c>
      <c r="M23" s="1349"/>
      <c r="N23" s="1349"/>
      <c r="O23" s="1349"/>
      <c r="P23" s="1349"/>
      <c r="Q23" s="1514">
        <v>0.6405451172749753</v>
      </c>
      <c r="R23" s="1349"/>
      <c r="S23" s="1349"/>
      <c r="T23" s="1349"/>
      <c r="U23" s="1349"/>
      <c r="V23" s="1514">
        <v>0.5955810815276068</v>
      </c>
      <c r="W23" s="1349"/>
      <c r="X23" s="1349"/>
      <c r="Y23" s="1349"/>
      <c r="Z23" s="1349"/>
      <c r="AA23" s="1514">
        <v>0.5708243266431704</v>
      </c>
      <c r="AB23" s="1349"/>
      <c r="AC23" s="1349"/>
      <c r="AD23" s="1349"/>
      <c r="AE23" s="1349"/>
      <c r="AF23" s="1514">
        <v>0.5773800154174615</v>
      </c>
      <c r="AG23" s="1516">
        <v>0.6018</v>
      </c>
      <c r="AH23" s="1516">
        <v>0.5506</v>
      </c>
      <c r="AI23" s="1516">
        <v>0.56</v>
      </c>
      <c r="AJ23" s="1516">
        <v>0.6229</v>
      </c>
      <c r="AK23" s="1349"/>
      <c r="AL23" s="1349"/>
      <c r="AM23" s="1349"/>
      <c r="AN23" s="1349"/>
      <c r="AO23" s="1349"/>
    </row>
    <row r="24">
      <c r="B24" s="1517" t="s">
        <v>1562</v>
      </c>
      <c r="G24" s="1349"/>
      <c r="H24" s="1349"/>
      <c r="I24" s="1349"/>
      <c r="J24" s="1349"/>
      <c r="K24" s="1349"/>
      <c r="L24" s="1349"/>
      <c r="M24" s="1349"/>
      <c r="N24" s="1349"/>
      <c r="O24" s="1349"/>
      <c r="P24" s="1349"/>
      <c r="Q24" s="1349"/>
      <c r="R24" s="1349"/>
      <c r="S24" s="1349"/>
      <c r="T24" s="1349"/>
      <c r="U24" s="1349"/>
      <c r="V24" s="1349"/>
      <c r="W24" s="1349"/>
      <c r="X24" s="1349"/>
      <c r="Y24" s="1349"/>
      <c r="Z24" s="1349"/>
      <c r="AA24" s="1349"/>
      <c r="AB24" s="1349"/>
      <c r="AC24" s="1349"/>
      <c r="AD24" s="1349"/>
      <c r="AE24" s="1349"/>
      <c r="AF24" s="1349"/>
      <c r="AG24" s="1349"/>
      <c r="AH24" s="1349"/>
      <c r="AI24" s="1349"/>
      <c r="AJ24" s="1349"/>
      <c r="AK24" s="1349"/>
      <c r="AL24" s="1349"/>
      <c r="AM24" s="1349"/>
      <c r="AN24" s="1349"/>
      <c r="AO24" s="1349"/>
    </row>
    <row r="25">
      <c r="B25" s="1517" t="s">
        <v>1563</v>
      </c>
      <c r="G25" s="1349"/>
      <c r="H25" s="1349"/>
      <c r="I25" s="1349"/>
      <c r="J25" s="1349"/>
      <c r="K25" s="1349"/>
      <c r="L25" s="1349"/>
      <c r="M25" s="1349"/>
      <c r="N25" s="1349"/>
      <c r="O25" s="1349"/>
      <c r="P25" s="1349"/>
      <c r="Q25" s="1349"/>
      <c r="R25" s="1349"/>
      <c r="S25" s="1349"/>
      <c r="T25" s="1349"/>
      <c r="U25" s="1349"/>
      <c r="V25" s="1349"/>
      <c r="W25" s="1349"/>
      <c r="X25" s="1349"/>
      <c r="Y25" s="1349"/>
      <c r="Z25" s="1349"/>
      <c r="AA25" s="1349"/>
      <c r="AB25" s="1349"/>
      <c r="AC25" s="1349"/>
      <c r="AD25" s="1349"/>
      <c r="AE25" s="1349"/>
      <c r="AF25" s="1349"/>
      <c r="AG25" s="1349"/>
      <c r="AH25" s="1349"/>
      <c r="AI25" s="1349"/>
      <c r="AJ25" s="1349"/>
      <c r="AK25" s="1349"/>
      <c r="AL25" s="1349"/>
      <c r="AM25" s="1349"/>
      <c r="AN25" s="1349"/>
      <c r="AO25" s="1349"/>
    </row>
    <row r="26">
      <c r="B26" s="1513" t="s">
        <v>1564</v>
      </c>
      <c r="G26" s="1349"/>
      <c r="H26" s="1349"/>
      <c r="I26" s="1349"/>
      <c r="J26" s="1349"/>
      <c r="K26" s="1349"/>
      <c r="L26" s="1349"/>
      <c r="M26" s="1349"/>
      <c r="N26" s="1349"/>
      <c r="O26" s="1349"/>
      <c r="P26" s="1349"/>
      <c r="Q26" s="1349"/>
      <c r="R26" s="1349"/>
      <c r="S26" s="1349"/>
      <c r="T26" s="1349"/>
      <c r="U26" s="1349"/>
      <c r="V26" s="1349"/>
      <c r="W26" s="1349"/>
      <c r="X26" s="1349"/>
      <c r="Y26" s="1349"/>
      <c r="Z26" s="1349"/>
      <c r="AA26" s="1349"/>
      <c r="AB26" s="1349"/>
      <c r="AC26" s="1349"/>
      <c r="AD26" s="1349"/>
      <c r="AE26" s="1349"/>
      <c r="AF26" s="1349"/>
      <c r="AG26" s="1349"/>
      <c r="AH26" s="1349"/>
      <c r="AI26" s="1349"/>
      <c r="AJ26" s="1349"/>
      <c r="AK26" s="1349"/>
      <c r="AL26" s="1349"/>
      <c r="AM26" s="1349"/>
      <c r="AN26" s="1349"/>
      <c r="AO26" s="1349"/>
    </row>
    <row r="27">
      <c r="B27" s="1513" t="s">
        <v>1565</v>
      </c>
      <c r="G27" s="1519">
        <v>589783.44</v>
      </c>
      <c r="H27" s="1349"/>
      <c r="I27" s="1349"/>
      <c r="J27" s="1349"/>
      <c r="K27" s="1349"/>
      <c r="L27" s="1204">
        <v>841826.57</v>
      </c>
      <c r="M27" s="1349"/>
      <c r="N27" s="1349"/>
      <c r="O27" s="1349"/>
      <c r="P27" s="1349"/>
      <c r="Q27" s="1519">
        <v>1124946.3</v>
      </c>
      <c r="R27" s="1349"/>
      <c r="S27" s="1349"/>
      <c r="T27" s="1349"/>
      <c r="U27" s="1349"/>
      <c r="V27" s="1519">
        <v>1267661.45</v>
      </c>
      <c r="W27" s="1349"/>
      <c r="X27" s="1349"/>
      <c r="Y27" s="1349"/>
      <c r="Z27" s="1349"/>
      <c r="AA27" s="1519">
        <v>1426972.59</v>
      </c>
      <c r="AB27" s="1349"/>
      <c r="AC27" s="1349"/>
      <c r="AD27" s="1349"/>
      <c r="AE27" s="1349"/>
      <c r="AF27" s="1519">
        <v>720285.94</v>
      </c>
      <c r="AG27" s="1204">
        <v>170067.38</v>
      </c>
      <c r="AH27" s="1204">
        <v>199232.97</v>
      </c>
      <c r="AI27" s="1204">
        <v>219454.83</v>
      </c>
      <c r="AJ27" s="1204">
        <v>131530.76</v>
      </c>
      <c r="AK27" s="1349"/>
      <c r="AL27" s="1349"/>
      <c r="AM27" s="1349"/>
      <c r="AN27" s="1349"/>
      <c r="AO27" s="1349"/>
    </row>
    <row r="28">
      <c r="B28" s="1513" t="s">
        <v>1566</v>
      </c>
      <c r="G28" s="1520" t="s">
        <v>1567</v>
      </c>
      <c r="H28" s="1521"/>
      <c r="I28" s="1521"/>
      <c r="J28" s="1521"/>
      <c r="K28" s="1521"/>
      <c r="L28" s="1520" t="s">
        <v>1567</v>
      </c>
      <c r="M28" s="1521"/>
      <c r="N28" s="1521"/>
      <c r="O28" s="1521"/>
      <c r="P28" s="1521"/>
      <c r="Q28" s="1520" t="s">
        <v>1567</v>
      </c>
      <c r="R28" s="1521"/>
      <c r="S28" s="1521"/>
      <c r="T28" s="1521"/>
      <c r="U28" s="1521"/>
      <c r="V28" s="1520" t="s">
        <v>1567</v>
      </c>
      <c r="W28" s="1521"/>
      <c r="X28" s="1521"/>
      <c r="Y28" s="1521"/>
      <c r="Z28" s="1521"/>
      <c r="AA28" s="1520" t="s">
        <v>1567</v>
      </c>
      <c r="AB28" s="1521"/>
      <c r="AC28" s="1521"/>
      <c r="AD28" s="1521"/>
      <c r="AE28" s="1521"/>
      <c r="AF28" s="1520" t="s">
        <v>1567</v>
      </c>
      <c r="AG28" s="1521"/>
      <c r="AH28" s="1521"/>
      <c r="AI28" s="1521"/>
      <c r="AJ28" s="1521"/>
      <c r="AK28" s="1521"/>
      <c r="AL28" s="1349"/>
      <c r="AM28" s="1349"/>
      <c r="AN28" s="1349"/>
      <c r="AO28" s="1349"/>
    </row>
    <row r="29">
      <c r="A29" s="1511" t="s">
        <v>1569</v>
      </c>
      <c r="B29" s="1512" t="s">
        <v>1558</v>
      </c>
      <c r="G29" s="1349"/>
      <c r="H29" s="1349"/>
      <c r="I29" s="1349"/>
      <c r="J29" s="1349"/>
      <c r="K29" s="1349"/>
      <c r="L29" s="1349"/>
      <c r="M29" s="1349"/>
      <c r="N29" s="1349"/>
      <c r="O29" s="1349"/>
      <c r="P29" s="1349"/>
      <c r="Q29" s="1349"/>
      <c r="R29" s="1349"/>
      <c r="S29" s="1349"/>
      <c r="T29" s="1349"/>
      <c r="U29" s="1349"/>
      <c r="V29" s="1349"/>
      <c r="W29" s="1349"/>
      <c r="X29" s="1349"/>
      <c r="Y29" s="1349"/>
      <c r="Z29" s="1349"/>
      <c r="AA29" s="1349"/>
      <c r="AB29" s="1349"/>
      <c r="AC29" s="1349"/>
      <c r="AD29" s="1349"/>
      <c r="AE29" s="1349"/>
      <c r="AF29" s="1349"/>
      <c r="AG29" s="1349"/>
      <c r="AH29" s="1349"/>
      <c r="AI29" s="1349"/>
      <c r="AJ29" s="1349"/>
      <c r="AK29" s="1349"/>
      <c r="AL29" s="1349"/>
      <c r="AM29" s="1349"/>
      <c r="AN29" s="1349"/>
      <c r="AO29" s="1349"/>
    </row>
    <row r="30">
      <c r="B30" s="1513" t="s">
        <v>1559</v>
      </c>
      <c r="G30" s="1349"/>
      <c r="H30" s="1349"/>
      <c r="I30" s="1349"/>
      <c r="J30" s="1349"/>
      <c r="K30" s="1349"/>
      <c r="L30" s="1349"/>
      <c r="M30" s="1349"/>
      <c r="N30" s="1349"/>
      <c r="O30" s="1349"/>
      <c r="P30" s="1349"/>
      <c r="Q30" s="1349"/>
      <c r="R30" s="1349"/>
      <c r="S30" s="1349"/>
      <c r="T30" s="1349"/>
      <c r="U30" s="1349"/>
      <c r="V30" s="1349"/>
      <c r="W30" s="1349"/>
      <c r="X30" s="1349"/>
      <c r="Y30" s="1349"/>
      <c r="Z30" s="1349"/>
      <c r="AA30" s="1349"/>
      <c r="AB30" s="1349"/>
      <c r="AC30" s="1349"/>
      <c r="AD30" s="1349"/>
      <c r="AE30" s="1349"/>
      <c r="AF30" s="1349"/>
      <c r="AG30" s="1349"/>
      <c r="AH30" s="1349"/>
      <c r="AI30" s="1349"/>
      <c r="AJ30" s="1349"/>
      <c r="AK30" s="1349"/>
      <c r="AL30" s="1349"/>
      <c r="AM30" s="1349"/>
      <c r="AN30" s="1349"/>
      <c r="AO30" s="1349"/>
    </row>
    <row r="31">
      <c r="B31" s="1513" t="s">
        <v>1560</v>
      </c>
      <c r="G31" s="1514">
        <v>0.13876090927890722</v>
      </c>
      <c r="H31" s="1349"/>
      <c r="I31" s="1349"/>
      <c r="J31" s="1349"/>
      <c r="K31" s="1349"/>
      <c r="L31" s="1514">
        <v>0.13102871003538327</v>
      </c>
      <c r="M31" s="1349"/>
      <c r="N31" s="1349"/>
      <c r="O31" s="1349"/>
      <c r="P31" s="1349"/>
      <c r="Q31" s="1514">
        <v>0.13358531776556035</v>
      </c>
      <c r="R31" s="1349"/>
      <c r="S31" s="1349"/>
      <c r="T31" s="1349"/>
      <c r="U31" s="1349"/>
      <c r="V31" s="1514">
        <v>0.1425910408679177</v>
      </c>
      <c r="W31" s="1349"/>
      <c r="X31" s="1349"/>
      <c r="Y31" s="1349"/>
      <c r="Z31" s="1349"/>
      <c r="AA31" s="1514">
        <v>0.13550836386199203</v>
      </c>
      <c r="AB31" s="1349"/>
      <c r="AC31" s="1349"/>
      <c r="AD31" s="1349"/>
      <c r="AE31" s="1349"/>
      <c r="AF31" s="1514">
        <v>0.14426752029141737</v>
      </c>
      <c r="AG31" s="1516">
        <v>0.1701</v>
      </c>
      <c r="AH31" s="1516">
        <v>0.1362</v>
      </c>
      <c r="AI31" s="1516">
        <v>0.1424</v>
      </c>
      <c r="AJ31" s="1516">
        <v>0.129</v>
      </c>
      <c r="AK31" s="1349"/>
      <c r="AL31" s="1349"/>
      <c r="AM31" s="1349"/>
      <c r="AN31" s="1349"/>
      <c r="AO31" s="1349"/>
    </row>
    <row r="32">
      <c r="B32" s="1513" t="s">
        <v>1561</v>
      </c>
      <c r="G32" s="1514">
        <v>0.09100483021606931</v>
      </c>
      <c r="H32" s="1349"/>
      <c r="I32" s="1349"/>
      <c r="J32" s="1349"/>
      <c r="K32" s="1349"/>
      <c r="L32" s="1514">
        <v>0.028576756157827527</v>
      </c>
      <c r="M32" s="1349"/>
      <c r="N32" s="1349"/>
      <c r="O32" s="1349"/>
      <c r="P32" s="1349"/>
      <c r="Q32" s="1514">
        <v>0.022503259007136258</v>
      </c>
      <c r="R32" s="1349"/>
      <c r="S32" s="1349"/>
      <c r="T32" s="1349"/>
      <c r="U32" s="1349"/>
      <c r="V32" s="1514">
        <v>0.02916752188812941</v>
      </c>
      <c r="W32" s="1349"/>
      <c r="X32" s="1349"/>
      <c r="Y32" s="1349"/>
      <c r="Z32" s="1349"/>
      <c r="AA32" s="1514">
        <v>0.019856887632220974</v>
      </c>
      <c r="AB32" s="1349"/>
      <c r="AC32" s="1349"/>
      <c r="AD32" s="1349"/>
      <c r="AE32" s="1349"/>
      <c r="AF32" s="1514">
        <v>0.02922330964292265</v>
      </c>
      <c r="AG32" s="1516">
        <v>0.0295</v>
      </c>
      <c r="AH32" s="1516">
        <v>0.0306</v>
      </c>
      <c r="AI32" s="1516">
        <v>0.0256</v>
      </c>
      <c r="AJ32" s="1516">
        <v>0.0333</v>
      </c>
      <c r="AK32" s="1349"/>
      <c r="AL32" s="1349"/>
      <c r="AM32" s="1349"/>
      <c r="AN32" s="1349"/>
      <c r="AO32" s="1349"/>
    </row>
    <row r="33">
      <c r="B33" s="1517" t="s">
        <v>1562</v>
      </c>
      <c r="G33" s="1349"/>
      <c r="H33" s="1349"/>
      <c r="I33" s="1349"/>
      <c r="J33" s="1349"/>
      <c r="K33" s="1349"/>
      <c r="L33" s="1349"/>
      <c r="M33" s="1349"/>
      <c r="N33" s="1349"/>
      <c r="O33" s="1349"/>
      <c r="P33" s="1349"/>
      <c r="Q33" s="1349"/>
      <c r="R33" s="1349"/>
      <c r="S33" s="1349"/>
      <c r="T33" s="1349"/>
      <c r="U33" s="1349"/>
      <c r="V33" s="1349"/>
      <c r="W33" s="1349"/>
      <c r="X33" s="1349"/>
      <c r="Y33" s="1349"/>
      <c r="Z33" s="1349"/>
      <c r="AA33" s="1349"/>
      <c r="AB33" s="1349"/>
      <c r="AC33" s="1349"/>
      <c r="AD33" s="1349"/>
      <c r="AE33" s="1349"/>
      <c r="AF33" s="1349"/>
      <c r="AG33" s="1349"/>
      <c r="AH33" s="1349"/>
      <c r="AI33" s="1349"/>
      <c r="AJ33" s="1349"/>
      <c r="AK33" s="1349"/>
      <c r="AL33" s="1349"/>
      <c r="AM33" s="1349"/>
      <c r="AN33" s="1349"/>
      <c r="AO33" s="1349"/>
    </row>
    <row r="34">
      <c r="B34" s="1517" t="s">
        <v>1563</v>
      </c>
      <c r="G34" s="1349"/>
      <c r="H34" s="1349"/>
      <c r="I34" s="1349"/>
      <c r="J34" s="1349"/>
      <c r="K34" s="1349"/>
      <c r="L34" s="1349"/>
      <c r="M34" s="1349"/>
      <c r="N34" s="1349"/>
      <c r="O34" s="1349"/>
      <c r="P34" s="1349"/>
      <c r="Q34" s="1349"/>
      <c r="R34" s="1349"/>
      <c r="S34" s="1349"/>
      <c r="T34" s="1349"/>
      <c r="U34" s="1349"/>
      <c r="V34" s="1349"/>
      <c r="W34" s="1349"/>
      <c r="X34" s="1349"/>
      <c r="Y34" s="1349"/>
      <c r="Z34" s="1349"/>
      <c r="AA34" s="1349"/>
      <c r="AB34" s="1349"/>
      <c r="AC34" s="1349"/>
      <c r="AD34" s="1349"/>
      <c r="AE34" s="1349"/>
      <c r="AF34" s="1349"/>
      <c r="AG34" s="1349"/>
      <c r="AH34" s="1349"/>
      <c r="AI34" s="1349"/>
      <c r="AJ34" s="1349"/>
      <c r="AK34" s="1349"/>
      <c r="AL34" s="1349"/>
      <c r="AM34" s="1349"/>
      <c r="AN34" s="1349"/>
      <c r="AO34" s="1349"/>
    </row>
    <row r="35">
      <c r="B35" s="1513" t="s">
        <v>1564</v>
      </c>
      <c r="G35" s="1349"/>
      <c r="H35" s="1349"/>
      <c r="I35" s="1349"/>
      <c r="J35" s="1349"/>
      <c r="K35" s="1349"/>
      <c r="L35" s="1349"/>
      <c r="M35" s="1349"/>
      <c r="N35" s="1349"/>
      <c r="O35" s="1349"/>
      <c r="P35" s="1349"/>
      <c r="Q35" s="1349"/>
      <c r="R35" s="1349"/>
      <c r="S35" s="1349"/>
      <c r="T35" s="1349"/>
      <c r="U35" s="1349"/>
      <c r="V35" s="1349"/>
      <c r="W35" s="1349"/>
      <c r="X35" s="1349"/>
      <c r="Y35" s="1349"/>
      <c r="Z35" s="1349"/>
      <c r="AA35" s="1349"/>
      <c r="AB35" s="1349"/>
      <c r="AC35" s="1349"/>
      <c r="AD35" s="1349"/>
      <c r="AE35" s="1349"/>
      <c r="AF35" s="1349"/>
      <c r="AG35" s="1349"/>
      <c r="AH35" s="1349"/>
      <c r="AI35" s="1349"/>
      <c r="AJ35" s="1349"/>
      <c r="AK35" s="1349"/>
      <c r="AL35" s="1349"/>
      <c r="AM35" s="1349"/>
      <c r="AN35" s="1349"/>
      <c r="AO35" s="1349"/>
    </row>
    <row r="36">
      <c r="B36" s="1513" t="s">
        <v>1565</v>
      </c>
      <c r="G36" s="1524">
        <v>116442.16</v>
      </c>
      <c r="H36" s="1349"/>
      <c r="I36" s="1349"/>
      <c r="J36" s="1349"/>
      <c r="K36" s="1349"/>
      <c r="L36" s="1524">
        <v>39758.92</v>
      </c>
      <c r="M36" s="1349"/>
      <c r="N36" s="1349"/>
      <c r="O36" s="1349"/>
      <c r="P36" s="1349"/>
      <c r="Q36" s="1524">
        <v>39520.96</v>
      </c>
      <c r="R36" s="1349"/>
      <c r="S36" s="1349"/>
      <c r="T36" s="1349"/>
      <c r="U36" s="1349"/>
      <c r="V36" s="1524">
        <v>62081.46000000001</v>
      </c>
      <c r="W36" s="1349"/>
      <c r="X36" s="1349"/>
      <c r="Y36" s="1349"/>
      <c r="Z36" s="1349"/>
      <c r="AA36" s="1524">
        <v>49639.149999999994</v>
      </c>
      <c r="AB36" s="1349"/>
      <c r="AC36" s="1349"/>
      <c r="AD36" s="1349"/>
      <c r="AE36" s="1349"/>
      <c r="AF36" s="1524">
        <v>36456.3</v>
      </c>
      <c r="AG36" s="1204">
        <v>8333.11</v>
      </c>
      <c r="AH36" s="1204">
        <v>11062.28</v>
      </c>
      <c r="AI36" s="1204">
        <v>10023.0</v>
      </c>
      <c r="AJ36" s="1204">
        <v>7037.91</v>
      </c>
      <c r="AK36" s="1349"/>
      <c r="AL36" s="1349"/>
      <c r="AM36" s="1349"/>
      <c r="AN36" s="1349"/>
      <c r="AO36" s="1349"/>
    </row>
    <row r="37">
      <c r="B37" s="1513" t="s">
        <v>1566</v>
      </c>
      <c r="C37" s="1525"/>
      <c r="D37" s="1525"/>
      <c r="E37" s="1525"/>
      <c r="F37" s="1525"/>
      <c r="G37" s="1520" t="s">
        <v>1567</v>
      </c>
      <c r="H37" s="1521"/>
      <c r="I37" s="1521"/>
      <c r="J37" s="1521"/>
      <c r="K37" s="1521"/>
      <c r="L37" s="1520" t="s">
        <v>1567</v>
      </c>
      <c r="M37" s="1521"/>
      <c r="N37" s="1521"/>
      <c r="O37" s="1521"/>
      <c r="P37" s="1521"/>
      <c r="Q37" s="1520" t="s">
        <v>1567</v>
      </c>
      <c r="R37" s="1521"/>
      <c r="S37" s="1521"/>
      <c r="T37" s="1521"/>
      <c r="U37" s="1521"/>
      <c r="V37" s="1520" t="s">
        <v>1567</v>
      </c>
      <c r="W37" s="1521"/>
      <c r="X37" s="1521"/>
      <c r="Y37" s="1521"/>
      <c r="Z37" s="1521"/>
      <c r="AA37" s="1520" t="s">
        <v>1567</v>
      </c>
      <c r="AB37" s="1521"/>
      <c r="AC37" s="1521"/>
      <c r="AD37" s="1521"/>
      <c r="AE37" s="1521"/>
      <c r="AF37" s="1520" t="s">
        <v>1567</v>
      </c>
      <c r="AG37" s="1521"/>
      <c r="AH37" s="1521"/>
      <c r="AI37" s="1521"/>
      <c r="AJ37" s="1521"/>
      <c r="AK37" s="1521"/>
      <c r="AL37" s="1349"/>
      <c r="AM37" s="1349"/>
      <c r="AN37" s="1349"/>
      <c r="AO37" s="1349"/>
    </row>
    <row r="38">
      <c r="A38" s="1498" t="s">
        <v>1570</v>
      </c>
      <c r="G38" s="1349"/>
      <c r="H38" s="1349"/>
      <c r="I38" s="1349"/>
      <c r="J38" s="1349"/>
      <c r="K38" s="1349"/>
      <c r="L38" s="1349"/>
      <c r="M38" s="1349"/>
      <c r="N38" s="1349"/>
      <c r="O38" s="1349"/>
      <c r="P38" s="1349"/>
      <c r="Q38" s="1349"/>
      <c r="R38" s="1349"/>
      <c r="S38" s="1349"/>
      <c r="T38" s="1349"/>
      <c r="U38" s="1349"/>
      <c r="V38" s="1349"/>
      <c r="W38" s="1349"/>
      <c r="X38" s="1349"/>
      <c r="Y38" s="1349"/>
      <c r="Z38" s="1349"/>
      <c r="AA38" s="1349"/>
      <c r="AB38" s="1349"/>
      <c r="AC38" s="1349"/>
      <c r="AD38" s="1349"/>
      <c r="AE38" s="1349"/>
      <c r="AF38" s="1349"/>
      <c r="AG38" s="1349"/>
      <c r="AH38" s="1349"/>
      <c r="AI38" s="1349"/>
      <c r="AJ38" s="1349"/>
      <c r="AK38" s="1349"/>
      <c r="AL38" s="1349"/>
      <c r="AM38" s="1349"/>
      <c r="AN38" s="1349"/>
      <c r="AO38" s="1349"/>
    </row>
    <row r="39">
      <c r="A39" s="1526" t="s">
        <v>1571</v>
      </c>
      <c r="B39" s="1512" t="s">
        <v>1558</v>
      </c>
      <c r="G39" s="1349"/>
      <c r="H39" s="1349"/>
      <c r="I39" s="1349"/>
      <c r="J39" s="1349"/>
      <c r="K39" s="1349"/>
      <c r="L39" s="1349"/>
      <c r="M39" s="1349"/>
      <c r="N39" s="1349"/>
      <c r="O39" s="1349"/>
      <c r="P39" s="1349"/>
      <c r="Q39" s="1349"/>
      <c r="R39" s="1349"/>
      <c r="S39" s="1349"/>
      <c r="T39" s="1349"/>
      <c r="U39" s="1349"/>
      <c r="V39" s="1349"/>
      <c r="W39" s="1349"/>
      <c r="X39" s="1349"/>
      <c r="Y39" s="1349"/>
      <c r="Z39" s="1349"/>
      <c r="AA39" s="1349"/>
      <c r="AB39" s="1349"/>
      <c r="AC39" s="1349"/>
      <c r="AD39" s="1349"/>
      <c r="AE39" s="1349"/>
      <c r="AF39" s="1349"/>
      <c r="AG39" s="1349"/>
      <c r="AH39" s="1349"/>
      <c r="AI39" s="1349"/>
      <c r="AJ39" s="1349"/>
      <c r="AK39" s="1349"/>
      <c r="AL39" s="1349"/>
      <c r="AM39" s="1349"/>
      <c r="AN39" s="1349"/>
      <c r="AO39" s="1349"/>
    </row>
    <row r="40">
      <c r="B40" s="1513" t="s">
        <v>1559</v>
      </c>
      <c r="G40" s="1349"/>
      <c r="H40" s="1349"/>
      <c r="I40" s="1349"/>
      <c r="J40" s="1349"/>
      <c r="K40" s="1349"/>
      <c r="L40" s="1349"/>
      <c r="M40" s="1349"/>
      <c r="N40" s="1349"/>
      <c r="O40" s="1349"/>
      <c r="P40" s="1349"/>
      <c r="Q40" s="1349"/>
      <c r="R40" s="1349"/>
      <c r="S40" s="1349"/>
      <c r="T40" s="1349"/>
      <c r="U40" s="1349"/>
      <c r="V40" s="1349"/>
      <c r="W40" s="1349"/>
      <c r="X40" s="1349"/>
      <c r="Y40" s="1349"/>
      <c r="Z40" s="1349"/>
      <c r="AA40" s="1349"/>
      <c r="AB40" s="1349"/>
      <c r="AC40" s="1349"/>
      <c r="AD40" s="1349"/>
      <c r="AE40" s="1349"/>
      <c r="AF40" s="1349"/>
      <c r="AG40" s="1349"/>
      <c r="AH40" s="1349"/>
      <c r="AI40" s="1349"/>
      <c r="AJ40" s="1349"/>
      <c r="AK40" s="1349"/>
      <c r="AL40" s="1349"/>
      <c r="AM40" s="1349"/>
      <c r="AN40" s="1349"/>
      <c r="AO40" s="1349"/>
    </row>
    <row r="41">
      <c r="B41" s="1513" t="s">
        <v>1560</v>
      </c>
      <c r="G41" s="1349"/>
      <c r="H41" s="1349"/>
      <c r="I41" s="1349"/>
      <c r="J41" s="1349"/>
      <c r="K41" s="1349"/>
      <c r="L41" s="1349"/>
      <c r="M41" s="1349"/>
      <c r="N41" s="1349"/>
      <c r="O41" s="1349"/>
      <c r="P41" s="1349"/>
      <c r="Q41" s="1349"/>
      <c r="R41" s="1349"/>
      <c r="S41" s="1349"/>
      <c r="T41" s="1349"/>
      <c r="U41" s="1349"/>
      <c r="V41" s="1349"/>
      <c r="W41" s="1349"/>
      <c r="X41" s="1349"/>
      <c r="Y41" s="1349"/>
      <c r="Z41" s="1349"/>
      <c r="AA41" s="1349"/>
      <c r="AB41" s="1349"/>
      <c r="AC41" s="1349"/>
      <c r="AD41" s="1349"/>
      <c r="AE41" s="1349"/>
      <c r="AF41" s="1349"/>
      <c r="AG41" s="1349"/>
      <c r="AH41" s="1349"/>
      <c r="AI41" s="1349"/>
      <c r="AJ41" s="1349"/>
      <c r="AK41" s="1349"/>
      <c r="AL41" s="1349"/>
      <c r="AM41" s="1349"/>
      <c r="AN41" s="1349"/>
      <c r="AO41" s="1349"/>
    </row>
    <row r="42">
      <c r="B42" s="1513" t="s">
        <v>1561</v>
      </c>
      <c r="G42" s="1349"/>
      <c r="H42" s="1349"/>
      <c r="I42" s="1349"/>
      <c r="J42" s="1349"/>
      <c r="K42" s="1349"/>
      <c r="L42" s="1349"/>
      <c r="M42" s="1349"/>
      <c r="N42" s="1349"/>
      <c r="O42" s="1349"/>
      <c r="P42" s="1349"/>
      <c r="Q42" s="1349"/>
      <c r="R42" s="1349"/>
      <c r="S42" s="1349"/>
      <c r="T42" s="1349"/>
      <c r="U42" s="1349"/>
      <c r="V42" s="1349"/>
      <c r="W42" s="1349"/>
      <c r="X42" s="1349"/>
      <c r="Y42" s="1349"/>
      <c r="Z42" s="1349"/>
      <c r="AA42" s="1349"/>
      <c r="AB42" s="1349"/>
      <c r="AC42" s="1349"/>
      <c r="AD42" s="1349"/>
      <c r="AE42" s="1349"/>
      <c r="AF42" s="1349"/>
      <c r="AG42" s="1349"/>
      <c r="AH42" s="1349"/>
      <c r="AI42" s="1349"/>
      <c r="AJ42" s="1349"/>
      <c r="AK42" s="1349"/>
      <c r="AL42" s="1349"/>
      <c r="AM42" s="1349"/>
      <c r="AN42" s="1349"/>
      <c r="AO42" s="1349"/>
    </row>
    <row r="43">
      <c r="B43" s="1517" t="s">
        <v>1562</v>
      </c>
      <c r="G43" s="1349"/>
      <c r="H43" s="1349"/>
      <c r="I43" s="1349"/>
      <c r="J43" s="1349"/>
      <c r="K43" s="1349"/>
      <c r="L43" s="1349"/>
      <c r="M43" s="1349"/>
      <c r="N43" s="1349"/>
      <c r="O43" s="1349"/>
      <c r="P43" s="1349"/>
      <c r="Q43" s="1349"/>
      <c r="R43" s="1349"/>
      <c r="S43" s="1349"/>
      <c r="T43" s="1349"/>
      <c r="U43" s="1349"/>
      <c r="V43" s="1349"/>
      <c r="W43" s="1349"/>
      <c r="X43" s="1349"/>
      <c r="Y43" s="1349"/>
      <c r="Z43" s="1349"/>
      <c r="AA43" s="1349"/>
      <c r="AB43" s="1349"/>
      <c r="AC43" s="1349"/>
      <c r="AD43" s="1349"/>
      <c r="AE43" s="1349"/>
      <c r="AF43" s="1349"/>
      <c r="AG43" s="1349"/>
      <c r="AH43" s="1349"/>
      <c r="AI43" s="1349"/>
      <c r="AJ43" s="1349"/>
      <c r="AK43" s="1349"/>
      <c r="AL43" s="1349"/>
      <c r="AM43" s="1349"/>
      <c r="AN43" s="1349"/>
      <c r="AO43" s="1349"/>
    </row>
    <row r="44">
      <c r="B44" s="1517" t="s">
        <v>1563</v>
      </c>
      <c r="G44" s="1349"/>
      <c r="H44" s="1349"/>
      <c r="I44" s="1349"/>
      <c r="J44" s="1349"/>
      <c r="K44" s="1349"/>
      <c r="L44" s="1349"/>
      <c r="M44" s="1349"/>
      <c r="N44" s="1349"/>
      <c r="O44" s="1349"/>
      <c r="P44" s="1349"/>
      <c r="Q44" s="1349"/>
      <c r="R44" s="1349"/>
      <c r="S44" s="1349"/>
      <c r="T44" s="1349"/>
      <c r="U44" s="1349"/>
      <c r="V44" s="1349"/>
      <c r="W44" s="1349"/>
      <c r="X44" s="1349"/>
      <c r="Y44" s="1349"/>
      <c r="Z44" s="1349"/>
      <c r="AA44" s="1349"/>
      <c r="AB44" s="1349"/>
      <c r="AC44" s="1349"/>
      <c r="AD44" s="1349"/>
      <c r="AE44" s="1349"/>
      <c r="AF44" s="1349"/>
      <c r="AG44" s="1349"/>
      <c r="AH44" s="1349"/>
      <c r="AI44" s="1349"/>
      <c r="AJ44" s="1349"/>
      <c r="AK44" s="1349"/>
      <c r="AL44" s="1349"/>
      <c r="AM44" s="1349"/>
      <c r="AN44" s="1349"/>
      <c r="AO44" s="1349"/>
    </row>
    <row r="45">
      <c r="B45" s="1513" t="s">
        <v>1564</v>
      </c>
      <c r="G45" s="1349"/>
      <c r="H45" s="1349"/>
      <c r="I45" s="1349"/>
      <c r="J45" s="1349"/>
      <c r="K45" s="1349"/>
      <c r="L45" s="1349"/>
      <c r="M45" s="1349"/>
      <c r="N45" s="1349"/>
      <c r="O45" s="1349"/>
      <c r="P45" s="1349"/>
      <c r="Q45" s="1349"/>
      <c r="R45" s="1349"/>
      <c r="S45" s="1349"/>
      <c r="T45" s="1349"/>
      <c r="U45" s="1349"/>
      <c r="V45" s="1349"/>
      <c r="W45" s="1349"/>
      <c r="X45" s="1349"/>
      <c r="Y45" s="1349"/>
      <c r="Z45" s="1349"/>
      <c r="AA45" s="1349"/>
      <c r="AB45" s="1349"/>
      <c r="AC45" s="1349"/>
      <c r="AD45" s="1349"/>
      <c r="AE45" s="1349"/>
      <c r="AF45" s="1349"/>
      <c r="AG45" s="1349"/>
      <c r="AH45" s="1349"/>
      <c r="AI45" s="1349"/>
      <c r="AJ45" s="1349"/>
      <c r="AK45" s="1349"/>
      <c r="AL45" s="1349"/>
      <c r="AM45" s="1349"/>
      <c r="AN45" s="1349"/>
      <c r="AO45" s="1349"/>
    </row>
    <row r="46">
      <c r="B46" s="1513" t="s">
        <v>1565</v>
      </c>
      <c r="G46" s="1349"/>
      <c r="H46" s="1349"/>
      <c r="I46" s="1349"/>
      <c r="J46" s="1349"/>
      <c r="K46" s="1349"/>
      <c r="L46" s="1349"/>
      <c r="M46" s="1349"/>
      <c r="N46" s="1349"/>
      <c r="O46" s="1349"/>
      <c r="P46" s="1349"/>
      <c r="Q46" s="1349"/>
      <c r="R46" s="1349"/>
      <c r="S46" s="1349"/>
      <c r="T46" s="1349"/>
      <c r="U46" s="1349"/>
      <c r="V46" s="1349"/>
      <c r="W46" s="1349"/>
      <c r="X46" s="1349"/>
      <c r="Y46" s="1349"/>
      <c r="Z46" s="1349"/>
      <c r="AA46" s="1349"/>
      <c r="AB46" s="1349"/>
      <c r="AC46" s="1349"/>
      <c r="AD46" s="1349"/>
      <c r="AE46" s="1349"/>
      <c r="AF46" s="1349"/>
      <c r="AG46" s="1349"/>
      <c r="AH46" s="1349"/>
      <c r="AI46" s="1349"/>
      <c r="AJ46" s="1349"/>
      <c r="AK46" s="1349"/>
      <c r="AL46" s="1349"/>
      <c r="AM46" s="1349"/>
      <c r="AN46" s="1349"/>
      <c r="AO46" s="1349"/>
    </row>
    <row r="47">
      <c r="B47" s="1513" t="s">
        <v>1566</v>
      </c>
      <c r="G47" s="1349"/>
      <c r="H47" s="1349"/>
      <c r="I47" s="1349"/>
      <c r="J47" s="1349"/>
      <c r="K47" s="1349"/>
      <c r="L47" s="1349"/>
      <c r="M47" s="1349"/>
      <c r="N47" s="1349"/>
      <c r="O47" s="1349"/>
      <c r="P47" s="1349"/>
      <c r="Q47" s="1349"/>
      <c r="R47" s="1349"/>
      <c r="S47" s="1349"/>
      <c r="T47" s="1349"/>
      <c r="U47" s="1349"/>
      <c r="V47" s="1349"/>
      <c r="W47" s="1349"/>
      <c r="X47" s="1349"/>
      <c r="Y47" s="1349"/>
      <c r="Z47" s="1349"/>
      <c r="AA47" s="1349"/>
      <c r="AB47" s="1349"/>
      <c r="AC47" s="1349"/>
      <c r="AD47" s="1349"/>
      <c r="AE47" s="1349"/>
      <c r="AF47" s="1349"/>
      <c r="AG47" s="1349"/>
      <c r="AH47" s="1349"/>
      <c r="AI47" s="1349"/>
      <c r="AJ47" s="1349"/>
      <c r="AK47" s="1349"/>
      <c r="AL47" s="1349"/>
      <c r="AM47" s="1349"/>
      <c r="AN47" s="1349"/>
      <c r="AO47" s="1349"/>
    </row>
    <row r="48">
      <c r="A48" s="1511" t="s">
        <v>1572</v>
      </c>
      <c r="B48" s="1512" t="s">
        <v>1558</v>
      </c>
      <c r="G48" s="1349"/>
      <c r="H48" s="1349"/>
      <c r="I48" s="1349"/>
      <c r="J48" s="1349"/>
      <c r="K48" s="1349"/>
      <c r="L48" s="1349"/>
      <c r="M48" s="1349"/>
      <c r="N48" s="1349"/>
      <c r="O48" s="1349"/>
      <c r="P48" s="1349"/>
      <c r="Q48" s="1349"/>
      <c r="R48" s="1349"/>
      <c r="S48" s="1349"/>
      <c r="T48" s="1349"/>
      <c r="U48" s="1349"/>
      <c r="V48" s="1349"/>
      <c r="W48" s="1349"/>
      <c r="X48" s="1349"/>
      <c r="Y48" s="1349"/>
      <c r="Z48" s="1349"/>
      <c r="AA48" s="1349"/>
      <c r="AB48" s="1349"/>
      <c r="AC48" s="1349"/>
      <c r="AD48" s="1349"/>
      <c r="AE48" s="1349"/>
      <c r="AF48" s="1349"/>
      <c r="AG48" s="1349"/>
      <c r="AH48" s="1349"/>
      <c r="AI48" s="1349"/>
      <c r="AJ48" s="1349"/>
      <c r="AK48" s="1349"/>
      <c r="AL48" s="1349"/>
      <c r="AM48" s="1349"/>
      <c r="AN48" s="1349"/>
      <c r="AO48" s="1349"/>
    </row>
    <row r="49">
      <c r="B49" s="1513" t="s">
        <v>1559</v>
      </c>
      <c r="G49" s="1349"/>
      <c r="H49" s="1349"/>
      <c r="I49" s="1349"/>
      <c r="J49" s="1349"/>
      <c r="K49" s="1349"/>
      <c r="L49" s="1349"/>
      <c r="M49" s="1349"/>
      <c r="N49" s="1349"/>
      <c r="O49" s="1349"/>
      <c r="P49" s="1349"/>
      <c r="Q49" s="1349"/>
      <c r="R49" s="1349"/>
      <c r="S49" s="1349"/>
      <c r="T49" s="1349"/>
      <c r="U49" s="1349"/>
      <c r="V49" s="1349"/>
      <c r="W49" s="1349"/>
      <c r="X49" s="1349"/>
      <c r="Y49" s="1349"/>
      <c r="Z49" s="1349"/>
      <c r="AA49" s="1349"/>
      <c r="AB49" s="1349"/>
      <c r="AC49" s="1349"/>
      <c r="AD49" s="1349"/>
      <c r="AE49" s="1349"/>
      <c r="AF49" s="1349"/>
      <c r="AG49" s="1349"/>
      <c r="AH49" s="1349"/>
      <c r="AI49" s="1349"/>
      <c r="AJ49" s="1349"/>
      <c r="AK49" s="1349"/>
      <c r="AL49" s="1349"/>
      <c r="AM49" s="1349"/>
      <c r="AN49" s="1349"/>
      <c r="AO49" s="1349"/>
    </row>
    <row r="50">
      <c r="B50" s="1513" t="s">
        <v>1560</v>
      </c>
      <c r="G50" s="1349"/>
      <c r="H50" s="1349"/>
      <c r="I50" s="1349"/>
      <c r="J50" s="1349"/>
      <c r="K50" s="1349"/>
      <c r="L50" s="1349"/>
      <c r="M50" s="1349"/>
      <c r="N50" s="1349"/>
      <c r="O50" s="1349"/>
      <c r="P50" s="1349"/>
      <c r="Q50" s="1349"/>
      <c r="R50" s="1349"/>
      <c r="S50" s="1349"/>
      <c r="T50" s="1349"/>
      <c r="U50" s="1349"/>
      <c r="V50" s="1349"/>
      <c r="W50" s="1349"/>
      <c r="X50" s="1349"/>
      <c r="Y50" s="1349"/>
      <c r="Z50" s="1349"/>
      <c r="AA50" s="1349"/>
      <c r="AB50" s="1349"/>
      <c r="AC50" s="1349"/>
      <c r="AD50" s="1349"/>
      <c r="AE50" s="1349"/>
      <c r="AF50" s="1349"/>
      <c r="AG50" s="1349"/>
      <c r="AH50" s="1349"/>
      <c r="AI50" s="1349"/>
      <c r="AJ50" s="1349"/>
      <c r="AK50" s="1349"/>
      <c r="AL50" s="1349"/>
      <c r="AM50" s="1349"/>
      <c r="AN50" s="1349"/>
      <c r="AO50" s="1349"/>
    </row>
    <row r="51">
      <c r="B51" s="1513" t="s">
        <v>1561</v>
      </c>
      <c r="G51" s="1349"/>
      <c r="H51" s="1349"/>
      <c r="I51" s="1349"/>
      <c r="J51" s="1349"/>
      <c r="K51" s="1349"/>
      <c r="L51" s="1349"/>
      <c r="M51" s="1349"/>
      <c r="N51" s="1349"/>
      <c r="O51" s="1349"/>
      <c r="P51" s="1349"/>
      <c r="Q51" s="1349"/>
      <c r="R51" s="1349"/>
      <c r="S51" s="1349"/>
      <c r="T51" s="1349"/>
      <c r="U51" s="1349"/>
      <c r="V51" s="1349"/>
      <c r="W51" s="1349"/>
      <c r="X51" s="1349"/>
      <c r="Y51" s="1349"/>
      <c r="Z51" s="1349"/>
      <c r="AA51" s="1349"/>
      <c r="AB51" s="1349"/>
      <c r="AC51" s="1349"/>
      <c r="AD51" s="1349"/>
      <c r="AE51" s="1349"/>
      <c r="AF51" s="1349"/>
      <c r="AG51" s="1349"/>
      <c r="AH51" s="1349"/>
      <c r="AI51" s="1349"/>
      <c r="AJ51" s="1349"/>
      <c r="AK51" s="1349"/>
      <c r="AL51" s="1349"/>
      <c r="AM51" s="1349"/>
      <c r="AN51" s="1349"/>
      <c r="AO51" s="1349"/>
    </row>
    <row r="52">
      <c r="B52" s="1517" t="s">
        <v>1562</v>
      </c>
      <c r="G52" s="1349"/>
      <c r="H52" s="1349"/>
      <c r="I52" s="1349"/>
      <c r="J52" s="1349"/>
      <c r="K52" s="1349"/>
      <c r="L52" s="1349"/>
      <c r="M52" s="1349"/>
      <c r="N52" s="1349"/>
      <c r="O52" s="1349"/>
      <c r="P52" s="1349"/>
      <c r="Q52" s="1349"/>
      <c r="R52" s="1349"/>
      <c r="S52" s="1349"/>
      <c r="T52" s="1349"/>
      <c r="U52" s="1349"/>
      <c r="V52" s="1349"/>
      <c r="W52" s="1349"/>
      <c r="X52" s="1349"/>
      <c r="Y52" s="1349"/>
      <c r="Z52" s="1349"/>
      <c r="AA52" s="1349"/>
      <c r="AB52" s="1349"/>
      <c r="AC52" s="1349"/>
      <c r="AD52" s="1349"/>
      <c r="AE52" s="1349"/>
      <c r="AF52" s="1349"/>
      <c r="AG52" s="1349"/>
      <c r="AH52" s="1349"/>
      <c r="AI52" s="1349"/>
      <c r="AJ52" s="1349"/>
      <c r="AK52" s="1349"/>
      <c r="AL52" s="1349"/>
      <c r="AM52" s="1349"/>
      <c r="AN52" s="1349"/>
      <c r="AO52" s="1349"/>
    </row>
    <row r="53">
      <c r="B53" s="1517" t="s">
        <v>1563</v>
      </c>
      <c r="G53" s="1349"/>
      <c r="H53" s="1349"/>
      <c r="I53" s="1349"/>
      <c r="J53" s="1349"/>
      <c r="K53" s="1349"/>
      <c r="L53" s="1349"/>
      <c r="M53" s="1349"/>
      <c r="N53" s="1349"/>
      <c r="O53" s="1349"/>
      <c r="P53" s="1349"/>
      <c r="Q53" s="1349"/>
      <c r="R53" s="1349"/>
      <c r="S53" s="1349"/>
      <c r="T53" s="1349"/>
      <c r="U53" s="1349"/>
      <c r="V53" s="1349"/>
      <c r="W53" s="1349"/>
      <c r="X53" s="1349"/>
      <c r="Y53" s="1349"/>
      <c r="Z53" s="1349"/>
      <c r="AA53" s="1349"/>
      <c r="AB53" s="1349"/>
      <c r="AC53" s="1349"/>
      <c r="AD53" s="1349"/>
      <c r="AE53" s="1349"/>
      <c r="AF53" s="1349"/>
      <c r="AG53" s="1349"/>
      <c r="AH53" s="1349"/>
      <c r="AI53" s="1349"/>
      <c r="AJ53" s="1349"/>
      <c r="AK53" s="1349"/>
      <c r="AL53" s="1349"/>
      <c r="AM53" s="1349"/>
      <c r="AN53" s="1349"/>
      <c r="AO53" s="1349"/>
    </row>
    <row r="54">
      <c r="B54" s="1513" t="s">
        <v>1564</v>
      </c>
      <c r="G54" s="1349"/>
      <c r="H54" s="1349"/>
      <c r="I54" s="1349"/>
      <c r="J54" s="1349"/>
      <c r="K54" s="1349"/>
      <c r="L54" s="1349"/>
      <c r="M54" s="1349"/>
      <c r="N54" s="1349"/>
      <c r="O54" s="1349"/>
      <c r="P54" s="1349"/>
      <c r="Q54" s="1349"/>
      <c r="R54" s="1349"/>
      <c r="S54" s="1349"/>
      <c r="T54" s="1349"/>
      <c r="U54" s="1349"/>
      <c r="V54" s="1349"/>
      <c r="W54" s="1349"/>
      <c r="X54" s="1349"/>
      <c r="Y54" s="1349"/>
      <c r="Z54" s="1349"/>
      <c r="AA54" s="1349"/>
      <c r="AB54" s="1349"/>
      <c r="AC54" s="1349"/>
      <c r="AD54" s="1349"/>
      <c r="AE54" s="1349"/>
      <c r="AF54" s="1349"/>
      <c r="AG54" s="1349"/>
      <c r="AH54" s="1349"/>
      <c r="AI54" s="1349"/>
      <c r="AJ54" s="1349"/>
      <c r="AK54" s="1349"/>
      <c r="AL54" s="1349"/>
      <c r="AM54" s="1349"/>
      <c r="AN54" s="1349"/>
      <c r="AO54" s="1349"/>
    </row>
    <row r="55">
      <c r="B55" s="1513" t="s">
        <v>1565</v>
      </c>
      <c r="G55" s="1349"/>
      <c r="H55" s="1349"/>
      <c r="I55" s="1349"/>
      <c r="J55" s="1349"/>
      <c r="K55" s="1349"/>
      <c r="L55" s="1349"/>
      <c r="M55" s="1349"/>
      <c r="N55" s="1349"/>
      <c r="O55" s="1349"/>
      <c r="P55" s="1349"/>
      <c r="Q55" s="1349"/>
      <c r="R55" s="1349"/>
      <c r="S55" s="1349"/>
      <c r="T55" s="1349"/>
      <c r="U55" s="1349"/>
      <c r="V55" s="1349"/>
      <c r="W55" s="1349"/>
      <c r="X55" s="1349"/>
      <c r="Y55" s="1349"/>
      <c r="Z55" s="1349"/>
      <c r="AA55" s="1349"/>
      <c r="AB55" s="1349"/>
      <c r="AC55" s="1349"/>
      <c r="AD55" s="1349"/>
      <c r="AE55" s="1349"/>
      <c r="AF55" s="1349"/>
      <c r="AG55" s="1349"/>
      <c r="AH55" s="1349"/>
      <c r="AI55" s="1349"/>
      <c r="AJ55" s="1349"/>
      <c r="AK55" s="1349"/>
      <c r="AL55" s="1349"/>
      <c r="AM55" s="1349"/>
      <c r="AN55" s="1349"/>
      <c r="AO55" s="1349"/>
    </row>
    <row r="56">
      <c r="B56" s="1513" t="s">
        <v>1566</v>
      </c>
      <c r="G56" s="1349"/>
      <c r="H56" s="1349"/>
      <c r="I56" s="1349"/>
      <c r="J56" s="1349"/>
      <c r="K56" s="1349"/>
      <c r="L56" s="1349"/>
      <c r="M56" s="1349"/>
      <c r="N56" s="1349"/>
      <c r="O56" s="1349"/>
      <c r="P56" s="1349"/>
      <c r="Q56" s="1349"/>
      <c r="R56" s="1349"/>
      <c r="S56" s="1349"/>
      <c r="T56" s="1349"/>
      <c r="U56" s="1349"/>
      <c r="V56" s="1349"/>
      <c r="W56" s="1349"/>
      <c r="X56" s="1349"/>
      <c r="Y56" s="1349"/>
      <c r="Z56" s="1349"/>
      <c r="AA56" s="1349"/>
      <c r="AB56" s="1349"/>
      <c r="AC56" s="1349"/>
      <c r="AD56" s="1349"/>
      <c r="AE56" s="1349"/>
      <c r="AF56" s="1349"/>
      <c r="AG56" s="1349"/>
      <c r="AH56" s="1349"/>
      <c r="AI56" s="1349"/>
      <c r="AJ56" s="1349"/>
      <c r="AK56" s="1349"/>
      <c r="AL56" s="1349"/>
      <c r="AM56" s="1349"/>
      <c r="AN56" s="1349"/>
      <c r="AO56" s="1349"/>
    </row>
    <row r="57">
      <c r="A57" s="1511" t="s">
        <v>1573</v>
      </c>
      <c r="B57" s="1512" t="s">
        <v>1558</v>
      </c>
      <c r="G57" s="1349"/>
      <c r="H57" s="1349"/>
      <c r="I57" s="1349"/>
      <c r="J57" s="1349"/>
      <c r="K57" s="1349"/>
      <c r="L57" s="1349"/>
      <c r="M57" s="1349"/>
      <c r="N57" s="1349"/>
      <c r="O57" s="1349"/>
      <c r="P57" s="1349"/>
      <c r="Q57" s="1349"/>
      <c r="R57" s="1349"/>
      <c r="S57" s="1349"/>
      <c r="T57" s="1349"/>
      <c r="U57" s="1349"/>
      <c r="V57" s="1349"/>
      <c r="W57" s="1349"/>
      <c r="X57" s="1349"/>
      <c r="Y57" s="1349"/>
      <c r="Z57" s="1349"/>
      <c r="AA57" s="1349"/>
      <c r="AB57" s="1349"/>
      <c r="AC57" s="1349"/>
      <c r="AD57" s="1349"/>
      <c r="AE57" s="1349"/>
      <c r="AF57" s="1349"/>
      <c r="AG57" s="1349"/>
      <c r="AH57" s="1349"/>
      <c r="AI57" s="1349"/>
      <c r="AJ57" s="1349"/>
      <c r="AK57" s="1349"/>
      <c r="AL57" s="1349"/>
      <c r="AM57" s="1349"/>
      <c r="AN57" s="1349"/>
      <c r="AO57" s="1349"/>
    </row>
    <row r="58">
      <c r="B58" s="1513" t="s">
        <v>1559</v>
      </c>
      <c r="G58" s="1349"/>
      <c r="H58" s="1349"/>
      <c r="I58" s="1349"/>
      <c r="J58" s="1349"/>
      <c r="K58" s="1349"/>
      <c r="L58" s="1349"/>
      <c r="M58" s="1349"/>
      <c r="N58" s="1349"/>
      <c r="O58" s="1349"/>
      <c r="P58" s="1349"/>
      <c r="Q58" s="1349"/>
      <c r="R58" s="1349"/>
      <c r="S58" s="1349"/>
      <c r="T58" s="1349"/>
      <c r="U58" s="1349"/>
      <c r="V58" s="1349"/>
      <c r="W58" s="1349"/>
      <c r="X58" s="1349"/>
      <c r="Y58" s="1349"/>
      <c r="Z58" s="1349"/>
      <c r="AA58" s="1349"/>
      <c r="AB58" s="1349"/>
      <c r="AC58" s="1349"/>
      <c r="AD58" s="1349"/>
      <c r="AE58" s="1349"/>
      <c r="AF58" s="1349"/>
      <c r="AG58" s="1349"/>
      <c r="AH58" s="1349"/>
      <c r="AI58" s="1349"/>
      <c r="AJ58" s="1349"/>
      <c r="AK58" s="1349"/>
      <c r="AL58" s="1349"/>
      <c r="AM58" s="1349"/>
      <c r="AN58" s="1349"/>
      <c r="AO58" s="1349"/>
    </row>
    <row r="59">
      <c r="B59" s="1513" t="s">
        <v>1560</v>
      </c>
      <c r="G59" s="1349"/>
      <c r="H59" s="1349"/>
      <c r="I59" s="1349"/>
      <c r="J59" s="1349"/>
      <c r="K59" s="1349"/>
      <c r="L59" s="1349"/>
      <c r="M59" s="1349"/>
      <c r="N59" s="1349"/>
      <c r="O59" s="1349"/>
      <c r="P59" s="1349"/>
      <c r="Q59" s="1349"/>
      <c r="R59" s="1349"/>
      <c r="S59" s="1349"/>
      <c r="T59" s="1349"/>
      <c r="U59" s="1349"/>
      <c r="V59" s="1349"/>
      <c r="W59" s="1349"/>
      <c r="X59" s="1349"/>
      <c r="Y59" s="1349"/>
      <c r="Z59" s="1349"/>
      <c r="AA59" s="1349"/>
      <c r="AB59" s="1349"/>
      <c r="AC59" s="1349"/>
      <c r="AD59" s="1349"/>
      <c r="AE59" s="1349"/>
      <c r="AF59" s="1349"/>
      <c r="AG59" s="1349"/>
      <c r="AH59" s="1349"/>
      <c r="AI59" s="1349"/>
      <c r="AJ59" s="1349"/>
      <c r="AK59" s="1349"/>
      <c r="AL59" s="1349"/>
      <c r="AM59" s="1349"/>
      <c r="AN59" s="1349"/>
      <c r="AO59" s="1349"/>
    </row>
    <row r="60">
      <c r="B60" s="1513" t="s">
        <v>1561</v>
      </c>
      <c r="G60" s="1349"/>
      <c r="H60" s="1349"/>
      <c r="I60" s="1349"/>
      <c r="J60" s="1349"/>
      <c r="K60" s="1349"/>
      <c r="L60" s="1349"/>
      <c r="M60" s="1349"/>
      <c r="N60" s="1349"/>
      <c r="O60" s="1349"/>
      <c r="P60" s="1349"/>
      <c r="Q60" s="1349"/>
      <c r="R60" s="1349"/>
      <c r="S60" s="1349"/>
      <c r="T60" s="1349"/>
      <c r="U60" s="1349"/>
      <c r="V60" s="1349"/>
      <c r="W60" s="1349"/>
      <c r="X60" s="1349"/>
      <c r="Y60" s="1349"/>
      <c r="Z60" s="1349"/>
      <c r="AA60" s="1349"/>
      <c r="AB60" s="1349"/>
      <c r="AC60" s="1349"/>
      <c r="AD60" s="1349"/>
      <c r="AE60" s="1349"/>
      <c r="AF60" s="1349"/>
      <c r="AG60" s="1349"/>
      <c r="AH60" s="1349"/>
      <c r="AI60" s="1349"/>
      <c r="AJ60" s="1349"/>
      <c r="AK60" s="1349"/>
      <c r="AL60" s="1349"/>
      <c r="AM60" s="1349"/>
      <c r="AN60" s="1349"/>
      <c r="AO60" s="1349"/>
    </row>
    <row r="61">
      <c r="B61" s="1517" t="s">
        <v>1562</v>
      </c>
      <c r="G61" s="1349"/>
      <c r="H61" s="1349"/>
      <c r="I61" s="1349"/>
      <c r="J61" s="1349"/>
      <c r="K61" s="1349"/>
      <c r="L61" s="1349"/>
      <c r="M61" s="1349"/>
      <c r="N61" s="1349"/>
      <c r="O61" s="1349"/>
      <c r="P61" s="1349"/>
      <c r="Q61" s="1349"/>
      <c r="R61" s="1349"/>
      <c r="S61" s="1349"/>
      <c r="T61" s="1349"/>
      <c r="U61" s="1349"/>
      <c r="V61" s="1349"/>
      <c r="W61" s="1349"/>
      <c r="X61" s="1349"/>
      <c r="Y61" s="1349"/>
      <c r="Z61" s="1349"/>
      <c r="AA61" s="1349"/>
      <c r="AB61" s="1349"/>
      <c r="AC61" s="1349"/>
      <c r="AD61" s="1349"/>
      <c r="AE61" s="1349"/>
      <c r="AF61" s="1349"/>
      <c r="AG61" s="1349"/>
      <c r="AH61" s="1349"/>
      <c r="AI61" s="1349"/>
      <c r="AJ61" s="1349"/>
      <c r="AK61" s="1349"/>
      <c r="AL61" s="1349"/>
      <c r="AM61" s="1349"/>
      <c r="AN61" s="1349"/>
      <c r="AO61" s="1349"/>
    </row>
    <row r="62">
      <c r="B62" s="1517" t="s">
        <v>1563</v>
      </c>
      <c r="G62" s="1349"/>
      <c r="H62" s="1349"/>
      <c r="I62" s="1349"/>
      <c r="J62" s="1349"/>
      <c r="K62" s="1349"/>
      <c r="L62" s="1349"/>
      <c r="M62" s="1349"/>
      <c r="N62" s="1349"/>
      <c r="O62" s="1349"/>
      <c r="P62" s="1349"/>
      <c r="Q62" s="1349"/>
      <c r="R62" s="1349"/>
      <c r="S62" s="1349"/>
      <c r="T62" s="1349"/>
      <c r="U62" s="1349"/>
      <c r="V62" s="1349"/>
      <c r="W62" s="1349"/>
      <c r="X62" s="1349"/>
      <c r="Y62" s="1349"/>
      <c r="Z62" s="1349"/>
      <c r="AA62" s="1349"/>
      <c r="AB62" s="1349"/>
      <c r="AC62" s="1349"/>
      <c r="AD62" s="1349"/>
      <c r="AE62" s="1349"/>
      <c r="AF62" s="1349"/>
      <c r="AG62" s="1349"/>
      <c r="AH62" s="1349"/>
      <c r="AI62" s="1349"/>
      <c r="AJ62" s="1349"/>
      <c r="AK62" s="1349"/>
      <c r="AL62" s="1349"/>
      <c r="AM62" s="1349"/>
      <c r="AN62" s="1349"/>
      <c r="AO62" s="1349"/>
    </row>
    <row r="63">
      <c r="B63" s="1513" t="s">
        <v>1564</v>
      </c>
      <c r="G63" s="1349"/>
      <c r="H63" s="1349"/>
      <c r="I63" s="1349"/>
      <c r="J63" s="1349"/>
      <c r="K63" s="1349"/>
      <c r="L63" s="1349"/>
      <c r="M63" s="1349"/>
      <c r="N63" s="1349"/>
      <c r="O63" s="1349"/>
      <c r="P63" s="1349"/>
      <c r="Q63" s="1349"/>
      <c r="R63" s="1349"/>
      <c r="S63" s="1349"/>
      <c r="T63" s="1349"/>
      <c r="U63" s="1349"/>
      <c r="V63" s="1349"/>
      <c r="W63" s="1349"/>
      <c r="X63" s="1349"/>
      <c r="Y63" s="1349"/>
      <c r="Z63" s="1349"/>
      <c r="AA63" s="1349"/>
      <c r="AB63" s="1349"/>
      <c r="AC63" s="1349"/>
      <c r="AD63" s="1349"/>
      <c r="AE63" s="1349"/>
      <c r="AF63" s="1349"/>
      <c r="AG63" s="1349"/>
      <c r="AH63" s="1349"/>
      <c r="AI63" s="1349"/>
      <c r="AJ63" s="1349"/>
      <c r="AK63" s="1349"/>
      <c r="AL63" s="1349"/>
      <c r="AM63" s="1349"/>
      <c r="AN63" s="1349"/>
      <c r="AO63" s="1349"/>
    </row>
    <row r="64">
      <c r="B64" s="1513" t="s">
        <v>1565</v>
      </c>
      <c r="G64" s="1349"/>
      <c r="H64" s="1349"/>
      <c r="I64" s="1349"/>
      <c r="J64" s="1349"/>
      <c r="K64" s="1349"/>
      <c r="L64" s="1349"/>
      <c r="M64" s="1349"/>
      <c r="N64" s="1349"/>
      <c r="O64" s="1349"/>
      <c r="P64" s="1349"/>
      <c r="Q64" s="1349"/>
      <c r="R64" s="1349"/>
      <c r="S64" s="1349"/>
      <c r="T64" s="1349"/>
      <c r="U64" s="1349"/>
      <c r="V64" s="1349"/>
      <c r="W64" s="1349"/>
      <c r="X64" s="1349"/>
      <c r="Y64" s="1349"/>
      <c r="Z64" s="1349"/>
      <c r="AA64" s="1349"/>
      <c r="AB64" s="1349"/>
      <c r="AC64" s="1349"/>
      <c r="AD64" s="1349"/>
      <c r="AE64" s="1349"/>
      <c r="AF64" s="1349"/>
      <c r="AG64" s="1349"/>
      <c r="AH64" s="1349"/>
      <c r="AI64" s="1349"/>
      <c r="AJ64" s="1349"/>
      <c r="AK64" s="1349"/>
      <c r="AL64" s="1349"/>
      <c r="AM64" s="1349"/>
      <c r="AN64" s="1349"/>
      <c r="AO64" s="1349"/>
    </row>
    <row r="65">
      <c r="B65" s="1513" t="s">
        <v>1566</v>
      </c>
      <c r="G65" s="1349"/>
      <c r="H65" s="1349"/>
      <c r="I65" s="1349"/>
      <c r="J65" s="1349"/>
      <c r="K65" s="1349"/>
      <c r="L65" s="1349"/>
      <c r="M65" s="1349"/>
      <c r="N65" s="1349"/>
      <c r="O65" s="1349"/>
      <c r="P65" s="1349"/>
      <c r="Q65" s="1349"/>
      <c r="R65" s="1349"/>
      <c r="S65" s="1349"/>
      <c r="T65" s="1349"/>
      <c r="U65" s="1349"/>
      <c r="V65" s="1349"/>
      <c r="W65" s="1349"/>
      <c r="X65" s="1349"/>
      <c r="Y65" s="1349"/>
      <c r="Z65" s="1349"/>
      <c r="AA65" s="1349"/>
      <c r="AB65" s="1349"/>
      <c r="AC65" s="1349"/>
      <c r="AD65" s="1349"/>
      <c r="AE65" s="1349"/>
      <c r="AF65" s="1349"/>
      <c r="AG65" s="1349"/>
      <c r="AH65" s="1349"/>
      <c r="AI65" s="1349"/>
      <c r="AJ65" s="1349"/>
      <c r="AK65" s="1349"/>
      <c r="AL65" s="1349"/>
      <c r="AM65" s="1349"/>
      <c r="AN65" s="1349"/>
      <c r="AO65" s="1349"/>
    </row>
    <row r="66">
      <c r="A66" s="1511" t="s">
        <v>1574</v>
      </c>
      <c r="B66" s="1512" t="s">
        <v>1558</v>
      </c>
      <c r="G66" s="1349"/>
      <c r="H66" s="1349"/>
      <c r="I66" s="1349"/>
      <c r="J66" s="1349"/>
      <c r="K66" s="1349"/>
      <c r="L66" s="1349"/>
      <c r="M66" s="1349"/>
      <c r="N66" s="1349"/>
      <c r="O66" s="1349"/>
      <c r="P66" s="1349"/>
      <c r="Q66" s="1349"/>
      <c r="R66" s="1349"/>
      <c r="S66" s="1349"/>
      <c r="T66" s="1349"/>
      <c r="U66" s="1349"/>
      <c r="V66" s="1349"/>
      <c r="W66" s="1349"/>
      <c r="X66" s="1349"/>
      <c r="Y66" s="1349"/>
      <c r="Z66" s="1349"/>
      <c r="AA66" s="1349"/>
      <c r="AB66" s="1349"/>
      <c r="AC66" s="1349"/>
      <c r="AD66" s="1349"/>
      <c r="AE66" s="1349"/>
      <c r="AF66" s="1349"/>
      <c r="AG66" s="1349"/>
      <c r="AH66" s="1349"/>
      <c r="AI66" s="1349"/>
      <c r="AJ66" s="1349"/>
      <c r="AK66" s="1349"/>
      <c r="AL66" s="1349"/>
      <c r="AM66" s="1349"/>
      <c r="AN66" s="1349"/>
      <c r="AO66" s="1349"/>
    </row>
    <row r="67">
      <c r="B67" s="1513" t="s">
        <v>1559</v>
      </c>
      <c r="G67" s="1349"/>
      <c r="H67" s="1349"/>
      <c r="I67" s="1349"/>
      <c r="J67" s="1349"/>
      <c r="K67" s="1349"/>
      <c r="L67" s="1349"/>
      <c r="M67" s="1349"/>
      <c r="N67" s="1349"/>
      <c r="O67" s="1349"/>
      <c r="P67" s="1349"/>
      <c r="Q67" s="1349"/>
      <c r="R67" s="1349"/>
      <c r="S67" s="1349"/>
      <c r="T67" s="1349"/>
      <c r="U67" s="1349"/>
      <c r="V67" s="1349"/>
      <c r="W67" s="1349"/>
      <c r="X67" s="1349"/>
      <c r="Y67" s="1349"/>
      <c r="Z67" s="1349"/>
      <c r="AA67" s="1349"/>
      <c r="AB67" s="1349"/>
      <c r="AC67" s="1349"/>
      <c r="AD67" s="1349"/>
      <c r="AE67" s="1349"/>
      <c r="AF67" s="1349"/>
      <c r="AG67" s="1349"/>
      <c r="AH67" s="1349"/>
      <c r="AI67" s="1349"/>
      <c r="AJ67" s="1349"/>
      <c r="AK67" s="1349"/>
      <c r="AL67" s="1349"/>
      <c r="AM67" s="1349"/>
      <c r="AN67" s="1349"/>
      <c r="AO67" s="1349"/>
    </row>
    <row r="68">
      <c r="B68" s="1513" t="s">
        <v>1560</v>
      </c>
      <c r="G68" s="1349"/>
      <c r="H68" s="1349"/>
      <c r="I68" s="1349"/>
      <c r="J68" s="1349"/>
      <c r="K68" s="1349"/>
      <c r="L68" s="1349"/>
      <c r="M68" s="1349"/>
      <c r="N68" s="1349"/>
      <c r="O68" s="1349"/>
      <c r="P68" s="1349"/>
      <c r="Q68" s="1349"/>
      <c r="R68" s="1349"/>
      <c r="S68" s="1349"/>
      <c r="T68" s="1349"/>
      <c r="U68" s="1349"/>
      <c r="V68" s="1349"/>
      <c r="W68" s="1349"/>
      <c r="X68" s="1349"/>
      <c r="Y68" s="1349"/>
      <c r="Z68" s="1349"/>
      <c r="AA68" s="1349"/>
      <c r="AB68" s="1349"/>
      <c r="AC68" s="1349"/>
      <c r="AD68" s="1349"/>
      <c r="AE68" s="1349"/>
      <c r="AF68" s="1349"/>
      <c r="AG68" s="1349"/>
      <c r="AH68" s="1349"/>
      <c r="AI68" s="1349"/>
      <c r="AJ68" s="1349"/>
      <c r="AK68" s="1349"/>
      <c r="AL68" s="1349"/>
      <c r="AM68" s="1349"/>
      <c r="AN68" s="1349"/>
      <c r="AO68" s="1349"/>
    </row>
    <row r="69">
      <c r="B69" s="1513" t="s">
        <v>1561</v>
      </c>
      <c r="G69" s="1349"/>
      <c r="H69" s="1349"/>
      <c r="I69" s="1349"/>
      <c r="J69" s="1349"/>
      <c r="K69" s="1349"/>
      <c r="L69" s="1349"/>
      <c r="M69" s="1349"/>
      <c r="N69" s="1349"/>
      <c r="O69" s="1349"/>
      <c r="P69" s="1349"/>
      <c r="Q69" s="1349"/>
      <c r="R69" s="1349"/>
      <c r="S69" s="1349"/>
      <c r="T69" s="1349"/>
      <c r="U69" s="1349"/>
      <c r="V69" s="1349"/>
      <c r="W69" s="1349"/>
      <c r="X69" s="1349"/>
      <c r="Y69" s="1349"/>
      <c r="Z69" s="1349"/>
      <c r="AA69" s="1349"/>
      <c r="AB69" s="1349"/>
      <c r="AC69" s="1349"/>
      <c r="AD69" s="1349"/>
      <c r="AE69" s="1349"/>
      <c r="AF69" s="1349"/>
      <c r="AG69" s="1349"/>
      <c r="AH69" s="1349"/>
      <c r="AI69" s="1349"/>
      <c r="AJ69" s="1349"/>
      <c r="AK69" s="1349"/>
      <c r="AL69" s="1349"/>
      <c r="AM69" s="1349"/>
      <c r="AN69" s="1349"/>
      <c r="AO69" s="1349"/>
    </row>
    <row r="70">
      <c r="B70" s="1517" t="s">
        <v>1562</v>
      </c>
      <c r="G70" s="1349"/>
      <c r="H70" s="1349"/>
      <c r="I70" s="1349"/>
      <c r="J70" s="1349"/>
      <c r="K70" s="1349"/>
      <c r="L70" s="1349"/>
      <c r="M70" s="1349"/>
      <c r="N70" s="1349"/>
      <c r="O70" s="1349"/>
      <c r="P70" s="1349"/>
      <c r="Q70" s="1349"/>
      <c r="R70" s="1349"/>
      <c r="S70" s="1349"/>
      <c r="T70" s="1349"/>
      <c r="U70" s="1349"/>
      <c r="V70" s="1349"/>
      <c r="W70" s="1349"/>
      <c r="X70" s="1349"/>
      <c r="Y70" s="1349"/>
      <c r="Z70" s="1349"/>
      <c r="AA70" s="1349"/>
      <c r="AB70" s="1349"/>
      <c r="AC70" s="1349"/>
      <c r="AD70" s="1349"/>
      <c r="AE70" s="1349"/>
      <c r="AF70" s="1349"/>
      <c r="AG70" s="1349"/>
      <c r="AH70" s="1349"/>
      <c r="AI70" s="1349"/>
      <c r="AJ70" s="1349"/>
      <c r="AK70" s="1349"/>
      <c r="AL70" s="1349"/>
      <c r="AM70" s="1349"/>
      <c r="AN70" s="1349"/>
      <c r="AO70" s="1349"/>
    </row>
    <row r="71">
      <c r="B71" s="1517" t="s">
        <v>1563</v>
      </c>
      <c r="G71" s="1349"/>
      <c r="H71" s="1349"/>
      <c r="I71" s="1349"/>
      <c r="J71" s="1349"/>
      <c r="K71" s="1349"/>
      <c r="L71" s="1349"/>
      <c r="M71" s="1349"/>
      <c r="N71" s="1349"/>
      <c r="O71" s="1349"/>
      <c r="P71" s="1349"/>
      <c r="Q71" s="1349"/>
      <c r="R71" s="1349"/>
      <c r="S71" s="1349"/>
      <c r="T71" s="1349"/>
      <c r="U71" s="1349"/>
      <c r="V71" s="1349"/>
      <c r="W71" s="1349"/>
      <c r="X71" s="1349"/>
      <c r="Y71" s="1349"/>
      <c r="Z71" s="1349"/>
      <c r="AA71" s="1349"/>
      <c r="AB71" s="1349"/>
      <c r="AC71" s="1349"/>
      <c r="AD71" s="1349"/>
      <c r="AE71" s="1349"/>
      <c r="AF71" s="1349"/>
      <c r="AG71" s="1349"/>
      <c r="AH71" s="1349"/>
      <c r="AI71" s="1349"/>
      <c r="AJ71" s="1349"/>
      <c r="AK71" s="1349"/>
      <c r="AL71" s="1349"/>
      <c r="AM71" s="1349"/>
      <c r="AN71" s="1349"/>
      <c r="AO71" s="1349"/>
    </row>
    <row r="72">
      <c r="B72" s="1513" t="s">
        <v>1564</v>
      </c>
      <c r="G72" s="1349"/>
      <c r="H72" s="1349"/>
      <c r="I72" s="1349"/>
      <c r="J72" s="1349"/>
      <c r="K72" s="1349"/>
      <c r="L72" s="1349"/>
      <c r="M72" s="1349"/>
      <c r="N72" s="1349"/>
      <c r="O72" s="1349"/>
      <c r="P72" s="1349"/>
      <c r="Q72" s="1349"/>
      <c r="R72" s="1349"/>
      <c r="S72" s="1349"/>
      <c r="T72" s="1349"/>
      <c r="U72" s="1349"/>
      <c r="V72" s="1349"/>
      <c r="W72" s="1349"/>
      <c r="X72" s="1349"/>
      <c r="Y72" s="1349"/>
      <c r="Z72" s="1349"/>
      <c r="AA72" s="1349"/>
      <c r="AB72" s="1349"/>
      <c r="AC72" s="1349"/>
      <c r="AD72" s="1349"/>
      <c r="AE72" s="1349"/>
      <c r="AF72" s="1349"/>
      <c r="AG72" s="1349"/>
      <c r="AH72" s="1349"/>
      <c r="AI72" s="1349"/>
      <c r="AJ72" s="1349"/>
      <c r="AK72" s="1349"/>
      <c r="AL72" s="1349"/>
      <c r="AM72" s="1349"/>
      <c r="AN72" s="1349"/>
      <c r="AO72" s="1349"/>
    </row>
    <row r="73">
      <c r="B73" s="1513" t="s">
        <v>1565</v>
      </c>
      <c r="G73" s="1349"/>
      <c r="H73" s="1349"/>
      <c r="I73" s="1349"/>
      <c r="J73" s="1349"/>
      <c r="K73" s="1349"/>
      <c r="L73" s="1349"/>
      <c r="M73" s="1349"/>
      <c r="N73" s="1349"/>
      <c r="O73" s="1349"/>
      <c r="P73" s="1349"/>
      <c r="Q73" s="1349"/>
      <c r="R73" s="1349"/>
      <c r="S73" s="1349"/>
      <c r="T73" s="1349"/>
      <c r="U73" s="1349"/>
      <c r="V73" s="1349"/>
      <c r="W73" s="1349"/>
      <c r="X73" s="1349"/>
      <c r="Y73" s="1349"/>
      <c r="Z73" s="1349"/>
      <c r="AA73" s="1349"/>
      <c r="AB73" s="1349"/>
      <c r="AC73" s="1349"/>
      <c r="AD73" s="1349"/>
      <c r="AE73" s="1349"/>
      <c r="AF73" s="1349"/>
      <c r="AG73" s="1349"/>
      <c r="AH73" s="1349"/>
      <c r="AI73" s="1349"/>
      <c r="AJ73" s="1349"/>
      <c r="AK73" s="1349"/>
      <c r="AL73" s="1349"/>
      <c r="AM73" s="1349"/>
      <c r="AN73" s="1349"/>
      <c r="AO73" s="1349"/>
    </row>
    <row r="74">
      <c r="B74" s="1513" t="s">
        <v>1566</v>
      </c>
      <c r="G74" s="1349"/>
      <c r="H74" s="1349"/>
      <c r="I74" s="1349"/>
      <c r="J74" s="1349"/>
      <c r="K74" s="1349"/>
      <c r="L74" s="1349"/>
      <c r="M74" s="1349"/>
      <c r="N74" s="1349"/>
      <c r="O74" s="1349"/>
      <c r="P74" s="1349"/>
      <c r="Q74" s="1349"/>
      <c r="R74" s="1349"/>
      <c r="S74" s="1349"/>
      <c r="T74" s="1349"/>
      <c r="U74" s="1349"/>
      <c r="V74" s="1349"/>
      <c r="W74" s="1349"/>
      <c r="X74" s="1349"/>
      <c r="Y74" s="1349"/>
      <c r="Z74" s="1349"/>
      <c r="AA74" s="1349"/>
      <c r="AB74" s="1349"/>
      <c r="AC74" s="1349"/>
      <c r="AD74" s="1349"/>
      <c r="AE74" s="1349"/>
      <c r="AF74" s="1349"/>
      <c r="AG74" s="1349"/>
      <c r="AH74" s="1349"/>
      <c r="AI74" s="1349"/>
      <c r="AJ74" s="1349"/>
      <c r="AK74" s="1349"/>
      <c r="AL74" s="1349"/>
      <c r="AM74" s="1349"/>
      <c r="AN74" s="1349"/>
      <c r="AO74" s="1349"/>
    </row>
    <row r="75">
      <c r="A75" s="1511" t="s">
        <v>1575</v>
      </c>
      <c r="B75" s="1512" t="s">
        <v>1558</v>
      </c>
      <c r="G75" s="1349"/>
      <c r="H75" s="1349"/>
      <c r="I75" s="1349"/>
      <c r="J75" s="1349"/>
      <c r="K75" s="1349"/>
      <c r="L75" s="1349"/>
      <c r="M75" s="1349"/>
      <c r="N75" s="1349"/>
      <c r="O75" s="1349"/>
      <c r="P75" s="1349"/>
      <c r="Q75" s="1349"/>
      <c r="R75" s="1349"/>
      <c r="S75" s="1349"/>
      <c r="T75" s="1349"/>
      <c r="U75" s="1349"/>
      <c r="V75" s="1349"/>
      <c r="W75" s="1349"/>
      <c r="X75" s="1349"/>
      <c r="Y75" s="1349"/>
      <c r="Z75" s="1349"/>
      <c r="AA75" s="1349"/>
      <c r="AB75" s="1349"/>
      <c r="AC75" s="1349"/>
      <c r="AD75" s="1349"/>
      <c r="AE75" s="1349"/>
      <c r="AF75" s="1349"/>
      <c r="AG75" s="1349"/>
      <c r="AH75" s="1349"/>
      <c r="AI75" s="1349"/>
      <c r="AJ75" s="1349"/>
      <c r="AK75" s="1349"/>
      <c r="AL75" s="1349"/>
      <c r="AM75" s="1349"/>
      <c r="AN75" s="1349"/>
      <c r="AO75" s="1349"/>
    </row>
    <row r="76">
      <c r="B76" s="1513" t="s">
        <v>1559</v>
      </c>
      <c r="G76" s="1349"/>
      <c r="H76" s="1349"/>
      <c r="I76" s="1349"/>
      <c r="J76" s="1349"/>
      <c r="K76" s="1349"/>
      <c r="L76" s="1349"/>
      <c r="M76" s="1349"/>
      <c r="N76" s="1349"/>
      <c r="O76" s="1349"/>
      <c r="P76" s="1349"/>
      <c r="Q76" s="1349"/>
      <c r="R76" s="1349"/>
      <c r="S76" s="1349"/>
      <c r="T76" s="1349"/>
      <c r="U76" s="1349"/>
      <c r="V76" s="1349"/>
      <c r="W76" s="1349"/>
      <c r="X76" s="1349"/>
      <c r="Y76" s="1349"/>
      <c r="Z76" s="1349"/>
      <c r="AA76" s="1349"/>
      <c r="AB76" s="1349"/>
      <c r="AC76" s="1349"/>
      <c r="AD76" s="1349"/>
      <c r="AE76" s="1349"/>
      <c r="AF76" s="1349"/>
      <c r="AG76" s="1349"/>
      <c r="AH76" s="1349"/>
      <c r="AI76" s="1349"/>
      <c r="AJ76" s="1349"/>
      <c r="AK76" s="1349"/>
      <c r="AL76" s="1349"/>
      <c r="AM76" s="1349"/>
      <c r="AN76" s="1349"/>
      <c r="AO76" s="1349"/>
    </row>
    <row r="77">
      <c r="B77" s="1513" t="s">
        <v>1560</v>
      </c>
      <c r="G77" s="1349"/>
      <c r="H77" s="1349"/>
      <c r="I77" s="1349"/>
      <c r="J77" s="1349"/>
      <c r="K77" s="1349"/>
      <c r="L77" s="1349"/>
      <c r="M77" s="1349"/>
      <c r="N77" s="1349"/>
      <c r="O77" s="1349"/>
      <c r="P77" s="1349"/>
      <c r="Q77" s="1349"/>
      <c r="R77" s="1349"/>
      <c r="S77" s="1349"/>
      <c r="T77" s="1349"/>
      <c r="U77" s="1349"/>
      <c r="V77" s="1349"/>
      <c r="W77" s="1349"/>
      <c r="X77" s="1349"/>
      <c r="Y77" s="1349"/>
      <c r="Z77" s="1349"/>
      <c r="AA77" s="1349"/>
      <c r="AB77" s="1349"/>
      <c r="AC77" s="1349"/>
      <c r="AD77" s="1349"/>
      <c r="AE77" s="1349"/>
      <c r="AF77" s="1349"/>
      <c r="AG77" s="1349"/>
      <c r="AH77" s="1349"/>
      <c r="AI77" s="1349"/>
      <c r="AJ77" s="1349"/>
      <c r="AK77" s="1349"/>
      <c r="AL77" s="1349"/>
      <c r="AM77" s="1349"/>
      <c r="AN77" s="1349"/>
      <c r="AO77" s="1349"/>
    </row>
    <row r="78">
      <c r="B78" s="1513" t="s">
        <v>1561</v>
      </c>
      <c r="G78" s="1349"/>
      <c r="H78" s="1349"/>
      <c r="I78" s="1349"/>
      <c r="J78" s="1349"/>
      <c r="K78" s="1349"/>
      <c r="L78" s="1349"/>
      <c r="M78" s="1349"/>
      <c r="N78" s="1349"/>
      <c r="O78" s="1349"/>
      <c r="P78" s="1349"/>
      <c r="Q78" s="1349"/>
      <c r="R78" s="1349"/>
      <c r="S78" s="1349"/>
      <c r="T78" s="1349"/>
      <c r="U78" s="1349"/>
      <c r="V78" s="1349"/>
      <c r="W78" s="1349"/>
      <c r="X78" s="1349"/>
      <c r="Y78" s="1349"/>
      <c r="Z78" s="1349"/>
      <c r="AA78" s="1349"/>
      <c r="AB78" s="1349"/>
      <c r="AC78" s="1349"/>
      <c r="AD78" s="1349"/>
      <c r="AE78" s="1349"/>
      <c r="AF78" s="1349"/>
      <c r="AG78" s="1349"/>
      <c r="AH78" s="1349"/>
      <c r="AI78" s="1349"/>
      <c r="AJ78" s="1349"/>
      <c r="AK78" s="1349"/>
      <c r="AL78" s="1349"/>
      <c r="AM78" s="1349"/>
      <c r="AN78" s="1349"/>
      <c r="AO78" s="1349"/>
    </row>
    <row r="79">
      <c r="B79" s="1517" t="s">
        <v>1562</v>
      </c>
      <c r="G79" s="1349"/>
      <c r="H79" s="1349"/>
      <c r="I79" s="1349"/>
      <c r="J79" s="1349"/>
      <c r="K79" s="1349"/>
      <c r="L79" s="1349"/>
      <c r="M79" s="1349"/>
      <c r="N79" s="1349"/>
      <c r="O79" s="1349"/>
      <c r="P79" s="1349"/>
      <c r="Q79" s="1349"/>
      <c r="R79" s="1349"/>
      <c r="S79" s="1349"/>
      <c r="T79" s="1349"/>
      <c r="U79" s="1349"/>
      <c r="V79" s="1349"/>
      <c r="W79" s="1349"/>
      <c r="X79" s="1349"/>
      <c r="Y79" s="1349"/>
      <c r="Z79" s="1349"/>
      <c r="AA79" s="1349"/>
      <c r="AB79" s="1349"/>
      <c r="AC79" s="1349"/>
      <c r="AD79" s="1349"/>
      <c r="AE79" s="1349"/>
      <c r="AF79" s="1349"/>
      <c r="AG79" s="1349"/>
      <c r="AH79" s="1349"/>
      <c r="AI79" s="1349"/>
      <c r="AJ79" s="1349"/>
      <c r="AK79" s="1349"/>
      <c r="AL79" s="1349"/>
      <c r="AM79" s="1349"/>
      <c r="AN79" s="1349"/>
      <c r="AO79" s="1349"/>
    </row>
    <row r="80">
      <c r="B80" s="1517" t="s">
        <v>1563</v>
      </c>
      <c r="G80" s="1349"/>
      <c r="H80" s="1349"/>
      <c r="I80" s="1349"/>
      <c r="J80" s="1349"/>
      <c r="K80" s="1349"/>
      <c r="L80" s="1349"/>
      <c r="M80" s="1349"/>
      <c r="N80" s="1349"/>
      <c r="O80" s="1349"/>
      <c r="P80" s="1349"/>
      <c r="Q80" s="1349"/>
      <c r="R80" s="1349"/>
      <c r="S80" s="1349"/>
      <c r="T80" s="1349"/>
      <c r="U80" s="1349"/>
      <c r="V80" s="1349"/>
      <c r="W80" s="1349"/>
      <c r="X80" s="1349"/>
      <c r="Y80" s="1349"/>
      <c r="Z80" s="1349"/>
      <c r="AA80" s="1349"/>
      <c r="AB80" s="1349"/>
      <c r="AC80" s="1349"/>
      <c r="AD80" s="1349"/>
      <c r="AE80" s="1349"/>
      <c r="AF80" s="1349"/>
      <c r="AG80" s="1349"/>
      <c r="AH80" s="1349"/>
      <c r="AI80" s="1349"/>
      <c r="AJ80" s="1349"/>
      <c r="AK80" s="1349"/>
      <c r="AL80" s="1349"/>
      <c r="AM80" s="1349"/>
      <c r="AN80" s="1349"/>
      <c r="AO80" s="1349"/>
    </row>
    <row r="81">
      <c r="B81" s="1513" t="s">
        <v>1564</v>
      </c>
      <c r="G81" s="1349"/>
      <c r="H81" s="1349"/>
      <c r="I81" s="1349"/>
      <c r="J81" s="1349"/>
      <c r="K81" s="1349"/>
      <c r="L81" s="1349"/>
      <c r="M81" s="1349"/>
      <c r="N81" s="1349"/>
      <c r="O81" s="1349"/>
      <c r="P81" s="1349"/>
      <c r="Q81" s="1349"/>
      <c r="R81" s="1349"/>
      <c r="S81" s="1349"/>
      <c r="T81" s="1349"/>
      <c r="U81" s="1349"/>
      <c r="V81" s="1349"/>
      <c r="W81" s="1349"/>
      <c r="X81" s="1349"/>
      <c r="Y81" s="1349"/>
      <c r="Z81" s="1349"/>
      <c r="AA81" s="1349"/>
      <c r="AB81" s="1349"/>
      <c r="AC81" s="1349"/>
      <c r="AD81" s="1349"/>
      <c r="AE81" s="1349"/>
      <c r="AF81" s="1349"/>
      <c r="AG81" s="1349"/>
      <c r="AH81" s="1349"/>
      <c r="AI81" s="1349"/>
      <c r="AJ81" s="1349"/>
      <c r="AK81" s="1349"/>
      <c r="AL81" s="1349"/>
      <c r="AM81" s="1349"/>
      <c r="AN81" s="1349"/>
      <c r="AO81" s="1349"/>
    </row>
    <row r="82">
      <c r="B82" s="1513" t="s">
        <v>1565</v>
      </c>
      <c r="G82" s="1349"/>
      <c r="H82" s="1349"/>
      <c r="I82" s="1349"/>
      <c r="J82" s="1349"/>
      <c r="K82" s="1349"/>
      <c r="L82" s="1349"/>
      <c r="M82" s="1349"/>
      <c r="N82" s="1349"/>
      <c r="O82" s="1349"/>
      <c r="P82" s="1349"/>
      <c r="Q82" s="1349"/>
      <c r="R82" s="1349"/>
      <c r="S82" s="1349"/>
      <c r="T82" s="1349"/>
      <c r="U82" s="1349"/>
      <c r="V82" s="1349"/>
      <c r="W82" s="1349"/>
      <c r="X82" s="1349"/>
      <c r="Y82" s="1349"/>
      <c r="Z82" s="1349"/>
      <c r="AA82" s="1349"/>
      <c r="AB82" s="1349"/>
      <c r="AC82" s="1349"/>
      <c r="AD82" s="1349"/>
      <c r="AE82" s="1349"/>
      <c r="AF82" s="1349"/>
      <c r="AG82" s="1349"/>
      <c r="AH82" s="1349"/>
      <c r="AI82" s="1349"/>
      <c r="AJ82" s="1349"/>
      <c r="AK82" s="1349"/>
      <c r="AL82" s="1349"/>
      <c r="AM82" s="1349"/>
      <c r="AN82" s="1349"/>
      <c r="AO82" s="1349"/>
    </row>
    <row r="83">
      <c r="B83" s="1513" t="s">
        <v>1566</v>
      </c>
      <c r="G83" s="1349"/>
      <c r="H83" s="1349"/>
      <c r="I83" s="1349"/>
      <c r="J83" s="1349"/>
      <c r="K83" s="1349"/>
      <c r="L83" s="1349"/>
      <c r="M83" s="1349"/>
      <c r="N83" s="1349"/>
      <c r="O83" s="1349"/>
      <c r="P83" s="1349"/>
      <c r="Q83" s="1349"/>
      <c r="R83" s="1349"/>
      <c r="S83" s="1349"/>
      <c r="T83" s="1349"/>
      <c r="U83" s="1349"/>
      <c r="V83" s="1349"/>
      <c r="W83" s="1349"/>
      <c r="X83" s="1349"/>
      <c r="Y83" s="1349"/>
      <c r="Z83" s="1349"/>
      <c r="AA83" s="1349"/>
      <c r="AB83" s="1349"/>
      <c r="AC83" s="1349"/>
      <c r="AD83" s="1349"/>
      <c r="AE83" s="1349"/>
      <c r="AF83" s="1349"/>
      <c r="AG83" s="1349"/>
      <c r="AH83" s="1349"/>
      <c r="AI83" s="1349"/>
      <c r="AJ83" s="1349"/>
      <c r="AK83" s="1349"/>
      <c r="AL83" s="1349"/>
      <c r="AM83" s="1349"/>
      <c r="AN83" s="1349"/>
      <c r="AO83" s="1349"/>
    </row>
    <row r="84">
      <c r="A84" s="1511" t="s">
        <v>1576</v>
      </c>
      <c r="B84" s="1512" t="s">
        <v>1558</v>
      </c>
      <c r="G84" s="1349"/>
      <c r="H84" s="1349"/>
      <c r="I84" s="1349"/>
      <c r="J84" s="1349"/>
      <c r="K84" s="1349"/>
      <c r="L84" s="1349"/>
      <c r="M84" s="1349"/>
      <c r="N84" s="1349"/>
      <c r="O84" s="1349"/>
      <c r="P84" s="1349"/>
      <c r="Q84" s="1349"/>
      <c r="R84" s="1349"/>
      <c r="S84" s="1349"/>
      <c r="T84" s="1349"/>
      <c r="U84" s="1349"/>
      <c r="V84" s="1349"/>
      <c r="W84" s="1349"/>
      <c r="X84" s="1349"/>
      <c r="Y84" s="1349"/>
      <c r="Z84" s="1349"/>
      <c r="AA84" s="1349"/>
      <c r="AB84" s="1349"/>
      <c r="AC84" s="1349"/>
      <c r="AD84" s="1349"/>
      <c r="AE84" s="1349"/>
      <c r="AF84" s="1349"/>
      <c r="AG84" s="1349"/>
      <c r="AH84" s="1349"/>
      <c r="AI84" s="1349"/>
      <c r="AJ84" s="1349"/>
      <c r="AK84" s="1349"/>
      <c r="AL84" s="1349"/>
      <c r="AM84" s="1349"/>
      <c r="AN84" s="1349"/>
      <c r="AO84" s="1349"/>
    </row>
    <row r="85">
      <c r="B85" s="1513" t="s">
        <v>1559</v>
      </c>
      <c r="G85" s="1349"/>
      <c r="H85" s="1349"/>
      <c r="I85" s="1349"/>
      <c r="J85" s="1349"/>
      <c r="K85" s="1349"/>
      <c r="L85" s="1349"/>
      <c r="M85" s="1349"/>
      <c r="N85" s="1349"/>
      <c r="O85" s="1349"/>
      <c r="P85" s="1349"/>
      <c r="Q85" s="1349"/>
      <c r="R85" s="1349"/>
      <c r="S85" s="1349"/>
      <c r="T85" s="1349"/>
      <c r="U85" s="1349"/>
      <c r="V85" s="1349"/>
      <c r="W85" s="1349"/>
      <c r="X85" s="1349"/>
      <c r="Y85" s="1349"/>
      <c r="Z85" s="1349"/>
      <c r="AA85" s="1349"/>
      <c r="AB85" s="1349"/>
      <c r="AC85" s="1349"/>
      <c r="AD85" s="1349"/>
      <c r="AE85" s="1349"/>
      <c r="AF85" s="1349"/>
      <c r="AG85" s="1349"/>
      <c r="AH85" s="1349"/>
      <c r="AI85" s="1349"/>
      <c r="AJ85" s="1349"/>
      <c r="AK85" s="1349"/>
      <c r="AL85" s="1349"/>
      <c r="AM85" s="1349"/>
      <c r="AN85" s="1349"/>
      <c r="AO85" s="1349"/>
    </row>
    <row r="86">
      <c r="B86" s="1513" t="s">
        <v>1560</v>
      </c>
      <c r="G86" s="1349"/>
      <c r="H86" s="1349"/>
      <c r="I86" s="1349"/>
      <c r="J86" s="1349"/>
      <c r="K86" s="1349"/>
      <c r="L86" s="1349"/>
      <c r="M86" s="1349"/>
      <c r="N86" s="1349"/>
      <c r="O86" s="1349"/>
      <c r="P86" s="1349"/>
      <c r="Q86" s="1349"/>
      <c r="R86" s="1349"/>
      <c r="S86" s="1349"/>
      <c r="T86" s="1349"/>
      <c r="U86" s="1349"/>
      <c r="V86" s="1349"/>
      <c r="W86" s="1349"/>
      <c r="X86" s="1349"/>
      <c r="Y86" s="1349"/>
      <c r="Z86" s="1349"/>
      <c r="AA86" s="1349"/>
      <c r="AB86" s="1349"/>
      <c r="AC86" s="1349"/>
      <c r="AD86" s="1349"/>
      <c r="AE86" s="1349"/>
      <c r="AF86" s="1349"/>
      <c r="AG86" s="1349"/>
      <c r="AH86" s="1349"/>
      <c r="AI86" s="1349"/>
      <c r="AJ86" s="1349"/>
      <c r="AK86" s="1349"/>
      <c r="AL86" s="1349"/>
      <c r="AM86" s="1349"/>
      <c r="AN86" s="1349"/>
      <c r="AO86" s="1349"/>
    </row>
    <row r="87">
      <c r="B87" s="1513" t="s">
        <v>1561</v>
      </c>
      <c r="G87" s="1349"/>
      <c r="H87" s="1349"/>
      <c r="I87" s="1349"/>
      <c r="J87" s="1349"/>
      <c r="K87" s="1349"/>
      <c r="L87" s="1349"/>
      <c r="M87" s="1349"/>
      <c r="N87" s="1349"/>
      <c r="O87" s="1349"/>
      <c r="P87" s="1349"/>
      <c r="Q87" s="1349"/>
      <c r="R87" s="1349"/>
      <c r="S87" s="1349"/>
      <c r="T87" s="1349"/>
      <c r="U87" s="1349"/>
      <c r="V87" s="1349"/>
      <c r="W87" s="1349"/>
      <c r="X87" s="1349"/>
      <c r="Y87" s="1349"/>
      <c r="Z87" s="1349"/>
      <c r="AA87" s="1349"/>
      <c r="AB87" s="1349"/>
      <c r="AC87" s="1349"/>
      <c r="AD87" s="1349"/>
      <c r="AE87" s="1349"/>
      <c r="AF87" s="1349"/>
      <c r="AG87" s="1349"/>
      <c r="AH87" s="1349"/>
      <c r="AI87" s="1349"/>
      <c r="AJ87" s="1349"/>
      <c r="AK87" s="1349"/>
      <c r="AL87" s="1349"/>
      <c r="AM87" s="1349"/>
      <c r="AN87" s="1349"/>
      <c r="AO87" s="1349"/>
    </row>
    <row r="88">
      <c r="B88" s="1517" t="s">
        <v>1562</v>
      </c>
      <c r="G88" s="1349"/>
      <c r="H88" s="1349"/>
      <c r="I88" s="1349"/>
      <c r="J88" s="1349"/>
      <c r="K88" s="1349"/>
      <c r="L88" s="1349"/>
      <c r="M88" s="1349"/>
      <c r="N88" s="1349"/>
      <c r="O88" s="1349"/>
      <c r="P88" s="1349"/>
      <c r="Q88" s="1349"/>
      <c r="R88" s="1349"/>
      <c r="S88" s="1349"/>
      <c r="T88" s="1349"/>
      <c r="U88" s="1349"/>
      <c r="V88" s="1349"/>
      <c r="W88" s="1349"/>
      <c r="X88" s="1349"/>
      <c r="Y88" s="1349"/>
      <c r="Z88" s="1349"/>
      <c r="AA88" s="1349"/>
      <c r="AB88" s="1349"/>
      <c r="AC88" s="1349"/>
      <c r="AD88" s="1349"/>
      <c r="AE88" s="1349"/>
      <c r="AF88" s="1349"/>
      <c r="AG88" s="1349"/>
      <c r="AH88" s="1349"/>
      <c r="AI88" s="1349"/>
      <c r="AJ88" s="1349"/>
      <c r="AK88" s="1349"/>
      <c r="AL88" s="1349"/>
      <c r="AM88" s="1349"/>
      <c r="AN88" s="1349"/>
      <c r="AO88" s="1349"/>
    </row>
    <row r="89">
      <c r="B89" s="1517" t="s">
        <v>1563</v>
      </c>
      <c r="G89" s="1349"/>
      <c r="H89" s="1349"/>
      <c r="I89" s="1349"/>
      <c r="J89" s="1349"/>
      <c r="K89" s="1349"/>
      <c r="L89" s="1349"/>
      <c r="M89" s="1349"/>
      <c r="N89" s="1349"/>
      <c r="O89" s="1349"/>
      <c r="P89" s="1349"/>
      <c r="Q89" s="1349"/>
      <c r="R89" s="1349"/>
      <c r="S89" s="1349"/>
      <c r="T89" s="1349"/>
      <c r="U89" s="1349"/>
      <c r="V89" s="1349"/>
      <c r="W89" s="1349"/>
      <c r="X89" s="1349"/>
      <c r="Y89" s="1349"/>
      <c r="Z89" s="1349"/>
      <c r="AA89" s="1349"/>
      <c r="AB89" s="1349"/>
      <c r="AC89" s="1349"/>
      <c r="AD89" s="1349"/>
      <c r="AE89" s="1349"/>
      <c r="AF89" s="1349"/>
      <c r="AG89" s="1349"/>
      <c r="AH89" s="1349"/>
      <c r="AI89" s="1349"/>
      <c r="AJ89" s="1349"/>
      <c r="AK89" s="1349"/>
      <c r="AL89" s="1349"/>
      <c r="AM89" s="1349"/>
      <c r="AN89" s="1349"/>
      <c r="AO89" s="1349"/>
    </row>
    <row r="90">
      <c r="B90" s="1513" t="s">
        <v>1564</v>
      </c>
      <c r="G90" s="1349"/>
      <c r="H90" s="1349"/>
      <c r="I90" s="1349"/>
      <c r="J90" s="1349"/>
      <c r="K90" s="1349"/>
      <c r="L90" s="1349"/>
      <c r="M90" s="1349"/>
      <c r="N90" s="1349"/>
      <c r="O90" s="1349"/>
      <c r="P90" s="1349"/>
      <c r="Q90" s="1349"/>
      <c r="R90" s="1349"/>
      <c r="S90" s="1349"/>
      <c r="T90" s="1349"/>
      <c r="U90" s="1349"/>
      <c r="V90" s="1349"/>
      <c r="W90" s="1349"/>
      <c r="X90" s="1349"/>
      <c r="Y90" s="1349"/>
      <c r="Z90" s="1349"/>
      <c r="AA90" s="1349"/>
      <c r="AB90" s="1349"/>
      <c r="AC90" s="1349"/>
      <c r="AD90" s="1349"/>
      <c r="AE90" s="1349"/>
      <c r="AF90" s="1349"/>
      <c r="AG90" s="1349"/>
      <c r="AH90" s="1349"/>
      <c r="AI90" s="1349"/>
      <c r="AJ90" s="1349"/>
      <c r="AK90" s="1349"/>
      <c r="AL90" s="1349"/>
      <c r="AM90" s="1349"/>
      <c r="AN90" s="1349"/>
      <c r="AO90" s="1349"/>
    </row>
    <row r="91">
      <c r="B91" s="1513" t="s">
        <v>1565</v>
      </c>
      <c r="G91" s="1349"/>
      <c r="H91" s="1349"/>
      <c r="I91" s="1349"/>
      <c r="J91" s="1349"/>
      <c r="K91" s="1349"/>
      <c r="L91" s="1349"/>
      <c r="M91" s="1349"/>
      <c r="N91" s="1349"/>
      <c r="O91" s="1349"/>
      <c r="P91" s="1349"/>
      <c r="Q91" s="1349"/>
      <c r="R91" s="1349"/>
      <c r="S91" s="1349"/>
      <c r="T91" s="1349"/>
      <c r="U91" s="1349"/>
      <c r="V91" s="1349"/>
      <c r="W91" s="1349"/>
      <c r="X91" s="1349"/>
      <c r="Y91" s="1349"/>
      <c r="Z91" s="1349"/>
      <c r="AA91" s="1349"/>
      <c r="AB91" s="1349"/>
      <c r="AC91" s="1349"/>
      <c r="AD91" s="1349"/>
      <c r="AE91" s="1349"/>
      <c r="AF91" s="1349"/>
      <c r="AG91" s="1349"/>
      <c r="AH91" s="1349"/>
      <c r="AI91" s="1349"/>
      <c r="AJ91" s="1349"/>
      <c r="AK91" s="1349"/>
      <c r="AL91" s="1349"/>
      <c r="AM91" s="1349"/>
      <c r="AN91" s="1349"/>
      <c r="AO91" s="1349"/>
    </row>
    <row r="92">
      <c r="B92" s="1513" t="s">
        <v>1566</v>
      </c>
      <c r="G92" s="1349"/>
      <c r="H92" s="1349"/>
      <c r="I92" s="1349"/>
      <c r="J92" s="1349"/>
      <c r="K92" s="1349"/>
      <c r="L92" s="1349"/>
      <c r="M92" s="1349"/>
      <c r="N92" s="1349"/>
      <c r="O92" s="1349"/>
      <c r="P92" s="1349"/>
      <c r="Q92" s="1349"/>
      <c r="R92" s="1349"/>
      <c r="S92" s="1349"/>
      <c r="T92" s="1349"/>
      <c r="U92" s="1349"/>
      <c r="V92" s="1349"/>
      <c r="W92" s="1349"/>
      <c r="X92" s="1349"/>
      <c r="Y92" s="1349"/>
      <c r="Z92" s="1349"/>
      <c r="AA92" s="1349"/>
      <c r="AB92" s="1349"/>
      <c r="AC92" s="1349"/>
      <c r="AD92" s="1349"/>
      <c r="AE92" s="1349"/>
      <c r="AF92" s="1349"/>
      <c r="AG92" s="1349"/>
      <c r="AH92" s="1349"/>
      <c r="AI92" s="1349"/>
      <c r="AJ92" s="1349"/>
      <c r="AK92" s="1349"/>
      <c r="AL92" s="1349"/>
      <c r="AM92" s="1349"/>
      <c r="AN92" s="1349"/>
      <c r="AO92" s="1349"/>
    </row>
    <row r="93">
      <c r="A93" s="1511" t="s">
        <v>1577</v>
      </c>
      <c r="B93" s="1512" t="s">
        <v>1558</v>
      </c>
      <c r="G93" s="1349"/>
      <c r="H93" s="1349"/>
      <c r="I93" s="1349"/>
      <c r="J93" s="1349"/>
      <c r="K93" s="1349"/>
      <c r="L93" s="1349"/>
      <c r="M93" s="1349"/>
      <c r="N93" s="1349"/>
      <c r="O93" s="1349"/>
      <c r="P93" s="1349"/>
      <c r="Q93" s="1349"/>
      <c r="R93" s="1349"/>
      <c r="S93" s="1349"/>
      <c r="T93" s="1349"/>
      <c r="U93" s="1349"/>
      <c r="V93" s="1349"/>
      <c r="W93" s="1349"/>
      <c r="X93" s="1349"/>
      <c r="Y93" s="1349"/>
      <c r="Z93" s="1349"/>
      <c r="AA93" s="1349"/>
      <c r="AB93" s="1349"/>
      <c r="AC93" s="1349"/>
      <c r="AD93" s="1349"/>
      <c r="AE93" s="1349"/>
      <c r="AF93" s="1349"/>
      <c r="AG93" s="1349"/>
      <c r="AH93" s="1349"/>
      <c r="AI93" s="1349"/>
      <c r="AJ93" s="1349"/>
      <c r="AK93" s="1349"/>
      <c r="AL93" s="1349"/>
      <c r="AM93" s="1349"/>
      <c r="AN93" s="1349"/>
      <c r="AO93" s="1349"/>
    </row>
    <row r="94">
      <c r="B94" s="1513" t="s">
        <v>1559</v>
      </c>
      <c r="G94" s="1349"/>
      <c r="H94" s="1349"/>
      <c r="I94" s="1349"/>
      <c r="J94" s="1349"/>
      <c r="K94" s="1349"/>
      <c r="L94" s="1349"/>
      <c r="M94" s="1349"/>
      <c r="N94" s="1349"/>
      <c r="O94" s="1349"/>
      <c r="P94" s="1349"/>
      <c r="Q94" s="1349"/>
      <c r="R94" s="1349"/>
      <c r="S94" s="1349"/>
      <c r="T94" s="1349"/>
      <c r="U94" s="1349"/>
      <c r="V94" s="1349"/>
      <c r="W94" s="1349"/>
      <c r="X94" s="1349"/>
      <c r="Y94" s="1349"/>
      <c r="Z94" s="1349"/>
      <c r="AA94" s="1349"/>
      <c r="AB94" s="1349"/>
      <c r="AC94" s="1349"/>
      <c r="AD94" s="1349"/>
      <c r="AE94" s="1349"/>
      <c r="AF94" s="1349"/>
      <c r="AG94" s="1349"/>
      <c r="AH94" s="1349"/>
      <c r="AI94" s="1349"/>
      <c r="AJ94" s="1349"/>
      <c r="AK94" s="1349"/>
      <c r="AL94" s="1349"/>
      <c r="AM94" s="1349"/>
      <c r="AN94" s="1349"/>
      <c r="AO94" s="1349"/>
    </row>
    <row r="95">
      <c r="B95" s="1513" t="s">
        <v>1560</v>
      </c>
      <c r="G95" s="1349"/>
      <c r="H95" s="1349"/>
      <c r="I95" s="1349"/>
      <c r="J95" s="1349"/>
      <c r="K95" s="1349"/>
      <c r="L95" s="1349"/>
      <c r="M95" s="1349"/>
      <c r="N95" s="1349"/>
      <c r="O95" s="1349"/>
      <c r="P95" s="1349"/>
      <c r="Q95" s="1349"/>
      <c r="R95" s="1349"/>
      <c r="S95" s="1349"/>
      <c r="T95" s="1349"/>
      <c r="U95" s="1349"/>
      <c r="V95" s="1349"/>
      <c r="W95" s="1349"/>
      <c r="X95" s="1349"/>
      <c r="Y95" s="1349"/>
      <c r="Z95" s="1349"/>
      <c r="AA95" s="1349"/>
      <c r="AB95" s="1349"/>
      <c r="AC95" s="1349"/>
      <c r="AD95" s="1349"/>
      <c r="AE95" s="1349"/>
      <c r="AF95" s="1349"/>
      <c r="AG95" s="1349"/>
      <c r="AH95" s="1349"/>
      <c r="AI95" s="1349"/>
      <c r="AJ95" s="1349"/>
      <c r="AK95" s="1349"/>
      <c r="AL95" s="1349"/>
      <c r="AM95" s="1349"/>
      <c r="AN95" s="1349"/>
      <c r="AO95" s="1349"/>
    </row>
    <row r="96">
      <c r="B96" s="1513" t="s">
        <v>1561</v>
      </c>
      <c r="G96" s="1349"/>
      <c r="H96" s="1349"/>
      <c r="I96" s="1349"/>
      <c r="J96" s="1349"/>
      <c r="K96" s="1349"/>
      <c r="L96" s="1349"/>
      <c r="M96" s="1349"/>
      <c r="N96" s="1349"/>
      <c r="O96" s="1349"/>
      <c r="P96" s="1349"/>
      <c r="Q96" s="1349"/>
      <c r="R96" s="1349"/>
      <c r="S96" s="1349"/>
      <c r="T96" s="1349"/>
      <c r="U96" s="1349"/>
      <c r="V96" s="1349"/>
      <c r="W96" s="1349"/>
      <c r="X96" s="1349"/>
      <c r="Y96" s="1349"/>
      <c r="Z96" s="1349"/>
      <c r="AA96" s="1349"/>
      <c r="AB96" s="1349"/>
      <c r="AC96" s="1349"/>
      <c r="AD96" s="1349"/>
      <c r="AE96" s="1349"/>
      <c r="AF96" s="1349"/>
      <c r="AG96" s="1349"/>
      <c r="AH96" s="1349"/>
      <c r="AI96" s="1349"/>
      <c r="AJ96" s="1349"/>
      <c r="AK96" s="1349"/>
      <c r="AL96" s="1349"/>
      <c r="AM96" s="1349"/>
      <c r="AN96" s="1349"/>
      <c r="AO96" s="1349"/>
    </row>
    <row r="97">
      <c r="B97" s="1517" t="s">
        <v>1562</v>
      </c>
      <c r="G97" s="1349"/>
      <c r="H97" s="1349"/>
      <c r="I97" s="1349"/>
      <c r="J97" s="1349"/>
      <c r="K97" s="1349"/>
      <c r="L97" s="1349"/>
      <c r="M97" s="1349"/>
      <c r="N97" s="1349"/>
      <c r="O97" s="1349"/>
      <c r="P97" s="1349"/>
      <c r="Q97" s="1349"/>
      <c r="R97" s="1349"/>
      <c r="S97" s="1349"/>
      <c r="T97" s="1349"/>
      <c r="U97" s="1349"/>
      <c r="V97" s="1349"/>
      <c r="W97" s="1349"/>
      <c r="X97" s="1349"/>
      <c r="Y97" s="1349"/>
      <c r="Z97" s="1349"/>
      <c r="AA97" s="1349"/>
      <c r="AB97" s="1349"/>
      <c r="AC97" s="1349"/>
      <c r="AD97" s="1349"/>
      <c r="AE97" s="1349"/>
      <c r="AF97" s="1349"/>
      <c r="AG97" s="1349"/>
      <c r="AH97" s="1349"/>
      <c r="AI97" s="1349"/>
      <c r="AJ97" s="1349"/>
      <c r="AK97" s="1349"/>
      <c r="AL97" s="1349"/>
      <c r="AM97" s="1349"/>
      <c r="AN97" s="1349"/>
      <c r="AO97" s="1349"/>
    </row>
    <row r="98">
      <c r="B98" s="1517" t="s">
        <v>1563</v>
      </c>
      <c r="G98" s="1349"/>
      <c r="H98" s="1349"/>
      <c r="I98" s="1349"/>
      <c r="J98" s="1349"/>
      <c r="K98" s="1349"/>
      <c r="L98" s="1349"/>
      <c r="M98" s="1349"/>
      <c r="N98" s="1349"/>
      <c r="O98" s="1349"/>
      <c r="P98" s="1349"/>
      <c r="Q98" s="1349"/>
      <c r="R98" s="1349"/>
      <c r="S98" s="1349"/>
      <c r="T98" s="1349"/>
      <c r="U98" s="1349"/>
      <c r="V98" s="1349"/>
      <c r="W98" s="1349"/>
      <c r="X98" s="1349"/>
      <c r="Y98" s="1349"/>
      <c r="Z98" s="1349"/>
      <c r="AA98" s="1349"/>
      <c r="AB98" s="1349"/>
      <c r="AC98" s="1349"/>
      <c r="AD98" s="1349"/>
      <c r="AE98" s="1349"/>
      <c r="AF98" s="1349"/>
      <c r="AG98" s="1349"/>
      <c r="AH98" s="1349"/>
      <c r="AI98" s="1349"/>
      <c r="AJ98" s="1349"/>
      <c r="AK98" s="1349"/>
      <c r="AL98" s="1349"/>
      <c r="AM98" s="1349"/>
      <c r="AN98" s="1349"/>
      <c r="AO98" s="1349"/>
    </row>
    <row r="99">
      <c r="B99" s="1513" t="s">
        <v>1564</v>
      </c>
      <c r="G99" s="1349"/>
      <c r="H99" s="1349"/>
      <c r="I99" s="1349"/>
      <c r="J99" s="1349"/>
      <c r="K99" s="1349"/>
      <c r="L99" s="1349"/>
      <c r="M99" s="1349"/>
      <c r="N99" s="1349"/>
      <c r="O99" s="1349"/>
      <c r="P99" s="1349"/>
      <c r="Q99" s="1349"/>
      <c r="R99" s="1349"/>
      <c r="S99" s="1349"/>
      <c r="T99" s="1349"/>
      <c r="U99" s="1349"/>
      <c r="V99" s="1349"/>
      <c r="W99" s="1349"/>
      <c r="X99" s="1349"/>
      <c r="Y99" s="1349"/>
      <c r="Z99" s="1349"/>
      <c r="AA99" s="1349"/>
      <c r="AB99" s="1349"/>
      <c r="AC99" s="1349"/>
      <c r="AD99" s="1349"/>
      <c r="AE99" s="1349"/>
      <c r="AF99" s="1349"/>
      <c r="AG99" s="1349"/>
      <c r="AH99" s="1349"/>
      <c r="AI99" s="1349"/>
      <c r="AJ99" s="1349"/>
      <c r="AK99" s="1349"/>
      <c r="AL99" s="1349"/>
      <c r="AM99" s="1349"/>
      <c r="AN99" s="1349"/>
      <c r="AO99" s="1349"/>
    </row>
    <row r="100">
      <c r="B100" s="1513" t="s">
        <v>1565</v>
      </c>
      <c r="G100" s="1349"/>
      <c r="H100" s="1349"/>
      <c r="I100" s="1349"/>
      <c r="J100" s="1349"/>
      <c r="K100" s="1349"/>
      <c r="L100" s="1349"/>
      <c r="M100" s="1349"/>
      <c r="N100" s="1349"/>
      <c r="O100" s="1349"/>
      <c r="P100" s="1349"/>
      <c r="Q100" s="1349"/>
      <c r="R100" s="1349"/>
      <c r="S100" s="1349"/>
      <c r="T100" s="1349"/>
      <c r="U100" s="1349"/>
      <c r="V100" s="1349"/>
      <c r="W100" s="1349"/>
      <c r="X100" s="1349"/>
      <c r="Y100" s="1349"/>
      <c r="Z100" s="1349"/>
      <c r="AA100" s="1349"/>
      <c r="AB100" s="1349"/>
      <c r="AC100" s="1349"/>
      <c r="AD100" s="1349"/>
      <c r="AE100" s="1349"/>
      <c r="AF100" s="1349"/>
      <c r="AG100" s="1349"/>
      <c r="AH100" s="1349"/>
      <c r="AI100" s="1349"/>
      <c r="AJ100" s="1349"/>
      <c r="AK100" s="1349"/>
      <c r="AL100" s="1349"/>
      <c r="AM100" s="1349"/>
      <c r="AN100" s="1349"/>
      <c r="AO100" s="1349"/>
    </row>
    <row r="101">
      <c r="B101" s="1513" t="s">
        <v>1566</v>
      </c>
      <c r="G101" s="1349"/>
      <c r="H101" s="1349"/>
      <c r="I101" s="1349"/>
      <c r="J101" s="1349"/>
      <c r="K101" s="1349"/>
      <c r="L101" s="1349"/>
      <c r="M101" s="1349"/>
      <c r="N101" s="1349"/>
      <c r="O101" s="1349"/>
      <c r="P101" s="1349"/>
      <c r="Q101" s="1349"/>
      <c r="R101" s="1349"/>
      <c r="S101" s="1349"/>
      <c r="T101" s="1349"/>
      <c r="U101" s="1349"/>
      <c r="V101" s="1349"/>
      <c r="W101" s="1349"/>
      <c r="X101" s="1349"/>
      <c r="Y101" s="1349"/>
      <c r="Z101" s="1349"/>
      <c r="AA101" s="1349"/>
      <c r="AB101" s="1349"/>
      <c r="AC101" s="1349"/>
      <c r="AD101" s="1349"/>
      <c r="AE101" s="1349"/>
      <c r="AF101" s="1349"/>
      <c r="AG101" s="1349"/>
      <c r="AH101" s="1349"/>
      <c r="AI101" s="1349"/>
      <c r="AJ101" s="1349"/>
      <c r="AK101" s="1349"/>
      <c r="AL101" s="1349"/>
      <c r="AM101" s="1349"/>
      <c r="AN101" s="1349"/>
      <c r="AO101" s="1349"/>
    </row>
    <row r="102">
      <c r="A102" s="1511" t="s">
        <v>1578</v>
      </c>
      <c r="B102" s="1512" t="s">
        <v>1558</v>
      </c>
      <c r="G102" s="1349"/>
      <c r="H102" s="1349"/>
      <c r="I102" s="1349"/>
      <c r="J102" s="1349"/>
      <c r="K102" s="1349"/>
      <c r="L102" s="1349"/>
      <c r="M102" s="1349"/>
      <c r="N102" s="1349"/>
      <c r="O102" s="1349"/>
      <c r="P102" s="1349"/>
      <c r="Q102" s="1349"/>
      <c r="R102" s="1349"/>
      <c r="S102" s="1349"/>
      <c r="T102" s="1349"/>
      <c r="U102" s="1349"/>
      <c r="V102" s="1349"/>
      <c r="W102" s="1349"/>
      <c r="X102" s="1349"/>
      <c r="Y102" s="1349"/>
      <c r="Z102" s="1349"/>
      <c r="AA102" s="1349"/>
      <c r="AB102" s="1349"/>
      <c r="AC102" s="1349"/>
      <c r="AD102" s="1349"/>
      <c r="AE102" s="1349"/>
      <c r="AF102" s="1349"/>
      <c r="AG102" s="1349"/>
      <c r="AH102" s="1349"/>
      <c r="AI102" s="1349"/>
      <c r="AJ102" s="1349"/>
      <c r="AK102" s="1349"/>
      <c r="AL102" s="1349"/>
      <c r="AM102" s="1349"/>
      <c r="AN102" s="1349"/>
      <c r="AO102" s="1349"/>
    </row>
    <row r="103">
      <c r="B103" s="1513" t="s">
        <v>1559</v>
      </c>
      <c r="G103" s="1349"/>
      <c r="H103" s="1349"/>
      <c r="I103" s="1349"/>
      <c r="J103" s="1349"/>
      <c r="K103" s="1349"/>
      <c r="L103" s="1349"/>
      <c r="M103" s="1349"/>
      <c r="N103" s="1349"/>
      <c r="O103" s="1349"/>
      <c r="P103" s="1349"/>
      <c r="Q103" s="1349"/>
      <c r="R103" s="1349"/>
      <c r="S103" s="1349"/>
      <c r="T103" s="1349"/>
      <c r="U103" s="1349"/>
      <c r="V103" s="1349"/>
      <c r="W103" s="1349"/>
      <c r="X103" s="1349"/>
      <c r="Y103" s="1349"/>
      <c r="Z103" s="1349"/>
      <c r="AA103" s="1349"/>
      <c r="AB103" s="1349"/>
      <c r="AC103" s="1349"/>
      <c r="AD103" s="1349"/>
      <c r="AE103" s="1349"/>
      <c r="AF103" s="1349"/>
      <c r="AG103" s="1349"/>
      <c r="AH103" s="1349"/>
      <c r="AI103" s="1349"/>
      <c r="AJ103" s="1349"/>
      <c r="AK103" s="1349"/>
      <c r="AL103" s="1349"/>
      <c r="AM103" s="1349"/>
      <c r="AN103" s="1349"/>
      <c r="AO103" s="1349"/>
    </row>
    <row r="104">
      <c r="B104" s="1513" t="s">
        <v>1560</v>
      </c>
      <c r="G104" s="1349"/>
      <c r="H104" s="1349"/>
      <c r="I104" s="1349"/>
      <c r="J104" s="1349"/>
      <c r="K104" s="1349"/>
      <c r="L104" s="1349"/>
      <c r="M104" s="1349"/>
      <c r="N104" s="1349"/>
      <c r="O104" s="1349"/>
      <c r="P104" s="1349"/>
      <c r="Q104" s="1349"/>
      <c r="R104" s="1349"/>
      <c r="S104" s="1349"/>
      <c r="T104" s="1349"/>
      <c r="U104" s="1349"/>
      <c r="V104" s="1349"/>
      <c r="W104" s="1349"/>
      <c r="X104" s="1349"/>
      <c r="Y104" s="1349"/>
      <c r="Z104" s="1349"/>
      <c r="AA104" s="1349"/>
      <c r="AB104" s="1349"/>
      <c r="AC104" s="1349"/>
      <c r="AD104" s="1349"/>
      <c r="AE104" s="1349"/>
      <c r="AF104" s="1349"/>
      <c r="AG104" s="1349"/>
      <c r="AH104" s="1349"/>
      <c r="AI104" s="1349"/>
      <c r="AJ104" s="1349"/>
      <c r="AK104" s="1349"/>
      <c r="AL104" s="1349"/>
      <c r="AM104" s="1349"/>
      <c r="AN104" s="1349"/>
      <c r="AO104" s="1349"/>
    </row>
    <row r="105">
      <c r="B105" s="1513" t="s">
        <v>1561</v>
      </c>
      <c r="G105" s="1349"/>
      <c r="H105" s="1349"/>
      <c r="I105" s="1349"/>
      <c r="J105" s="1349"/>
      <c r="K105" s="1349"/>
      <c r="L105" s="1349"/>
      <c r="M105" s="1349"/>
      <c r="N105" s="1349"/>
      <c r="O105" s="1349"/>
      <c r="P105" s="1349"/>
      <c r="Q105" s="1349"/>
      <c r="R105" s="1349"/>
      <c r="S105" s="1349"/>
      <c r="T105" s="1349"/>
      <c r="U105" s="1349"/>
      <c r="V105" s="1349"/>
      <c r="W105" s="1349"/>
      <c r="X105" s="1349"/>
      <c r="Y105" s="1349"/>
      <c r="Z105" s="1349"/>
      <c r="AA105" s="1349"/>
      <c r="AB105" s="1349"/>
      <c r="AC105" s="1349"/>
      <c r="AD105" s="1349"/>
      <c r="AE105" s="1349"/>
      <c r="AF105" s="1349"/>
      <c r="AG105" s="1349"/>
      <c r="AH105" s="1349"/>
      <c r="AI105" s="1349"/>
      <c r="AJ105" s="1349"/>
      <c r="AK105" s="1349"/>
      <c r="AL105" s="1349"/>
      <c r="AM105" s="1349"/>
      <c r="AN105" s="1349"/>
      <c r="AO105" s="1349"/>
    </row>
    <row r="106">
      <c r="B106" s="1517" t="s">
        <v>1562</v>
      </c>
      <c r="G106" s="1349"/>
      <c r="H106" s="1349"/>
      <c r="I106" s="1349"/>
      <c r="J106" s="1349"/>
      <c r="K106" s="1349"/>
      <c r="L106" s="1349"/>
      <c r="M106" s="1349"/>
      <c r="N106" s="1349"/>
      <c r="O106" s="1349"/>
      <c r="P106" s="1349"/>
      <c r="Q106" s="1349"/>
      <c r="R106" s="1349"/>
      <c r="S106" s="1349"/>
      <c r="T106" s="1349"/>
      <c r="U106" s="1349"/>
      <c r="V106" s="1349"/>
      <c r="W106" s="1349"/>
      <c r="X106" s="1349"/>
      <c r="Y106" s="1349"/>
      <c r="Z106" s="1349"/>
      <c r="AA106" s="1349"/>
      <c r="AB106" s="1349"/>
      <c r="AC106" s="1349"/>
      <c r="AD106" s="1349"/>
      <c r="AE106" s="1349"/>
      <c r="AF106" s="1349"/>
      <c r="AG106" s="1349"/>
      <c r="AH106" s="1349"/>
      <c r="AI106" s="1349"/>
      <c r="AJ106" s="1349"/>
      <c r="AK106" s="1349"/>
      <c r="AL106" s="1349"/>
      <c r="AM106" s="1349"/>
      <c r="AN106" s="1349"/>
      <c r="AO106" s="1349"/>
    </row>
    <row r="107">
      <c r="B107" s="1517" t="s">
        <v>1563</v>
      </c>
      <c r="G107" s="1349"/>
      <c r="H107" s="1349"/>
      <c r="I107" s="1349"/>
      <c r="J107" s="1349"/>
      <c r="K107" s="1349"/>
      <c r="L107" s="1349"/>
      <c r="M107" s="1349"/>
      <c r="N107" s="1349"/>
      <c r="O107" s="1349"/>
      <c r="P107" s="1349"/>
      <c r="Q107" s="1349"/>
      <c r="R107" s="1349"/>
      <c r="S107" s="1349"/>
      <c r="T107" s="1349"/>
      <c r="U107" s="1349"/>
      <c r="V107" s="1349"/>
      <c r="W107" s="1349"/>
      <c r="X107" s="1349"/>
      <c r="Y107" s="1349"/>
      <c r="Z107" s="1349"/>
      <c r="AA107" s="1349"/>
      <c r="AB107" s="1349"/>
      <c r="AC107" s="1349"/>
      <c r="AD107" s="1349"/>
      <c r="AE107" s="1349"/>
      <c r="AF107" s="1349"/>
      <c r="AG107" s="1349"/>
      <c r="AH107" s="1349"/>
      <c r="AI107" s="1349"/>
      <c r="AJ107" s="1349"/>
      <c r="AK107" s="1349"/>
      <c r="AL107" s="1349"/>
      <c r="AM107" s="1349"/>
      <c r="AN107" s="1349"/>
      <c r="AO107" s="1349"/>
    </row>
    <row r="108">
      <c r="B108" s="1513" t="s">
        <v>1564</v>
      </c>
      <c r="G108" s="1349"/>
      <c r="H108" s="1349"/>
      <c r="I108" s="1349"/>
      <c r="J108" s="1349"/>
      <c r="K108" s="1349"/>
      <c r="L108" s="1349"/>
      <c r="M108" s="1349"/>
      <c r="N108" s="1349"/>
      <c r="O108" s="1349"/>
      <c r="P108" s="1349"/>
      <c r="Q108" s="1349"/>
      <c r="R108" s="1349"/>
      <c r="S108" s="1349"/>
      <c r="T108" s="1349"/>
      <c r="U108" s="1349"/>
      <c r="V108" s="1349"/>
      <c r="W108" s="1349"/>
      <c r="X108" s="1349"/>
      <c r="Y108" s="1349"/>
      <c r="Z108" s="1349"/>
      <c r="AA108" s="1349"/>
      <c r="AB108" s="1349"/>
      <c r="AC108" s="1349"/>
      <c r="AD108" s="1349"/>
      <c r="AE108" s="1349"/>
      <c r="AF108" s="1349"/>
      <c r="AG108" s="1349"/>
      <c r="AH108" s="1349"/>
      <c r="AI108" s="1349"/>
      <c r="AJ108" s="1349"/>
      <c r="AK108" s="1349"/>
      <c r="AL108" s="1349"/>
      <c r="AM108" s="1349"/>
      <c r="AN108" s="1349"/>
      <c r="AO108" s="1349"/>
    </row>
    <row r="109">
      <c r="B109" s="1513" t="s">
        <v>1565</v>
      </c>
      <c r="G109" s="1349"/>
      <c r="H109" s="1349"/>
      <c r="I109" s="1349"/>
      <c r="J109" s="1349"/>
      <c r="K109" s="1349"/>
      <c r="L109" s="1349"/>
      <c r="M109" s="1349"/>
      <c r="N109" s="1349"/>
      <c r="O109" s="1349"/>
      <c r="P109" s="1349"/>
      <c r="Q109" s="1349"/>
      <c r="R109" s="1349"/>
      <c r="S109" s="1349"/>
      <c r="T109" s="1349"/>
      <c r="U109" s="1349"/>
      <c r="V109" s="1349"/>
      <c r="W109" s="1349"/>
      <c r="X109" s="1349"/>
      <c r="Y109" s="1349"/>
      <c r="Z109" s="1349"/>
      <c r="AA109" s="1349"/>
      <c r="AB109" s="1349"/>
      <c r="AC109" s="1349"/>
      <c r="AD109" s="1349"/>
      <c r="AE109" s="1349"/>
      <c r="AF109" s="1349"/>
      <c r="AG109" s="1349"/>
      <c r="AH109" s="1349"/>
      <c r="AI109" s="1349"/>
      <c r="AJ109" s="1349"/>
      <c r="AK109" s="1349"/>
      <c r="AL109" s="1349"/>
      <c r="AM109" s="1349"/>
      <c r="AN109" s="1349"/>
      <c r="AO109" s="1349"/>
    </row>
    <row r="110">
      <c r="B110" s="1513" t="s">
        <v>1566</v>
      </c>
      <c r="G110" s="1349"/>
      <c r="H110" s="1349"/>
      <c r="I110" s="1349"/>
      <c r="J110" s="1349"/>
      <c r="K110" s="1349"/>
      <c r="L110" s="1349"/>
      <c r="M110" s="1349"/>
      <c r="N110" s="1349"/>
      <c r="O110" s="1349"/>
      <c r="P110" s="1349"/>
      <c r="Q110" s="1349"/>
      <c r="R110" s="1349"/>
      <c r="S110" s="1349"/>
      <c r="T110" s="1349"/>
      <c r="U110" s="1349"/>
      <c r="V110" s="1349"/>
      <c r="W110" s="1349"/>
      <c r="X110" s="1349"/>
      <c r="Y110" s="1349"/>
      <c r="Z110" s="1349"/>
      <c r="AA110" s="1349"/>
      <c r="AB110" s="1349"/>
      <c r="AC110" s="1349"/>
      <c r="AD110" s="1349"/>
      <c r="AE110" s="1349"/>
      <c r="AF110" s="1349"/>
      <c r="AG110" s="1349"/>
      <c r="AH110" s="1349"/>
      <c r="AI110" s="1349"/>
      <c r="AJ110" s="1349"/>
      <c r="AK110" s="1349"/>
      <c r="AL110" s="1349"/>
      <c r="AM110" s="1349"/>
      <c r="AN110" s="1349"/>
      <c r="AO110" s="1349"/>
    </row>
    <row r="111">
      <c r="A111" s="1511" t="s">
        <v>1579</v>
      </c>
      <c r="B111" s="1512" t="s">
        <v>1558</v>
      </c>
      <c r="G111" s="1349"/>
      <c r="H111" s="1349"/>
      <c r="I111" s="1349"/>
      <c r="J111" s="1349"/>
      <c r="K111" s="1349"/>
      <c r="L111" s="1349"/>
      <c r="M111" s="1349"/>
      <c r="N111" s="1349"/>
      <c r="O111" s="1349"/>
      <c r="P111" s="1349"/>
      <c r="Q111" s="1349"/>
      <c r="R111" s="1349"/>
      <c r="S111" s="1349"/>
      <c r="T111" s="1349"/>
      <c r="U111" s="1349"/>
      <c r="V111" s="1349"/>
      <c r="W111" s="1349"/>
      <c r="X111" s="1349"/>
      <c r="Y111" s="1349"/>
      <c r="Z111" s="1349"/>
      <c r="AA111" s="1349"/>
      <c r="AB111" s="1349"/>
      <c r="AC111" s="1349"/>
      <c r="AD111" s="1349"/>
      <c r="AE111" s="1349"/>
      <c r="AF111" s="1349"/>
      <c r="AG111" s="1349"/>
      <c r="AH111" s="1349"/>
      <c r="AI111" s="1349"/>
      <c r="AJ111" s="1349"/>
      <c r="AK111" s="1349"/>
      <c r="AL111" s="1349"/>
      <c r="AM111" s="1349"/>
      <c r="AN111" s="1349"/>
      <c r="AO111" s="1349"/>
    </row>
    <row r="112">
      <c r="B112" s="1513" t="s">
        <v>1559</v>
      </c>
      <c r="G112" s="1349"/>
      <c r="H112" s="1349"/>
      <c r="I112" s="1349"/>
      <c r="J112" s="1349"/>
      <c r="K112" s="1349"/>
      <c r="L112" s="1349"/>
      <c r="M112" s="1349"/>
      <c r="N112" s="1349"/>
      <c r="O112" s="1349"/>
      <c r="P112" s="1349"/>
      <c r="Q112" s="1349"/>
      <c r="R112" s="1349"/>
      <c r="S112" s="1349"/>
      <c r="T112" s="1349"/>
      <c r="U112" s="1349"/>
      <c r="V112" s="1349"/>
      <c r="W112" s="1349"/>
      <c r="X112" s="1349"/>
      <c r="Y112" s="1349"/>
      <c r="Z112" s="1349"/>
      <c r="AA112" s="1349"/>
      <c r="AB112" s="1349"/>
      <c r="AC112" s="1349"/>
      <c r="AD112" s="1349"/>
      <c r="AE112" s="1349"/>
      <c r="AF112" s="1349"/>
      <c r="AG112" s="1349"/>
      <c r="AH112" s="1349"/>
      <c r="AI112" s="1349"/>
      <c r="AJ112" s="1349"/>
      <c r="AK112" s="1349"/>
      <c r="AL112" s="1349"/>
      <c r="AM112" s="1349"/>
      <c r="AN112" s="1349"/>
      <c r="AO112" s="1349"/>
    </row>
    <row r="113">
      <c r="B113" s="1513" t="s">
        <v>1560</v>
      </c>
      <c r="G113" s="1349"/>
      <c r="H113" s="1349"/>
      <c r="I113" s="1349"/>
      <c r="J113" s="1349"/>
      <c r="K113" s="1349"/>
      <c r="L113" s="1349"/>
      <c r="M113" s="1349"/>
      <c r="N113" s="1349"/>
      <c r="O113" s="1349"/>
      <c r="P113" s="1349"/>
      <c r="Q113" s="1349"/>
      <c r="R113" s="1349"/>
      <c r="S113" s="1349"/>
      <c r="T113" s="1349"/>
      <c r="U113" s="1349"/>
      <c r="V113" s="1349"/>
      <c r="W113" s="1349"/>
      <c r="X113" s="1349"/>
      <c r="Y113" s="1349"/>
      <c r="Z113" s="1349"/>
      <c r="AA113" s="1349"/>
      <c r="AB113" s="1349"/>
      <c r="AC113" s="1349"/>
      <c r="AD113" s="1349"/>
      <c r="AE113" s="1349"/>
      <c r="AF113" s="1349"/>
      <c r="AG113" s="1349"/>
      <c r="AH113" s="1349"/>
      <c r="AI113" s="1349"/>
      <c r="AJ113" s="1349"/>
      <c r="AK113" s="1349"/>
      <c r="AL113" s="1349"/>
      <c r="AM113" s="1349"/>
      <c r="AN113" s="1349"/>
      <c r="AO113" s="1349"/>
    </row>
    <row r="114">
      <c r="B114" s="1513" t="s">
        <v>1561</v>
      </c>
      <c r="G114" s="1349"/>
      <c r="H114" s="1349"/>
      <c r="I114" s="1349"/>
      <c r="J114" s="1349"/>
      <c r="K114" s="1349"/>
      <c r="L114" s="1349"/>
      <c r="M114" s="1349"/>
      <c r="N114" s="1349"/>
      <c r="O114" s="1349"/>
      <c r="P114" s="1349"/>
      <c r="Q114" s="1349"/>
      <c r="R114" s="1349"/>
      <c r="S114" s="1349"/>
      <c r="T114" s="1349"/>
      <c r="U114" s="1349"/>
      <c r="V114" s="1349"/>
      <c r="W114" s="1349"/>
      <c r="X114" s="1349"/>
      <c r="Y114" s="1349"/>
      <c r="Z114" s="1349"/>
      <c r="AA114" s="1349"/>
      <c r="AB114" s="1349"/>
      <c r="AC114" s="1349"/>
      <c r="AD114" s="1349"/>
      <c r="AE114" s="1349"/>
      <c r="AF114" s="1349"/>
      <c r="AG114" s="1349"/>
      <c r="AH114" s="1349"/>
      <c r="AI114" s="1349"/>
      <c r="AJ114" s="1349"/>
      <c r="AK114" s="1349"/>
      <c r="AL114" s="1349"/>
      <c r="AM114" s="1349"/>
      <c r="AN114" s="1349"/>
      <c r="AO114" s="1349"/>
    </row>
    <row r="115">
      <c r="B115" s="1517" t="s">
        <v>1562</v>
      </c>
      <c r="G115" s="1349"/>
      <c r="H115" s="1349"/>
      <c r="I115" s="1349"/>
      <c r="J115" s="1349"/>
      <c r="K115" s="1349"/>
      <c r="L115" s="1349"/>
      <c r="M115" s="1349"/>
      <c r="N115" s="1349"/>
      <c r="O115" s="1349"/>
      <c r="P115" s="1349"/>
      <c r="Q115" s="1349"/>
      <c r="R115" s="1349"/>
      <c r="S115" s="1349"/>
      <c r="T115" s="1349"/>
      <c r="U115" s="1349"/>
      <c r="V115" s="1349"/>
      <c r="W115" s="1349"/>
      <c r="X115" s="1349"/>
      <c r="Y115" s="1349"/>
      <c r="Z115" s="1349"/>
      <c r="AA115" s="1349"/>
      <c r="AB115" s="1349"/>
      <c r="AC115" s="1349"/>
      <c r="AD115" s="1349"/>
      <c r="AE115" s="1349"/>
      <c r="AF115" s="1349"/>
      <c r="AG115" s="1349"/>
      <c r="AH115" s="1349"/>
      <c r="AI115" s="1349"/>
      <c r="AJ115" s="1349"/>
      <c r="AK115" s="1349"/>
      <c r="AL115" s="1349"/>
      <c r="AM115" s="1349"/>
      <c r="AN115" s="1349"/>
      <c r="AO115" s="1349"/>
    </row>
    <row r="116">
      <c r="B116" s="1517" t="s">
        <v>1563</v>
      </c>
      <c r="G116" s="1349"/>
      <c r="H116" s="1349"/>
      <c r="I116" s="1349"/>
      <c r="J116" s="1349"/>
      <c r="K116" s="1349"/>
      <c r="L116" s="1349"/>
      <c r="M116" s="1349"/>
      <c r="N116" s="1349"/>
      <c r="O116" s="1349"/>
      <c r="P116" s="1349"/>
      <c r="Q116" s="1349"/>
      <c r="R116" s="1349"/>
      <c r="S116" s="1349"/>
      <c r="T116" s="1349"/>
      <c r="U116" s="1349"/>
      <c r="V116" s="1349"/>
      <c r="W116" s="1349"/>
      <c r="X116" s="1349"/>
      <c r="Y116" s="1349"/>
      <c r="Z116" s="1349"/>
      <c r="AA116" s="1349"/>
      <c r="AB116" s="1349"/>
      <c r="AC116" s="1349"/>
      <c r="AD116" s="1349"/>
      <c r="AE116" s="1349"/>
      <c r="AF116" s="1349"/>
      <c r="AG116" s="1349"/>
      <c r="AH116" s="1349"/>
      <c r="AI116" s="1349"/>
      <c r="AJ116" s="1349"/>
      <c r="AK116" s="1349"/>
      <c r="AL116" s="1349"/>
      <c r="AM116" s="1349"/>
      <c r="AN116" s="1349"/>
      <c r="AO116" s="1349"/>
    </row>
    <row r="117">
      <c r="B117" s="1513" t="s">
        <v>1564</v>
      </c>
      <c r="G117" s="1349"/>
      <c r="H117" s="1349"/>
      <c r="I117" s="1349"/>
      <c r="J117" s="1349"/>
      <c r="K117" s="1349"/>
      <c r="L117" s="1349"/>
      <c r="M117" s="1349"/>
      <c r="N117" s="1349"/>
      <c r="O117" s="1349"/>
      <c r="P117" s="1349"/>
      <c r="Q117" s="1349"/>
      <c r="R117" s="1349"/>
      <c r="S117" s="1349"/>
      <c r="T117" s="1349"/>
      <c r="U117" s="1349"/>
      <c r="V117" s="1349"/>
      <c r="W117" s="1349"/>
      <c r="X117" s="1349"/>
      <c r="Y117" s="1349"/>
      <c r="Z117" s="1349"/>
      <c r="AA117" s="1349"/>
      <c r="AB117" s="1349"/>
      <c r="AC117" s="1349"/>
      <c r="AD117" s="1349"/>
      <c r="AE117" s="1349"/>
      <c r="AF117" s="1349"/>
      <c r="AG117" s="1349"/>
      <c r="AH117" s="1349"/>
      <c r="AI117" s="1349"/>
      <c r="AJ117" s="1349"/>
      <c r="AK117" s="1349"/>
      <c r="AL117" s="1349"/>
      <c r="AM117" s="1349"/>
      <c r="AN117" s="1349"/>
      <c r="AO117" s="1349"/>
    </row>
    <row r="118">
      <c r="B118" s="1513" t="s">
        <v>1565</v>
      </c>
      <c r="G118" s="1349"/>
      <c r="H118" s="1349"/>
      <c r="I118" s="1349"/>
      <c r="J118" s="1349"/>
      <c r="K118" s="1349"/>
      <c r="L118" s="1349"/>
      <c r="M118" s="1349"/>
      <c r="N118" s="1349"/>
      <c r="O118" s="1349"/>
      <c r="P118" s="1349"/>
      <c r="Q118" s="1349"/>
      <c r="R118" s="1349"/>
      <c r="S118" s="1349"/>
      <c r="T118" s="1349"/>
      <c r="U118" s="1349"/>
      <c r="V118" s="1349"/>
      <c r="W118" s="1349"/>
      <c r="X118" s="1349"/>
      <c r="Y118" s="1349"/>
      <c r="Z118" s="1349"/>
      <c r="AA118" s="1349"/>
      <c r="AB118" s="1349"/>
      <c r="AC118" s="1349"/>
      <c r="AD118" s="1349"/>
      <c r="AE118" s="1349"/>
      <c r="AF118" s="1349"/>
      <c r="AG118" s="1349"/>
      <c r="AH118" s="1349"/>
      <c r="AI118" s="1349"/>
      <c r="AJ118" s="1349"/>
      <c r="AK118" s="1349"/>
      <c r="AL118" s="1349"/>
      <c r="AM118" s="1349"/>
      <c r="AN118" s="1349"/>
      <c r="AO118" s="1349"/>
    </row>
    <row r="119">
      <c r="B119" s="1513" t="s">
        <v>1566</v>
      </c>
      <c r="G119" s="1349"/>
      <c r="H119" s="1349"/>
      <c r="I119" s="1349"/>
      <c r="J119" s="1349"/>
      <c r="K119" s="1349"/>
      <c r="L119" s="1349"/>
      <c r="M119" s="1349"/>
      <c r="N119" s="1349"/>
      <c r="O119" s="1349"/>
      <c r="P119" s="1349"/>
      <c r="Q119" s="1349"/>
      <c r="R119" s="1349"/>
      <c r="S119" s="1349"/>
      <c r="T119" s="1349"/>
      <c r="U119" s="1349"/>
      <c r="V119" s="1349"/>
      <c r="W119" s="1349"/>
      <c r="X119" s="1349"/>
      <c r="Y119" s="1349"/>
      <c r="Z119" s="1349"/>
      <c r="AA119" s="1349"/>
      <c r="AB119" s="1349"/>
      <c r="AC119" s="1349"/>
      <c r="AD119" s="1349"/>
      <c r="AE119" s="1349"/>
      <c r="AF119" s="1349"/>
      <c r="AG119" s="1349"/>
      <c r="AH119" s="1349"/>
      <c r="AI119" s="1349"/>
      <c r="AJ119" s="1349"/>
      <c r="AK119" s="1349"/>
      <c r="AL119" s="1349"/>
      <c r="AM119" s="1349"/>
      <c r="AN119" s="1349"/>
      <c r="AO119" s="1349"/>
    </row>
    <row r="120">
      <c r="A120" s="1511" t="s">
        <v>1580</v>
      </c>
      <c r="B120" s="1512" t="s">
        <v>1558</v>
      </c>
      <c r="G120" s="1349"/>
      <c r="H120" s="1349"/>
      <c r="I120" s="1349"/>
      <c r="J120" s="1349"/>
      <c r="K120" s="1349"/>
      <c r="L120" s="1349"/>
      <c r="M120" s="1349"/>
      <c r="N120" s="1349"/>
      <c r="O120" s="1349"/>
      <c r="P120" s="1349"/>
      <c r="Q120" s="1349"/>
      <c r="R120" s="1349"/>
      <c r="S120" s="1349"/>
      <c r="T120" s="1349"/>
      <c r="U120" s="1349"/>
      <c r="V120" s="1349"/>
      <c r="W120" s="1349"/>
      <c r="X120" s="1349"/>
      <c r="Y120" s="1349"/>
      <c r="Z120" s="1349"/>
      <c r="AA120" s="1349"/>
      <c r="AB120" s="1349"/>
      <c r="AC120" s="1349"/>
      <c r="AD120" s="1349"/>
      <c r="AE120" s="1349"/>
      <c r="AF120" s="1349"/>
      <c r="AG120" s="1349"/>
      <c r="AH120" s="1349"/>
      <c r="AI120" s="1349"/>
      <c r="AJ120" s="1349"/>
      <c r="AK120" s="1349"/>
      <c r="AL120" s="1349"/>
      <c r="AM120" s="1349"/>
      <c r="AN120" s="1349"/>
      <c r="AO120" s="1349"/>
    </row>
    <row r="121">
      <c r="B121" s="1513" t="s">
        <v>1559</v>
      </c>
      <c r="G121" s="1349"/>
      <c r="H121" s="1349"/>
      <c r="I121" s="1349"/>
      <c r="J121" s="1349"/>
      <c r="K121" s="1349"/>
      <c r="L121" s="1349"/>
      <c r="M121" s="1349"/>
      <c r="N121" s="1349"/>
      <c r="O121" s="1349"/>
      <c r="P121" s="1349"/>
      <c r="Q121" s="1349"/>
      <c r="R121" s="1349"/>
      <c r="S121" s="1349"/>
      <c r="T121" s="1349"/>
      <c r="U121" s="1349"/>
      <c r="V121" s="1349"/>
      <c r="W121" s="1349"/>
      <c r="X121" s="1349"/>
      <c r="Y121" s="1349"/>
      <c r="Z121" s="1349"/>
      <c r="AA121" s="1349"/>
      <c r="AB121" s="1349"/>
      <c r="AC121" s="1349"/>
      <c r="AD121" s="1349"/>
      <c r="AE121" s="1349"/>
      <c r="AF121" s="1349"/>
      <c r="AG121" s="1349"/>
      <c r="AH121" s="1349"/>
      <c r="AI121" s="1349"/>
      <c r="AJ121" s="1349"/>
      <c r="AK121" s="1349"/>
      <c r="AL121" s="1349"/>
      <c r="AM121" s="1349"/>
      <c r="AN121" s="1349"/>
      <c r="AO121" s="1349"/>
    </row>
    <row r="122">
      <c r="B122" s="1513" t="s">
        <v>1560</v>
      </c>
      <c r="G122" s="1349"/>
      <c r="H122" s="1349"/>
      <c r="I122" s="1349"/>
      <c r="J122" s="1349"/>
      <c r="K122" s="1349"/>
      <c r="L122" s="1349"/>
      <c r="M122" s="1349"/>
      <c r="N122" s="1349"/>
      <c r="O122" s="1349"/>
      <c r="P122" s="1349"/>
      <c r="Q122" s="1349"/>
      <c r="R122" s="1349"/>
      <c r="S122" s="1349"/>
      <c r="T122" s="1349"/>
      <c r="U122" s="1349"/>
      <c r="V122" s="1349"/>
      <c r="W122" s="1349"/>
      <c r="X122" s="1349"/>
      <c r="Y122" s="1349"/>
      <c r="Z122" s="1349"/>
      <c r="AA122" s="1349"/>
      <c r="AB122" s="1349"/>
      <c r="AC122" s="1349"/>
      <c r="AD122" s="1349"/>
      <c r="AE122" s="1349"/>
      <c r="AF122" s="1349"/>
      <c r="AG122" s="1349"/>
      <c r="AH122" s="1349"/>
      <c r="AI122" s="1349"/>
      <c r="AJ122" s="1349"/>
      <c r="AK122" s="1349"/>
      <c r="AL122" s="1349"/>
      <c r="AM122" s="1349"/>
      <c r="AN122" s="1349"/>
      <c r="AO122" s="1349"/>
    </row>
    <row r="123">
      <c r="B123" s="1513" t="s">
        <v>1561</v>
      </c>
      <c r="G123" s="1349"/>
      <c r="H123" s="1349"/>
      <c r="I123" s="1349"/>
      <c r="J123" s="1349"/>
      <c r="K123" s="1349"/>
      <c r="L123" s="1349"/>
      <c r="M123" s="1349"/>
      <c r="N123" s="1349"/>
      <c r="O123" s="1349"/>
      <c r="P123" s="1349"/>
      <c r="Q123" s="1349"/>
      <c r="R123" s="1349"/>
      <c r="S123" s="1349"/>
      <c r="T123" s="1349"/>
      <c r="U123" s="1349"/>
      <c r="V123" s="1349"/>
      <c r="W123" s="1349"/>
      <c r="X123" s="1349"/>
      <c r="Y123" s="1349"/>
      <c r="Z123" s="1349"/>
      <c r="AA123" s="1349"/>
      <c r="AB123" s="1349"/>
      <c r="AC123" s="1349"/>
      <c r="AD123" s="1349"/>
      <c r="AE123" s="1349"/>
      <c r="AF123" s="1349"/>
      <c r="AG123" s="1349"/>
      <c r="AH123" s="1349"/>
      <c r="AI123" s="1349"/>
      <c r="AJ123" s="1349"/>
      <c r="AK123" s="1349"/>
      <c r="AL123" s="1349"/>
      <c r="AM123" s="1349"/>
      <c r="AN123" s="1349"/>
      <c r="AO123" s="1349"/>
    </row>
    <row r="124">
      <c r="B124" s="1517" t="s">
        <v>1562</v>
      </c>
      <c r="G124" s="1349"/>
      <c r="H124" s="1349"/>
      <c r="I124" s="1349"/>
      <c r="J124" s="1349"/>
      <c r="K124" s="1349"/>
      <c r="L124" s="1349"/>
      <c r="M124" s="1349"/>
      <c r="N124" s="1349"/>
      <c r="O124" s="1349"/>
      <c r="P124" s="1349"/>
      <c r="Q124" s="1349"/>
      <c r="R124" s="1349"/>
      <c r="S124" s="1349"/>
      <c r="T124" s="1349"/>
      <c r="U124" s="1349"/>
      <c r="V124" s="1349"/>
      <c r="W124" s="1349"/>
      <c r="X124" s="1349"/>
      <c r="Y124" s="1349"/>
      <c r="Z124" s="1349"/>
      <c r="AA124" s="1349"/>
      <c r="AB124" s="1349"/>
      <c r="AC124" s="1349"/>
      <c r="AD124" s="1349"/>
      <c r="AE124" s="1349"/>
      <c r="AF124" s="1349"/>
      <c r="AG124" s="1349"/>
      <c r="AH124" s="1349"/>
      <c r="AI124" s="1349"/>
      <c r="AJ124" s="1349"/>
      <c r="AK124" s="1349"/>
      <c r="AL124" s="1349"/>
      <c r="AM124" s="1349"/>
      <c r="AN124" s="1349"/>
      <c r="AO124" s="1349"/>
    </row>
    <row r="125">
      <c r="B125" s="1517" t="s">
        <v>1563</v>
      </c>
      <c r="G125" s="1349"/>
      <c r="H125" s="1349"/>
      <c r="I125" s="1349"/>
      <c r="J125" s="1349"/>
      <c r="K125" s="1349"/>
      <c r="L125" s="1349"/>
      <c r="M125" s="1349"/>
      <c r="N125" s="1349"/>
      <c r="O125" s="1349"/>
      <c r="P125" s="1349"/>
      <c r="Q125" s="1349"/>
      <c r="R125" s="1349"/>
      <c r="S125" s="1349"/>
      <c r="T125" s="1349"/>
      <c r="U125" s="1349"/>
      <c r="V125" s="1349"/>
      <c r="W125" s="1349"/>
      <c r="X125" s="1349"/>
      <c r="Y125" s="1349"/>
      <c r="Z125" s="1349"/>
      <c r="AA125" s="1349"/>
      <c r="AB125" s="1349"/>
      <c r="AC125" s="1349"/>
      <c r="AD125" s="1349"/>
      <c r="AE125" s="1349"/>
      <c r="AF125" s="1349"/>
      <c r="AG125" s="1349"/>
      <c r="AH125" s="1349"/>
      <c r="AI125" s="1349"/>
      <c r="AJ125" s="1349"/>
      <c r="AK125" s="1349"/>
      <c r="AL125" s="1349"/>
      <c r="AM125" s="1349"/>
      <c r="AN125" s="1349"/>
      <c r="AO125" s="1349"/>
    </row>
    <row r="126">
      <c r="B126" s="1513" t="s">
        <v>1564</v>
      </c>
      <c r="G126" s="1349"/>
      <c r="H126" s="1349"/>
      <c r="I126" s="1349"/>
      <c r="J126" s="1349"/>
      <c r="K126" s="1349"/>
      <c r="L126" s="1349"/>
      <c r="M126" s="1349"/>
      <c r="N126" s="1349"/>
      <c r="O126" s="1349"/>
      <c r="P126" s="1349"/>
      <c r="Q126" s="1349"/>
      <c r="R126" s="1349"/>
      <c r="S126" s="1349"/>
      <c r="T126" s="1349"/>
      <c r="U126" s="1349"/>
      <c r="V126" s="1349"/>
      <c r="W126" s="1349"/>
      <c r="X126" s="1349"/>
      <c r="Y126" s="1349"/>
      <c r="Z126" s="1349"/>
      <c r="AA126" s="1349"/>
      <c r="AB126" s="1349"/>
      <c r="AC126" s="1349"/>
      <c r="AD126" s="1349"/>
      <c r="AE126" s="1349"/>
      <c r="AF126" s="1349"/>
      <c r="AG126" s="1349"/>
      <c r="AH126" s="1349"/>
      <c r="AI126" s="1349"/>
      <c r="AJ126" s="1349"/>
      <c r="AK126" s="1349"/>
      <c r="AL126" s="1349"/>
      <c r="AM126" s="1349"/>
      <c r="AN126" s="1349"/>
      <c r="AO126" s="1349"/>
    </row>
    <row r="127">
      <c r="B127" s="1513" t="s">
        <v>1565</v>
      </c>
      <c r="G127" s="1349"/>
      <c r="H127" s="1349"/>
      <c r="I127" s="1349"/>
      <c r="J127" s="1349"/>
      <c r="K127" s="1349"/>
      <c r="L127" s="1349"/>
      <c r="M127" s="1349"/>
      <c r="N127" s="1349"/>
      <c r="O127" s="1349"/>
      <c r="P127" s="1349"/>
      <c r="Q127" s="1349"/>
      <c r="R127" s="1349"/>
      <c r="S127" s="1349"/>
      <c r="T127" s="1349"/>
      <c r="U127" s="1349"/>
      <c r="V127" s="1349"/>
      <c r="W127" s="1349"/>
      <c r="X127" s="1349"/>
      <c r="Y127" s="1349"/>
      <c r="Z127" s="1349"/>
      <c r="AA127" s="1349"/>
      <c r="AB127" s="1349"/>
      <c r="AC127" s="1349"/>
      <c r="AD127" s="1349"/>
      <c r="AE127" s="1349"/>
      <c r="AF127" s="1349"/>
      <c r="AG127" s="1349"/>
      <c r="AH127" s="1349"/>
      <c r="AI127" s="1349"/>
      <c r="AJ127" s="1349"/>
      <c r="AK127" s="1349"/>
      <c r="AL127" s="1349"/>
      <c r="AM127" s="1349"/>
      <c r="AN127" s="1349"/>
      <c r="AO127" s="1349"/>
    </row>
    <row r="128">
      <c r="B128" s="1513" t="s">
        <v>1566</v>
      </c>
      <c r="G128" s="1349"/>
      <c r="H128" s="1349"/>
      <c r="I128" s="1349"/>
      <c r="J128" s="1349"/>
      <c r="K128" s="1349"/>
      <c r="L128" s="1349"/>
      <c r="M128" s="1349"/>
      <c r="N128" s="1349"/>
      <c r="O128" s="1349"/>
      <c r="P128" s="1349"/>
      <c r="Q128" s="1349"/>
      <c r="R128" s="1349"/>
      <c r="S128" s="1349"/>
      <c r="T128" s="1349"/>
      <c r="U128" s="1349"/>
      <c r="V128" s="1349"/>
      <c r="W128" s="1349"/>
      <c r="X128" s="1349"/>
      <c r="Y128" s="1349"/>
      <c r="Z128" s="1349"/>
      <c r="AA128" s="1349"/>
      <c r="AB128" s="1349"/>
      <c r="AC128" s="1349"/>
      <c r="AD128" s="1349"/>
      <c r="AE128" s="1349"/>
      <c r="AF128" s="1349"/>
      <c r="AG128" s="1349"/>
      <c r="AH128" s="1349"/>
      <c r="AI128" s="1349"/>
      <c r="AJ128" s="1349"/>
      <c r="AK128" s="1349"/>
      <c r="AL128" s="1349"/>
      <c r="AM128" s="1349"/>
      <c r="AN128" s="1349"/>
      <c r="AO128" s="1349"/>
    </row>
    <row r="129">
      <c r="A129" s="1511" t="s">
        <v>1581</v>
      </c>
      <c r="B129" s="1512" t="s">
        <v>1558</v>
      </c>
      <c r="G129" s="1349"/>
      <c r="H129" s="1349"/>
      <c r="I129" s="1349"/>
      <c r="J129" s="1349"/>
      <c r="K129" s="1349"/>
      <c r="L129" s="1349"/>
      <c r="M129" s="1349"/>
      <c r="N129" s="1349"/>
      <c r="O129" s="1349"/>
      <c r="P129" s="1349"/>
      <c r="Q129" s="1349"/>
      <c r="R129" s="1349"/>
      <c r="S129" s="1349"/>
      <c r="T129" s="1349"/>
      <c r="U129" s="1349"/>
      <c r="V129" s="1349"/>
      <c r="W129" s="1349"/>
      <c r="X129" s="1349"/>
      <c r="Y129" s="1349"/>
      <c r="Z129" s="1349"/>
      <c r="AA129" s="1349"/>
      <c r="AB129" s="1349"/>
      <c r="AC129" s="1349"/>
      <c r="AD129" s="1349"/>
      <c r="AE129" s="1349"/>
      <c r="AF129" s="1349"/>
      <c r="AG129" s="1349"/>
      <c r="AH129" s="1349"/>
      <c r="AI129" s="1349"/>
      <c r="AJ129" s="1349"/>
      <c r="AK129" s="1349"/>
      <c r="AL129" s="1349"/>
      <c r="AM129" s="1349"/>
      <c r="AN129" s="1349"/>
      <c r="AO129" s="1349"/>
    </row>
    <row r="130">
      <c r="B130" s="1513" t="s">
        <v>1559</v>
      </c>
      <c r="G130" s="1349"/>
      <c r="H130" s="1349"/>
      <c r="I130" s="1349"/>
      <c r="J130" s="1349"/>
      <c r="K130" s="1349"/>
      <c r="L130" s="1349"/>
      <c r="M130" s="1349"/>
      <c r="N130" s="1349"/>
      <c r="O130" s="1349"/>
      <c r="P130" s="1349"/>
      <c r="Q130" s="1349"/>
      <c r="R130" s="1349"/>
      <c r="S130" s="1349"/>
      <c r="T130" s="1349"/>
      <c r="U130" s="1349"/>
      <c r="V130" s="1349"/>
      <c r="W130" s="1349"/>
      <c r="X130" s="1349"/>
      <c r="Y130" s="1349"/>
      <c r="Z130" s="1349"/>
      <c r="AA130" s="1349"/>
      <c r="AB130" s="1349"/>
      <c r="AC130" s="1349"/>
      <c r="AD130" s="1349"/>
      <c r="AE130" s="1349"/>
      <c r="AF130" s="1349"/>
      <c r="AG130" s="1349"/>
      <c r="AH130" s="1349"/>
      <c r="AI130" s="1349"/>
      <c r="AJ130" s="1349"/>
      <c r="AK130" s="1349"/>
      <c r="AL130" s="1349"/>
      <c r="AM130" s="1349"/>
      <c r="AN130" s="1349"/>
      <c r="AO130" s="1349"/>
    </row>
    <row r="131">
      <c r="B131" s="1513" t="s">
        <v>1560</v>
      </c>
      <c r="G131" s="1349"/>
      <c r="H131" s="1349"/>
      <c r="I131" s="1349"/>
      <c r="J131" s="1349"/>
      <c r="K131" s="1349"/>
      <c r="L131" s="1349"/>
      <c r="M131" s="1349"/>
      <c r="N131" s="1349"/>
      <c r="O131" s="1349"/>
      <c r="P131" s="1349"/>
      <c r="Q131" s="1349"/>
      <c r="R131" s="1349"/>
      <c r="S131" s="1349"/>
      <c r="T131" s="1349"/>
      <c r="U131" s="1349"/>
      <c r="V131" s="1349"/>
      <c r="W131" s="1349"/>
      <c r="X131" s="1349"/>
      <c r="Y131" s="1349"/>
      <c r="Z131" s="1349"/>
      <c r="AA131" s="1349"/>
      <c r="AB131" s="1349"/>
      <c r="AC131" s="1349"/>
      <c r="AD131" s="1349"/>
      <c r="AE131" s="1349"/>
      <c r="AF131" s="1349"/>
      <c r="AG131" s="1349"/>
      <c r="AH131" s="1349"/>
      <c r="AI131" s="1349"/>
      <c r="AJ131" s="1349"/>
      <c r="AK131" s="1349"/>
      <c r="AL131" s="1349"/>
      <c r="AM131" s="1349"/>
      <c r="AN131" s="1349"/>
      <c r="AO131" s="1349"/>
    </row>
    <row r="132">
      <c r="B132" s="1513" t="s">
        <v>1561</v>
      </c>
      <c r="G132" s="1349"/>
      <c r="H132" s="1349"/>
      <c r="I132" s="1349"/>
      <c r="J132" s="1349"/>
      <c r="K132" s="1349"/>
      <c r="L132" s="1349"/>
      <c r="M132" s="1349"/>
      <c r="N132" s="1349"/>
      <c r="O132" s="1349"/>
      <c r="P132" s="1349"/>
      <c r="Q132" s="1349"/>
      <c r="R132" s="1349"/>
      <c r="S132" s="1349"/>
      <c r="T132" s="1349"/>
      <c r="U132" s="1349"/>
      <c r="V132" s="1349"/>
      <c r="W132" s="1349"/>
      <c r="X132" s="1349"/>
      <c r="Y132" s="1349"/>
      <c r="Z132" s="1349"/>
      <c r="AA132" s="1349"/>
      <c r="AB132" s="1349"/>
      <c r="AC132" s="1349"/>
      <c r="AD132" s="1349"/>
      <c r="AE132" s="1349"/>
      <c r="AF132" s="1349"/>
      <c r="AG132" s="1349"/>
      <c r="AH132" s="1349"/>
      <c r="AI132" s="1349"/>
      <c r="AJ132" s="1349"/>
      <c r="AK132" s="1349"/>
      <c r="AL132" s="1349"/>
      <c r="AM132" s="1349"/>
      <c r="AN132" s="1349"/>
      <c r="AO132" s="1349"/>
    </row>
    <row r="133">
      <c r="B133" s="1517" t="s">
        <v>1562</v>
      </c>
      <c r="G133" s="1349"/>
      <c r="H133" s="1349"/>
      <c r="I133" s="1349"/>
      <c r="J133" s="1349"/>
      <c r="K133" s="1349"/>
      <c r="L133" s="1349"/>
      <c r="M133" s="1349"/>
      <c r="N133" s="1349"/>
      <c r="O133" s="1349"/>
      <c r="P133" s="1349"/>
      <c r="Q133" s="1349"/>
      <c r="R133" s="1349"/>
      <c r="S133" s="1349"/>
      <c r="T133" s="1349"/>
      <c r="U133" s="1349"/>
      <c r="V133" s="1349"/>
      <c r="W133" s="1349"/>
      <c r="X133" s="1349"/>
      <c r="Y133" s="1349"/>
      <c r="Z133" s="1349"/>
      <c r="AA133" s="1349"/>
      <c r="AB133" s="1349"/>
      <c r="AC133" s="1349"/>
      <c r="AD133" s="1349"/>
      <c r="AE133" s="1349"/>
      <c r="AF133" s="1349"/>
      <c r="AG133" s="1349"/>
      <c r="AH133" s="1349"/>
      <c r="AI133" s="1349"/>
      <c r="AJ133" s="1349"/>
      <c r="AK133" s="1349"/>
      <c r="AL133" s="1349"/>
      <c r="AM133" s="1349"/>
      <c r="AN133" s="1349"/>
      <c r="AO133" s="1349"/>
    </row>
    <row r="134">
      <c r="B134" s="1517" t="s">
        <v>1563</v>
      </c>
      <c r="G134" s="1349"/>
      <c r="H134" s="1349"/>
      <c r="I134" s="1349"/>
      <c r="J134" s="1349"/>
      <c r="K134" s="1349"/>
      <c r="L134" s="1349"/>
      <c r="M134" s="1349"/>
      <c r="N134" s="1349"/>
      <c r="O134" s="1349"/>
      <c r="P134" s="1349"/>
      <c r="Q134" s="1349"/>
      <c r="R134" s="1349"/>
      <c r="S134" s="1349"/>
      <c r="T134" s="1349"/>
      <c r="U134" s="1349"/>
      <c r="V134" s="1349"/>
      <c r="W134" s="1349"/>
      <c r="X134" s="1349"/>
      <c r="Y134" s="1349"/>
      <c r="Z134" s="1349"/>
      <c r="AA134" s="1349"/>
      <c r="AB134" s="1349"/>
      <c r="AC134" s="1349"/>
      <c r="AD134" s="1349"/>
      <c r="AE134" s="1349"/>
      <c r="AF134" s="1349"/>
      <c r="AG134" s="1349"/>
      <c r="AH134" s="1349"/>
      <c r="AI134" s="1349"/>
      <c r="AJ134" s="1349"/>
      <c r="AK134" s="1349"/>
      <c r="AL134" s="1349"/>
      <c r="AM134" s="1349"/>
      <c r="AN134" s="1349"/>
      <c r="AO134" s="1349"/>
    </row>
    <row r="135">
      <c r="B135" s="1513" t="s">
        <v>1564</v>
      </c>
      <c r="G135" s="1349"/>
      <c r="H135" s="1349"/>
      <c r="I135" s="1349"/>
      <c r="J135" s="1349"/>
      <c r="K135" s="1349"/>
      <c r="L135" s="1349"/>
      <c r="M135" s="1349"/>
      <c r="N135" s="1349"/>
      <c r="O135" s="1349"/>
      <c r="P135" s="1349"/>
      <c r="Q135" s="1349"/>
      <c r="R135" s="1349"/>
      <c r="S135" s="1349"/>
      <c r="T135" s="1349"/>
      <c r="U135" s="1349"/>
      <c r="V135" s="1349"/>
      <c r="W135" s="1349"/>
      <c r="X135" s="1349"/>
      <c r="Y135" s="1349"/>
      <c r="Z135" s="1349"/>
      <c r="AA135" s="1349"/>
      <c r="AB135" s="1349"/>
      <c r="AC135" s="1349"/>
      <c r="AD135" s="1349"/>
      <c r="AE135" s="1349"/>
      <c r="AF135" s="1349"/>
      <c r="AG135" s="1349"/>
      <c r="AH135" s="1349"/>
      <c r="AI135" s="1349"/>
      <c r="AJ135" s="1349"/>
      <c r="AK135" s="1349"/>
      <c r="AL135" s="1349"/>
      <c r="AM135" s="1349"/>
      <c r="AN135" s="1349"/>
      <c r="AO135" s="1349"/>
    </row>
    <row r="136">
      <c r="B136" s="1513" t="s">
        <v>1565</v>
      </c>
      <c r="G136" s="1349"/>
      <c r="H136" s="1349"/>
      <c r="I136" s="1349"/>
      <c r="J136" s="1349"/>
      <c r="K136" s="1349"/>
      <c r="L136" s="1349"/>
      <c r="M136" s="1349"/>
      <c r="N136" s="1349"/>
      <c r="O136" s="1349"/>
      <c r="P136" s="1349"/>
      <c r="Q136" s="1349"/>
      <c r="R136" s="1349"/>
      <c r="S136" s="1349"/>
      <c r="T136" s="1349"/>
      <c r="U136" s="1349"/>
      <c r="V136" s="1349"/>
      <c r="W136" s="1349"/>
      <c r="X136" s="1349"/>
      <c r="Y136" s="1349"/>
      <c r="Z136" s="1349"/>
      <c r="AA136" s="1349"/>
      <c r="AB136" s="1349"/>
      <c r="AC136" s="1349"/>
      <c r="AD136" s="1349"/>
      <c r="AE136" s="1349"/>
      <c r="AF136" s="1349"/>
      <c r="AG136" s="1349"/>
      <c r="AH136" s="1349"/>
      <c r="AI136" s="1349"/>
      <c r="AJ136" s="1349"/>
      <c r="AK136" s="1349"/>
      <c r="AL136" s="1349"/>
      <c r="AM136" s="1349"/>
      <c r="AN136" s="1349"/>
      <c r="AO136" s="1349"/>
    </row>
    <row r="137">
      <c r="B137" s="1513" t="s">
        <v>1566</v>
      </c>
      <c r="G137" s="1349"/>
      <c r="H137" s="1349"/>
      <c r="I137" s="1349"/>
      <c r="J137" s="1349"/>
      <c r="K137" s="1349"/>
      <c r="L137" s="1349"/>
      <c r="M137" s="1349"/>
      <c r="N137" s="1349"/>
      <c r="O137" s="1349"/>
      <c r="P137" s="1349"/>
      <c r="Q137" s="1349"/>
      <c r="R137" s="1349"/>
      <c r="S137" s="1349"/>
      <c r="T137" s="1349"/>
      <c r="U137" s="1349"/>
      <c r="V137" s="1349"/>
      <c r="W137" s="1349"/>
      <c r="X137" s="1349"/>
      <c r="Y137" s="1349"/>
      <c r="Z137" s="1349"/>
      <c r="AA137" s="1349"/>
      <c r="AB137" s="1349"/>
      <c r="AC137" s="1349"/>
      <c r="AD137" s="1349"/>
      <c r="AE137" s="1349"/>
      <c r="AF137" s="1349"/>
      <c r="AG137" s="1349"/>
      <c r="AH137" s="1349"/>
      <c r="AI137" s="1349"/>
      <c r="AJ137" s="1349"/>
      <c r="AK137" s="1349"/>
      <c r="AL137" s="1349"/>
      <c r="AM137" s="1349"/>
      <c r="AN137" s="1349"/>
      <c r="AO137" s="1349"/>
    </row>
    <row r="138">
      <c r="A138" s="1498" t="s">
        <v>1582</v>
      </c>
      <c r="G138" s="1349"/>
      <c r="H138" s="1349"/>
      <c r="I138" s="1349"/>
      <c r="J138" s="1349"/>
      <c r="K138" s="1349"/>
      <c r="L138" s="1349"/>
      <c r="M138" s="1349"/>
      <c r="N138" s="1349"/>
      <c r="O138" s="1349"/>
      <c r="P138" s="1349"/>
      <c r="Q138" s="1349"/>
      <c r="R138" s="1349"/>
      <c r="S138" s="1349"/>
      <c r="T138" s="1349"/>
      <c r="U138" s="1349"/>
      <c r="V138" s="1349"/>
      <c r="W138" s="1349"/>
      <c r="X138" s="1349"/>
      <c r="Y138" s="1349"/>
      <c r="Z138" s="1349"/>
      <c r="AA138" s="1349"/>
      <c r="AB138" s="1349"/>
      <c r="AC138" s="1349"/>
      <c r="AD138" s="1349"/>
      <c r="AE138" s="1349"/>
      <c r="AF138" s="1349"/>
      <c r="AG138" s="1349"/>
      <c r="AH138" s="1349"/>
      <c r="AI138" s="1349"/>
      <c r="AJ138" s="1349"/>
      <c r="AK138" s="1349"/>
      <c r="AL138" s="1349"/>
      <c r="AM138" s="1349"/>
      <c r="AN138" s="1349"/>
      <c r="AO138" s="1349"/>
    </row>
    <row r="139">
      <c r="A139" s="1526" t="s">
        <v>1571</v>
      </c>
      <c r="B139" s="1512" t="s">
        <v>1558</v>
      </c>
      <c r="G139" s="1349"/>
      <c r="H139" s="1349"/>
      <c r="I139" s="1349"/>
      <c r="J139" s="1349"/>
      <c r="K139" s="1349"/>
      <c r="L139" s="1349"/>
      <c r="M139" s="1349"/>
      <c r="N139" s="1349"/>
      <c r="O139" s="1349"/>
      <c r="P139" s="1349"/>
      <c r="Q139" s="1349"/>
      <c r="R139" s="1349"/>
      <c r="S139" s="1349"/>
      <c r="T139" s="1349"/>
      <c r="U139" s="1349"/>
      <c r="V139" s="1349"/>
      <c r="W139" s="1349"/>
      <c r="X139" s="1349"/>
      <c r="Y139" s="1349"/>
      <c r="Z139" s="1349"/>
      <c r="AA139" s="1349"/>
      <c r="AB139" s="1349"/>
      <c r="AC139" s="1349"/>
      <c r="AD139" s="1349"/>
      <c r="AE139" s="1349"/>
      <c r="AF139" s="1349"/>
      <c r="AG139" s="1349"/>
      <c r="AH139" s="1349"/>
      <c r="AI139" s="1349"/>
      <c r="AJ139" s="1349"/>
      <c r="AK139" s="1349"/>
      <c r="AL139" s="1349"/>
      <c r="AM139" s="1349"/>
      <c r="AN139" s="1349"/>
      <c r="AO139" s="1349"/>
    </row>
    <row r="140">
      <c r="B140" s="1513" t="s">
        <v>1559</v>
      </c>
      <c r="G140" s="1349"/>
      <c r="H140" s="1349"/>
      <c r="I140" s="1349"/>
      <c r="J140" s="1349"/>
      <c r="K140" s="1349"/>
      <c r="L140" s="1349"/>
      <c r="M140" s="1349"/>
      <c r="N140" s="1349"/>
      <c r="O140" s="1349"/>
      <c r="P140" s="1349"/>
      <c r="Q140" s="1349"/>
      <c r="R140" s="1349"/>
      <c r="S140" s="1349"/>
      <c r="T140" s="1349"/>
      <c r="U140" s="1349"/>
      <c r="V140" s="1349"/>
      <c r="W140" s="1349"/>
      <c r="X140" s="1349"/>
      <c r="Y140" s="1349"/>
      <c r="Z140" s="1349"/>
      <c r="AA140" s="1349"/>
      <c r="AB140" s="1349"/>
      <c r="AC140" s="1349"/>
      <c r="AD140" s="1349"/>
      <c r="AE140" s="1349"/>
      <c r="AF140" s="1349"/>
      <c r="AG140" s="1349"/>
      <c r="AH140" s="1349"/>
      <c r="AI140" s="1349"/>
      <c r="AJ140" s="1349"/>
      <c r="AK140" s="1349"/>
      <c r="AL140" s="1349"/>
      <c r="AM140" s="1349"/>
      <c r="AN140" s="1349"/>
      <c r="AO140" s="1349"/>
    </row>
    <row r="141">
      <c r="B141" s="1513" t="s">
        <v>1560</v>
      </c>
      <c r="G141" s="1349"/>
      <c r="H141" s="1349"/>
      <c r="I141" s="1349"/>
      <c r="J141" s="1349"/>
      <c r="K141" s="1349"/>
      <c r="L141" s="1349"/>
      <c r="M141" s="1349"/>
      <c r="N141" s="1349"/>
      <c r="O141" s="1349"/>
      <c r="P141" s="1349"/>
      <c r="Q141" s="1349"/>
      <c r="R141" s="1349"/>
      <c r="S141" s="1349"/>
      <c r="T141" s="1349"/>
      <c r="U141" s="1349"/>
      <c r="V141" s="1349"/>
      <c r="W141" s="1349"/>
      <c r="X141" s="1349"/>
      <c r="Y141" s="1349"/>
      <c r="Z141" s="1349"/>
      <c r="AA141" s="1349"/>
      <c r="AB141" s="1349"/>
      <c r="AC141" s="1349"/>
      <c r="AD141" s="1349"/>
      <c r="AE141" s="1349"/>
      <c r="AF141" s="1349"/>
      <c r="AG141" s="1349"/>
      <c r="AH141" s="1349"/>
      <c r="AI141" s="1349"/>
      <c r="AJ141" s="1349"/>
      <c r="AK141" s="1349"/>
      <c r="AL141" s="1349"/>
      <c r="AM141" s="1349"/>
      <c r="AN141" s="1349"/>
      <c r="AO141" s="1349"/>
    </row>
    <row r="142">
      <c r="B142" s="1513" t="s">
        <v>1561</v>
      </c>
      <c r="G142" s="1349"/>
      <c r="H142" s="1349"/>
      <c r="I142" s="1349"/>
      <c r="J142" s="1349"/>
      <c r="K142" s="1349"/>
      <c r="L142" s="1349"/>
      <c r="M142" s="1349"/>
      <c r="N142" s="1349"/>
      <c r="O142" s="1349"/>
      <c r="P142" s="1349"/>
      <c r="Q142" s="1349"/>
      <c r="R142" s="1349"/>
      <c r="S142" s="1349"/>
      <c r="T142" s="1349"/>
      <c r="U142" s="1349"/>
      <c r="V142" s="1349"/>
      <c r="W142" s="1349"/>
      <c r="X142" s="1349"/>
      <c r="Y142" s="1349"/>
      <c r="Z142" s="1349"/>
      <c r="AA142" s="1349"/>
      <c r="AB142" s="1349"/>
      <c r="AC142" s="1349"/>
      <c r="AD142" s="1349"/>
      <c r="AE142" s="1349"/>
      <c r="AF142" s="1349"/>
      <c r="AG142" s="1349"/>
      <c r="AH142" s="1349"/>
      <c r="AI142" s="1349"/>
      <c r="AJ142" s="1349"/>
      <c r="AK142" s="1349"/>
      <c r="AL142" s="1349"/>
      <c r="AM142" s="1349"/>
      <c r="AN142" s="1349"/>
      <c r="AO142" s="1349"/>
    </row>
    <row r="143">
      <c r="B143" s="1517" t="s">
        <v>1562</v>
      </c>
      <c r="G143" s="1349"/>
      <c r="H143" s="1349"/>
      <c r="I143" s="1349"/>
      <c r="J143" s="1349"/>
      <c r="K143" s="1349"/>
      <c r="L143" s="1349"/>
      <c r="M143" s="1349"/>
      <c r="N143" s="1349"/>
      <c r="O143" s="1349"/>
      <c r="P143" s="1349"/>
      <c r="Q143" s="1349"/>
      <c r="R143" s="1349"/>
      <c r="S143" s="1349"/>
      <c r="T143" s="1349"/>
      <c r="U143" s="1349"/>
      <c r="V143" s="1349"/>
      <c r="W143" s="1349"/>
      <c r="X143" s="1349"/>
      <c r="Y143" s="1349"/>
      <c r="Z143" s="1349"/>
      <c r="AA143" s="1349"/>
      <c r="AB143" s="1349"/>
      <c r="AC143" s="1349"/>
      <c r="AD143" s="1349"/>
      <c r="AE143" s="1349"/>
      <c r="AF143" s="1349"/>
      <c r="AG143" s="1349"/>
      <c r="AH143" s="1349"/>
      <c r="AI143" s="1349"/>
      <c r="AJ143" s="1349"/>
      <c r="AK143" s="1349"/>
      <c r="AL143" s="1349"/>
      <c r="AM143" s="1349"/>
      <c r="AN143" s="1349"/>
      <c r="AO143" s="1349"/>
    </row>
    <row r="144">
      <c r="B144" s="1517" t="s">
        <v>1563</v>
      </c>
      <c r="G144" s="1349"/>
      <c r="H144" s="1349"/>
      <c r="I144" s="1349"/>
      <c r="J144" s="1349"/>
      <c r="K144" s="1349"/>
      <c r="L144" s="1349"/>
      <c r="M144" s="1349"/>
      <c r="N144" s="1349"/>
      <c r="O144" s="1349"/>
      <c r="P144" s="1349"/>
      <c r="Q144" s="1349"/>
      <c r="R144" s="1349"/>
      <c r="S144" s="1349"/>
      <c r="T144" s="1349"/>
      <c r="U144" s="1349"/>
      <c r="V144" s="1349"/>
      <c r="W144" s="1349"/>
      <c r="X144" s="1349"/>
      <c r="Y144" s="1349"/>
      <c r="Z144" s="1349"/>
      <c r="AA144" s="1349"/>
      <c r="AB144" s="1349"/>
      <c r="AC144" s="1349"/>
      <c r="AD144" s="1349"/>
      <c r="AE144" s="1349"/>
      <c r="AF144" s="1349"/>
      <c r="AG144" s="1349"/>
      <c r="AH144" s="1349"/>
      <c r="AI144" s="1349"/>
      <c r="AJ144" s="1349"/>
      <c r="AK144" s="1349"/>
      <c r="AL144" s="1349"/>
      <c r="AM144" s="1349"/>
      <c r="AN144" s="1349"/>
      <c r="AO144" s="1349"/>
    </row>
    <row r="145">
      <c r="B145" s="1513" t="s">
        <v>1564</v>
      </c>
      <c r="G145" s="1349"/>
      <c r="H145" s="1349"/>
      <c r="I145" s="1349"/>
      <c r="J145" s="1349"/>
      <c r="K145" s="1349"/>
      <c r="L145" s="1349"/>
      <c r="M145" s="1349"/>
      <c r="N145" s="1349"/>
      <c r="O145" s="1349"/>
      <c r="P145" s="1349"/>
      <c r="Q145" s="1349"/>
      <c r="R145" s="1349"/>
      <c r="S145" s="1349"/>
      <c r="T145" s="1349"/>
      <c r="U145" s="1349"/>
      <c r="V145" s="1349"/>
      <c r="W145" s="1349"/>
      <c r="X145" s="1349"/>
      <c r="Y145" s="1349"/>
      <c r="Z145" s="1349"/>
      <c r="AA145" s="1349"/>
      <c r="AB145" s="1349"/>
      <c r="AC145" s="1349"/>
      <c r="AD145" s="1349"/>
      <c r="AE145" s="1349"/>
      <c r="AF145" s="1349"/>
      <c r="AG145" s="1349"/>
      <c r="AH145" s="1349"/>
      <c r="AI145" s="1349"/>
      <c r="AJ145" s="1349"/>
      <c r="AK145" s="1349"/>
      <c r="AL145" s="1349"/>
      <c r="AM145" s="1349"/>
      <c r="AN145" s="1349"/>
      <c r="AO145" s="1349"/>
    </row>
    <row r="146">
      <c r="B146" s="1513" t="s">
        <v>1565</v>
      </c>
      <c r="G146" s="1349"/>
      <c r="H146" s="1349"/>
      <c r="I146" s="1349"/>
      <c r="J146" s="1349"/>
      <c r="K146" s="1349"/>
      <c r="L146" s="1349"/>
      <c r="M146" s="1349"/>
      <c r="N146" s="1349"/>
      <c r="O146" s="1349"/>
      <c r="P146" s="1349"/>
      <c r="Q146" s="1349"/>
      <c r="R146" s="1349"/>
      <c r="S146" s="1349"/>
      <c r="T146" s="1349"/>
      <c r="U146" s="1349"/>
      <c r="V146" s="1349"/>
      <c r="W146" s="1349"/>
      <c r="X146" s="1349"/>
      <c r="Y146" s="1349"/>
      <c r="Z146" s="1349"/>
      <c r="AA146" s="1349"/>
      <c r="AB146" s="1349"/>
      <c r="AC146" s="1349"/>
      <c r="AD146" s="1349"/>
      <c r="AE146" s="1349"/>
      <c r="AF146" s="1349"/>
      <c r="AG146" s="1349"/>
      <c r="AH146" s="1349"/>
      <c r="AI146" s="1349"/>
      <c r="AJ146" s="1349"/>
      <c r="AK146" s="1349"/>
      <c r="AL146" s="1349"/>
      <c r="AM146" s="1349"/>
      <c r="AN146" s="1349"/>
      <c r="AO146" s="1349"/>
    </row>
    <row r="147">
      <c r="B147" s="1513" t="s">
        <v>1566</v>
      </c>
      <c r="G147" s="1349"/>
      <c r="H147" s="1349"/>
      <c r="I147" s="1349"/>
      <c r="J147" s="1349"/>
      <c r="K147" s="1349"/>
      <c r="L147" s="1349"/>
      <c r="M147" s="1349"/>
      <c r="N147" s="1349"/>
      <c r="O147" s="1349"/>
      <c r="P147" s="1349"/>
      <c r="Q147" s="1349"/>
      <c r="R147" s="1349"/>
      <c r="S147" s="1349"/>
      <c r="T147" s="1349"/>
      <c r="U147" s="1349"/>
      <c r="V147" s="1349"/>
      <c r="W147" s="1349"/>
      <c r="X147" s="1349"/>
      <c r="Y147" s="1349"/>
      <c r="Z147" s="1349"/>
      <c r="AA147" s="1349"/>
      <c r="AB147" s="1349"/>
      <c r="AC147" s="1349"/>
      <c r="AD147" s="1349"/>
      <c r="AE147" s="1349"/>
      <c r="AF147" s="1349"/>
      <c r="AG147" s="1349"/>
      <c r="AH147" s="1349"/>
      <c r="AI147" s="1349"/>
      <c r="AJ147" s="1349"/>
      <c r="AK147" s="1349"/>
      <c r="AL147" s="1349"/>
      <c r="AM147" s="1349"/>
      <c r="AN147" s="1349"/>
      <c r="AO147" s="1349"/>
    </row>
    <row r="148">
      <c r="A148" s="1511" t="s">
        <v>1572</v>
      </c>
      <c r="B148" s="1512" t="s">
        <v>1558</v>
      </c>
      <c r="G148" s="1349"/>
      <c r="H148" s="1349"/>
      <c r="I148" s="1349"/>
      <c r="J148" s="1349"/>
      <c r="K148" s="1349"/>
      <c r="L148" s="1349"/>
      <c r="M148" s="1349"/>
      <c r="N148" s="1349"/>
      <c r="O148" s="1349"/>
      <c r="P148" s="1349"/>
      <c r="Q148" s="1349"/>
      <c r="R148" s="1349"/>
      <c r="S148" s="1349"/>
      <c r="T148" s="1349"/>
      <c r="U148" s="1349"/>
      <c r="V148" s="1349"/>
      <c r="W148" s="1349"/>
      <c r="X148" s="1349"/>
      <c r="Y148" s="1349"/>
      <c r="Z148" s="1349"/>
      <c r="AA148" s="1349"/>
      <c r="AB148" s="1349"/>
      <c r="AC148" s="1349"/>
      <c r="AD148" s="1349"/>
      <c r="AE148" s="1349"/>
      <c r="AF148" s="1349"/>
      <c r="AG148" s="1349"/>
      <c r="AH148" s="1349"/>
      <c r="AI148" s="1349"/>
      <c r="AJ148" s="1349"/>
      <c r="AK148" s="1349"/>
      <c r="AL148" s="1349"/>
      <c r="AM148" s="1349"/>
      <c r="AN148" s="1349"/>
      <c r="AO148" s="1349"/>
    </row>
    <row r="149">
      <c r="B149" s="1513" t="s">
        <v>1559</v>
      </c>
      <c r="G149" s="1349"/>
      <c r="H149" s="1349"/>
      <c r="I149" s="1349"/>
      <c r="J149" s="1349"/>
      <c r="K149" s="1349"/>
      <c r="L149" s="1349"/>
      <c r="M149" s="1349"/>
      <c r="N149" s="1349"/>
      <c r="O149" s="1349"/>
      <c r="P149" s="1349"/>
      <c r="Q149" s="1349"/>
      <c r="R149" s="1349"/>
      <c r="S149" s="1349"/>
      <c r="T149" s="1349"/>
      <c r="U149" s="1349"/>
      <c r="V149" s="1349"/>
      <c r="W149" s="1349"/>
      <c r="X149" s="1349"/>
      <c r="Y149" s="1349"/>
      <c r="Z149" s="1349"/>
      <c r="AA149" s="1349"/>
      <c r="AB149" s="1349"/>
      <c r="AC149" s="1349"/>
      <c r="AD149" s="1349"/>
      <c r="AE149" s="1349"/>
      <c r="AF149" s="1349"/>
      <c r="AG149" s="1349"/>
      <c r="AH149" s="1349"/>
      <c r="AI149" s="1349"/>
      <c r="AJ149" s="1349"/>
      <c r="AK149" s="1349"/>
      <c r="AL149" s="1349"/>
      <c r="AM149" s="1349"/>
      <c r="AN149" s="1349"/>
      <c r="AO149" s="1349"/>
    </row>
    <row r="150">
      <c r="B150" s="1513" t="s">
        <v>1560</v>
      </c>
      <c r="G150" s="1349"/>
      <c r="H150" s="1349"/>
      <c r="I150" s="1349"/>
      <c r="J150" s="1349"/>
      <c r="K150" s="1349"/>
      <c r="L150" s="1349"/>
      <c r="M150" s="1349"/>
      <c r="N150" s="1349"/>
      <c r="O150" s="1349"/>
      <c r="P150" s="1349"/>
      <c r="Q150" s="1349"/>
      <c r="R150" s="1349"/>
      <c r="S150" s="1349"/>
      <c r="T150" s="1349"/>
      <c r="U150" s="1349"/>
      <c r="V150" s="1349"/>
      <c r="W150" s="1349"/>
      <c r="X150" s="1349"/>
      <c r="Y150" s="1349"/>
      <c r="Z150" s="1349"/>
      <c r="AA150" s="1349"/>
      <c r="AB150" s="1349"/>
      <c r="AC150" s="1349"/>
      <c r="AD150" s="1349"/>
      <c r="AE150" s="1349"/>
      <c r="AF150" s="1349"/>
      <c r="AG150" s="1349"/>
      <c r="AH150" s="1349"/>
      <c r="AI150" s="1349"/>
      <c r="AJ150" s="1349"/>
      <c r="AK150" s="1349"/>
      <c r="AL150" s="1349"/>
      <c r="AM150" s="1349"/>
      <c r="AN150" s="1349"/>
      <c r="AO150" s="1349"/>
    </row>
    <row r="151">
      <c r="B151" s="1513" t="s">
        <v>1561</v>
      </c>
      <c r="G151" s="1349"/>
      <c r="H151" s="1349"/>
      <c r="I151" s="1349"/>
      <c r="J151" s="1349"/>
      <c r="K151" s="1349"/>
      <c r="L151" s="1349"/>
      <c r="M151" s="1349"/>
      <c r="N151" s="1349"/>
      <c r="O151" s="1349"/>
      <c r="P151" s="1349"/>
      <c r="Q151" s="1349"/>
      <c r="R151" s="1349"/>
      <c r="S151" s="1349"/>
      <c r="T151" s="1349"/>
      <c r="U151" s="1349"/>
      <c r="V151" s="1349"/>
      <c r="W151" s="1349"/>
      <c r="X151" s="1349"/>
      <c r="Y151" s="1349"/>
      <c r="Z151" s="1349"/>
      <c r="AA151" s="1349"/>
      <c r="AB151" s="1349"/>
      <c r="AC151" s="1349"/>
      <c r="AD151" s="1349"/>
      <c r="AE151" s="1349"/>
      <c r="AF151" s="1349"/>
      <c r="AG151" s="1349"/>
      <c r="AH151" s="1349"/>
      <c r="AI151" s="1349"/>
      <c r="AJ151" s="1349"/>
      <c r="AK151" s="1349"/>
      <c r="AL151" s="1349"/>
      <c r="AM151" s="1349"/>
      <c r="AN151" s="1349"/>
      <c r="AO151" s="1349"/>
    </row>
    <row r="152">
      <c r="B152" s="1517" t="s">
        <v>1562</v>
      </c>
      <c r="G152" s="1349"/>
      <c r="H152" s="1349"/>
      <c r="I152" s="1349"/>
      <c r="J152" s="1349"/>
      <c r="K152" s="1349"/>
      <c r="L152" s="1349"/>
      <c r="M152" s="1349"/>
      <c r="N152" s="1349"/>
      <c r="O152" s="1349"/>
      <c r="P152" s="1349"/>
      <c r="Q152" s="1349"/>
      <c r="R152" s="1349"/>
      <c r="S152" s="1349"/>
      <c r="T152" s="1349"/>
      <c r="U152" s="1349"/>
      <c r="V152" s="1349"/>
      <c r="W152" s="1349"/>
      <c r="X152" s="1349"/>
      <c r="Y152" s="1349"/>
      <c r="Z152" s="1349"/>
      <c r="AA152" s="1349"/>
      <c r="AB152" s="1349"/>
      <c r="AC152" s="1349"/>
      <c r="AD152" s="1349"/>
      <c r="AE152" s="1349"/>
      <c r="AF152" s="1349"/>
      <c r="AG152" s="1349"/>
      <c r="AH152" s="1349"/>
      <c r="AI152" s="1349"/>
      <c r="AJ152" s="1349"/>
      <c r="AK152" s="1349"/>
      <c r="AL152" s="1349"/>
      <c r="AM152" s="1349"/>
      <c r="AN152" s="1349"/>
      <c r="AO152" s="1349"/>
    </row>
    <row r="153">
      <c r="B153" s="1517" t="s">
        <v>1563</v>
      </c>
      <c r="G153" s="1349"/>
      <c r="H153" s="1349"/>
      <c r="I153" s="1349"/>
      <c r="J153" s="1349"/>
      <c r="K153" s="1349"/>
      <c r="L153" s="1349"/>
      <c r="M153" s="1349"/>
      <c r="N153" s="1349"/>
      <c r="O153" s="1349"/>
      <c r="P153" s="1349"/>
      <c r="Q153" s="1349"/>
      <c r="R153" s="1349"/>
      <c r="S153" s="1349"/>
      <c r="T153" s="1349"/>
      <c r="U153" s="1349"/>
      <c r="V153" s="1349"/>
      <c r="W153" s="1349"/>
      <c r="X153" s="1349"/>
      <c r="Y153" s="1349"/>
      <c r="Z153" s="1349"/>
      <c r="AA153" s="1349"/>
      <c r="AB153" s="1349"/>
      <c r="AC153" s="1349"/>
      <c r="AD153" s="1349"/>
      <c r="AE153" s="1349"/>
      <c r="AF153" s="1349"/>
      <c r="AG153" s="1349"/>
      <c r="AH153" s="1349"/>
      <c r="AI153" s="1349"/>
      <c r="AJ153" s="1349"/>
      <c r="AK153" s="1349"/>
      <c r="AL153" s="1349"/>
      <c r="AM153" s="1349"/>
      <c r="AN153" s="1349"/>
      <c r="AO153" s="1349"/>
    </row>
    <row r="154">
      <c r="B154" s="1513" t="s">
        <v>1564</v>
      </c>
      <c r="G154" s="1349"/>
      <c r="H154" s="1349"/>
      <c r="I154" s="1349"/>
      <c r="J154" s="1349"/>
      <c r="K154" s="1349"/>
      <c r="L154" s="1349"/>
      <c r="M154" s="1349"/>
      <c r="N154" s="1349"/>
      <c r="O154" s="1349"/>
      <c r="P154" s="1349"/>
      <c r="Q154" s="1349"/>
      <c r="R154" s="1349"/>
      <c r="S154" s="1349"/>
      <c r="T154" s="1349"/>
      <c r="U154" s="1349"/>
      <c r="V154" s="1349"/>
      <c r="W154" s="1349"/>
      <c r="X154" s="1349"/>
      <c r="Y154" s="1349"/>
      <c r="Z154" s="1349"/>
      <c r="AA154" s="1349"/>
      <c r="AB154" s="1349"/>
      <c r="AC154" s="1349"/>
      <c r="AD154" s="1349"/>
      <c r="AE154" s="1349"/>
      <c r="AF154" s="1349"/>
      <c r="AG154" s="1349"/>
      <c r="AH154" s="1349"/>
      <c r="AI154" s="1349"/>
      <c r="AJ154" s="1349"/>
      <c r="AK154" s="1349"/>
      <c r="AL154" s="1349"/>
      <c r="AM154" s="1349"/>
      <c r="AN154" s="1349"/>
      <c r="AO154" s="1349"/>
    </row>
    <row r="155">
      <c r="B155" s="1513" t="s">
        <v>1565</v>
      </c>
      <c r="G155" s="1349"/>
      <c r="H155" s="1349"/>
      <c r="I155" s="1349"/>
      <c r="J155" s="1349"/>
      <c r="K155" s="1349"/>
      <c r="L155" s="1349"/>
      <c r="M155" s="1349"/>
      <c r="N155" s="1349"/>
      <c r="O155" s="1349"/>
      <c r="P155" s="1349"/>
      <c r="Q155" s="1349"/>
      <c r="R155" s="1349"/>
      <c r="S155" s="1349"/>
      <c r="T155" s="1349"/>
      <c r="U155" s="1349"/>
      <c r="V155" s="1349"/>
      <c r="W155" s="1349"/>
      <c r="X155" s="1349"/>
      <c r="Y155" s="1349"/>
      <c r="Z155" s="1349"/>
      <c r="AA155" s="1349"/>
      <c r="AB155" s="1349"/>
      <c r="AC155" s="1349"/>
      <c r="AD155" s="1349"/>
      <c r="AE155" s="1349"/>
      <c r="AF155" s="1349"/>
      <c r="AG155" s="1349"/>
      <c r="AH155" s="1349"/>
      <c r="AI155" s="1349"/>
      <c r="AJ155" s="1349"/>
      <c r="AK155" s="1349"/>
      <c r="AL155" s="1349"/>
      <c r="AM155" s="1349"/>
      <c r="AN155" s="1349"/>
      <c r="AO155" s="1349"/>
    </row>
    <row r="156">
      <c r="B156" s="1513" t="s">
        <v>1566</v>
      </c>
      <c r="G156" s="1349"/>
      <c r="H156" s="1349"/>
      <c r="I156" s="1349"/>
      <c r="J156" s="1349"/>
      <c r="K156" s="1349"/>
      <c r="L156" s="1349"/>
      <c r="M156" s="1349"/>
      <c r="N156" s="1349"/>
      <c r="O156" s="1349"/>
      <c r="P156" s="1349"/>
      <c r="Q156" s="1349"/>
      <c r="R156" s="1349"/>
      <c r="S156" s="1349"/>
      <c r="T156" s="1349"/>
      <c r="U156" s="1349"/>
      <c r="V156" s="1349"/>
      <c r="W156" s="1349"/>
      <c r="X156" s="1349"/>
      <c r="Y156" s="1349"/>
      <c r="Z156" s="1349"/>
      <c r="AA156" s="1349"/>
      <c r="AB156" s="1349"/>
      <c r="AC156" s="1349"/>
      <c r="AD156" s="1349"/>
      <c r="AE156" s="1349"/>
      <c r="AF156" s="1349"/>
      <c r="AG156" s="1349"/>
      <c r="AH156" s="1349"/>
      <c r="AI156" s="1349"/>
      <c r="AJ156" s="1349"/>
      <c r="AK156" s="1349"/>
      <c r="AL156" s="1349"/>
      <c r="AM156" s="1349"/>
      <c r="AN156" s="1349"/>
      <c r="AO156" s="1349"/>
    </row>
    <row r="157">
      <c r="A157" s="1511" t="s">
        <v>1573</v>
      </c>
      <c r="B157" s="1512" t="s">
        <v>1558</v>
      </c>
      <c r="G157" s="1349"/>
      <c r="H157" s="1349"/>
      <c r="I157" s="1349"/>
      <c r="J157" s="1349"/>
      <c r="K157" s="1349"/>
      <c r="L157" s="1349"/>
      <c r="M157" s="1349"/>
      <c r="N157" s="1349"/>
      <c r="O157" s="1349"/>
      <c r="P157" s="1349"/>
      <c r="Q157" s="1349"/>
      <c r="R157" s="1349"/>
      <c r="S157" s="1349"/>
      <c r="T157" s="1349"/>
      <c r="U157" s="1349"/>
      <c r="V157" s="1349"/>
      <c r="W157" s="1349"/>
      <c r="X157" s="1349"/>
      <c r="Y157" s="1349"/>
      <c r="Z157" s="1349"/>
      <c r="AA157" s="1349"/>
      <c r="AB157" s="1349"/>
      <c r="AC157" s="1349"/>
      <c r="AD157" s="1349"/>
      <c r="AE157" s="1349"/>
      <c r="AF157" s="1349"/>
      <c r="AG157" s="1349"/>
      <c r="AH157" s="1349"/>
      <c r="AI157" s="1349"/>
      <c r="AJ157" s="1349"/>
      <c r="AK157" s="1349"/>
      <c r="AL157" s="1349"/>
      <c r="AM157" s="1349"/>
      <c r="AN157" s="1349"/>
      <c r="AO157" s="1349"/>
    </row>
    <row r="158">
      <c r="B158" s="1513" t="s">
        <v>1559</v>
      </c>
      <c r="G158" s="1349"/>
      <c r="H158" s="1349"/>
      <c r="I158" s="1349"/>
      <c r="J158" s="1349"/>
      <c r="K158" s="1349"/>
      <c r="L158" s="1349"/>
      <c r="M158" s="1349"/>
      <c r="N158" s="1349"/>
      <c r="O158" s="1349"/>
      <c r="P158" s="1349"/>
      <c r="Q158" s="1349"/>
      <c r="R158" s="1349"/>
      <c r="S158" s="1349"/>
      <c r="T158" s="1349"/>
      <c r="U158" s="1349"/>
      <c r="V158" s="1349"/>
      <c r="W158" s="1349"/>
      <c r="X158" s="1349"/>
      <c r="Y158" s="1349"/>
      <c r="Z158" s="1349"/>
      <c r="AA158" s="1349"/>
      <c r="AB158" s="1349"/>
      <c r="AC158" s="1349"/>
      <c r="AD158" s="1349"/>
      <c r="AE158" s="1349"/>
      <c r="AF158" s="1349"/>
      <c r="AG158" s="1349"/>
      <c r="AH158" s="1349"/>
      <c r="AI158" s="1349"/>
      <c r="AJ158" s="1349"/>
      <c r="AK158" s="1349"/>
      <c r="AL158" s="1349"/>
      <c r="AM158" s="1349"/>
      <c r="AN158" s="1349"/>
      <c r="AO158" s="1349"/>
    </row>
    <row r="159">
      <c r="B159" s="1513" t="s">
        <v>1560</v>
      </c>
      <c r="G159" s="1349"/>
      <c r="H159" s="1349"/>
      <c r="I159" s="1349"/>
      <c r="J159" s="1349"/>
      <c r="K159" s="1349"/>
      <c r="L159" s="1349"/>
      <c r="M159" s="1349"/>
      <c r="N159" s="1349"/>
      <c r="O159" s="1349"/>
      <c r="P159" s="1349"/>
      <c r="Q159" s="1349"/>
      <c r="R159" s="1349"/>
      <c r="S159" s="1349"/>
      <c r="T159" s="1349"/>
      <c r="U159" s="1349"/>
      <c r="V159" s="1349"/>
      <c r="W159" s="1349"/>
      <c r="X159" s="1349"/>
      <c r="Y159" s="1349"/>
      <c r="Z159" s="1349"/>
      <c r="AA159" s="1349"/>
      <c r="AB159" s="1349"/>
      <c r="AC159" s="1349"/>
      <c r="AD159" s="1349"/>
      <c r="AE159" s="1349"/>
      <c r="AF159" s="1349"/>
      <c r="AG159" s="1349"/>
      <c r="AH159" s="1349"/>
      <c r="AI159" s="1349"/>
      <c r="AJ159" s="1349"/>
      <c r="AK159" s="1349"/>
      <c r="AL159" s="1349"/>
      <c r="AM159" s="1349"/>
      <c r="AN159" s="1349"/>
      <c r="AO159" s="1349"/>
    </row>
    <row r="160">
      <c r="B160" s="1513" t="s">
        <v>1561</v>
      </c>
      <c r="G160" s="1349"/>
      <c r="H160" s="1349"/>
      <c r="I160" s="1349"/>
      <c r="J160" s="1349"/>
      <c r="K160" s="1349"/>
      <c r="L160" s="1349"/>
      <c r="M160" s="1349"/>
      <c r="N160" s="1349"/>
      <c r="O160" s="1349"/>
      <c r="P160" s="1349"/>
      <c r="Q160" s="1349"/>
      <c r="R160" s="1349"/>
      <c r="S160" s="1349"/>
      <c r="T160" s="1349"/>
      <c r="U160" s="1349"/>
      <c r="V160" s="1349"/>
      <c r="W160" s="1349"/>
      <c r="X160" s="1349"/>
      <c r="Y160" s="1349"/>
      <c r="Z160" s="1349"/>
      <c r="AA160" s="1349"/>
      <c r="AB160" s="1349"/>
      <c r="AC160" s="1349"/>
      <c r="AD160" s="1349"/>
      <c r="AE160" s="1349"/>
      <c r="AF160" s="1349"/>
      <c r="AG160" s="1349"/>
      <c r="AH160" s="1349"/>
      <c r="AI160" s="1349"/>
      <c r="AJ160" s="1349"/>
      <c r="AK160" s="1349"/>
      <c r="AL160" s="1349"/>
      <c r="AM160" s="1349"/>
      <c r="AN160" s="1349"/>
      <c r="AO160" s="1349"/>
    </row>
    <row r="161">
      <c r="B161" s="1517" t="s">
        <v>1562</v>
      </c>
      <c r="G161" s="1349"/>
      <c r="H161" s="1349"/>
      <c r="I161" s="1349"/>
      <c r="J161" s="1349"/>
      <c r="K161" s="1349"/>
      <c r="L161" s="1349"/>
      <c r="M161" s="1349"/>
      <c r="N161" s="1349"/>
      <c r="O161" s="1349"/>
      <c r="P161" s="1349"/>
      <c r="Q161" s="1349"/>
      <c r="R161" s="1349"/>
      <c r="S161" s="1349"/>
      <c r="T161" s="1349"/>
      <c r="U161" s="1349"/>
      <c r="V161" s="1349"/>
      <c r="W161" s="1349"/>
      <c r="X161" s="1349"/>
      <c r="Y161" s="1349"/>
      <c r="Z161" s="1349"/>
      <c r="AA161" s="1349"/>
      <c r="AB161" s="1349"/>
      <c r="AC161" s="1349"/>
      <c r="AD161" s="1349"/>
      <c r="AE161" s="1349"/>
      <c r="AF161" s="1349"/>
      <c r="AG161" s="1349"/>
      <c r="AH161" s="1349"/>
      <c r="AI161" s="1349"/>
      <c r="AJ161" s="1349"/>
      <c r="AK161" s="1349"/>
      <c r="AL161" s="1349"/>
      <c r="AM161" s="1349"/>
      <c r="AN161" s="1349"/>
      <c r="AO161" s="1349"/>
    </row>
    <row r="162">
      <c r="B162" s="1517" t="s">
        <v>1563</v>
      </c>
      <c r="G162" s="1349"/>
      <c r="H162" s="1349"/>
      <c r="I162" s="1349"/>
      <c r="J162" s="1349"/>
      <c r="K162" s="1349"/>
      <c r="L162" s="1349"/>
      <c r="M162" s="1349"/>
      <c r="N162" s="1349"/>
      <c r="O162" s="1349"/>
      <c r="P162" s="1349"/>
      <c r="Q162" s="1349"/>
      <c r="R162" s="1349"/>
      <c r="S162" s="1349"/>
      <c r="T162" s="1349"/>
      <c r="U162" s="1349"/>
      <c r="V162" s="1349"/>
      <c r="W162" s="1349"/>
      <c r="X162" s="1349"/>
      <c r="Y162" s="1349"/>
      <c r="Z162" s="1349"/>
      <c r="AA162" s="1349"/>
      <c r="AB162" s="1349"/>
      <c r="AC162" s="1349"/>
      <c r="AD162" s="1349"/>
      <c r="AE162" s="1349"/>
      <c r="AF162" s="1349"/>
      <c r="AG162" s="1349"/>
      <c r="AH162" s="1349"/>
      <c r="AI162" s="1349"/>
      <c r="AJ162" s="1349"/>
      <c r="AK162" s="1349"/>
      <c r="AL162" s="1349"/>
      <c r="AM162" s="1349"/>
      <c r="AN162" s="1349"/>
      <c r="AO162" s="1349"/>
    </row>
    <row r="163">
      <c r="B163" s="1513" t="s">
        <v>1564</v>
      </c>
      <c r="G163" s="1349"/>
      <c r="H163" s="1349"/>
      <c r="I163" s="1349"/>
      <c r="J163" s="1349"/>
      <c r="K163" s="1349"/>
      <c r="L163" s="1349"/>
      <c r="M163" s="1349"/>
      <c r="N163" s="1349"/>
      <c r="O163" s="1349"/>
      <c r="P163" s="1349"/>
      <c r="Q163" s="1349"/>
      <c r="R163" s="1349"/>
      <c r="S163" s="1349"/>
      <c r="T163" s="1349"/>
      <c r="U163" s="1349"/>
      <c r="V163" s="1349"/>
      <c r="W163" s="1349"/>
      <c r="X163" s="1349"/>
      <c r="Y163" s="1349"/>
      <c r="Z163" s="1349"/>
      <c r="AA163" s="1349"/>
      <c r="AB163" s="1349"/>
      <c r="AC163" s="1349"/>
      <c r="AD163" s="1349"/>
      <c r="AE163" s="1349"/>
      <c r="AF163" s="1349"/>
      <c r="AG163" s="1349"/>
      <c r="AH163" s="1349"/>
      <c r="AI163" s="1349"/>
      <c r="AJ163" s="1349"/>
      <c r="AK163" s="1349"/>
      <c r="AL163" s="1349"/>
      <c r="AM163" s="1349"/>
      <c r="AN163" s="1349"/>
      <c r="AO163" s="1349"/>
    </row>
    <row r="164">
      <c r="B164" s="1513" t="s">
        <v>1565</v>
      </c>
      <c r="G164" s="1349"/>
      <c r="H164" s="1349"/>
      <c r="I164" s="1349"/>
      <c r="J164" s="1349"/>
      <c r="K164" s="1349"/>
      <c r="L164" s="1349"/>
      <c r="M164" s="1349"/>
      <c r="N164" s="1349"/>
      <c r="O164" s="1349"/>
      <c r="P164" s="1349"/>
      <c r="Q164" s="1349"/>
      <c r="R164" s="1349"/>
      <c r="S164" s="1349"/>
      <c r="T164" s="1349"/>
      <c r="U164" s="1349"/>
      <c r="V164" s="1349"/>
      <c r="W164" s="1349"/>
      <c r="X164" s="1349"/>
      <c r="Y164" s="1349"/>
      <c r="Z164" s="1349"/>
      <c r="AA164" s="1349"/>
      <c r="AB164" s="1349"/>
      <c r="AC164" s="1349"/>
      <c r="AD164" s="1349"/>
      <c r="AE164" s="1349"/>
      <c r="AF164" s="1349"/>
      <c r="AG164" s="1349"/>
      <c r="AH164" s="1349"/>
      <c r="AI164" s="1349"/>
      <c r="AJ164" s="1349"/>
      <c r="AK164" s="1349"/>
      <c r="AL164" s="1349"/>
      <c r="AM164" s="1349"/>
      <c r="AN164" s="1349"/>
      <c r="AO164" s="1349"/>
    </row>
    <row r="165">
      <c r="B165" s="1513" t="s">
        <v>1566</v>
      </c>
      <c r="G165" s="1349"/>
      <c r="H165" s="1349"/>
      <c r="I165" s="1349"/>
      <c r="J165" s="1349"/>
      <c r="K165" s="1349"/>
      <c r="L165" s="1349"/>
      <c r="M165" s="1349"/>
      <c r="N165" s="1349"/>
      <c r="O165" s="1349"/>
      <c r="P165" s="1349"/>
      <c r="Q165" s="1349"/>
      <c r="R165" s="1349"/>
      <c r="S165" s="1349"/>
      <c r="T165" s="1349"/>
      <c r="U165" s="1349"/>
      <c r="V165" s="1349"/>
      <c r="W165" s="1349"/>
      <c r="X165" s="1349"/>
      <c r="Y165" s="1349"/>
      <c r="Z165" s="1349"/>
      <c r="AA165" s="1349"/>
      <c r="AB165" s="1349"/>
      <c r="AC165" s="1349"/>
      <c r="AD165" s="1349"/>
      <c r="AE165" s="1349"/>
      <c r="AF165" s="1349"/>
      <c r="AG165" s="1349"/>
      <c r="AH165" s="1349"/>
      <c r="AI165" s="1349"/>
      <c r="AJ165" s="1349"/>
      <c r="AK165" s="1349"/>
      <c r="AL165" s="1349"/>
      <c r="AM165" s="1349"/>
      <c r="AN165" s="1349"/>
      <c r="AO165" s="1349"/>
    </row>
    <row r="166">
      <c r="A166" s="1511" t="s">
        <v>1574</v>
      </c>
      <c r="B166" s="1512" t="s">
        <v>1558</v>
      </c>
      <c r="G166" s="1349"/>
      <c r="H166" s="1349"/>
      <c r="I166" s="1349"/>
      <c r="J166" s="1349"/>
      <c r="K166" s="1349"/>
      <c r="L166" s="1349"/>
      <c r="M166" s="1349"/>
      <c r="N166" s="1349"/>
      <c r="O166" s="1349"/>
      <c r="P166" s="1349"/>
      <c r="Q166" s="1349"/>
      <c r="R166" s="1349"/>
      <c r="S166" s="1349"/>
      <c r="T166" s="1349"/>
      <c r="U166" s="1349"/>
      <c r="V166" s="1349"/>
      <c r="W166" s="1349"/>
      <c r="X166" s="1349"/>
      <c r="Y166" s="1349"/>
      <c r="Z166" s="1349"/>
      <c r="AA166" s="1349"/>
      <c r="AB166" s="1349"/>
      <c r="AC166" s="1349"/>
      <c r="AD166" s="1349"/>
      <c r="AE166" s="1349"/>
      <c r="AF166" s="1349"/>
      <c r="AG166" s="1349"/>
      <c r="AH166" s="1349"/>
      <c r="AI166" s="1349"/>
      <c r="AJ166" s="1349"/>
      <c r="AK166" s="1349"/>
      <c r="AL166" s="1349"/>
      <c r="AM166" s="1349"/>
      <c r="AN166" s="1349"/>
      <c r="AO166" s="1349"/>
    </row>
    <row r="167">
      <c r="B167" s="1513" t="s">
        <v>1559</v>
      </c>
      <c r="G167" s="1349"/>
      <c r="H167" s="1349"/>
      <c r="I167" s="1349"/>
      <c r="J167" s="1349"/>
      <c r="K167" s="1349"/>
      <c r="L167" s="1349"/>
      <c r="M167" s="1349"/>
      <c r="N167" s="1349"/>
      <c r="O167" s="1349"/>
      <c r="P167" s="1349"/>
      <c r="Q167" s="1349"/>
      <c r="R167" s="1349"/>
      <c r="S167" s="1349"/>
      <c r="T167" s="1349"/>
      <c r="U167" s="1349"/>
      <c r="V167" s="1349"/>
      <c r="W167" s="1349"/>
      <c r="X167" s="1349"/>
      <c r="Y167" s="1349"/>
      <c r="Z167" s="1349"/>
      <c r="AA167" s="1349"/>
      <c r="AB167" s="1349"/>
      <c r="AC167" s="1349"/>
      <c r="AD167" s="1349"/>
      <c r="AE167" s="1349"/>
      <c r="AF167" s="1349"/>
      <c r="AG167" s="1349"/>
      <c r="AH167" s="1349"/>
      <c r="AI167" s="1349"/>
      <c r="AJ167" s="1349"/>
      <c r="AK167" s="1349"/>
      <c r="AL167" s="1349"/>
      <c r="AM167" s="1349"/>
      <c r="AN167" s="1349"/>
      <c r="AO167" s="1349"/>
    </row>
    <row r="168">
      <c r="B168" s="1513" t="s">
        <v>1560</v>
      </c>
      <c r="G168" s="1349"/>
      <c r="H168" s="1349"/>
      <c r="I168" s="1349"/>
      <c r="J168" s="1349"/>
      <c r="K168" s="1349"/>
      <c r="L168" s="1349"/>
      <c r="M168" s="1349"/>
      <c r="N168" s="1349"/>
      <c r="O168" s="1349"/>
      <c r="P168" s="1349"/>
      <c r="Q168" s="1349"/>
      <c r="R168" s="1349"/>
      <c r="S168" s="1349"/>
      <c r="T168" s="1349"/>
      <c r="U168" s="1349"/>
      <c r="V168" s="1349"/>
      <c r="W168" s="1349"/>
      <c r="X168" s="1349"/>
      <c r="Y168" s="1349"/>
      <c r="Z168" s="1349"/>
      <c r="AA168" s="1349"/>
      <c r="AB168" s="1349"/>
      <c r="AC168" s="1349"/>
      <c r="AD168" s="1349"/>
      <c r="AE168" s="1349"/>
      <c r="AF168" s="1349"/>
      <c r="AG168" s="1349"/>
      <c r="AH168" s="1349"/>
      <c r="AI168" s="1349"/>
      <c r="AJ168" s="1349"/>
      <c r="AK168" s="1349"/>
      <c r="AL168" s="1349"/>
      <c r="AM168" s="1349"/>
      <c r="AN168" s="1349"/>
      <c r="AO168" s="1349"/>
    </row>
    <row r="169">
      <c r="B169" s="1513" t="s">
        <v>1561</v>
      </c>
      <c r="G169" s="1349"/>
      <c r="H169" s="1349"/>
      <c r="I169" s="1349"/>
      <c r="J169" s="1349"/>
      <c r="K169" s="1349"/>
      <c r="L169" s="1349"/>
      <c r="M169" s="1349"/>
      <c r="N169" s="1349"/>
      <c r="O169" s="1349"/>
      <c r="P169" s="1349"/>
      <c r="Q169" s="1349"/>
      <c r="R169" s="1349"/>
      <c r="S169" s="1349"/>
      <c r="T169" s="1349"/>
      <c r="U169" s="1349"/>
      <c r="V169" s="1349"/>
      <c r="W169" s="1349"/>
      <c r="X169" s="1349"/>
      <c r="Y169" s="1349"/>
      <c r="Z169" s="1349"/>
      <c r="AA169" s="1349"/>
      <c r="AB169" s="1349"/>
      <c r="AC169" s="1349"/>
      <c r="AD169" s="1349"/>
      <c r="AE169" s="1349"/>
      <c r="AF169" s="1349"/>
      <c r="AG169" s="1349"/>
      <c r="AH169" s="1349"/>
      <c r="AI169" s="1349"/>
      <c r="AJ169" s="1349"/>
      <c r="AK169" s="1349"/>
      <c r="AL169" s="1349"/>
      <c r="AM169" s="1349"/>
      <c r="AN169" s="1349"/>
      <c r="AO169" s="1349"/>
    </row>
    <row r="170">
      <c r="B170" s="1517" t="s">
        <v>1562</v>
      </c>
      <c r="G170" s="1349"/>
      <c r="H170" s="1349"/>
      <c r="I170" s="1349"/>
      <c r="J170" s="1349"/>
      <c r="K170" s="1349"/>
      <c r="L170" s="1349"/>
      <c r="M170" s="1349"/>
      <c r="N170" s="1349"/>
      <c r="O170" s="1349"/>
      <c r="P170" s="1349"/>
      <c r="Q170" s="1349"/>
      <c r="R170" s="1349"/>
      <c r="S170" s="1349"/>
      <c r="T170" s="1349"/>
      <c r="U170" s="1349"/>
      <c r="V170" s="1349"/>
      <c r="W170" s="1349"/>
      <c r="X170" s="1349"/>
      <c r="Y170" s="1349"/>
      <c r="Z170" s="1349"/>
      <c r="AA170" s="1349"/>
      <c r="AB170" s="1349"/>
      <c r="AC170" s="1349"/>
      <c r="AD170" s="1349"/>
      <c r="AE170" s="1349"/>
      <c r="AF170" s="1349"/>
      <c r="AG170" s="1349"/>
      <c r="AH170" s="1349"/>
      <c r="AI170" s="1349"/>
      <c r="AJ170" s="1349"/>
      <c r="AK170" s="1349"/>
      <c r="AL170" s="1349"/>
      <c r="AM170" s="1349"/>
      <c r="AN170" s="1349"/>
      <c r="AO170" s="1349"/>
    </row>
    <row r="171">
      <c r="B171" s="1517" t="s">
        <v>1563</v>
      </c>
      <c r="G171" s="1349"/>
      <c r="H171" s="1349"/>
      <c r="I171" s="1349"/>
      <c r="J171" s="1349"/>
      <c r="K171" s="1349"/>
      <c r="L171" s="1349"/>
      <c r="M171" s="1349"/>
      <c r="N171" s="1349"/>
      <c r="O171" s="1349"/>
      <c r="P171" s="1349"/>
      <c r="Q171" s="1349"/>
      <c r="R171" s="1349"/>
      <c r="S171" s="1349"/>
      <c r="T171" s="1349"/>
      <c r="U171" s="1349"/>
      <c r="V171" s="1349"/>
      <c r="W171" s="1349"/>
      <c r="X171" s="1349"/>
      <c r="Y171" s="1349"/>
      <c r="Z171" s="1349"/>
      <c r="AA171" s="1349"/>
      <c r="AB171" s="1349"/>
      <c r="AC171" s="1349"/>
      <c r="AD171" s="1349"/>
      <c r="AE171" s="1349"/>
      <c r="AF171" s="1349"/>
      <c r="AG171" s="1349"/>
      <c r="AH171" s="1349"/>
      <c r="AI171" s="1349"/>
      <c r="AJ171" s="1349"/>
      <c r="AK171" s="1349"/>
      <c r="AL171" s="1349"/>
      <c r="AM171" s="1349"/>
      <c r="AN171" s="1349"/>
      <c r="AO171" s="1349"/>
    </row>
    <row r="172">
      <c r="B172" s="1513" t="s">
        <v>1564</v>
      </c>
      <c r="G172" s="1349"/>
      <c r="H172" s="1349"/>
      <c r="I172" s="1349"/>
      <c r="J172" s="1349"/>
      <c r="K172" s="1349"/>
      <c r="L172" s="1349"/>
      <c r="M172" s="1349"/>
      <c r="N172" s="1349"/>
      <c r="O172" s="1349"/>
      <c r="P172" s="1349"/>
      <c r="Q172" s="1349"/>
      <c r="R172" s="1349"/>
      <c r="S172" s="1349"/>
      <c r="T172" s="1349"/>
      <c r="U172" s="1349"/>
      <c r="V172" s="1349"/>
      <c r="W172" s="1349"/>
      <c r="X172" s="1349"/>
      <c r="Y172" s="1349"/>
      <c r="Z172" s="1349"/>
      <c r="AA172" s="1349"/>
      <c r="AB172" s="1349"/>
      <c r="AC172" s="1349"/>
      <c r="AD172" s="1349"/>
      <c r="AE172" s="1349"/>
      <c r="AF172" s="1349"/>
      <c r="AG172" s="1349"/>
      <c r="AH172" s="1349"/>
      <c r="AI172" s="1349"/>
      <c r="AJ172" s="1349"/>
      <c r="AK172" s="1349"/>
      <c r="AL172" s="1349"/>
      <c r="AM172" s="1349"/>
      <c r="AN172" s="1349"/>
      <c r="AO172" s="1349"/>
    </row>
    <row r="173">
      <c r="B173" s="1513" t="s">
        <v>1565</v>
      </c>
      <c r="G173" s="1349"/>
      <c r="H173" s="1349"/>
      <c r="I173" s="1349"/>
      <c r="J173" s="1349"/>
      <c r="K173" s="1349"/>
      <c r="L173" s="1349"/>
      <c r="M173" s="1349"/>
      <c r="N173" s="1349"/>
      <c r="O173" s="1349"/>
      <c r="P173" s="1349"/>
      <c r="Q173" s="1349"/>
      <c r="R173" s="1349"/>
      <c r="S173" s="1349"/>
      <c r="T173" s="1349"/>
      <c r="U173" s="1349"/>
      <c r="V173" s="1349"/>
      <c r="W173" s="1349"/>
      <c r="X173" s="1349"/>
      <c r="Y173" s="1349"/>
      <c r="Z173" s="1349"/>
      <c r="AA173" s="1349"/>
      <c r="AB173" s="1349"/>
      <c r="AC173" s="1349"/>
      <c r="AD173" s="1349"/>
      <c r="AE173" s="1349"/>
      <c r="AF173" s="1349"/>
      <c r="AG173" s="1349"/>
      <c r="AH173" s="1349"/>
      <c r="AI173" s="1349"/>
      <c r="AJ173" s="1349"/>
      <c r="AK173" s="1349"/>
      <c r="AL173" s="1349"/>
      <c r="AM173" s="1349"/>
      <c r="AN173" s="1349"/>
      <c r="AO173" s="1349"/>
    </row>
    <row r="174">
      <c r="B174" s="1513" t="s">
        <v>1566</v>
      </c>
      <c r="G174" s="1349"/>
      <c r="H174" s="1349"/>
      <c r="I174" s="1349"/>
      <c r="J174" s="1349"/>
      <c r="K174" s="1349"/>
      <c r="L174" s="1349"/>
      <c r="M174" s="1349"/>
      <c r="N174" s="1349"/>
      <c r="O174" s="1349"/>
      <c r="P174" s="1349"/>
      <c r="Q174" s="1349"/>
      <c r="R174" s="1349"/>
      <c r="S174" s="1349"/>
      <c r="T174" s="1349"/>
      <c r="U174" s="1349"/>
      <c r="V174" s="1349"/>
      <c r="W174" s="1349"/>
      <c r="X174" s="1349"/>
      <c r="Y174" s="1349"/>
      <c r="Z174" s="1349"/>
      <c r="AA174" s="1349"/>
      <c r="AB174" s="1349"/>
      <c r="AC174" s="1349"/>
      <c r="AD174" s="1349"/>
      <c r="AE174" s="1349"/>
      <c r="AF174" s="1349"/>
      <c r="AG174" s="1349"/>
      <c r="AH174" s="1349"/>
      <c r="AI174" s="1349"/>
      <c r="AJ174" s="1349"/>
      <c r="AK174" s="1349"/>
      <c r="AL174" s="1349"/>
      <c r="AM174" s="1349"/>
      <c r="AN174" s="1349"/>
      <c r="AO174" s="1349"/>
    </row>
    <row r="175">
      <c r="A175" s="1511" t="s">
        <v>1575</v>
      </c>
      <c r="B175" s="1512" t="s">
        <v>1558</v>
      </c>
      <c r="G175" s="1349"/>
      <c r="H175" s="1349"/>
      <c r="I175" s="1349"/>
      <c r="J175" s="1349"/>
      <c r="K175" s="1349"/>
      <c r="L175" s="1349"/>
      <c r="M175" s="1349"/>
      <c r="N175" s="1349"/>
      <c r="O175" s="1349"/>
      <c r="P175" s="1349"/>
      <c r="Q175" s="1349"/>
      <c r="R175" s="1349"/>
      <c r="S175" s="1349"/>
      <c r="T175" s="1349"/>
      <c r="U175" s="1349"/>
      <c r="V175" s="1349"/>
      <c r="W175" s="1349"/>
      <c r="X175" s="1349"/>
      <c r="Y175" s="1349"/>
      <c r="Z175" s="1349"/>
      <c r="AA175" s="1349"/>
      <c r="AB175" s="1349"/>
      <c r="AC175" s="1349"/>
      <c r="AD175" s="1349"/>
      <c r="AE175" s="1349"/>
      <c r="AF175" s="1349"/>
      <c r="AG175" s="1349"/>
      <c r="AH175" s="1349"/>
      <c r="AI175" s="1349"/>
      <c r="AJ175" s="1349"/>
      <c r="AK175" s="1349"/>
      <c r="AL175" s="1349"/>
      <c r="AM175" s="1349"/>
      <c r="AN175" s="1349"/>
      <c r="AO175" s="1349"/>
    </row>
    <row r="176">
      <c r="B176" s="1513" t="s">
        <v>1559</v>
      </c>
      <c r="G176" s="1349"/>
      <c r="H176" s="1349"/>
      <c r="I176" s="1349"/>
      <c r="J176" s="1349"/>
      <c r="K176" s="1349"/>
      <c r="L176" s="1349"/>
      <c r="M176" s="1349"/>
      <c r="N176" s="1349"/>
      <c r="O176" s="1349"/>
      <c r="P176" s="1349"/>
      <c r="Q176" s="1349"/>
      <c r="R176" s="1349"/>
      <c r="S176" s="1349"/>
      <c r="T176" s="1349"/>
      <c r="U176" s="1349"/>
      <c r="V176" s="1349"/>
      <c r="W176" s="1349"/>
      <c r="X176" s="1349"/>
      <c r="Y176" s="1349"/>
      <c r="Z176" s="1349"/>
      <c r="AA176" s="1349"/>
      <c r="AB176" s="1349"/>
      <c r="AC176" s="1349"/>
      <c r="AD176" s="1349"/>
      <c r="AE176" s="1349"/>
      <c r="AF176" s="1349"/>
      <c r="AG176" s="1349"/>
      <c r="AH176" s="1349"/>
      <c r="AI176" s="1349"/>
      <c r="AJ176" s="1349"/>
      <c r="AK176" s="1349"/>
      <c r="AL176" s="1349"/>
      <c r="AM176" s="1349"/>
      <c r="AN176" s="1349"/>
      <c r="AO176" s="1349"/>
    </row>
    <row r="177">
      <c r="B177" s="1513" t="s">
        <v>1560</v>
      </c>
      <c r="G177" s="1349"/>
      <c r="H177" s="1349"/>
      <c r="I177" s="1349"/>
      <c r="J177" s="1349"/>
      <c r="K177" s="1349"/>
      <c r="L177" s="1349"/>
      <c r="M177" s="1349"/>
      <c r="N177" s="1349"/>
      <c r="O177" s="1349"/>
      <c r="P177" s="1349"/>
      <c r="Q177" s="1349"/>
      <c r="R177" s="1349"/>
      <c r="S177" s="1349"/>
      <c r="T177" s="1349"/>
      <c r="U177" s="1349"/>
      <c r="V177" s="1349"/>
      <c r="W177" s="1349"/>
      <c r="X177" s="1349"/>
      <c r="Y177" s="1349"/>
      <c r="Z177" s="1349"/>
      <c r="AA177" s="1349"/>
      <c r="AB177" s="1349"/>
      <c r="AC177" s="1349"/>
      <c r="AD177" s="1349"/>
      <c r="AE177" s="1349"/>
      <c r="AF177" s="1349"/>
      <c r="AG177" s="1349"/>
      <c r="AH177" s="1349"/>
      <c r="AI177" s="1349"/>
      <c r="AJ177" s="1349"/>
      <c r="AK177" s="1349"/>
      <c r="AL177" s="1349"/>
      <c r="AM177" s="1349"/>
      <c r="AN177" s="1349"/>
      <c r="AO177" s="1349"/>
    </row>
    <row r="178">
      <c r="B178" s="1513" t="s">
        <v>1561</v>
      </c>
      <c r="G178" s="1349"/>
      <c r="H178" s="1349"/>
      <c r="I178" s="1349"/>
      <c r="J178" s="1349"/>
      <c r="K178" s="1349"/>
      <c r="L178" s="1349"/>
      <c r="M178" s="1349"/>
      <c r="N178" s="1349"/>
      <c r="O178" s="1349"/>
      <c r="P178" s="1349"/>
      <c r="Q178" s="1349"/>
      <c r="R178" s="1349"/>
      <c r="S178" s="1349"/>
      <c r="T178" s="1349"/>
      <c r="U178" s="1349"/>
      <c r="V178" s="1349"/>
      <c r="W178" s="1349"/>
      <c r="X178" s="1349"/>
      <c r="Y178" s="1349"/>
      <c r="Z178" s="1349"/>
      <c r="AA178" s="1349"/>
      <c r="AB178" s="1349"/>
      <c r="AC178" s="1349"/>
      <c r="AD178" s="1349"/>
      <c r="AE178" s="1349"/>
      <c r="AF178" s="1349"/>
      <c r="AG178" s="1349"/>
      <c r="AH178" s="1349"/>
      <c r="AI178" s="1349"/>
      <c r="AJ178" s="1349"/>
      <c r="AK178" s="1349"/>
      <c r="AL178" s="1349"/>
      <c r="AM178" s="1349"/>
      <c r="AN178" s="1349"/>
      <c r="AO178" s="1349"/>
    </row>
    <row r="179">
      <c r="B179" s="1517" t="s">
        <v>1562</v>
      </c>
      <c r="G179" s="1349"/>
      <c r="H179" s="1349"/>
      <c r="I179" s="1349"/>
      <c r="J179" s="1349"/>
      <c r="K179" s="1349"/>
      <c r="L179" s="1349"/>
      <c r="M179" s="1349"/>
      <c r="N179" s="1349"/>
      <c r="O179" s="1349"/>
      <c r="P179" s="1349"/>
      <c r="Q179" s="1349"/>
      <c r="R179" s="1349"/>
      <c r="S179" s="1349"/>
      <c r="T179" s="1349"/>
      <c r="U179" s="1349"/>
      <c r="V179" s="1349"/>
      <c r="W179" s="1349"/>
      <c r="X179" s="1349"/>
      <c r="Y179" s="1349"/>
      <c r="Z179" s="1349"/>
      <c r="AA179" s="1349"/>
      <c r="AB179" s="1349"/>
      <c r="AC179" s="1349"/>
      <c r="AD179" s="1349"/>
      <c r="AE179" s="1349"/>
      <c r="AF179" s="1349"/>
      <c r="AG179" s="1349"/>
      <c r="AH179" s="1349"/>
      <c r="AI179" s="1349"/>
      <c r="AJ179" s="1349"/>
      <c r="AK179" s="1349"/>
      <c r="AL179" s="1349"/>
      <c r="AM179" s="1349"/>
      <c r="AN179" s="1349"/>
      <c r="AO179" s="1349"/>
    </row>
    <row r="180">
      <c r="B180" s="1517" t="s">
        <v>1563</v>
      </c>
      <c r="G180" s="1349"/>
      <c r="H180" s="1349"/>
      <c r="I180" s="1349"/>
      <c r="J180" s="1349"/>
      <c r="K180" s="1349"/>
      <c r="L180" s="1349"/>
      <c r="M180" s="1349"/>
      <c r="N180" s="1349"/>
      <c r="O180" s="1349"/>
      <c r="P180" s="1349"/>
      <c r="Q180" s="1349"/>
      <c r="R180" s="1349"/>
      <c r="S180" s="1349"/>
      <c r="T180" s="1349"/>
      <c r="U180" s="1349"/>
      <c r="V180" s="1349"/>
      <c r="W180" s="1349"/>
      <c r="X180" s="1349"/>
      <c r="Y180" s="1349"/>
      <c r="Z180" s="1349"/>
      <c r="AA180" s="1349"/>
      <c r="AB180" s="1349"/>
      <c r="AC180" s="1349"/>
      <c r="AD180" s="1349"/>
      <c r="AE180" s="1349"/>
      <c r="AF180" s="1349"/>
      <c r="AG180" s="1349"/>
      <c r="AH180" s="1349"/>
      <c r="AI180" s="1349"/>
      <c r="AJ180" s="1349"/>
      <c r="AK180" s="1349"/>
      <c r="AL180" s="1349"/>
      <c r="AM180" s="1349"/>
      <c r="AN180" s="1349"/>
      <c r="AO180" s="1349"/>
    </row>
    <row r="181">
      <c r="B181" s="1513" t="s">
        <v>1564</v>
      </c>
      <c r="G181" s="1349"/>
      <c r="H181" s="1349"/>
      <c r="I181" s="1349"/>
      <c r="J181" s="1349"/>
      <c r="K181" s="1349"/>
      <c r="L181" s="1349"/>
      <c r="M181" s="1349"/>
      <c r="N181" s="1349"/>
      <c r="O181" s="1349"/>
      <c r="P181" s="1349"/>
      <c r="Q181" s="1349"/>
      <c r="R181" s="1349"/>
      <c r="S181" s="1349"/>
      <c r="T181" s="1349"/>
      <c r="U181" s="1349"/>
      <c r="V181" s="1349"/>
      <c r="W181" s="1349"/>
      <c r="X181" s="1349"/>
      <c r="Y181" s="1349"/>
      <c r="Z181" s="1349"/>
      <c r="AA181" s="1349"/>
      <c r="AB181" s="1349"/>
      <c r="AC181" s="1349"/>
      <c r="AD181" s="1349"/>
      <c r="AE181" s="1349"/>
      <c r="AF181" s="1349"/>
      <c r="AG181" s="1349"/>
      <c r="AH181" s="1349"/>
      <c r="AI181" s="1349"/>
      <c r="AJ181" s="1349"/>
      <c r="AK181" s="1349"/>
      <c r="AL181" s="1349"/>
      <c r="AM181" s="1349"/>
      <c r="AN181" s="1349"/>
      <c r="AO181" s="1349"/>
    </row>
    <row r="182">
      <c r="B182" s="1513" t="s">
        <v>1565</v>
      </c>
      <c r="G182" s="1349"/>
      <c r="H182" s="1349"/>
      <c r="I182" s="1349"/>
      <c r="J182" s="1349"/>
      <c r="K182" s="1349"/>
      <c r="L182" s="1349"/>
      <c r="M182" s="1349"/>
      <c r="N182" s="1349"/>
      <c r="O182" s="1349"/>
      <c r="P182" s="1349"/>
      <c r="Q182" s="1349"/>
      <c r="R182" s="1349"/>
      <c r="S182" s="1349"/>
      <c r="T182" s="1349"/>
      <c r="U182" s="1349"/>
      <c r="V182" s="1349"/>
      <c r="W182" s="1349"/>
      <c r="X182" s="1349"/>
      <c r="Y182" s="1349"/>
      <c r="Z182" s="1349"/>
      <c r="AA182" s="1349"/>
      <c r="AB182" s="1349"/>
      <c r="AC182" s="1349"/>
      <c r="AD182" s="1349"/>
      <c r="AE182" s="1349"/>
      <c r="AF182" s="1349"/>
      <c r="AG182" s="1349"/>
      <c r="AH182" s="1349"/>
      <c r="AI182" s="1349"/>
      <c r="AJ182" s="1349"/>
      <c r="AK182" s="1349"/>
      <c r="AL182" s="1349"/>
      <c r="AM182" s="1349"/>
      <c r="AN182" s="1349"/>
      <c r="AO182" s="1349"/>
    </row>
    <row r="183">
      <c r="B183" s="1513" t="s">
        <v>1566</v>
      </c>
      <c r="G183" s="1349"/>
      <c r="H183" s="1349"/>
      <c r="I183" s="1349"/>
      <c r="J183" s="1349"/>
      <c r="K183" s="1349"/>
      <c r="L183" s="1349"/>
      <c r="M183" s="1349"/>
      <c r="N183" s="1349"/>
      <c r="O183" s="1349"/>
      <c r="P183" s="1349"/>
      <c r="Q183" s="1349"/>
      <c r="R183" s="1349"/>
      <c r="S183" s="1349"/>
      <c r="T183" s="1349"/>
      <c r="U183" s="1349"/>
      <c r="V183" s="1349"/>
      <c r="W183" s="1349"/>
      <c r="X183" s="1349"/>
      <c r="Y183" s="1349"/>
      <c r="Z183" s="1349"/>
      <c r="AA183" s="1349"/>
      <c r="AB183" s="1349"/>
      <c r="AC183" s="1349"/>
      <c r="AD183" s="1349"/>
      <c r="AE183" s="1349"/>
      <c r="AF183" s="1349"/>
      <c r="AG183" s="1349"/>
      <c r="AH183" s="1349"/>
      <c r="AI183" s="1349"/>
      <c r="AJ183" s="1349"/>
      <c r="AK183" s="1349"/>
      <c r="AL183" s="1349"/>
      <c r="AM183" s="1349"/>
      <c r="AN183" s="1349"/>
      <c r="AO183" s="1349"/>
    </row>
    <row r="184">
      <c r="A184" s="1511" t="s">
        <v>1576</v>
      </c>
      <c r="B184" s="1512" t="s">
        <v>1558</v>
      </c>
      <c r="G184" s="1349"/>
      <c r="H184" s="1349"/>
      <c r="I184" s="1349"/>
      <c r="J184" s="1349"/>
      <c r="K184" s="1349"/>
      <c r="L184" s="1349"/>
      <c r="M184" s="1349"/>
      <c r="N184" s="1349"/>
      <c r="O184" s="1349"/>
      <c r="P184" s="1349"/>
      <c r="Q184" s="1349"/>
      <c r="R184" s="1349"/>
      <c r="S184" s="1349"/>
      <c r="T184" s="1349"/>
      <c r="U184" s="1349"/>
      <c r="V184" s="1349"/>
      <c r="W184" s="1349"/>
      <c r="X184" s="1349"/>
      <c r="Y184" s="1349"/>
      <c r="Z184" s="1349"/>
      <c r="AA184" s="1349"/>
      <c r="AB184" s="1349"/>
      <c r="AC184" s="1349"/>
      <c r="AD184" s="1349"/>
      <c r="AE184" s="1349"/>
      <c r="AF184" s="1349"/>
      <c r="AG184" s="1349"/>
      <c r="AH184" s="1349"/>
      <c r="AI184" s="1349"/>
      <c r="AJ184" s="1349"/>
      <c r="AK184" s="1349"/>
      <c r="AL184" s="1349"/>
      <c r="AM184" s="1349"/>
      <c r="AN184" s="1349"/>
      <c r="AO184" s="1349"/>
    </row>
    <row r="185">
      <c r="B185" s="1513" t="s">
        <v>1559</v>
      </c>
      <c r="G185" s="1349"/>
      <c r="H185" s="1349"/>
      <c r="I185" s="1349"/>
      <c r="J185" s="1349"/>
      <c r="K185" s="1349"/>
      <c r="L185" s="1349"/>
      <c r="M185" s="1349"/>
      <c r="N185" s="1349"/>
      <c r="O185" s="1349"/>
      <c r="P185" s="1349"/>
      <c r="Q185" s="1349"/>
      <c r="R185" s="1349"/>
      <c r="S185" s="1349"/>
      <c r="T185" s="1349"/>
      <c r="U185" s="1349"/>
      <c r="V185" s="1349"/>
      <c r="W185" s="1349"/>
      <c r="X185" s="1349"/>
      <c r="Y185" s="1349"/>
      <c r="Z185" s="1349"/>
      <c r="AA185" s="1349"/>
      <c r="AB185" s="1349"/>
      <c r="AC185" s="1349"/>
      <c r="AD185" s="1349"/>
      <c r="AE185" s="1349"/>
      <c r="AF185" s="1349"/>
      <c r="AG185" s="1349"/>
      <c r="AH185" s="1349"/>
      <c r="AI185" s="1349"/>
      <c r="AJ185" s="1349"/>
      <c r="AK185" s="1349"/>
      <c r="AL185" s="1349"/>
      <c r="AM185" s="1349"/>
      <c r="AN185" s="1349"/>
      <c r="AO185" s="1349"/>
    </row>
    <row r="186">
      <c r="B186" s="1513" t="s">
        <v>1560</v>
      </c>
      <c r="G186" s="1349"/>
      <c r="H186" s="1349"/>
      <c r="I186" s="1349"/>
      <c r="J186" s="1349"/>
      <c r="K186" s="1349"/>
      <c r="L186" s="1349"/>
      <c r="M186" s="1349"/>
      <c r="N186" s="1349"/>
      <c r="O186" s="1349"/>
      <c r="P186" s="1349"/>
      <c r="Q186" s="1349"/>
      <c r="R186" s="1349"/>
      <c r="S186" s="1349"/>
      <c r="T186" s="1349"/>
      <c r="U186" s="1349"/>
      <c r="V186" s="1349"/>
      <c r="W186" s="1349"/>
      <c r="X186" s="1349"/>
      <c r="Y186" s="1349"/>
      <c r="Z186" s="1349"/>
      <c r="AA186" s="1349"/>
      <c r="AB186" s="1349"/>
      <c r="AC186" s="1349"/>
      <c r="AD186" s="1349"/>
      <c r="AE186" s="1349"/>
      <c r="AF186" s="1349"/>
      <c r="AG186" s="1349"/>
      <c r="AH186" s="1349"/>
      <c r="AI186" s="1349"/>
      <c r="AJ186" s="1349"/>
      <c r="AK186" s="1349"/>
      <c r="AL186" s="1349"/>
      <c r="AM186" s="1349"/>
      <c r="AN186" s="1349"/>
      <c r="AO186" s="1349"/>
    </row>
    <row r="187">
      <c r="B187" s="1513" t="s">
        <v>1561</v>
      </c>
      <c r="G187" s="1349"/>
      <c r="H187" s="1349"/>
      <c r="I187" s="1349"/>
      <c r="J187" s="1349"/>
      <c r="K187" s="1349"/>
      <c r="L187" s="1349"/>
      <c r="M187" s="1349"/>
      <c r="N187" s="1349"/>
      <c r="O187" s="1349"/>
      <c r="P187" s="1349"/>
      <c r="Q187" s="1349"/>
      <c r="R187" s="1349"/>
      <c r="S187" s="1349"/>
      <c r="T187" s="1349"/>
      <c r="U187" s="1349"/>
      <c r="V187" s="1349"/>
      <c r="W187" s="1349"/>
      <c r="X187" s="1349"/>
      <c r="Y187" s="1349"/>
      <c r="Z187" s="1349"/>
      <c r="AA187" s="1349"/>
      <c r="AB187" s="1349"/>
      <c r="AC187" s="1349"/>
      <c r="AD187" s="1349"/>
      <c r="AE187" s="1349"/>
      <c r="AF187" s="1349"/>
      <c r="AG187" s="1349"/>
      <c r="AH187" s="1349"/>
      <c r="AI187" s="1349"/>
      <c r="AJ187" s="1349"/>
      <c r="AK187" s="1349"/>
      <c r="AL187" s="1349"/>
      <c r="AM187" s="1349"/>
      <c r="AN187" s="1349"/>
      <c r="AO187" s="1349"/>
    </row>
    <row r="188">
      <c r="B188" s="1517" t="s">
        <v>1562</v>
      </c>
      <c r="G188" s="1349"/>
      <c r="H188" s="1349"/>
      <c r="I188" s="1349"/>
      <c r="J188" s="1349"/>
      <c r="K188" s="1349"/>
      <c r="L188" s="1349"/>
      <c r="M188" s="1349"/>
      <c r="N188" s="1349"/>
      <c r="O188" s="1349"/>
      <c r="P188" s="1349"/>
      <c r="Q188" s="1349"/>
      <c r="R188" s="1349"/>
      <c r="S188" s="1349"/>
      <c r="T188" s="1349"/>
      <c r="U188" s="1349"/>
      <c r="V188" s="1349"/>
      <c r="W188" s="1349"/>
      <c r="X188" s="1349"/>
      <c r="Y188" s="1349"/>
      <c r="Z188" s="1349"/>
      <c r="AA188" s="1349"/>
      <c r="AB188" s="1349"/>
      <c r="AC188" s="1349"/>
      <c r="AD188" s="1349"/>
      <c r="AE188" s="1349"/>
      <c r="AF188" s="1349"/>
      <c r="AG188" s="1349"/>
      <c r="AH188" s="1349"/>
      <c r="AI188" s="1349"/>
      <c r="AJ188" s="1349"/>
      <c r="AK188" s="1349"/>
      <c r="AL188" s="1349"/>
      <c r="AM188" s="1349"/>
      <c r="AN188" s="1349"/>
      <c r="AO188" s="1349"/>
    </row>
    <row r="189">
      <c r="B189" s="1517" t="s">
        <v>1563</v>
      </c>
      <c r="G189" s="1349"/>
      <c r="H189" s="1349"/>
      <c r="I189" s="1349"/>
      <c r="J189" s="1349"/>
      <c r="K189" s="1349"/>
      <c r="L189" s="1349"/>
      <c r="M189" s="1349"/>
      <c r="N189" s="1349"/>
      <c r="O189" s="1349"/>
      <c r="P189" s="1349"/>
      <c r="Q189" s="1349"/>
      <c r="R189" s="1349"/>
      <c r="S189" s="1349"/>
      <c r="T189" s="1349"/>
      <c r="U189" s="1349"/>
      <c r="V189" s="1349"/>
      <c r="W189" s="1349"/>
      <c r="X189" s="1349"/>
      <c r="Y189" s="1349"/>
      <c r="Z189" s="1349"/>
      <c r="AA189" s="1349"/>
      <c r="AB189" s="1349"/>
      <c r="AC189" s="1349"/>
      <c r="AD189" s="1349"/>
      <c r="AE189" s="1349"/>
      <c r="AF189" s="1349"/>
      <c r="AG189" s="1349"/>
      <c r="AH189" s="1349"/>
      <c r="AI189" s="1349"/>
      <c r="AJ189" s="1349"/>
      <c r="AK189" s="1349"/>
      <c r="AL189" s="1349"/>
      <c r="AM189" s="1349"/>
      <c r="AN189" s="1349"/>
      <c r="AO189" s="1349"/>
    </row>
    <row r="190">
      <c r="B190" s="1513" t="s">
        <v>1564</v>
      </c>
      <c r="G190" s="1349"/>
      <c r="H190" s="1349"/>
      <c r="I190" s="1349"/>
      <c r="J190" s="1349"/>
      <c r="K190" s="1349"/>
      <c r="L190" s="1349"/>
      <c r="M190" s="1349"/>
      <c r="N190" s="1349"/>
      <c r="O190" s="1349"/>
      <c r="P190" s="1349"/>
      <c r="Q190" s="1349"/>
      <c r="R190" s="1349"/>
      <c r="S190" s="1349"/>
      <c r="T190" s="1349"/>
      <c r="U190" s="1349"/>
      <c r="V190" s="1349"/>
      <c r="W190" s="1349"/>
      <c r="X190" s="1349"/>
      <c r="Y190" s="1349"/>
      <c r="Z190" s="1349"/>
      <c r="AA190" s="1349"/>
      <c r="AB190" s="1349"/>
      <c r="AC190" s="1349"/>
      <c r="AD190" s="1349"/>
      <c r="AE190" s="1349"/>
      <c r="AF190" s="1349"/>
      <c r="AG190" s="1349"/>
      <c r="AH190" s="1349"/>
      <c r="AI190" s="1349"/>
      <c r="AJ190" s="1349"/>
      <c r="AK190" s="1349"/>
      <c r="AL190" s="1349"/>
      <c r="AM190" s="1349"/>
      <c r="AN190" s="1349"/>
      <c r="AO190" s="1349"/>
    </row>
    <row r="191">
      <c r="B191" s="1513" t="s">
        <v>1565</v>
      </c>
      <c r="G191" s="1349"/>
      <c r="H191" s="1349"/>
      <c r="I191" s="1349"/>
      <c r="J191" s="1349"/>
      <c r="K191" s="1349"/>
      <c r="L191" s="1349"/>
      <c r="M191" s="1349"/>
      <c r="N191" s="1349"/>
      <c r="O191" s="1349"/>
      <c r="P191" s="1349"/>
      <c r="Q191" s="1349"/>
      <c r="R191" s="1349"/>
      <c r="S191" s="1349"/>
      <c r="T191" s="1349"/>
      <c r="U191" s="1349"/>
      <c r="V191" s="1349"/>
      <c r="W191" s="1349"/>
      <c r="X191" s="1349"/>
      <c r="Y191" s="1349"/>
      <c r="Z191" s="1349"/>
      <c r="AA191" s="1349"/>
      <c r="AB191" s="1349"/>
      <c r="AC191" s="1349"/>
      <c r="AD191" s="1349"/>
      <c r="AE191" s="1349"/>
      <c r="AF191" s="1349"/>
      <c r="AG191" s="1349"/>
      <c r="AH191" s="1349"/>
      <c r="AI191" s="1349"/>
      <c r="AJ191" s="1349"/>
      <c r="AK191" s="1349"/>
      <c r="AL191" s="1349"/>
      <c r="AM191" s="1349"/>
      <c r="AN191" s="1349"/>
      <c r="AO191" s="1349"/>
    </row>
    <row r="192">
      <c r="B192" s="1513" t="s">
        <v>1566</v>
      </c>
      <c r="G192" s="1349"/>
      <c r="H192" s="1349"/>
      <c r="I192" s="1349"/>
      <c r="J192" s="1349"/>
      <c r="K192" s="1349"/>
      <c r="L192" s="1349"/>
      <c r="M192" s="1349"/>
      <c r="N192" s="1349"/>
      <c r="O192" s="1349"/>
      <c r="P192" s="1349"/>
      <c r="Q192" s="1349"/>
      <c r="R192" s="1349"/>
      <c r="S192" s="1349"/>
      <c r="T192" s="1349"/>
      <c r="U192" s="1349"/>
      <c r="V192" s="1349"/>
      <c r="W192" s="1349"/>
      <c r="X192" s="1349"/>
      <c r="Y192" s="1349"/>
      <c r="Z192" s="1349"/>
      <c r="AA192" s="1349"/>
      <c r="AB192" s="1349"/>
      <c r="AC192" s="1349"/>
      <c r="AD192" s="1349"/>
      <c r="AE192" s="1349"/>
      <c r="AF192" s="1349"/>
      <c r="AG192" s="1349"/>
      <c r="AH192" s="1349"/>
      <c r="AI192" s="1349"/>
      <c r="AJ192" s="1349"/>
      <c r="AK192" s="1349"/>
      <c r="AL192" s="1349"/>
      <c r="AM192" s="1349"/>
      <c r="AN192" s="1349"/>
      <c r="AO192" s="1349"/>
    </row>
    <row r="193">
      <c r="A193" s="1511" t="s">
        <v>1577</v>
      </c>
      <c r="B193" s="1512" t="s">
        <v>1558</v>
      </c>
      <c r="G193" s="1349"/>
      <c r="H193" s="1349"/>
      <c r="I193" s="1349"/>
      <c r="J193" s="1349"/>
      <c r="K193" s="1349"/>
      <c r="L193" s="1349"/>
      <c r="M193" s="1349"/>
      <c r="N193" s="1349"/>
      <c r="O193" s="1349"/>
      <c r="P193" s="1349"/>
      <c r="Q193" s="1349"/>
      <c r="R193" s="1349"/>
      <c r="S193" s="1349"/>
      <c r="T193" s="1349"/>
      <c r="U193" s="1349"/>
      <c r="V193" s="1349"/>
      <c r="W193" s="1349"/>
      <c r="X193" s="1349"/>
      <c r="Y193" s="1349"/>
      <c r="Z193" s="1349"/>
      <c r="AA193" s="1349"/>
      <c r="AB193" s="1349"/>
      <c r="AC193" s="1349"/>
      <c r="AD193" s="1349"/>
      <c r="AE193" s="1349"/>
      <c r="AF193" s="1349"/>
      <c r="AG193" s="1349"/>
      <c r="AH193" s="1349"/>
      <c r="AI193" s="1349"/>
      <c r="AJ193" s="1349"/>
      <c r="AK193" s="1349"/>
      <c r="AL193" s="1349"/>
      <c r="AM193" s="1349"/>
      <c r="AN193" s="1349"/>
      <c r="AO193" s="1349"/>
    </row>
    <row r="194">
      <c r="B194" s="1513" t="s">
        <v>1559</v>
      </c>
      <c r="G194" s="1349"/>
      <c r="H194" s="1349"/>
      <c r="I194" s="1349"/>
      <c r="J194" s="1349"/>
      <c r="K194" s="1349"/>
      <c r="L194" s="1349"/>
      <c r="M194" s="1349"/>
      <c r="N194" s="1349"/>
      <c r="O194" s="1349"/>
      <c r="P194" s="1349"/>
      <c r="Q194" s="1349"/>
      <c r="R194" s="1349"/>
      <c r="S194" s="1349"/>
      <c r="T194" s="1349"/>
      <c r="U194" s="1349"/>
      <c r="V194" s="1349"/>
      <c r="W194" s="1349"/>
      <c r="X194" s="1349"/>
      <c r="Y194" s="1349"/>
      <c r="Z194" s="1349"/>
      <c r="AA194" s="1349"/>
      <c r="AB194" s="1349"/>
      <c r="AC194" s="1349"/>
      <c r="AD194" s="1349"/>
      <c r="AE194" s="1349"/>
      <c r="AF194" s="1349"/>
      <c r="AG194" s="1349"/>
      <c r="AH194" s="1349"/>
      <c r="AI194" s="1349"/>
      <c r="AJ194" s="1349"/>
      <c r="AK194" s="1349"/>
      <c r="AL194" s="1349"/>
      <c r="AM194" s="1349"/>
      <c r="AN194" s="1349"/>
      <c r="AO194" s="1349"/>
    </row>
    <row r="195">
      <c r="B195" s="1513" t="s">
        <v>1560</v>
      </c>
      <c r="G195" s="1349"/>
      <c r="H195" s="1349"/>
      <c r="I195" s="1349"/>
      <c r="J195" s="1349"/>
      <c r="K195" s="1349"/>
      <c r="L195" s="1349"/>
      <c r="M195" s="1349"/>
      <c r="N195" s="1349"/>
      <c r="O195" s="1349"/>
      <c r="P195" s="1349"/>
      <c r="Q195" s="1349"/>
      <c r="R195" s="1349"/>
      <c r="S195" s="1349"/>
      <c r="T195" s="1349"/>
      <c r="U195" s="1349"/>
      <c r="V195" s="1349"/>
      <c r="W195" s="1349"/>
      <c r="X195" s="1349"/>
      <c r="Y195" s="1349"/>
      <c r="Z195" s="1349"/>
      <c r="AA195" s="1349"/>
      <c r="AB195" s="1349"/>
      <c r="AC195" s="1349"/>
      <c r="AD195" s="1349"/>
      <c r="AE195" s="1349"/>
      <c r="AF195" s="1349"/>
      <c r="AG195" s="1349"/>
      <c r="AH195" s="1349"/>
      <c r="AI195" s="1349"/>
      <c r="AJ195" s="1349"/>
      <c r="AK195" s="1349"/>
      <c r="AL195" s="1349"/>
      <c r="AM195" s="1349"/>
      <c r="AN195" s="1349"/>
      <c r="AO195" s="1349"/>
    </row>
    <row r="196">
      <c r="B196" s="1513" t="s">
        <v>1561</v>
      </c>
      <c r="G196" s="1349"/>
      <c r="H196" s="1349"/>
      <c r="I196" s="1349"/>
      <c r="J196" s="1349"/>
      <c r="K196" s="1349"/>
      <c r="L196" s="1349"/>
      <c r="M196" s="1349"/>
      <c r="N196" s="1349"/>
      <c r="O196" s="1349"/>
      <c r="P196" s="1349"/>
      <c r="Q196" s="1349"/>
      <c r="R196" s="1349"/>
      <c r="S196" s="1349"/>
      <c r="T196" s="1349"/>
      <c r="U196" s="1349"/>
      <c r="V196" s="1349"/>
      <c r="W196" s="1349"/>
      <c r="X196" s="1349"/>
      <c r="Y196" s="1349"/>
      <c r="Z196" s="1349"/>
      <c r="AA196" s="1349"/>
      <c r="AB196" s="1349"/>
      <c r="AC196" s="1349"/>
      <c r="AD196" s="1349"/>
      <c r="AE196" s="1349"/>
      <c r="AF196" s="1349"/>
      <c r="AG196" s="1349"/>
      <c r="AH196" s="1349"/>
      <c r="AI196" s="1349"/>
      <c r="AJ196" s="1349"/>
      <c r="AK196" s="1349"/>
      <c r="AL196" s="1349"/>
      <c r="AM196" s="1349"/>
      <c r="AN196" s="1349"/>
      <c r="AO196" s="1349"/>
    </row>
    <row r="197">
      <c r="B197" s="1517" t="s">
        <v>1562</v>
      </c>
      <c r="G197" s="1349"/>
      <c r="H197" s="1349"/>
      <c r="I197" s="1349"/>
      <c r="J197" s="1349"/>
      <c r="K197" s="1349"/>
      <c r="L197" s="1349"/>
      <c r="M197" s="1349"/>
      <c r="N197" s="1349"/>
      <c r="O197" s="1349"/>
      <c r="P197" s="1349"/>
      <c r="Q197" s="1349"/>
      <c r="R197" s="1349"/>
      <c r="S197" s="1349"/>
      <c r="T197" s="1349"/>
      <c r="U197" s="1349"/>
      <c r="V197" s="1349"/>
      <c r="W197" s="1349"/>
      <c r="X197" s="1349"/>
      <c r="Y197" s="1349"/>
      <c r="Z197" s="1349"/>
      <c r="AA197" s="1349"/>
      <c r="AB197" s="1349"/>
      <c r="AC197" s="1349"/>
      <c r="AD197" s="1349"/>
      <c r="AE197" s="1349"/>
      <c r="AF197" s="1349"/>
      <c r="AG197" s="1349"/>
      <c r="AH197" s="1349"/>
      <c r="AI197" s="1349"/>
      <c r="AJ197" s="1349"/>
      <c r="AK197" s="1349"/>
      <c r="AL197" s="1349"/>
      <c r="AM197" s="1349"/>
      <c r="AN197" s="1349"/>
      <c r="AO197" s="1349"/>
    </row>
    <row r="198">
      <c r="B198" s="1517" t="s">
        <v>1563</v>
      </c>
      <c r="G198" s="1349"/>
      <c r="H198" s="1349"/>
      <c r="I198" s="1349"/>
      <c r="J198" s="1349"/>
      <c r="K198" s="1349"/>
      <c r="L198" s="1349"/>
      <c r="M198" s="1349"/>
      <c r="N198" s="1349"/>
      <c r="O198" s="1349"/>
      <c r="P198" s="1349"/>
      <c r="Q198" s="1349"/>
      <c r="R198" s="1349"/>
      <c r="S198" s="1349"/>
      <c r="T198" s="1349"/>
      <c r="U198" s="1349"/>
      <c r="V198" s="1349"/>
      <c r="W198" s="1349"/>
      <c r="X198" s="1349"/>
      <c r="Y198" s="1349"/>
      <c r="Z198" s="1349"/>
      <c r="AA198" s="1349"/>
      <c r="AB198" s="1349"/>
      <c r="AC198" s="1349"/>
      <c r="AD198" s="1349"/>
      <c r="AE198" s="1349"/>
      <c r="AF198" s="1349"/>
      <c r="AG198" s="1349"/>
      <c r="AH198" s="1349"/>
      <c r="AI198" s="1349"/>
      <c r="AJ198" s="1349"/>
      <c r="AK198" s="1349"/>
      <c r="AL198" s="1349"/>
      <c r="AM198" s="1349"/>
      <c r="AN198" s="1349"/>
      <c r="AO198" s="1349"/>
    </row>
    <row r="199">
      <c r="B199" s="1513" t="s">
        <v>1564</v>
      </c>
      <c r="G199" s="1349"/>
      <c r="H199" s="1349"/>
      <c r="I199" s="1349"/>
      <c r="J199" s="1349"/>
      <c r="K199" s="1349"/>
      <c r="L199" s="1349"/>
      <c r="M199" s="1349"/>
      <c r="N199" s="1349"/>
      <c r="O199" s="1349"/>
      <c r="P199" s="1349"/>
      <c r="Q199" s="1349"/>
      <c r="R199" s="1349"/>
      <c r="S199" s="1349"/>
      <c r="T199" s="1349"/>
      <c r="U199" s="1349"/>
      <c r="V199" s="1349"/>
      <c r="W199" s="1349"/>
      <c r="X199" s="1349"/>
      <c r="Y199" s="1349"/>
      <c r="Z199" s="1349"/>
      <c r="AA199" s="1349"/>
      <c r="AB199" s="1349"/>
      <c r="AC199" s="1349"/>
      <c r="AD199" s="1349"/>
      <c r="AE199" s="1349"/>
      <c r="AF199" s="1349"/>
      <c r="AG199" s="1349"/>
      <c r="AH199" s="1349"/>
      <c r="AI199" s="1349"/>
      <c r="AJ199" s="1349"/>
      <c r="AK199" s="1349"/>
      <c r="AL199" s="1349"/>
      <c r="AM199" s="1349"/>
      <c r="AN199" s="1349"/>
      <c r="AO199" s="1349"/>
    </row>
    <row r="200">
      <c r="B200" s="1513" t="s">
        <v>1565</v>
      </c>
      <c r="G200" s="1349"/>
      <c r="H200" s="1349"/>
      <c r="I200" s="1349"/>
      <c r="J200" s="1349"/>
      <c r="K200" s="1349"/>
      <c r="L200" s="1349"/>
      <c r="M200" s="1349"/>
      <c r="N200" s="1349"/>
      <c r="O200" s="1349"/>
      <c r="P200" s="1349"/>
      <c r="Q200" s="1349"/>
      <c r="R200" s="1349"/>
      <c r="S200" s="1349"/>
      <c r="T200" s="1349"/>
      <c r="U200" s="1349"/>
      <c r="V200" s="1349"/>
      <c r="W200" s="1349"/>
      <c r="X200" s="1349"/>
      <c r="Y200" s="1349"/>
      <c r="Z200" s="1349"/>
      <c r="AA200" s="1349"/>
      <c r="AB200" s="1349"/>
      <c r="AC200" s="1349"/>
      <c r="AD200" s="1349"/>
      <c r="AE200" s="1349"/>
      <c r="AF200" s="1349"/>
      <c r="AG200" s="1349"/>
      <c r="AH200" s="1349"/>
      <c r="AI200" s="1349"/>
      <c r="AJ200" s="1349"/>
      <c r="AK200" s="1349"/>
      <c r="AL200" s="1349"/>
      <c r="AM200" s="1349"/>
      <c r="AN200" s="1349"/>
      <c r="AO200" s="1349"/>
    </row>
    <row r="201">
      <c r="B201" s="1513" t="s">
        <v>1566</v>
      </c>
      <c r="G201" s="1349"/>
      <c r="H201" s="1349"/>
      <c r="I201" s="1349"/>
      <c r="J201" s="1349"/>
      <c r="K201" s="1349"/>
      <c r="L201" s="1349"/>
      <c r="M201" s="1349"/>
      <c r="N201" s="1349"/>
      <c r="O201" s="1349"/>
      <c r="P201" s="1349"/>
      <c r="Q201" s="1349"/>
      <c r="R201" s="1349"/>
      <c r="S201" s="1349"/>
      <c r="T201" s="1349"/>
      <c r="U201" s="1349"/>
      <c r="V201" s="1349"/>
      <c r="W201" s="1349"/>
      <c r="X201" s="1349"/>
      <c r="Y201" s="1349"/>
      <c r="Z201" s="1349"/>
      <c r="AA201" s="1349"/>
      <c r="AB201" s="1349"/>
      <c r="AC201" s="1349"/>
      <c r="AD201" s="1349"/>
      <c r="AE201" s="1349"/>
      <c r="AF201" s="1349"/>
      <c r="AG201" s="1349"/>
      <c r="AH201" s="1349"/>
      <c r="AI201" s="1349"/>
      <c r="AJ201" s="1349"/>
      <c r="AK201" s="1349"/>
      <c r="AL201" s="1349"/>
      <c r="AM201" s="1349"/>
      <c r="AN201" s="1349"/>
      <c r="AO201" s="1349"/>
    </row>
    <row r="202">
      <c r="A202" s="1511" t="s">
        <v>1578</v>
      </c>
      <c r="B202" s="1512" t="s">
        <v>1558</v>
      </c>
      <c r="G202" s="1349"/>
      <c r="H202" s="1349"/>
      <c r="I202" s="1349"/>
      <c r="J202" s="1349"/>
      <c r="K202" s="1349"/>
      <c r="L202" s="1349"/>
      <c r="M202" s="1349"/>
      <c r="N202" s="1349"/>
      <c r="O202" s="1349"/>
      <c r="P202" s="1349"/>
      <c r="Q202" s="1349"/>
      <c r="R202" s="1349"/>
      <c r="S202" s="1349"/>
      <c r="T202" s="1349"/>
      <c r="U202" s="1349"/>
      <c r="V202" s="1349"/>
      <c r="W202" s="1349"/>
      <c r="X202" s="1349"/>
      <c r="Y202" s="1349"/>
      <c r="Z202" s="1349"/>
      <c r="AA202" s="1349"/>
      <c r="AB202" s="1349"/>
      <c r="AC202" s="1349"/>
      <c r="AD202" s="1349"/>
      <c r="AE202" s="1349"/>
      <c r="AF202" s="1349"/>
      <c r="AG202" s="1349"/>
      <c r="AH202" s="1349"/>
      <c r="AI202" s="1349"/>
      <c r="AJ202" s="1349"/>
      <c r="AK202" s="1349"/>
      <c r="AL202" s="1349"/>
      <c r="AM202" s="1349"/>
      <c r="AN202" s="1349"/>
      <c r="AO202" s="1349"/>
    </row>
    <row r="203">
      <c r="B203" s="1513" t="s">
        <v>1559</v>
      </c>
      <c r="G203" s="1349"/>
      <c r="H203" s="1349"/>
      <c r="I203" s="1349"/>
      <c r="J203" s="1349"/>
      <c r="K203" s="1349"/>
      <c r="L203" s="1349"/>
      <c r="M203" s="1349"/>
      <c r="N203" s="1349"/>
      <c r="O203" s="1349"/>
      <c r="P203" s="1349"/>
      <c r="Q203" s="1349"/>
      <c r="R203" s="1349"/>
      <c r="S203" s="1349"/>
      <c r="T203" s="1349"/>
      <c r="U203" s="1349"/>
      <c r="V203" s="1349"/>
      <c r="W203" s="1349"/>
      <c r="X203" s="1349"/>
      <c r="Y203" s="1349"/>
      <c r="Z203" s="1349"/>
      <c r="AA203" s="1349"/>
      <c r="AB203" s="1349"/>
      <c r="AC203" s="1349"/>
      <c r="AD203" s="1349"/>
      <c r="AE203" s="1349"/>
      <c r="AF203" s="1349"/>
      <c r="AG203" s="1349"/>
      <c r="AH203" s="1349"/>
      <c r="AI203" s="1349"/>
      <c r="AJ203" s="1349"/>
      <c r="AK203" s="1349"/>
      <c r="AL203" s="1349"/>
      <c r="AM203" s="1349"/>
      <c r="AN203" s="1349"/>
      <c r="AO203" s="1349"/>
    </row>
    <row r="204">
      <c r="B204" s="1513" t="s">
        <v>1560</v>
      </c>
      <c r="G204" s="1349"/>
      <c r="H204" s="1349"/>
      <c r="I204" s="1349"/>
      <c r="J204" s="1349"/>
      <c r="K204" s="1349"/>
      <c r="L204" s="1349"/>
      <c r="M204" s="1349"/>
      <c r="N204" s="1349"/>
      <c r="O204" s="1349"/>
      <c r="P204" s="1349"/>
      <c r="Q204" s="1349"/>
      <c r="R204" s="1349"/>
      <c r="S204" s="1349"/>
      <c r="T204" s="1349"/>
      <c r="U204" s="1349"/>
      <c r="V204" s="1349"/>
      <c r="W204" s="1349"/>
      <c r="X204" s="1349"/>
      <c r="Y204" s="1349"/>
      <c r="Z204" s="1349"/>
      <c r="AA204" s="1349"/>
      <c r="AB204" s="1349"/>
      <c r="AC204" s="1349"/>
      <c r="AD204" s="1349"/>
      <c r="AE204" s="1349"/>
      <c r="AF204" s="1349"/>
      <c r="AG204" s="1349"/>
      <c r="AH204" s="1349"/>
      <c r="AI204" s="1349"/>
      <c r="AJ204" s="1349"/>
      <c r="AK204" s="1349"/>
      <c r="AL204" s="1349"/>
      <c r="AM204" s="1349"/>
      <c r="AN204" s="1349"/>
      <c r="AO204" s="1349"/>
    </row>
    <row r="205">
      <c r="B205" s="1513" t="s">
        <v>1561</v>
      </c>
      <c r="G205" s="1349"/>
      <c r="H205" s="1349"/>
      <c r="I205" s="1349"/>
      <c r="J205" s="1349"/>
      <c r="K205" s="1349"/>
      <c r="L205" s="1349"/>
      <c r="M205" s="1349"/>
      <c r="N205" s="1349"/>
      <c r="O205" s="1349"/>
      <c r="P205" s="1349"/>
      <c r="Q205" s="1349"/>
      <c r="R205" s="1349"/>
      <c r="S205" s="1349"/>
      <c r="T205" s="1349"/>
      <c r="U205" s="1349"/>
      <c r="V205" s="1349"/>
      <c r="W205" s="1349"/>
      <c r="X205" s="1349"/>
      <c r="Y205" s="1349"/>
      <c r="Z205" s="1349"/>
      <c r="AA205" s="1349"/>
      <c r="AB205" s="1349"/>
      <c r="AC205" s="1349"/>
      <c r="AD205" s="1349"/>
      <c r="AE205" s="1349"/>
      <c r="AF205" s="1349"/>
      <c r="AG205" s="1349"/>
      <c r="AH205" s="1349"/>
      <c r="AI205" s="1349"/>
      <c r="AJ205" s="1349"/>
      <c r="AK205" s="1349"/>
      <c r="AL205" s="1349"/>
      <c r="AM205" s="1349"/>
      <c r="AN205" s="1349"/>
      <c r="AO205" s="1349"/>
    </row>
    <row r="206">
      <c r="B206" s="1517" t="s">
        <v>1562</v>
      </c>
      <c r="G206" s="1349"/>
      <c r="H206" s="1349"/>
      <c r="I206" s="1349"/>
      <c r="J206" s="1349"/>
      <c r="K206" s="1349"/>
      <c r="L206" s="1349"/>
      <c r="M206" s="1349"/>
      <c r="N206" s="1349"/>
      <c r="O206" s="1349"/>
      <c r="P206" s="1349"/>
      <c r="Q206" s="1349"/>
      <c r="R206" s="1349"/>
      <c r="S206" s="1349"/>
      <c r="T206" s="1349"/>
      <c r="U206" s="1349"/>
      <c r="V206" s="1349"/>
      <c r="W206" s="1349"/>
      <c r="X206" s="1349"/>
      <c r="Y206" s="1349"/>
      <c r="Z206" s="1349"/>
      <c r="AA206" s="1349"/>
      <c r="AB206" s="1349"/>
      <c r="AC206" s="1349"/>
      <c r="AD206" s="1349"/>
      <c r="AE206" s="1349"/>
      <c r="AF206" s="1349"/>
      <c r="AG206" s="1349"/>
      <c r="AH206" s="1349"/>
      <c r="AI206" s="1349"/>
      <c r="AJ206" s="1349"/>
      <c r="AK206" s="1349"/>
      <c r="AL206" s="1349"/>
      <c r="AM206" s="1349"/>
      <c r="AN206" s="1349"/>
      <c r="AO206" s="1349"/>
    </row>
    <row r="207">
      <c r="B207" s="1517" t="s">
        <v>1563</v>
      </c>
      <c r="G207" s="1349"/>
      <c r="H207" s="1349"/>
      <c r="I207" s="1349"/>
      <c r="J207" s="1349"/>
      <c r="K207" s="1349"/>
      <c r="L207" s="1349"/>
      <c r="M207" s="1349"/>
      <c r="N207" s="1349"/>
      <c r="O207" s="1349"/>
      <c r="P207" s="1349"/>
      <c r="Q207" s="1349"/>
      <c r="R207" s="1349"/>
      <c r="S207" s="1349"/>
      <c r="T207" s="1349"/>
      <c r="U207" s="1349"/>
      <c r="V207" s="1349"/>
      <c r="W207" s="1349"/>
      <c r="X207" s="1349"/>
      <c r="Y207" s="1349"/>
      <c r="Z207" s="1349"/>
      <c r="AA207" s="1349"/>
      <c r="AB207" s="1349"/>
      <c r="AC207" s="1349"/>
      <c r="AD207" s="1349"/>
      <c r="AE207" s="1349"/>
      <c r="AF207" s="1349"/>
      <c r="AG207" s="1349"/>
      <c r="AH207" s="1349"/>
      <c r="AI207" s="1349"/>
      <c r="AJ207" s="1349"/>
      <c r="AK207" s="1349"/>
      <c r="AL207" s="1349"/>
      <c r="AM207" s="1349"/>
      <c r="AN207" s="1349"/>
      <c r="AO207" s="1349"/>
    </row>
    <row r="208">
      <c r="B208" s="1513" t="s">
        <v>1564</v>
      </c>
      <c r="G208" s="1349"/>
      <c r="H208" s="1349"/>
      <c r="I208" s="1349"/>
      <c r="J208" s="1349"/>
      <c r="K208" s="1349"/>
      <c r="L208" s="1349"/>
      <c r="M208" s="1349"/>
      <c r="N208" s="1349"/>
      <c r="O208" s="1349"/>
      <c r="P208" s="1349"/>
      <c r="Q208" s="1349"/>
      <c r="R208" s="1349"/>
      <c r="S208" s="1349"/>
      <c r="T208" s="1349"/>
      <c r="U208" s="1349"/>
      <c r="V208" s="1349"/>
      <c r="W208" s="1349"/>
      <c r="X208" s="1349"/>
      <c r="Y208" s="1349"/>
      <c r="Z208" s="1349"/>
      <c r="AA208" s="1349"/>
      <c r="AB208" s="1349"/>
      <c r="AC208" s="1349"/>
      <c r="AD208" s="1349"/>
      <c r="AE208" s="1349"/>
      <c r="AF208" s="1349"/>
      <c r="AG208" s="1349"/>
      <c r="AH208" s="1349"/>
      <c r="AI208" s="1349"/>
      <c r="AJ208" s="1349"/>
      <c r="AK208" s="1349"/>
      <c r="AL208" s="1349"/>
      <c r="AM208" s="1349"/>
      <c r="AN208" s="1349"/>
      <c r="AO208" s="1349"/>
    </row>
    <row r="209">
      <c r="B209" s="1513" t="s">
        <v>1565</v>
      </c>
      <c r="G209" s="1349"/>
      <c r="H209" s="1349"/>
      <c r="I209" s="1349"/>
      <c r="J209" s="1349"/>
      <c r="K209" s="1349"/>
      <c r="L209" s="1349"/>
      <c r="M209" s="1349"/>
      <c r="N209" s="1349"/>
      <c r="O209" s="1349"/>
      <c r="P209" s="1349"/>
      <c r="Q209" s="1349"/>
      <c r="R209" s="1349"/>
      <c r="S209" s="1349"/>
      <c r="T209" s="1349"/>
      <c r="U209" s="1349"/>
      <c r="V209" s="1349"/>
      <c r="W209" s="1349"/>
      <c r="X209" s="1349"/>
      <c r="Y209" s="1349"/>
      <c r="Z209" s="1349"/>
      <c r="AA209" s="1349"/>
      <c r="AB209" s="1349"/>
      <c r="AC209" s="1349"/>
      <c r="AD209" s="1349"/>
      <c r="AE209" s="1349"/>
      <c r="AF209" s="1349"/>
      <c r="AG209" s="1349"/>
      <c r="AH209" s="1349"/>
      <c r="AI209" s="1349"/>
      <c r="AJ209" s="1349"/>
      <c r="AK209" s="1349"/>
      <c r="AL209" s="1349"/>
      <c r="AM209" s="1349"/>
      <c r="AN209" s="1349"/>
      <c r="AO209" s="1349"/>
    </row>
    <row r="210">
      <c r="B210" s="1513" t="s">
        <v>1566</v>
      </c>
      <c r="G210" s="1349"/>
      <c r="H210" s="1349"/>
      <c r="I210" s="1349"/>
      <c r="J210" s="1349"/>
      <c r="K210" s="1349"/>
      <c r="L210" s="1349"/>
      <c r="M210" s="1349"/>
      <c r="N210" s="1349"/>
      <c r="O210" s="1349"/>
      <c r="P210" s="1349"/>
      <c r="Q210" s="1349"/>
      <c r="R210" s="1349"/>
      <c r="S210" s="1349"/>
      <c r="T210" s="1349"/>
      <c r="U210" s="1349"/>
      <c r="V210" s="1349"/>
      <c r="W210" s="1349"/>
      <c r="X210" s="1349"/>
      <c r="Y210" s="1349"/>
      <c r="Z210" s="1349"/>
      <c r="AA210" s="1349"/>
      <c r="AB210" s="1349"/>
      <c r="AC210" s="1349"/>
      <c r="AD210" s="1349"/>
      <c r="AE210" s="1349"/>
      <c r="AF210" s="1349"/>
      <c r="AG210" s="1349"/>
      <c r="AH210" s="1349"/>
      <c r="AI210" s="1349"/>
      <c r="AJ210" s="1349"/>
      <c r="AK210" s="1349"/>
      <c r="AL210" s="1349"/>
      <c r="AM210" s="1349"/>
      <c r="AN210" s="1349"/>
      <c r="AO210" s="1349"/>
    </row>
    <row r="211">
      <c r="A211" s="1511" t="s">
        <v>1579</v>
      </c>
      <c r="B211" s="1512" t="s">
        <v>1558</v>
      </c>
      <c r="G211" s="1349"/>
      <c r="H211" s="1349"/>
      <c r="I211" s="1349"/>
      <c r="J211" s="1349"/>
      <c r="K211" s="1349"/>
      <c r="L211" s="1349"/>
      <c r="M211" s="1349"/>
      <c r="N211" s="1349"/>
      <c r="O211" s="1349"/>
      <c r="P211" s="1349"/>
      <c r="Q211" s="1349"/>
      <c r="R211" s="1349"/>
      <c r="S211" s="1349"/>
      <c r="T211" s="1349"/>
      <c r="U211" s="1349"/>
      <c r="V211" s="1349"/>
      <c r="W211" s="1349"/>
      <c r="X211" s="1349"/>
      <c r="Y211" s="1349"/>
      <c r="Z211" s="1349"/>
      <c r="AA211" s="1349"/>
      <c r="AB211" s="1349"/>
      <c r="AC211" s="1349"/>
      <c r="AD211" s="1349"/>
      <c r="AE211" s="1349"/>
      <c r="AF211" s="1349"/>
      <c r="AG211" s="1349"/>
      <c r="AH211" s="1349"/>
      <c r="AI211" s="1349"/>
      <c r="AJ211" s="1349"/>
      <c r="AK211" s="1349"/>
      <c r="AL211" s="1349"/>
      <c r="AM211" s="1349"/>
      <c r="AN211" s="1349"/>
      <c r="AO211" s="1349"/>
    </row>
    <row r="212">
      <c r="B212" s="1513" t="s">
        <v>1559</v>
      </c>
      <c r="G212" s="1349"/>
      <c r="H212" s="1349"/>
      <c r="I212" s="1349"/>
      <c r="J212" s="1349"/>
      <c r="K212" s="1349"/>
      <c r="L212" s="1349"/>
      <c r="M212" s="1349"/>
      <c r="N212" s="1349"/>
      <c r="O212" s="1349"/>
      <c r="P212" s="1349"/>
      <c r="Q212" s="1349"/>
      <c r="R212" s="1349"/>
      <c r="S212" s="1349"/>
      <c r="T212" s="1349"/>
      <c r="U212" s="1349"/>
      <c r="V212" s="1349"/>
      <c r="W212" s="1349"/>
      <c r="X212" s="1349"/>
      <c r="Y212" s="1349"/>
      <c r="Z212" s="1349"/>
      <c r="AA212" s="1349"/>
      <c r="AB212" s="1349"/>
      <c r="AC212" s="1349"/>
      <c r="AD212" s="1349"/>
      <c r="AE212" s="1349"/>
      <c r="AF212" s="1349"/>
      <c r="AG212" s="1349"/>
      <c r="AH212" s="1349"/>
      <c r="AI212" s="1349"/>
      <c r="AJ212" s="1349"/>
      <c r="AK212" s="1349"/>
      <c r="AL212" s="1349"/>
      <c r="AM212" s="1349"/>
      <c r="AN212" s="1349"/>
      <c r="AO212" s="1349"/>
    </row>
    <row r="213">
      <c r="B213" s="1513" t="s">
        <v>1560</v>
      </c>
      <c r="G213" s="1349"/>
      <c r="H213" s="1349"/>
      <c r="I213" s="1349"/>
      <c r="J213" s="1349"/>
      <c r="K213" s="1349"/>
      <c r="L213" s="1349"/>
      <c r="M213" s="1349"/>
      <c r="N213" s="1349"/>
      <c r="O213" s="1349"/>
      <c r="P213" s="1349"/>
      <c r="Q213" s="1349"/>
      <c r="R213" s="1349"/>
      <c r="S213" s="1349"/>
      <c r="T213" s="1349"/>
      <c r="U213" s="1349"/>
      <c r="V213" s="1349"/>
      <c r="W213" s="1349"/>
      <c r="X213" s="1349"/>
      <c r="Y213" s="1349"/>
      <c r="Z213" s="1349"/>
      <c r="AA213" s="1349"/>
      <c r="AB213" s="1349"/>
      <c r="AC213" s="1349"/>
      <c r="AD213" s="1349"/>
      <c r="AE213" s="1349"/>
      <c r="AF213" s="1349"/>
      <c r="AG213" s="1349"/>
      <c r="AH213" s="1349"/>
      <c r="AI213" s="1349"/>
      <c r="AJ213" s="1349"/>
      <c r="AK213" s="1349"/>
      <c r="AL213" s="1349"/>
      <c r="AM213" s="1349"/>
      <c r="AN213" s="1349"/>
      <c r="AO213" s="1349"/>
    </row>
    <row r="214">
      <c r="B214" s="1513" t="s">
        <v>1561</v>
      </c>
      <c r="G214" s="1349"/>
      <c r="H214" s="1349"/>
      <c r="I214" s="1349"/>
      <c r="J214" s="1349"/>
      <c r="K214" s="1349"/>
      <c r="L214" s="1349"/>
      <c r="M214" s="1349"/>
      <c r="N214" s="1349"/>
      <c r="O214" s="1349"/>
      <c r="P214" s="1349"/>
      <c r="Q214" s="1349"/>
      <c r="R214" s="1349"/>
      <c r="S214" s="1349"/>
      <c r="T214" s="1349"/>
      <c r="U214" s="1349"/>
      <c r="V214" s="1349"/>
      <c r="W214" s="1349"/>
      <c r="X214" s="1349"/>
      <c r="Y214" s="1349"/>
      <c r="Z214" s="1349"/>
      <c r="AA214" s="1349"/>
      <c r="AB214" s="1349"/>
      <c r="AC214" s="1349"/>
      <c r="AD214" s="1349"/>
      <c r="AE214" s="1349"/>
      <c r="AF214" s="1349"/>
      <c r="AG214" s="1349"/>
      <c r="AH214" s="1349"/>
      <c r="AI214" s="1349"/>
      <c r="AJ214" s="1349"/>
      <c r="AK214" s="1349"/>
      <c r="AL214" s="1349"/>
      <c r="AM214" s="1349"/>
      <c r="AN214" s="1349"/>
      <c r="AO214" s="1349"/>
    </row>
    <row r="215">
      <c r="B215" s="1517" t="s">
        <v>1562</v>
      </c>
      <c r="G215" s="1349"/>
      <c r="H215" s="1349"/>
      <c r="I215" s="1349"/>
      <c r="J215" s="1349"/>
      <c r="K215" s="1349"/>
      <c r="L215" s="1349"/>
      <c r="M215" s="1349"/>
      <c r="N215" s="1349"/>
      <c r="O215" s="1349"/>
      <c r="P215" s="1349"/>
      <c r="Q215" s="1349"/>
      <c r="R215" s="1349"/>
      <c r="S215" s="1349"/>
      <c r="T215" s="1349"/>
      <c r="U215" s="1349"/>
      <c r="V215" s="1349"/>
      <c r="W215" s="1349"/>
      <c r="X215" s="1349"/>
      <c r="Y215" s="1349"/>
      <c r="Z215" s="1349"/>
      <c r="AA215" s="1349"/>
      <c r="AB215" s="1349"/>
      <c r="AC215" s="1349"/>
      <c r="AD215" s="1349"/>
      <c r="AE215" s="1349"/>
      <c r="AF215" s="1349"/>
      <c r="AG215" s="1349"/>
      <c r="AH215" s="1349"/>
      <c r="AI215" s="1349"/>
      <c r="AJ215" s="1349"/>
      <c r="AK215" s="1349"/>
      <c r="AL215" s="1349"/>
      <c r="AM215" s="1349"/>
      <c r="AN215" s="1349"/>
      <c r="AO215" s="1349"/>
    </row>
    <row r="216">
      <c r="B216" s="1517" t="s">
        <v>1563</v>
      </c>
      <c r="G216" s="1349"/>
      <c r="H216" s="1349"/>
      <c r="I216" s="1349"/>
      <c r="J216" s="1349"/>
      <c r="K216" s="1349"/>
      <c r="L216" s="1349"/>
      <c r="M216" s="1349"/>
      <c r="N216" s="1349"/>
      <c r="O216" s="1349"/>
      <c r="P216" s="1349"/>
      <c r="Q216" s="1349"/>
      <c r="R216" s="1349"/>
      <c r="S216" s="1349"/>
      <c r="T216" s="1349"/>
      <c r="U216" s="1349"/>
      <c r="V216" s="1349"/>
      <c r="W216" s="1349"/>
      <c r="X216" s="1349"/>
      <c r="Y216" s="1349"/>
      <c r="Z216" s="1349"/>
      <c r="AA216" s="1349"/>
      <c r="AB216" s="1349"/>
      <c r="AC216" s="1349"/>
      <c r="AD216" s="1349"/>
      <c r="AE216" s="1349"/>
      <c r="AF216" s="1349"/>
      <c r="AG216" s="1349"/>
      <c r="AH216" s="1349"/>
      <c r="AI216" s="1349"/>
      <c r="AJ216" s="1349"/>
      <c r="AK216" s="1349"/>
      <c r="AL216" s="1349"/>
      <c r="AM216" s="1349"/>
      <c r="AN216" s="1349"/>
      <c r="AO216" s="1349"/>
    </row>
    <row r="217">
      <c r="B217" s="1513" t="s">
        <v>1564</v>
      </c>
      <c r="G217" s="1349"/>
      <c r="H217" s="1349"/>
      <c r="I217" s="1349"/>
      <c r="J217" s="1349"/>
      <c r="K217" s="1349"/>
      <c r="L217" s="1349"/>
      <c r="M217" s="1349"/>
      <c r="N217" s="1349"/>
      <c r="O217" s="1349"/>
      <c r="P217" s="1349"/>
      <c r="Q217" s="1349"/>
      <c r="R217" s="1349"/>
      <c r="S217" s="1349"/>
      <c r="T217" s="1349"/>
      <c r="U217" s="1349"/>
      <c r="V217" s="1349"/>
      <c r="W217" s="1349"/>
      <c r="X217" s="1349"/>
      <c r="Y217" s="1349"/>
      <c r="Z217" s="1349"/>
      <c r="AA217" s="1349"/>
      <c r="AB217" s="1349"/>
      <c r="AC217" s="1349"/>
      <c r="AD217" s="1349"/>
      <c r="AE217" s="1349"/>
      <c r="AF217" s="1349"/>
      <c r="AG217" s="1349"/>
      <c r="AH217" s="1349"/>
      <c r="AI217" s="1349"/>
      <c r="AJ217" s="1349"/>
      <c r="AK217" s="1349"/>
      <c r="AL217" s="1349"/>
      <c r="AM217" s="1349"/>
      <c r="AN217" s="1349"/>
      <c r="AO217" s="1349"/>
    </row>
    <row r="218">
      <c r="B218" s="1513" t="s">
        <v>1565</v>
      </c>
      <c r="G218" s="1349"/>
      <c r="H218" s="1349"/>
      <c r="I218" s="1349"/>
      <c r="J218" s="1349"/>
      <c r="K218" s="1349"/>
      <c r="L218" s="1349"/>
      <c r="M218" s="1349"/>
      <c r="N218" s="1349"/>
      <c r="O218" s="1349"/>
      <c r="P218" s="1349"/>
      <c r="Q218" s="1349"/>
      <c r="R218" s="1349"/>
      <c r="S218" s="1349"/>
      <c r="T218" s="1349"/>
      <c r="U218" s="1349"/>
      <c r="V218" s="1349"/>
      <c r="W218" s="1349"/>
      <c r="X218" s="1349"/>
      <c r="Y218" s="1349"/>
      <c r="Z218" s="1349"/>
      <c r="AA218" s="1349"/>
      <c r="AB218" s="1349"/>
      <c r="AC218" s="1349"/>
      <c r="AD218" s="1349"/>
      <c r="AE218" s="1349"/>
      <c r="AF218" s="1349"/>
      <c r="AG218" s="1349"/>
      <c r="AH218" s="1349"/>
      <c r="AI218" s="1349"/>
      <c r="AJ218" s="1349"/>
      <c r="AK218" s="1349"/>
      <c r="AL218" s="1349"/>
      <c r="AM218" s="1349"/>
      <c r="AN218" s="1349"/>
      <c r="AO218" s="1349"/>
    </row>
    <row r="219">
      <c r="B219" s="1513" t="s">
        <v>1566</v>
      </c>
      <c r="G219" s="1349"/>
      <c r="H219" s="1349"/>
      <c r="I219" s="1349"/>
      <c r="J219" s="1349"/>
      <c r="K219" s="1349"/>
      <c r="L219" s="1349"/>
      <c r="M219" s="1349"/>
      <c r="N219" s="1349"/>
      <c r="O219" s="1349"/>
      <c r="P219" s="1349"/>
      <c r="Q219" s="1349"/>
      <c r="R219" s="1349"/>
      <c r="S219" s="1349"/>
      <c r="T219" s="1349"/>
      <c r="U219" s="1349"/>
      <c r="V219" s="1349"/>
      <c r="W219" s="1349"/>
      <c r="X219" s="1349"/>
      <c r="Y219" s="1349"/>
      <c r="Z219" s="1349"/>
      <c r="AA219" s="1349"/>
      <c r="AB219" s="1349"/>
      <c r="AC219" s="1349"/>
      <c r="AD219" s="1349"/>
      <c r="AE219" s="1349"/>
      <c r="AF219" s="1349"/>
      <c r="AG219" s="1349"/>
      <c r="AH219" s="1349"/>
      <c r="AI219" s="1349"/>
      <c r="AJ219" s="1349"/>
      <c r="AK219" s="1349"/>
      <c r="AL219" s="1349"/>
      <c r="AM219" s="1349"/>
      <c r="AN219" s="1349"/>
      <c r="AO219" s="1349"/>
    </row>
    <row r="220">
      <c r="A220" s="1511" t="s">
        <v>1580</v>
      </c>
      <c r="B220" s="1512" t="s">
        <v>1558</v>
      </c>
      <c r="G220" s="1349"/>
      <c r="H220" s="1349"/>
      <c r="I220" s="1349"/>
      <c r="J220" s="1349"/>
      <c r="K220" s="1349"/>
      <c r="L220" s="1349"/>
      <c r="M220" s="1349"/>
      <c r="N220" s="1349"/>
      <c r="O220" s="1349"/>
      <c r="P220" s="1349"/>
      <c r="Q220" s="1349"/>
      <c r="R220" s="1349"/>
      <c r="S220" s="1349"/>
      <c r="T220" s="1349"/>
      <c r="U220" s="1349"/>
      <c r="V220" s="1349"/>
      <c r="W220" s="1349"/>
      <c r="X220" s="1349"/>
      <c r="Y220" s="1349"/>
      <c r="Z220" s="1349"/>
      <c r="AA220" s="1349"/>
      <c r="AB220" s="1349"/>
      <c r="AC220" s="1349"/>
      <c r="AD220" s="1349"/>
      <c r="AE220" s="1349"/>
      <c r="AF220" s="1349"/>
      <c r="AG220" s="1349"/>
      <c r="AH220" s="1349"/>
      <c r="AI220" s="1349"/>
      <c r="AJ220" s="1349"/>
      <c r="AK220" s="1349"/>
      <c r="AL220" s="1349"/>
      <c r="AM220" s="1349"/>
      <c r="AN220" s="1349"/>
      <c r="AO220" s="1349"/>
    </row>
    <row r="221">
      <c r="B221" s="1513" t="s">
        <v>1559</v>
      </c>
      <c r="G221" s="1349"/>
      <c r="H221" s="1349"/>
      <c r="I221" s="1349"/>
      <c r="J221" s="1349"/>
      <c r="K221" s="1349"/>
      <c r="L221" s="1349"/>
      <c r="M221" s="1349"/>
      <c r="N221" s="1349"/>
      <c r="O221" s="1349"/>
      <c r="P221" s="1349"/>
      <c r="Q221" s="1349"/>
      <c r="R221" s="1349"/>
      <c r="S221" s="1349"/>
      <c r="T221" s="1349"/>
      <c r="U221" s="1349"/>
      <c r="V221" s="1349"/>
      <c r="W221" s="1349"/>
      <c r="X221" s="1349"/>
      <c r="Y221" s="1349"/>
      <c r="Z221" s="1349"/>
      <c r="AA221" s="1349"/>
      <c r="AB221" s="1349"/>
      <c r="AC221" s="1349"/>
      <c r="AD221" s="1349"/>
      <c r="AE221" s="1349"/>
      <c r="AF221" s="1349"/>
      <c r="AG221" s="1349"/>
      <c r="AH221" s="1349"/>
      <c r="AI221" s="1349"/>
      <c r="AJ221" s="1349"/>
      <c r="AK221" s="1349"/>
      <c r="AL221" s="1349"/>
      <c r="AM221" s="1349"/>
      <c r="AN221" s="1349"/>
      <c r="AO221" s="1349"/>
    </row>
    <row r="222">
      <c r="B222" s="1513" t="s">
        <v>1560</v>
      </c>
      <c r="G222" s="1349"/>
      <c r="H222" s="1349"/>
      <c r="I222" s="1349"/>
      <c r="J222" s="1349"/>
      <c r="K222" s="1349"/>
      <c r="L222" s="1349"/>
      <c r="M222" s="1349"/>
      <c r="N222" s="1349"/>
      <c r="O222" s="1349"/>
      <c r="P222" s="1349"/>
      <c r="Q222" s="1349"/>
      <c r="R222" s="1349"/>
      <c r="S222" s="1349"/>
      <c r="T222" s="1349"/>
      <c r="U222" s="1349"/>
      <c r="V222" s="1349"/>
      <c r="W222" s="1349"/>
      <c r="X222" s="1349"/>
      <c r="Y222" s="1349"/>
      <c r="Z222" s="1349"/>
      <c r="AA222" s="1349"/>
      <c r="AB222" s="1349"/>
      <c r="AC222" s="1349"/>
      <c r="AD222" s="1349"/>
      <c r="AE222" s="1349"/>
      <c r="AF222" s="1349"/>
      <c r="AG222" s="1349"/>
      <c r="AH222" s="1349"/>
      <c r="AI222" s="1349"/>
      <c r="AJ222" s="1349"/>
      <c r="AK222" s="1349"/>
      <c r="AL222" s="1349"/>
      <c r="AM222" s="1349"/>
      <c r="AN222" s="1349"/>
      <c r="AO222" s="1349"/>
    </row>
    <row r="223">
      <c r="B223" s="1513" t="s">
        <v>1561</v>
      </c>
      <c r="G223" s="1349"/>
      <c r="H223" s="1349"/>
      <c r="I223" s="1349"/>
      <c r="J223" s="1349"/>
      <c r="K223" s="1349"/>
      <c r="L223" s="1349"/>
      <c r="M223" s="1349"/>
      <c r="N223" s="1349"/>
      <c r="O223" s="1349"/>
      <c r="P223" s="1349"/>
      <c r="Q223" s="1349"/>
      <c r="R223" s="1349"/>
      <c r="S223" s="1349"/>
      <c r="T223" s="1349"/>
      <c r="U223" s="1349"/>
      <c r="V223" s="1349"/>
      <c r="W223" s="1349"/>
      <c r="X223" s="1349"/>
      <c r="Y223" s="1349"/>
      <c r="Z223" s="1349"/>
      <c r="AA223" s="1349"/>
      <c r="AB223" s="1349"/>
      <c r="AC223" s="1349"/>
      <c r="AD223" s="1349"/>
      <c r="AE223" s="1349"/>
      <c r="AF223" s="1349"/>
      <c r="AG223" s="1349"/>
      <c r="AH223" s="1349"/>
      <c r="AI223" s="1349"/>
      <c r="AJ223" s="1349"/>
      <c r="AK223" s="1349"/>
      <c r="AL223" s="1349"/>
      <c r="AM223" s="1349"/>
      <c r="AN223" s="1349"/>
      <c r="AO223" s="1349"/>
    </row>
    <row r="224">
      <c r="B224" s="1517" t="s">
        <v>1562</v>
      </c>
      <c r="G224" s="1349"/>
      <c r="H224" s="1349"/>
      <c r="I224" s="1349"/>
      <c r="J224" s="1349"/>
      <c r="K224" s="1349"/>
      <c r="L224" s="1349"/>
      <c r="M224" s="1349"/>
      <c r="N224" s="1349"/>
      <c r="O224" s="1349"/>
      <c r="P224" s="1349"/>
      <c r="Q224" s="1349"/>
      <c r="R224" s="1349"/>
      <c r="S224" s="1349"/>
      <c r="T224" s="1349"/>
      <c r="U224" s="1349"/>
      <c r="V224" s="1349"/>
      <c r="W224" s="1349"/>
      <c r="X224" s="1349"/>
      <c r="Y224" s="1349"/>
      <c r="Z224" s="1349"/>
      <c r="AA224" s="1349"/>
      <c r="AB224" s="1349"/>
      <c r="AC224" s="1349"/>
      <c r="AD224" s="1349"/>
      <c r="AE224" s="1349"/>
      <c r="AF224" s="1349"/>
      <c r="AG224" s="1349"/>
      <c r="AH224" s="1349"/>
      <c r="AI224" s="1349"/>
      <c r="AJ224" s="1349"/>
      <c r="AK224" s="1349"/>
      <c r="AL224" s="1349"/>
      <c r="AM224" s="1349"/>
      <c r="AN224" s="1349"/>
      <c r="AO224" s="1349"/>
    </row>
    <row r="225">
      <c r="B225" s="1517" t="s">
        <v>1563</v>
      </c>
      <c r="G225" s="1349"/>
      <c r="H225" s="1349"/>
      <c r="I225" s="1349"/>
      <c r="J225" s="1349"/>
      <c r="K225" s="1349"/>
      <c r="L225" s="1349"/>
      <c r="M225" s="1349"/>
      <c r="N225" s="1349"/>
      <c r="O225" s="1349"/>
      <c r="P225" s="1349"/>
      <c r="Q225" s="1349"/>
      <c r="R225" s="1349"/>
      <c r="S225" s="1349"/>
      <c r="T225" s="1349"/>
      <c r="U225" s="1349"/>
      <c r="V225" s="1349"/>
      <c r="W225" s="1349"/>
      <c r="X225" s="1349"/>
      <c r="Y225" s="1349"/>
      <c r="Z225" s="1349"/>
      <c r="AA225" s="1349"/>
      <c r="AB225" s="1349"/>
      <c r="AC225" s="1349"/>
      <c r="AD225" s="1349"/>
      <c r="AE225" s="1349"/>
      <c r="AF225" s="1349"/>
      <c r="AG225" s="1349"/>
      <c r="AH225" s="1349"/>
      <c r="AI225" s="1349"/>
      <c r="AJ225" s="1349"/>
      <c r="AK225" s="1349"/>
      <c r="AL225" s="1349"/>
      <c r="AM225" s="1349"/>
      <c r="AN225" s="1349"/>
      <c r="AO225" s="1349"/>
    </row>
    <row r="226">
      <c r="B226" s="1513" t="s">
        <v>1564</v>
      </c>
      <c r="G226" s="1349"/>
      <c r="H226" s="1349"/>
      <c r="I226" s="1349"/>
      <c r="J226" s="1349"/>
      <c r="K226" s="1349"/>
      <c r="L226" s="1349"/>
      <c r="M226" s="1349"/>
      <c r="N226" s="1349"/>
      <c r="O226" s="1349"/>
      <c r="P226" s="1349"/>
      <c r="Q226" s="1349"/>
      <c r="R226" s="1349"/>
      <c r="S226" s="1349"/>
      <c r="T226" s="1349"/>
      <c r="U226" s="1349"/>
      <c r="V226" s="1349"/>
      <c r="W226" s="1349"/>
      <c r="X226" s="1349"/>
      <c r="Y226" s="1349"/>
      <c r="Z226" s="1349"/>
      <c r="AA226" s="1349"/>
      <c r="AB226" s="1349"/>
      <c r="AC226" s="1349"/>
      <c r="AD226" s="1349"/>
      <c r="AE226" s="1349"/>
      <c r="AF226" s="1349"/>
      <c r="AG226" s="1349"/>
      <c r="AH226" s="1349"/>
      <c r="AI226" s="1349"/>
      <c r="AJ226" s="1349"/>
      <c r="AK226" s="1349"/>
      <c r="AL226" s="1349"/>
      <c r="AM226" s="1349"/>
      <c r="AN226" s="1349"/>
      <c r="AO226" s="1349"/>
    </row>
    <row r="227">
      <c r="B227" s="1513" t="s">
        <v>1565</v>
      </c>
      <c r="G227" s="1349"/>
      <c r="H227" s="1349"/>
      <c r="I227" s="1349"/>
      <c r="J227" s="1349"/>
      <c r="K227" s="1349"/>
      <c r="L227" s="1349"/>
      <c r="M227" s="1349"/>
      <c r="N227" s="1349"/>
      <c r="O227" s="1349"/>
      <c r="P227" s="1349"/>
      <c r="Q227" s="1349"/>
      <c r="R227" s="1349"/>
      <c r="S227" s="1349"/>
      <c r="T227" s="1349"/>
      <c r="U227" s="1349"/>
      <c r="V227" s="1349"/>
      <c r="W227" s="1349"/>
      <c r="X227" s="1349"/>
      <c r="Y227" s="1349"/>
      <c r="Z227" s="1349"/>
      <c r="AA227" s="1349"/>
      <c r="AB227" s="1349"/>
      <c r="AC227" s="1349"/>
      <c r="AD227" s="1349"/>
      <c r="AE227" s="1349"/>
      <c r="AF227" s="1349"/>
      <c r="AG227" s="1349"/>
      <c r="AH227" s="1349"/>
      <c r="AI227" s="1349"/>
      <c r="AJ227" s="1349"/>
      <c r="AK227" s="1349"/>
      <c r="AL227" s="1349"/>
      <c r="AM227" s="1349"/>
      <c r="AN227" s="1349"/>
      <c r="AO227" s="1349"/>
    </row>
    <row r="228">
      <c r="B228" s="1513" t="s">
        <v>1566</v>
      </c>
      <c r="G228" s="1349"/>
      <c r="H228" s="1349"/>
      <c r="I228" s="1349"/>
      <c r="J228" s="1349"/>
      <c r="K228" s="1349"/>
      <c r="L228" s="1349"/>
      <c r="M228" s="1349"/>
      <c r="N228" s="1349"/>
      <c r="O228" s="1349"/>
      <c r="P228" s="1349"/>
      <c r="Q228" s="1349"/>
      <c r="R228" s="1349"/>
      <c r="S228" s="1349"/>
      <c r="T228" s="1349"/>
      <c r="U228" s="1349"/>
      <c r="V228" s="1349"/>
      <c r="W228" s="1349"/>
      <c r="X228" s="1349"/>
      <c r="Y228" s="1349"/>
      <c r="Z228" s="1349"/>
      <c r="AA228" s="1349"/>
      <c r="AB228" s="1349"/>
      <c r="AC228" s="1349"/>
      <c r="AD228" s="1349"/>
      <c r="AE228" s="1349"/>
      <c r="AF228" s="1349"/>
      <c r="AG228" s="1349"/>
      <c r="AH228" s="1349"/>
      <c r="AI228" s="1349"/>
      <c r="AJ228" s="1349"/>
      <c r="AK228" s="1349"/>
      <c r="AL228" s="1349"/>
      <c r="AM228" s="1349"/>
      <c r="AN228" s="1349"/>
      <c r="AO228" s="1349"/>
    </row>
    <row r="229">
      <c r="A229" s="1511" t="s">
        <v>1581</v>
      </c>
      <c r="B229" s="1512" t="s">
        <v>1558</v>
      </c>
      <c r="G229" s="1349"/>
      <c r="H229" s="1349"/>
      <c r="I229" s="1349"/>
      <c r="J229" s="1349"/>
      <c r="K229" s="1349"/>
      <c r="L229" s="1349"/>
      <c r="M229" s="1349"/>
      <c r="N229" s="1349"/>
      <c r="O229" s="1349"/>
      <c r="P229" s="1349"/>
      <c r="Q229" s="1349"/>
      <c r="R229" s="1349"/>
      <c r="S229" s="1349"/>
      <c r="T229" s="1349"/>
      <c r="U229" s="1349"/>
      <c r="V229" s="1349"/>
      <c r="W229" s="1349"/>
      <c r="X229" s="1349"/>
      <c r="Y229" s="1349"/>
      <c r="Z229" s="1349"/>
      <c r="AA229" s="1349"/>
      <c r="AB229" s="1349"/>
      <c r="AC229" s="1349"/>
      <c r="AD229" s="1349"/>
      <c r="AE229" s="1349"/>
      <c r="AF229" s="1349"/>
      <c r="AG229" s="1349"/>
      <c r="AH229" s="1349"/>
      <c r="AI229" s="1349"/>
      <c r="AJ229" s="1349"/>
      <c r="AK229" s="1349"/>
      <c r="AL229" s="1349"/>
      <c r="AM229" s="1349"/>
      <c r="AN229" s="1349"/>
      <c r="AO229" s="1349"/>
    </row>
    <row r="230">
      <c r="B230" s="1513" t="s">
        <v>1559</v>
      </c>
      <c r="G230" s="1349"/>
      <c r="H230" s="1349"/>
      <c r="I230" s="1349"/>
      <c r="J230" s="1349"/>
      <c r="K230" s="1349"/>
      <c r="L230" s="1349"/>
      <c r="M230" s="1349"/>
      <c r="N230" s="1349"/>
      <c r="O230" s="1349"/>
      <c r="P230" s="1349"/>
      <c r="Q230" s="1349"/>
      <c r="R230" s="1349"/>
      <c r="S230" s="1349"/>
      <c r="T230" s="1349"/>
      <c r="U230" s="1349"/>
      <c r="V230" s="1349"/>
      <c r="W230" s="1349"/>
      <c r="X230" s="1349"/>
      <c r="Y230" s="1349"/>
      <c r="Z230" s="1349"/>
      <c r="AA230" s="1349"/>
      <c r="AB230" s="1349"/>
      <c r="AC230" s="1349"/>
      <c r="AD230" s="1349"/>
      <c r="AE230" s="1349"/>
      <c r="AF230" s="1349"/>
      <c r="AG230" s="1349"/>
      <c r="AH230" s="1349"/>
      <c r="AI230" s="1349"/>
      <c r="AJ230" s="1349"/>
      <c r="AK230" s="1349"/>
      <c r="AL230" s="1349"/>
      <c r="AM230" s="1349"/>
      <c r="AN230" s="1349"/>
      <c r="AO230" s="1349"/>
    </row>
    <row r="231">
      <c r="B231" s="1513" t="s">
        <v>1560</v>
      </c>
      <c r="G231" s="1349"/>
      <c r="H231" s="1349"/>
      <c r="I231" s="1349"/>
      <c r="J231" s="1349"/>
      <c r="K231" s="1349"/>
      <c r="L231" s="1349"/>
      <c r="M231" s="1349"/>
      <c r="N231" s="1349"/>
      <c r="O231" s="1349"/>
      <c r="P231" s="1349"/>
      <c r="Q231" s="1349"/>
      <c r="R231" s="1349"/>
      <c r="S231" s="1349"/>
      <c r="T231" s="1349"/>
      <c r="U231" s="1349"/>
      <c r="V231" s="1349"/>
      <c r="W231" s="1349"/>
      <c r="X231" s="1349"/>
      <c r="Y231" s="1349"/>
      <c r="Z231" s="1349"/>
      <c r="AA231" s="1349"/>
      <c r="AB231" s="1349"/>
      <c r="AC231" s="1349"/>
      <c r="AD231" s="1349"/>
      <c r="AE231" s="1349"/>
      <c r="AF231" s="1349"/>
      <c r="AG231" s="1349"/>
      <c r="AH231" s="1349"/>
      <c r="AI231" s="1349"/>
      <c r="AJ231" s="1349"/>
      <c r="AK231" s="1349"/>
      <c r="AL231" s="1349"/>
      <c r="AM231" s="1349"/>
      <c r="AN231" s="1349"/>
      <c r="AO231" s="1349"/>
    </row>
    <row r="232">
      <c r="B232" s="1513" t="s">
        <v>1561</v>
      </c>
      <c r="G232" s="1349"/>
      <c r="H232" s="1349"/>
      <c r="I232" s="1349"/>
      <c r="J232" s="1349"/>
      <c r="K232" s="1349"/>
      <c r="L232" s="1349"/>
      <c r="M232" s="1349"/>
      <c r="N232" s="1349"/>
      <c r="O232" s="1349"/>
      <c r="P232" s="1349"/>
      <c r="Q232" s="1349"/>
      <c r="R232" s="1349"/>
      <c r="S232" s="1349"/>
      <c r="T232" s="1349"/>
      <c r="U232" s="1349"/>
      <c r="V232" s="1349"/>
      <c r="W232" s="1349"/>
      <c r="X232" s="1349"/>
      <c r="Y232" s="1349"/>
      <c r="Z232" s="1349"/>
      <c r="AA232" s="1349"/>
      <c r="AB232" s="1349"/>
      <c r="AC232" s="1349"/>
      <c r="AD232" s="1349"/>
      <c r="AE232" s="1349"/>
      <c r="AF232" s="1349"/>
      <c r="AG232" s="1349"/>
      <c r="AH232" s="1349"/>
      <c r="AI232" s="1349"/>
      <c r="AJ232" s="1349"/>
      <c r="AK232" s="1349"/>
      <c r="AL232" s="1349"/>
      <c r="AM232" s="1349"/>
      <c r="AN232" s="1349"/>
      <c r="AO232" s="1349"/>
    </row>
    <row r="233">
      <c r="B233" s="1517" t="s">
        <v>1562</v>
      </c>
      <c r="G233" s="1349"/>
      <c r="H233" s="1349"/>
      <c r="I233" s="1349"/>
      <c r="J233" s="1349"/>
      <c r="K233" s="1349"/>
      <c r="L233" s="1349"/>
      <c r="M233" s="1349"/>
      <c r="N233" s="1349"/>
      <c r="O233" s="1349"/>
      <c r="P233" s="1349"/>
      <c r="Q233" s="1349"/>
      <c r="R233" s="1349"/>
      <c r="S233" s="1349"/>
      <c r="T233" s="1349"/>
      <c r="U233" s="1349"/>
      <c r="V233" s="1349"/>
      <c r="W233" s="1349"/>
      <c r="X233" s="1349"/>
      <c r="Y233" s="1349"/>
      <c r="Z233" s="1349"/>
      <c r="AA233" s="1349"/>
      <c r="AB233" s="1349"/>
      <c r="AC233" s="1349"/>
      <c r="AD233" s="1349"/>
      <c r="AE233" s="1349"/>
      <c r="AF233" s="1349"/>
      <c r="AG233" s="1349"/>
      <c r="AH233" s="1349"/>
      <c r="AI233" s="1349"/>
      <c r="AJ233" s="1349"/>
      <c r="AK233" s="1349"/>
      <c r="AL233" s="1349"/>
      <c r="AM233" s="1349"/>
      <c r="AN233" s="1349"/>
      <c r="AO233" s="1349"/>
    </row>
    <row r="234">
      <c r="B234" s="1517" t="s">
        <v>1563</v>
      </c>
      <c r="G234" s="1349"/>
      <c r="H234" s="1349"/>
      <c r="I234" s="1349"/>
      <c r="J234" s="1349"/>
      <c r="K234" s="1349"/>
      <c r="L234" s="1349"/>
      <c r="M234" s="1349"/>
      <c r="N234" s="1349"/>
      <c r="O234" s="1349"/>
      <c r="P234" s="1349"/>
      <c r="Q234" s="1349"/>
      <c r="R234" s="1349"/>
      <c r="S234" s="1349"/>
      <c r="T234" s="1349"/>
      <c r="U234" s="1349"/>
      <c r="V234" s="1349"/>
      <c r="W234" s="1349"/>
      <c r="X234" s="1349"/>
      <c r="Y234" s="1349"/>
      <c r="Z234" s="1349"/>
      <c r="AA234" s="1349"/>
      <c r="AB234" s="1349"/>
      <c r="AC234" s="1349"/>
      <c r="AD234" s="1349"/>
      <c r="AE234" s="1349"/>
      <c r="AF234" s="1349"/>
      <c r="AG234" s="1349"/>
      <c r="AH234" s="1349"/>
      <c r="AI234" s="1349"/>
      <c r="AJ234" s="1349"/>
      <c r="AK234" s="1349"/>
      <c r="AL234" s="1349"/>
      <c r="AM234" s="1349"/>
      <c r="AN234" s="1349"/>
      <c r="AO234" s="1349"/>
    </row>
    <row r="235">
      <c r="B235" s="1513" t="s">
        <v>1564</v>
      </c>
      <c r="G235" s="1349"/>
      <c r="H235" s="1349"/>
      <c r="I235" s="1349"/>
      <c r="J235" s="1349"/>
      <c r="K235" s="1349"/>
      <c r="L235" s="1349"/>
      <c r="M235" s="1349"/>
      <c r="N235" s="1349"/>
      <c r="O235" s="1349"/>
      <c r="P235" s="1349"/>
      <c r="Q235" s="1349"/>
      <c r="R235" s="1349"/>
      <c r="S235" s="1349"/>
      <c r="T235" s="1349"/>
      <c r="U235" s="1349"/>
      <c r="V235" s="1349"/>
      <c r="W235" s="1349"/>
      <c r="X235" s="1349"/>
      <c r="Y235" s="1349"/>
      <c r="Z235" s="1349"/>
      <c r="AA235" s="1349"/>
      <c r="AB235" s="1349"/>
      <c r="AC235" s="1349"/>
      <c r="AD235" s="1349"/>
      <c r="AE235" s="1349"/>
      <c r="AF235" s="1349"/>
      <c r="AG235" s="1349"/>
      <c r="AH235" s="1349"/>
      <c r="AI235" s="1349"/>
      <c r="AJ235" s="1349"/>
      <c r="AK235" s="1349"/>
      <c r="AL235" s="1349"/>
      <c r="AM235" s="1349"/>
      <c r="AN235" s="1349"/>
      <c r="AO235" s="1349"/>
    </row>
    <row r="236">
      <c r="B236" s="1513" t="s">
        <v>1565</v>
      </c>
      <c r="G236" s="1349"/>
      <c r="H236" s="1349"/>
      <c r="I236" s="1349"/>
      <c r="J236" s="1349"/>
      <c r="K236" s="1349"/>
      <c r="L236" s="1349"/>
      <c r="M236" s="1349"/>
      <c r="N236" s="1349"/>
      <c r="O236" s="1349"/>
      <c r="P236" s="1349"/>
      <c r="Q236" s="1349"/>
      <c r="R236" s="1349"/>
      <c r="S236" s="1349"/>
      <c r="T236" s="1349"/>
      <c r="U236" s="1349"/>
      <c r="V236" s="1349"/>
      <c r="W236" s="1349"/>
      <c r="X236" s="1349"/>
      <c r="Y236" s="1349"/>
      <c r="Z236" s="1349"/>
      <c r="AA236" s="1349"/>
      <c r="AB236" s="1349"/>
      <c r="AC236" s="1349"/>
      <c r="AD236" s="1349"/>
      <c r="AE236" s="1349"/>
      <c r="AF236" s="1349"/>
      <c r="AG236" s="1349"/>
      <c r="AH236" s="1349"/>
      <c r="AI236" s="1349"/>
      <c r="AJ236" s="1349"/>
      <c r="AK236" s="1349"/>
      <c r="AL236" s="1349"/>
      <c r="AM236" s="1349"/>
      <c r="AN236" s="1349"/>
      <c r="AO236" s="1349"/>
    </row>
    <row r="237">
      <c r="B237" s="1513" t="s">
        <v>1566</v>
      </c>
      <c r="G237" s="1349"/>
      <c r="H237" s="1349"/>
      <c r="I237" s="1349"/>
      <c r="J237" s="1349"/>
      <c r="K237" s="1349"/>
      <c r="L237" s="1349"/>
      <c r="M237" s="1349"/>
      <c r="N237" s="1349"/>
      <c r="O237" s="1349"/>
      <c r="P237" s="1349"/>
      <c r="Q237" s="1349"/>
      <c r="R237" s="1349"/>
      <c r="S237" s="1349"/>
      <c r="T237" s="1349"/>
      <c r="U237" s="1349"/>
      <c r="V237" s="1349"/>
      <c r="W237" s="1349"/>
      <c r="X237" s="1349"/>
      <c r="Y237" s="1349"/>
      <c r="Z237" s="1349"/>
      <c r="AA237" s="1349"/>
      <c r="AB237" s="1349"/>
      <c r="AC237" s="1349"/>
      <c r="AD237" s="1349"/>
      <c r="AE237" s="1349"/>
      <c r="AF237" s="1349"/>
      <c r="AG237" s="1349"/>
      <c r="AH237" s="1349"/>
      <c r="AI237" s="1349"/>
      <c r="AJ237" s="1349"/>
      <c r="AK237" s="1349"/>
      <c r="AL237" s="1349"/>
      <c r="AM237" s="1349"/>
      <c r="AN237" s="1349"/>
      <c r="AO237" s="1349"/>
    </row>
    <row r="238">
      <c r="A238" s="1498" t="s">
        <v>1583</v>
      </c>
      <c r="G238" s="1349"/>
      <c r="H238" s="1349"/>
      <c r="I238" s="1349"/>
      <c r="J238" s="1349"/>
      <c r="K238" s="1349"/>
      <c r="L238" s="1349"/>
      <c r="M238" s="1349"/>
      <c r="N238" s="1349"/>
      <c r="O238" s="1349"/>
      <c r="P238" s="1349"/>
      <c r="Q238" s="1349"/>
      <c r="R238" s="1349"/>
      <c r="S238" s="1349"/>
      <c r="T238" s="1349"/>
      <c r="U238" s="1349"/>
      <c r="V238" s="1349"/>
      <c r="W238" s="1349"/>
      <c r="X238" s="1349"/>
      <c r="Y238" s="1349"/>
      <c r="Z238" s="1349"/>
      <c r="AA238" s="1349"/>
      <c r="AB238" s="1349"/>
      <c r="AC238" s="1349"/>
      <c r="AD238" s="1349"/>
      <c r="AE238" s="1349"/>
      <c r="AF238" s="1349"/>
      <c r="AG238" s="1349"/>
      <c r="AH238" s="1349"/>
      <c r="AI238" s="1349"/>
      <c r="AJ238" s="1349"/>
      <c r="AK238" s="1349"/>
      <c r="AL238" s="1349"/>
      <c r="AM238" s="1349"/>
      <c r="AN238" s="1349"/>
      <c r="AO238" s="1349"/>
    </row>
    <row r="239">
      <c r="A239" s="1526" t="s">
        <v>1571</v>
      </c>
      <c r="B239" s="1512" t="s">
        <v>1558</v>
      </c>
      <c r="G239" s="1349"/>
      <c r="H239" s="1349"/>
      <c r="I239" s="1349"/>
      <c r="J239" s="1349"/>
      <c r="K239" s="1349"/>
      <c r="L239" s="1349"/>
      <c r="M239" s="1349"/>
      <c r="N239" s="1349"/>
      <c r="O239" s="1349"/>
      <c r="P239" s="1349"/>
      <c r="Q239" s="1349"/>
      <c r="R239" s="1349"/>
      <c r="S239" s="1349"/>
      <c r="T239" s="1349"/>
      <c r="U239" s="1349"/>
      <c r="V239" s="1349"/>
      <c r="W239" s="1349"/>
      <c r="X239" s="1349"/>
      <c r="Y239" s="1349"/>
      <c r="Z239" s="1349"/>
      <c r="AA239" s="1349"/>
      <c r="AB239" s="1349"/>
      <c r="AC239" s="1349"/>
      <c r="AD239" s="1349"/>
      <c r="AE239" s="1349"/>
      <c r="AF239" s="1349"/>
      <c r="AG239" s="1349"/>
      <c r="AH239" s="1349"/>
      <c r="AI239" s="1349"/>
      <c r="AJ239" s="1349"/>
      <c r="AK239" s="1349"/>
      <c r="AL239" s="1349"/>
      <c r="AM239" s="1349"/>
      <c r="AN239" s="1349"/>
      <c r="AO239" s="1349"/>
    </row>
    <row r="240">
      <c r="B240" s="1513" t="s">
        <v>1559</v>
      </c>
      <c r="G240" s="1349"/>
      <c r="H240" s="1349"/>
      <c r="I240" s="1349"/>
      <c r="J240" s="1349"/>
      <c r="K240" s="1349"/>
      <c r="L240" s="1349"/>
      <c r="M240" s="1349"/>
      <c r="N240" s="1349"/>
      <c r="O240" s="1349"/>
      <c r="P240" s="1349"/>
      <c r="Q240" s="1349"/>
      <c r="R240" s="1349"/>
      <c r="S240" s="1349"/>
      <c r="T240" s="1349"/>
      <c r="U240" s="1349"/>
      <c r="V240" s="1349"/>
      <c r="W240" s="1349"/>
      <c r="X240" s="1349"/>
      <c r="Y240" s="1349"/>
      <c r="Z240" s="1349"/>
      <c r="AA240" s="1349"/>
      <c r="AB240" s="1349"/>
      <c r="AC240" s="1349"/>
      <c r="AD240" s="1349"/>
      <c r="AE240" s="1349"/>
      <c r="AF240" s="1349"/>
      <c r="AG240" s="1349"/>
      <c r="AH240" s="1349"/>
      <c r="AI240" s="1349"/>
      <c r="AJ240" s="1349"/>
      <c r="AK240" s="1349"/>
      <c r="AL240" s="1349"/>
      <c r="AM240" s="1349"/>
      <c r="AN240" s="1349"/>
      <c r="AO240" s="1349"/>
    </row>
    <row r="241">
      <c r="B241" s="1513" t="s">
        <v>1560</v>
      </c>
      <c r="G241" s="1349"/>
      <c r="H241" s="1349"/>
      <c r="I241" s="1349"/>
      <c r="J241" s="1349"/>
      <c r="K241" s="1349"/>
      <c r="L241" s="1349"/>
      <c r="M241" s="1349"/>
      <c r="N241" s="1349"/>
      <c r="O241" s="1349"/>
      <c r="P241" s="1349"/>
      <c r="Q241" s="1349"/>
      <c r="R241" s="1349"/>
      <c r="S241" s="1349"/>
      <c r="T241" s="1349"/>
      <c r="U241" s="1349"/>
      <c r="V241" s="1349"/>
      <c r="W241" s="1349"/>
      <c r="X241" s="1349"/>
      <c r="Y241" s="1349"/>
      <c r="Z241" s="1349"/>
      <c r="AA241" s="1349"/>
      <c r="AB241" s="1349"/>
      <c r="AC241" s="1349"/>
      <c r="AD241" s="1349"/>
      <c r="AE241" s="1349"/>
      <c r="AF241" s="1349"/>
      <c r="AG241" s="1349"/>
      <c r="AH241" s="1349"/>
      <c r="AI241" s="1349"/>
      <c r="AJ241" s="1349"/>
      <c r="AK241" s="1349"/>
      <c r="AL241" s="1349"/>
      <c r="AM241" s="1349"/>
      <c r="AN241" s="1349"/>
      <c r="AO241" s="1349"/>
    </row>
    <row r="242">
      <c r="B242" s="1513" t="s">
        <v>1561</v>
      </c>
      <c r="G242" s="1349"/>
      <c r="H242" s="1349"/>
      <c r="I242" s="1349"/>
      <c r="J242" s="1349"/>
      <c r="K242" s="1349"/>
      <c r="L242" s="1349"/>
      <c r="M242" s="1349"/>
      <c r="N242" s="1349"/>
      <c r="O242" s="1349"/>
      <c r="P242" s="1349"/>
      <c r="Q242" s="1349"/>
      <c r="R242" s="1349"/>
      <c r="S242" s="1349"/>
      <c r="T242" s="1349"/>
      <c r="U242" s="1349"/>
      <c r="V242" s="1349"/>
      <c r="W242" s="1349"/>
      <c r="X242" s="1349"/>
      <c r="Y242" s="1349"/>
      <c r="Z242" s="1349"/>
      <c r="AA242" s="1349"/>
      <c r="AB242" s="1349"/>
      <c r="AC242" s="1349"/>
      <c r="AD242" s="1349"/>
      <c r="AE242" s="1349"/>
      <c r="AF242" s="1349"/>
      <c r="AG242" s="1349"/>
      <c r="AH242" s="1349"/>
      <c r="AI242" s="1349"/>
      <c r="AJ242" s="1349"/>
      <c r="AK242" s="1349"/>
      <c r="AL242" s="1349"/>
      <c r="AM242" s="1349"/>
      <c r="AN242" s="1349"/>
      <c r="AO242" s="1349"/>
    </row>
    <row r="243">
      <c r="B243" s="1517" t="s">
        <v>1562</v>
      </c>
      <c r="G243" s="1349"/>
      <c r="H243" s="1349"/>
      <c r="I243" s="1349"/>
      <c r="J243" s="1349"/>
      <c r="K243" s="1349"/>
      <c r="L243" s="1349"/>
      <c r="M243" s="1349"/>
      <c r="N243" s="1349"/>
      <c r="O243" s="1349"/>
      <c r="P243" s="1349"/>
      <c r="Q243" s="1349"/>
      <c r="R243" s="1349"/>
      <c r="S243" s="1349"/>
      <c r="T243" s="1349"/>
      <c r="U243" s="1349"/>
      <c r="V243" s="1349"/>
      <c r="W243" s="1349"/>
      <c r="X243" s="1349"/>
      <c r="Y243" s="1349"/>
      <c r="Z243" s="1349"/>
      <c r="AA243" s="1349"/>
      <c r="AB243" s="1349"/>
      <c r="AC243" s="1349"/>
      <c r="AD243" s="1349"/>
      <c r="AE243" s="1349"/>
      <c r="AF243" s="1349"/>
      <c r="AG243" s="1349"/>
      <c r="AH243" s="1349"/>
      <c r="AI243" s="1349"/>
      <c r="AJ243" s="1349"/>
      <c r="AK243" s="1349"/>
      <c r="AL243" s="1349"/>
      <c r="AM243" s="1349"/>
      <c r="AN243" s="1349"/>
      <c r="AO243" s="1349"/>
    </row>
    <row r="244">
      <c r="B244" s="1517" t="s">
        <v>1563</v>
      </c>
      <c r="G244" s="1349"/>
      <c r="H244" s="1349"/>
      <c r="I244" s="1349"/>
      <c r="J244" s="1349"/>
      <c r="K244" s="1349"/>
      <c r="L244" s="1349"/>
      <c r="M244" s="1349"/>
      <c r="N244" s="1349"/>
      <c r="O244" s="1349"/>
      <c r="P244" s="1349"/>
      <c r="Q244" s="1349"/>
      <c r="R244" s="1349"/>
      <c r="S244" s="1349"/>
      <c r="T244" s="1349"/>
      <c r="U244" s="1349"/>
      <c r="V244" s="1349"/>
      <c r="W244" s="1349"/>
      <c r="X244" s="1349"/>
      <c r="Y244" s="1349"/>
      <c r="Z244" s="1349"/>
      <c r="AA244" s="1349"/>
      <c r="AB244" s="1349"/>
      <c r="AC244" s="1349"/>
      <c r="AD244" s="1349"/>
      <c r="AE244" s="1349"/>
      <c r="AF244" s="1349"/>
      <c r="AG244" s="1349"/>
      <c r="AH244" s="1349"/>
      <c r="AI244" s="1349"/>
      <c r="AJ244" s="1349"/>
      <c r="AK244" s="1349"/>
      <c r="AL244" s="1349"/>
      <c r="AM244" s="1349"/>
      <c r="AN244" s="1349"/>
      <c r="AO244" s="1349"/>
    </row>
    <row r="245">
      <c r="B245" s="1513" t="s">
        <v>1564</v>
      </c>
      <c r="G245" s="1349"/>
      <c r="H245" s="1349"/>
      <c r="I245" s="1349"/>
      <c r="J245" s="1349"/>
      <c r="K245" s="1349"/>
      <c r="L245" s="1349"/>
      <c r="M245" s="1349"/>
      <c r="N245" s="1349"/>
      <c r="O245" s="1349"/>
      <c r="P245" s="1349"/>
      <c r="Q245" s="1349"/>
      <c r="R245" s="1349"/>
      <c r="S245" s="1349"/>
      <c r="T245" s="1349"/>
      <c r="U245" s="1349"/>
      <c r="V245" s="1349"/>
      <c r="W245" s="1349"/>
      <c r="X245" s="1349"/>
      <c r="Y245" s="1349"/>
      <c r="Z245" s="1349"/>
      <c r="AA245" s="1349"/>
      <c r="AB245" s="1349"/>
      <c r="AC245" s="1349"/>
      <c r="AD245" s="1349"/>
      <c r="AE245" s="1349"/>
      <c r="AF245" s="1349"/>
      <c r="AG245" s="1349"/>
      <c r="AH245" s="1349"/>
      <c r="AI245" s="1349"/>
      <c r="AJ245" s="1349"/>
      <c r="AK245" s="1349"/>
      <c r="AL245" s="1349"/>
      <c r="AM245" s="1349"/>
      <c r="AN245" s="1349"/>
      <c r="AO245" s="1349"/>
    </row>
    <row r="246">
      <c r="B246" s="1513" t="s">
        <v>1565</v>
      </c>
      <c r="G246" s="1349"/>
      <c r="H246" s="1349"/>
      <c r="I246" s="1349"/>
      <c r="J246" s="1349"/>
      <c r="K246" s="1349"/>
      <c r="L246" s="1349"/>
      <c r="M246" s="1349"/>
      <c r="N246" s="1349"/>
      <c r="O246" s="1349"/>
      <c r="P246" s="1349"/>
      <c r="Q246" s="1349"/>
      <c r="R246" s="1349"/>
      <c r="S246" s="1349"/>
      <c r="T246" s="1349"/>
      <c r="U246" s="1349"/>
      <c r="V246" s="1349"/>
      <c r="W246" s="1349"/>
      <c r="X246" s="1349"/>
      <c r="Y246" s="1349"/>
      <c r="Z246" s="1349"/>
      <c r="AA246" s="1349"/>
      <c r="AB246" s="1349"/>
      <c r="AC246" s="1349"/>
      <c r="AD246" s="1349"/>
      <c r="AE246" s="1349"/>
      <c r="AF246" s="1349"/>
      <c r="AG246" s="1349"/>
      <c r="AH246" s="1349"/>
      <c r="AI246" s="1349"/>
      <c r="AJ246" s="1349"/>
      <c r="AK246" s="1349"/>
      <c r="AL246" s="1349"/>
      <c r="AM246" s="1349"/>
      <c r="AN246" s="1349"/>
      <c r="AO246" s="1349"/>
    </row>
    <row r="247">
      <c r="B247" s="1513" t="s">
        <v>1566</v>
      </c>
      <c r="G247" s="1349"/>
      <c r="H247" s="1349"/>
      <c r="I247" s="1349"/>
      <c r="J247" s="1349"/>
      <c r="K247" s="1349"/>
      <c r="L247" s="1349"/>
      <c r="M247" s="1349"/>
      <c r="N247" s="1349"/>
      <c r="O247" s="1349"/>
      <c r="P247" s="1349"/>
      <c r="Q247" s="1349"/>
      <c r="R247" s="1349"/>
      <c r="S247" s="1349"/>
      <c r="T247" s="1349"/>
      <c r="U247" s="1349"/>
      <c r="V247" s="1349"/>
      <c r="W247" s="1349"/>
      <c r="X247" s="1349"/>
      <c r="Y247" s="1349"/>
      <c r="Z247" s="1349"/>
      <c r="AA247" s="1349"/>
      <c r="AB247" s="1349"/>
      <c r="AC247" s="1349"/>
      <c r="AD247" s="1349"/>
      <c r="AE247" s="1349"/>
      <c r="AF247" s="1349"/>
      <c r="AG247" s="1349"/>
      <c r="AH247" s="1349"/>
      <c r="AI247" s="1349"/>
      <c r="AJ247" s="1349"/>
      <c r="AK247" s="1349"/>
      <c r="AL247" s="1349"/>
      <c r="AM247" s="1349"/>
      <c r="AN247" s="1349"/>
      <c r="AO247" s="1349"/>
    </row>
    <row r="248">
      <c r="A248" s="1511" t="s">
        <v>1572</v>
      </c>
      <c r="B248" s="1512" t="s">
        <v>1558</v>
      </c>
      <c r="G248" s="1349"/>
      <c r="H248" s="1349"/>
      <c r="I248" s="1349"/>
      <c r="J248" s="1349"/>
      <c r="K248" s="1349"/>
      <c r="L248" s="1349"/>
      <c r="M248" s="1349"/>
      <c r="N248" s="1349"/>
      <c r="O248" s="1349"/>
      <c r="P248" s="1349"/>
      <c r="Q248" s="1349"/>
      <c r="R248" s="1349"/>
      <c r="S248" s="1349"/>
      <c r="T248" s="1349"/>
      <c r="U248" s="1349"/>
      <c r="V248" s="1349"/>
      <c r="W248" s="1349"/>
      <c r="X248" s="1349"/>
      <c r="Y248" s="1349"/>
      <c r="Z248" s="1349"/>
      <c r="AA248" s="1349"/>
      <c r="AB248" s="1349"/>
      <c r="AC248" s="1349"/>
      <c r="AD248" s="1349"/>
      <c r="AE248" s="1349"/>
      <c r="AF248" s="1349"/>
      <c r="AG248" s="1349"/>
      <c r="AH248" s="1349"/>
      <c r="AI248" s="1349"/>
      <c r="AJ248" s="1349"/>
      <c r="AK248" s="1349"/>
      <c r="AL248" s="1349"/>
      <c r="AM248" s="1349"/>
      <c r="AN248" s="1349"/>
      <c r="AO248" s="1349"/>
    </row>
    <row r="249">
      <c r="B249" s="1513" t="s">
        <v>1559</v>
      </c>
      <c r="G249" s="1349"/>
      <c r="H249" s="1349"/>
      <c r="I249" s="1349"/>
      <c r="J249" s="1349"/>
      <c r="K249" s="1349"/>
      <c r="L249" s="1349"/>
      <c r="M249" s="1349"/>
      <c r="N249" s="1349"/>
      <c r="O249" s="1349"/>
      <c r="P249" s="1349"/>
      <c r="Q249" s="1349"/>
      <c r="R249" s="1349"/>
      <c r="S249" s="1349"/>
      <c r="T249" s="1349"/>
      <c r="U249" s="1349"/>
      <c r="V249" s="1349"/>
      <c r="W249" s="1349"/>
      <c r="X249" s="1349"/>
      <c r="Y249" s="1349"/>
      <c r="Z249" s="1349"/>
      <c r="AA249" s="1349"/>
      <c r="AB249" s="1349"/>
      <c r="AC249" s="1349"/>
      <c r="AD249" s="1349"/>
      <c r="AE249" s="1349"/>
      <c r="AF249" s="1349"/>
      <c r="AG249" s="1349"/>
      <c r="AH249" s="1349"/>
      <c r="AI249" s="1349"/>
      <c r="AJ249" s="1349"/>
      <c r="AK249" s="1349"/>
      <c r="AL249" s="1349"/>
      <c r="AM249" s="1349"/>
      <c r="AN249" s="1349"/>
      <c r="AO249" s="1349"/>
    </row>
    <row r="250">
      <c r="B250" s="1513" t="s">
        <v>1560</v>
      </c>
      <c r="G250" s="1349"/>
      <c r="H250" s="1349"/>
      <c r="I250" s="1349"/>
      <c r="J250" s="1349"/>
      <c r="K250" s="1349"/>
      <c r="L250" s="1349"/>
      <c r="M250" s="1349"/>
      <c r="N250" s="1349"/>
      <c r="O250" s="1349"/>
      <c r="P250" s="1349"/>
      <c r="Q250" s="1349"/>
      <c r="R250" s="1349"/>
      <c r="S250" s="1349"/>
      <c r="T250" s="1349"/>
      <c r="U250" s="1349"/>
      <c r="V250" s="1349"/>
      <c r="W250" s="1349"/>
      <c r="X250" s="1349"/>
      <c r="Y250" s="1349"/>
      <c r="Z250" s="1349"/>
      <c r="AA250" s="1349"/>
      <c r="AB250" s="1349"/>
      <c r="AC250" s="1349"/>
      <c r="AD250" s="1349"/>
      <c r="AE250" s="1349"/>
      <c r="AF250" s="1349"/>
      <c r="AG250" s="1349"/>
      <c r="AH250" s="1349"/>
      <c r="AI250" s="1349"/>
      <c r="AJ250" s="1349"/>
      <c r="AK250" s="1349"/>
      <c r="AL250" s="1349"/>
      <c r="AM250" s="1349"/>
      <c r="AN250" s="1349"/>
      <c r="AO250" s="1349"/>
    </row>
    <row r="251">
      <c r="B251" s="1513" t="s">
        <v>1561</v>
      </c>
      <c r="G251" s="1349"/>
      <c r="H251" s="1349"/>
      <c r="I251" s="1349"/>
      <c r="J251" s="1349"/>
      <c r="K251" s="1349"/>
      <c r="L251" s="1349"/>
      <c r="M251" s="1349"/>
      <c r="N251" s="1349"/>
      <c r="O251" s="1349"/>
      <c r="P251" s="1349"/>
      <c r="Q251" s="1349"/>
      <c r="R251" s="1349"/>
      <c r="S251" s="1349"/>
      <c r="T251" s="1349"/>
      <c r="U251" s="1349"/>
      <c r="V251" s="1349"/>
      <c r="W251" s="1349"/>
      <c r="X251" s="1349"/>
      <c r="Y251" s="1349"/>
      <c r="Z251" s="1349"/>
      <c r="AA251" s="1349"/>
      <c r="AB251" s="1349"/>
      <c r="AC251" s="1349"/>
      <c r="AD251" s="1349"/>
      <c r="AE251" s="1349"/>
      <c r="AF251" s="1349"/>
      <c r="AG251" s="1349"/>
      <c r="AH251" s="1349"/>
      <c r="AI251" s="1349"/>
      <c r="AJ251" s="1349"/>
      <c r="AK251" s="1349"/>
      <c r="AL251" s="1349"/>
      <c r="AM251" s="1349"/>
      <c r="AN251" s="1349"/>
      <c r="AO251" s="1349"/>
    </row>
    <row r="252">
      <c r="B252" s="1517" t="s">
        <v>1562</v>
      </c>
      <c r="G252" s="1349"/>
      <c r="H252" s="1349"/>
      <c r="I252" s="1349"/>
      <c r="J252" s="1349"/>
      <c r="K252" s="1349"/>
      <c r="L252" s="1349"/>
      <c r="M252" s="1349"/>
      <c r="N252" s="1349"/>
      <c r="O252" s="1349"/>
      <c r="P252" s="1349"/>
      <c r="Q252" s="1349"/>
      <c r="R252" s="1349"/>
      <c r="S252" s="1349"/>
      <c r="T252" s="1349"/>
      <c r="U252" s="1349"/>
      <c r="V252" s="1349"/>
      <c r="W252" s="1349"/>
      <c r="X252" s="1349"/>
      <c r="Y252" s="1349"/>
      <c r="Z252" s="1349"/>
      <c r="AA252" s="1349"/>
      <c r="AB252" s="1349"/>
      <c r="AC252" s="1349"/>
      <c r="AD252" s="1349"/>
      <c r="AE252" s="1349"/>
      <c r="AF252" s="1349"/>
      <c r="AG252" s="1349"/>
      <c r="AH252" s="1349"/>
      <c r="AI252" s="1349"/>
      <c r="AJ252" s="1349"/>
      <c r="AK252" s="1349"/>
      <c r="AL252" s="1349"/>
      <c r="AM252" s="1349"/>
      <c r="AN252" s="1349"/>
      <c r="AO252" s="1349"/>
    </row>
    <row r="253">
      <c r="B253" s="1517" t="s">
        <v>1563</v>
      </c>
      <c r="G253" s="1349"/>
      <c r="H253" s="1349"/>
      <c r="I253" s="1349"/>
      <c r="J253" s="1349"/>
      <c r="K253" s="1349"/>
      <c r="L253" s="1349"/>
      <c r="M253" s="1349"/>
      <c r="N253" s="1349"/>
      <c r="O253" s="1349"/>
      <c r="P253" s="1349"/>
      <c r="Q253" s="1349"/>
      <c r="R253" s="1349"/>
      <c r="S253" s="1349"/>
      <c r="T253" s="1349"/>
      <c r="U253" s="1349"/>
      <c r="V253" s="1349"/>
      <c r="W253" s="1349"/>
      <c r="X253" s="1349"/>
      <c r="Y253" s="1349"/>
      <c r="Z253" s="1349"/>
      <c r="AA253" s="1349"/>
      <c r="AB253" s="1349"/>
      <c r="AC253" s="1349"/>
      <c r="AD253" s="1349"/>
      <c r="AE253" s="1349"/>
      <c r="AF253" s="1349"/>
      <c r="AG253" s="1349"/>
      <c r="AH253" s="1349"/>
      <c r="AI253" s="1349"/>
      <c r="AJ253" s="1349"/>
      <c r="AK253" s="1349"/>
      <c r="AL253" s="1349"/>
      <c r="AM253" s="1349"/>
      <c r="AN253" s="1349"/>
      <c r="AO253" s="1349"/>
    </row>
    <row r="254">
      <c r="B254" s="1513" t="s">
        <v>1564</v>
      </c>
      <c r="G254" s="1349"/>
      <c r="H254" s="1349"/>
      <c r="I254" s="1349"/>
      <c r="J254" s="1349"/>
      <c r="K254" s="1349"/>
      <c r="L254" s="1349"/>
      <c r="M254" s="1349"/>
      <c r="N254" s="1349"/>
      <c r="O254" s="1349"/>
      <c r="P254" s="1349"/>
      <c r="Q254" s="1349"/>
      <c r="R254" s="1349"/>
      <c r="S254" s="1349"/>
      <c r="T254" s="1349"/>
      <c r="U254" s="1349"/>
      <c r="V254" s="1349"/>
      <c r="W254" s="1349"/>
      <c r="X254" s="1349"/>
      <c r="Y254" s="1349"/>
      <c r="Z254" s="1349"/>
      <c r="AA254" s="1349"/>
      <c r="AB254" s="1349"/>
      <c r="AC254" s="1349"/>
      <c r="AD254" s="1349"/>
      <c r="AE254" s="1349"/>
      <c r="AF254" s="1349"/>
      <c r="AG254" s="1349"/>
      <c r="AH254" s="1349"/>
      <c r="AI254" s="1349"/>
      <c r="AJ254" s="1349"/>
      <c r="AK254" s="1349"/>
      <c r="AL254" s="1349"/>
      <c r="AM254" s="1349"/>
      <c r="AN254" s="1349"/>
      <c r="AO254" s="1349"/>
    </row>
    <row r="255">
      <c r="B255" s="1513" t="s">
        <v>1565</v>
      </c>
      <c r="G255" s="1349"/>
      <c r="H255" s="1349"/>
      <c r="I255" s="1349"/>
      <c r="J255" s="1349"/>
      <c r="K255" s="1349"/>
      <c r="L255" s="1349"/>
      <c r="M255" s="1349"/>
      <c r="N255" s="1349"/>
      <c r="O255" s="1349"/>
      <c r="P255" s="1349"/>
      <c r="Q255" s="1349"/>
      <c r="R255" s="1349"/>
      <c r="S255" s="1349"/>
      <c r="T255" s="1349"/>
      <c r="U255" s="1349"/>
      <c r="V255" s="1349"/>
      <c r="W255" s="1349"/>
      <c r="X255" s="1349"/>
      <c r="Y255" s="1349"/>
      <c r="Z255" s="1349"/>
      <c r="AA255" s="1349"/>
      <c r="AB255" s="1349"/>
      <c r="AC255" s="1349"/>
      <c r="AD255" s="1349"/>
      <c r="AE255" s="1349"/>
      <c r="AF255" s="1349"/>
      <c r="AG255" s="1349"/>
      <c r="AH255" s="1349"/>
      <c r="AI255" s="1349"/>
      <c r="AJ255" s="1349"/>
      <c r="AK255" s="1349"/>
      <c r="AL255" s="1349"/>
      <c r="AM255" s="1349"/>
      <c r="AN255" s="1349"/>
      <c r="AO255" s="1349"/>
    </row>
    <row r="256">
      <c r="B256" s="1513" t="s">
        <v>1566</v>
      </c>
      <c r="G256" s="1349"/>
      <c r="H256" s="1349"/>
      <c r="I256" s="1349"/>
      <c r="J256" s="1349"/>
      <c r="K256" s="1349"/>
      <c r="L256" s="1349"/>
      <c r="M256" s="1349"/>
      <c r="N256" s="1349"/>
      <c r="O256" s="1349"/>
      <c r="P256" s="1349"/>
      <c r="Q256" s="1349"/>
      <c r="R256" s="1349"/>
      <c r="S256" s="1349"/>
      <c r="T256" s="1349"/>
      <c r="U256" s="1349"/>
      <c r="V256" s="1349"/>
      <c r="W256" s="1349"/>
      <c r="X256" s="1349"/>
      <c r="Y256" s="1349"/>
      <c r="Z256" s="1349"/>
      <c r="AA256" s="1349"/>
      <c r="AB256" s="1349"/>
      <c r="AC256" s="1349"/>
      <c r="AD256" s="1349"/>
      <c r="AE256" s="1349"/>
      <c r="AF256" s="1349"/>
      <c r="AG256" s="1349"/>
      <c r="AH256" s="1349"/>
      <c r="AI256" s="1349"/>
      <c r="AJ256" s="1349"/>
      <c r="AK256" s="1349"/>
      <c r="AL256" s="1349"/>
      <c r="AM256" s="1349"/>
      <c r="AN256" s="1349"/>
      <c r="AO256" s="1349"/>
    </row>
    <row r="257">
      <c r="A257" s="1511" t="s">
        <v>1573</v>
      </c>
      <c r="B257" s="1512" t="s">
        <v>1558</v>
      </c>
      <c r="G257" s="1349"/>
      <c r="H257" s="1349"/>
      <c r="I257" s="1349"/>
      <c r="J257" s="1349"/>
      <c r="K257" s="1349"/>
      <c r="L257" s="1349"/>
      <c r="M257" s="1349"/>
      <c r="N257" s="1349"/>
      <c r="O257" s="1349"/>
      <c r="P257" s="1349"/>
      <c r="Q257" s="1349"/>
      <c r="R257" s="1349"/>
      <c r="S257" s="1349"/>
      <c r="T257" s="1349"/>
      <c r="U257" s="1349"/>
      <c r="V257" s="1349"/>
      <c r="W257" s="1349"/>
      <c r="X257" s="1349"/>
      <c r="Y257" s="1349"/>
      <c r="Z257" s="1349"/>
      <c r="AA257" s="1349"/>
      <c r="AB257" s="1349"/>
      <c r="AC257" s="1349"/>
      <c r="AD257" s="1349"/>
      <c r="AE257" s="1349"/>
      <c r="AF257" s="1349"/>
      <c r="AG257" s="1349"/>
      <c r="AH257" s="1349"/>
      <c r="AI257" s="1349"/>
      <c r="AJ257" s="1349"/>
      <c r="AK257" s="1349"/>
      <c r="AL257" s="1349"/>
      <c r="AM257" s="1349"/>
      <c r="AN257" s="1349"/>
      <c r="AO257" s="1349"/>
    </row>
    <row r="258">
      <c r="B258" s="1513" t="s">
        <v>1559</v>
      </c>
      <c r="G258" s="1349"/>
      <c r="H258" s="1349"/>
      <c r="I258" s="1349"/>
      <c r="J258" s="1349"/>
      <c r="K258" s="1349"/>
      <c r="L258" s="1349"/>
      <c r="M258" s="1349"/>
      <c r="N258" s="1349"/>
      <c r="O258" s="1349"/>
      <c r="P258" s="1349"/>
      <c r="Q258" s="1349"/>
      <c r="R258" s="1349"/>
      <c r="S258" s="1349"/>
      <c r="T258" s="1349"/>
      <c r="U258" s="1349"/>
      <c r="V258" s="1349"/>
      <c r="W258" s="1349"/>
      <c r="X258" s="1349"/>
      <c r="Y258" s="1349"/>
      <c r="Z258" s="1349"/>
      <c r="AA258" s="1349"/>
      <c r="AB258" s="1349"/>
      <c r="AC258" s="1349"/>
      <c r="AD258" s="1349"/>
      <c r="AE258" s="1349"/>
      <c r="AF258" s="1349"/>
      <c r="AG258" s="1349"/>
      <c r="AH258" s="1349"/>
      <c r="AI258" s="1349"/>
      <c r="AJ258" s="1349"/>
      <c r="AK258" s="1349"/>
      <c r="AL258" s="1349"/>
      <c r="AM258" s="1349"/>
      <c r="AN258" s="1349"/>
      <c r="AO258" s="1349"/>
    </row>
    <row r="259">
      <c r="B259" s="1513" t="s">
        <v>1560</v>
      </c>
      <c r="G259" s="1349"/>
      <c r="H259" s="1349"/>
      <c r="I259" s="1349"/>
      <c r="J259" s="1349"/>
      <c r="K259" s="1349"/>
      <c r="L259" s="1349"/>
      <c r="M259" s="1349"/>
      <c r="N259" s="1349"/>
      <c r="O259" s="1349"/>
      <c r="P259" s="1349"/>
      <c r="Q259" s="1349"/>
      <c r="R259" s="1349"/>
      <c r="S259" s="1349"/>
      <c r="T259" s="1349"/>
      <c r="U259" s="1349"/>
      <c r="V259" s="1349"/>
      <c r="W259" s="1349"/>
      <c r="X259" s="1349"/>
      <c r="Y259" s="1349"/>
      <c r="Z259" s="1349"/>
      <c r="AA259" s="1349"/>
      <c r="AB259" s="1349"/>
      <c r="AC259" s="1349"/>
      <c r="AD259" s="1349"/>
      <c r="AE259" s="1349"/>
      <c r="AF259" s="1349"/>
      <c r="AG259" s="1349"/>
      <c r="AH259" s="1349"/>
      <c r="AI259" s="1349"/>
      <c r="AJ259" s="1349"/>
      <c r="AK259" s="1349"/>
      <c r="AL259" s="1349"/>
      <c r="AM259" s="1349"/>
      <c r="AN259" s="1349"/>
      <c r="AO259" s="1349"/>
    </row>
    <row r="260">
      <c r="B260" s="1513" t="s">
        <v>1561</v>
      </c>
      <c r="G260" s="1349"/>
      <c r="H260" s="1349"/>
      <c r="I260" s="1349"/>
      <c r="J260" s="1349"/>
      <c r="K260" s="1349"/>
      <c r="L260" s="1349"/>
      <c r="M260" s="1349"/>
      <c r="N260" s="1349"/>
      <c r="O260" s="1349"/>
      <c r="P260" s="1349"/>
      <c r="Q260" s="1349"/>
      <c r="R260" s="1349"/>
      <c r="S260" s="1349"/>
      <c r="T260" s="1349"/>
      <c r="U260" s="1349"/>
      <c r="V260" s="1349"/>
      <c r="W260" s="1349"/>
      <c r="X260" s="1349"/>
      <c r="Y260" s="1349"/>
      <c r="Z260" s="1349"/>
      <c r="AA260" s="1349"/>
      <c r="AB260" s="1349"/>
      <c r="AC260" s="1349"/>
      <c r="AD260" s="1349"/>
      <c r="AE260" s="1349"/>
      <c r="AF260" s="1349"/>
      <c r="AG260" s="1349"/>
      <c r="AH260" s="1349"/>
      <c r="AI260" s="1349"/>
      <c r="AJ260" s="1349"/>
      <c r="AK260" s="1349"/>
      <c r="AL260" s="1349"/>
      <c r="AM260" s="1349"/>
      <c r="AN260" s="1349"/>
      <c r="AO260" s="1349"/>
    </row>
    <row r="261">
      <c r="B261" s="1517" t="s">
        <v>1562</v>
      </c>
      <c r="G261" s="1349"/>
      <c r="H261" s="1349"/>
      <c r="I261" s="1349"/>
      <c r="J261" s="1349"/>
      <c r="K261" s="1349"/>
      <c r="L261" s="1349"/>
      <c r="M261" s="1349"/>
      <c r="N261" s="1349"/>
      <c r="O261" s="1349"/>
      <c r="P261" s="1349"/>
      <c r="Q261" s="1349"/>
      <c r="R261" s="1349"/>
      <c r="S261" s="1349"/>
      <c r="T261" s="1349"/>
      <c r="U261" s="1349"/>
      <c r="V261" s="1349"/>
      <c r="W261" s="1349"/>
      <c r="X261" s="1349"/>
      <c r="Y261" s="1349"/>
      <c r="Z261" s="1349"/>
      <c r="AA261" s="1349"/>
      <c r="AB261" s="1349"/>
      <c r="AC261" s="1349"/>
      <c r="AD261" s="1349"/>
      <c r="AE261" s="1349"/>
      <c r="AF261" s="1349"/>
      <c r="AG261" s="1349"/>
      <c r="AH261" s="1349"/>
      <c r="AI261" s="1349"/>
      <c r="AJ261" s="1349"/>
      <c r="AK261" s="1349"/>
      <c r="AL261" s="1349"/>
      <c r="AM261" s="1349"/>
      <c r="AN261" s="1349"/>
      <c r="AO261" s="1349"/>
    </row>
    <row r="262">
      <c r="B262" s="1517" t="s">
        <v>1563</v>
      </c>
      <c r="G262" s="1349"/>
      <c r="H262" s="1349"/>
      <c r="I262" s="1349"/>
      <c r="J262" s="1349"/>
      <c r="K262" s="1349"/>
      <c r="L262" s="1349"/>
      <c r="M262" s="1349"/>
      <c r="N262" s="1349"/>
      <c r="O262" s="1349"/>
      <c r="P262" s="1349"/>
      <c r="Q262" s="1349"/>
      <c r="R262" s="1349"/>
      <c r="S262" s="1349"/>
      <c r="T262" s="1349"/>
      <c r="U262" s="1349"/>
      <c r="V262" s="1349"/>
      <c r="W262" s="1349"/>
      <c r="X262" s="1349"/>
      <c r="Y262" s="1349"/>
      <c r="Z262" s="1349"/>
      <c r="AA262" s="1349"/>
      <c r="AB262" s="1349"/>
      <c r="AC262" s="1349"/>
      <c r="AD262" s="1349"/>
      <c r="AE262" s="1349"/>
      <c r="AF262" s="1349"/>
      <c r="AG262" s="1349"/>
      <c r="AH262" s="1349"/>
      <c r="AI262" s="1349"/>
      <c r="AJ262" s="1349"/>
      <c r="AK262" s="1349"/>
      <c r="AL262" s="1349"/>
      <c r="AM262" s="1349"/>
      <c r="AN262" s="1349"/>
      <c r="AO262" s="1349"/>
    </row>
    <row r="263">
      <c r="B263" s="1513" t="s">
        <v>1564</v>
      </c>
      <c r="G263" s="1349"/>
      <c r="H263" s="1349"/>
      <c r="I263" s="1349"/>
      <c r="J263" s="1349"/>
      <c r="K263" s="1349"/>
      <c r="L263" s="1349"/>
      <c r="M263" s="1349"/>
      <c r="N263" s="1349"/>
      <c r="O263" s="1349"/>
      <c r="P263" s="1349"/>
      <c r="Q263" s="1349"/>
      <c r="R263" s="1349"/>
      <c r="S263" s="1349"/>
      <c r="T263" s="1349"/>
      <c r="U263" s="1349"/>
      <c r="V263" s="1349"/>
      <c r="W263" s="1349"/>
      <c r="X263" s="1349"/>
      <c r="Y263" s="1349"/>
      <c r="Z263" s="1349"/>
      <c r="AA263" s="1349"/>
      <c r="AB263" s="1349"/>
      <c r="AC263" s="1349"/>
      <c r="AD263" s="1349"/>
      <c r="AE263" s="1349"/>
      <c r="AF263" s="1349"/>
      <c r="AG263" s="1349"/>
      <c r="AH263" s="1349"/>
      <c r="AI263" s="1349"/>
      <c r="AJ263" s="1349"/>
      <c r="AK263" s="1349"/>
      <c r="AL263" s="1349"/>
      <c r="AM263" s="1349"/>
      <c r="AN263" s="1349"/>
      <c r="AO263" s="1349"/>
    </row>
    <row r="264">
      <c r="B264" s="1513" t="s">
        <v>1565</v>
      </c>
      <c r="G264" s="1349"/>
      <c r="H264" s="1349"/>
      <c r="I264" s="1349"/>
      <c r="J264" s="1349"/>
      <c r="K264" s="1349"/>
      <c r="L264" s="1349"/>
      <c r="M264" s="1349"/>
      <c r="N264" s="1349"/>
      <c r="O264" s="1349"/>
      <c r="P264" s="1349"/>
      <c r="Q264" s="1349"/>
      <c r="R264" s="1349"/>
      <c r="S264" s="1349"/>
      <c r="T264" s="1349"/>
      <c r="U264" s="1349"/>
      <c r="V264" s="1349"/>
      <c r="W264" s="1349"/>
      <c r="X264" s="1349"/>
      <c r="Y264" s="1349"/>
      <c r="Z264" s="1349"/>
      <c r="AA264" s="1349"/>
      <c r="AB264" s="1349"/>
      <c r="AC264" s="1349"/>
      <c r="AD264" s="1349"/>
      <c r="AE264" s="1349"/>
      <c r="AF264" s="1349"/>
      <c r="AG264" s="1349"/>
      <c r="AH264" s="1349"/>
      <c r="AI264" s="1349"/>
      <c r="AJ264" s="1349"/>
      <c r="AK264" s="1349"/>
      <c r="AL264" s="1349"/>
      <c r="AM264" s="1349"/>
      <c r="AN264" s="1349"/>
      <c r="AO264" s="1349"/>
    </row>
    <row r="265">
      <c r="B265" s="1513" t="s">
        <v>1566</v>
      </c>
      <c r="G265" s="1349"/>
      <c r="H265" s="1349"/>
      <c r="I265" s="1349"/>
      <c r="J265" s="1349"/>
      <c r="K265" s="1349"/>
      <c r="L265" s="1349"/>
      <c r="M265" s="1349"/>
      <c r="N265" s="1349"/>
      <c r="O265" s="1349"/>
      <c r="P265" s="1349"/>
      <c r="Q265" s="1349"/>
      <c r="R265" s="1349"/>
      <c r="S265" s="1349"/>
      <c r="T265" s="1349"/>
      <c r="U265" s="1349"/>
      <c r="V265" s="1349"/>
      <c r="W265" s="1349"/>
      <c r="X265" s="1349"/>
      <c r="Y265" s="1349"/>
      <c r="Z265" s="1349"/>
      <c r="AA265" s="1349"/>
      <c r="AB265" s="1349"/>
      <c r="AC265" s="1349"/>
      <c r="AD265" s="1349"/>
      <c r="AE265" s="1349"/>
      <c r="AF265" s="1349"/>
      <c r="AG265" s="1349"/>
      <c r="AH265" s="1349"/>
      <c r="AI265" s="1349"/>
      <c r="AJ265" s="1349"/>
      <c r="AK265" s="1349"/>
      <c r="AL265" s="1349"/>
      <c r="AM265" s="1349"/>
      <c r="AN265" s="1349"/>
      <c r="AO265" s="1349"/>
    </row>
    <row r="266">
      <c r="A266" s="1511" t="s">
        <v>1574</v>
      </c>
      <c r="B266" s="1512" t="s">
        <v>1558</v>
      </c>
      <c r="G266" s="1349"/>
      <c r="H266" s="1349"/>
      <c r="I266" s="1349"/>
      <c r="J266" s="1349"/>
      <c r="K266" s="1349"/>
      <c r="L266" s="1349"/>
      <c r="M266" s="1349"/>
      <c r="N266" s="1349"/>
      <c r="O266" s="1349"/>
      <c r="P266" s="1349"/>
      <c r="Q266" s="1349"/>
      <c r="R266" s="1349"/>
      <c r="S266" s="1349"/>
      <c r="T266" s="1349"/>
      <c r="U266" s="1349"/>
      <c r="V266" s="1349"/>
      <c r="W266" s="1349"/>
      <c r="X266" s="1349"/>
      <c r="Y266" s="1349"/>
      <c r="Z266" s="1349"/>
      <c r="AA266" s="1349"/>
      <c r="AB266" s="1349"/>
      <c r="AC266" s="1349"/>
      <c r="AD266" s="1349"/>
      <c r="AE266" s="1349"/>
      <c r="AF266" s="1349"/>
      <c r="AG266" s="1349"/>
      <c r="AH266" s="1349"/>
      <c r="AI266" s="1349"/>
      <c r="AJ266" s="1349"/>
      <c r="AK266" s="1349"/>
      <c r="AL266" s="1349"/>
      <c r="AM266" s="1349"/>
      <c r="AN266" s="1349"/>
      <c r="AO266" s="1349"/>
    </row>
    <row r="267">
      <c r="B267" s="1513" t="s">
        <v>1559</v>
      </c>
      <c r="G267" s="1349"/>
      <c r="H267" s="1349"/>
      <c r="I267" s="1349"/>
      <c r="J267" s="1349"/>
      <c r="K267" s="1349"/>
      <c r="L267" s="1349"/>
      <c r="M267" s="1349"/>
      <c r="N267" s="1349"/>
      <c r="O267" s="1349"/>
      <c r="P267" s="1349"/>
      <c r="Q267" s="1349"/>
      <c r="R267" s="1349"/>
      <c r="S267" s="1349"/>
      <c r="T267" s="1349"/>
      <c r="U267" s="1349"/>
      <c r="V267" s="1349"/>
      <c r="W267" s="1349"/>
      <c r="X267" s="1349"/>
      <c r="Y267" s="1349"/>
      <c r="Z267" s="1349"/>
      <c r="AA267" s="1349"/>
      <c r="AB267" s="1349"/>
      <c r="AC267" s="1349"/>
      <c r="AD267" s="1349"/>
      <c r="AE267" s="1349"/>
      <c r="AF267" s="1349"/>
      <c r="AG267" s="1349"/>
      <c r="AH267" s="1349"/>
      <c r="AI267" s="1349"/>
      <c r="AJ267" s="1349"/>
      <c r="AK267" s="1349"/>
      <c r="AL267" s="1349"/>
      <c r="AM267" s="1349"/>
      <c r="AN267" s="1349"/>
      <c r="AO267" s="1349"/>
    </row>
    <row r="268">
      <c r="B268" s="1513" t="s">
        <v>1560</v>
      </c>
      <c r="G268" s="1349"/>
      <c r="H268" s="1349"/>
      <c r="I268" s="1349"/>
      <c r="J268" s="1349"/>
      <c r="K268" s="1349"/>
      <c r="L268" s="1349"/>
      <c r="M268" s="1349"/>
      <c r="N268" s="1349"/>
      <c r="O268" s="1349"/>
      <c r="P268" s="1349"/>
      <c r="Q268" s="1349"/>
      <c r="R268" s="1349"/>
      <c r="S268" s="1349"/>
      <c r="T268" s="1349"/>
      <c r="U268" s="1349"/>
      <c r="V268" s="1349"/>
      <c r="W268" s="1349"/>
      <c r="X268" s="1349"/>
      <c r="Y268" s="1349"/>
      <c r="Z268" s="1349"/>
      <c r="AA268" s="1349"/>
      <c r="AB268" s="1349"/>
      <c r="AC268" s="1349"/>
      <c r="AD268" s="1349"/>
      <c r="AE268" s="1349"/>
      <c r="AF268" s="1349"/>
      <c r="AG268" s="1349"/>
      <c r="AH268" s="1349"/>
      <c r="AI268" s="1349"/>
      <c r="AJ268" s="1349"/>
      <c r="AK268" s="1349"/>
      <c r="AL268" s="1349"/>
      <c r="AM268" s="1349"/>
      <c r="AN268" s="1349"/>
      <c r="AO268" s="1349"/>
    </row>
    <row r="269">
      <c r="B269" s="1513" t="s">
        <v>1561</v>
      </c>
      <c r="G269" s="1349"/>
      <c r="H269" s="1349"/>
      <c r="I269" s="1349"/>
      <c r="J269" s="1349"/>
      <c r="K269" s="1349"/>
      <c r="L269" s="1349"/>
      <c r="M269" s="1349"/>
      <c r="N269" s="1349"/>
      <c r="O269" s="1349"/>
      <c r="P269" s="1349"/>
      <c r="Q269" s="1349"/>
      <c r="R269" s="1349"/>
      <c r="S269" s="1349"/>
      <c r="T269" s="1349"/>
      <c r="U269" s="1349"/>
      <c r="V269" s="1349"/>
      <c r="W269" s="1349"/>
      <c r="X269" s="1349"/>
      <c r="Y269" s="1349"/>
      <c r="Z269" s="1349"/>
      <c r="AA269" s="1349"/>
      <c r="AB269" s="1349"/>
      <c r="AC269" s="1349"/>
      <c r="AD269" s="1349"/>
      <c r="AE269" s="1349"/>
      <c r="AF269" s="1349"/>
      <c r="AG269" s="1349"/>
      <c r="AH269" s="1349"/>
      <c r="AI269" s="1349"/>
      <c r="AJ269" s="1349"/>
      <c r="AK269" s="1349"/>
      <c r="AL269" s="1349"/>
      <c r="AM269" s="1349"/>
      <c r="AN269" s="1349"/>
      <c r="AO269" s="1349"/>
    </row>
    <row r="270">
      <c r="B270" s="1517" t="s">
        <v>1562</v>
      </c>
      <c r="G270" s="1349"/>
      <c r="H270" s="1349"/>
      <c r="I270" s="1349"/>
      <c r="J270" s="1349"/>
      <c r="K270" s="1349"/>
      <c r="L270" s="1349"/>
      <c r="M270" s="1349"/>
      <c r="N270" s="1349"/>
      <c r="O270" s="1349"/>
      <c r="P270" s="1349"/>
      <c r="Q270" s="1349"/>
      <c r="R270" s="1349"/>
      <c r="S270" s="1349"/>
      <c r="T270" s="1349"/>
      <c r="U270" s="1349"/>
      <c r="V270" s="1349"/>
      <c r="W270" s="1349"/>
      <c r="X270" s="1349"/>
      <c r="Y270" s="1349"/>
      <c r="Z270" s="1349"/>
      <c r="AA270" s="1349"/>
      <c r="AB270" s="1349"/>
      <c r="AC270" s="1349"/>
      <c r="AD270" s="1349"/>
      <c r="AE270" s="1349"/>
      <c r="AF270" s="1349"/>
      <c r="AG270" s="1349"/>
      <c r="AH270" s="1349"/>
      <c r="AI270" s="1349"/>
      <c r="AJ270" s="1349"/>
      <c r="AK270" s="1349"/>
      <c r="AL270" s="1349"/>
      <c r="AM270" s="1349"/>
      <c r="AN270" s="1349"/>
      <c r="AO270" s="1349"/>
    </row>
    <row r="271">
      <c r="B271" s="1517" t="s">
        <v>1563</v>
      </c>
      <c r="G271" s="1349"/>
      <c r="H271" s="1349"/>
      <c r="I271" s="1349"/>
      <c r="J271" s="1349"/>
      <c r="K271" s="1349"/>
      <c r="L271" s="1349"/>
      <c r="M271" s="1349"/>
      <c r="N271" s="1349"/>
      <c r="O271" s="1349"/>
      <c r="P271" s="1349"/>
      <c r="Q271" s="1349"/>
      <c r="R271" s="1349"/>
      <c r="S271" s="1349"/>
      <c r="T271" s="1349"/>
      <c r="U271" s="1349"/>
      <c r="V271" s="1349"/>
      <c r="W271" s="1349"/>
      <c r="X271" s="1349"/>
      <c r="Y271" s="1349"/>
      <c r="Z271" s="1349"/>
      <c r="AA271" s="1349"/>
      <c r="AB271" s="1349"/>
      <c r="AC271" s="1349"/>
      <c r="AD271" s="1349"/>
      <c r="AE271" s="1349"/>
      <c r="AF271" s="1349"/>
      <c r="AG271" s="1349"/>
      <c r="AH271" s="1349"/>
      <c r="AI271" s="1349"/>
      <c r="AJ271" s="1349"/>
      <c r="AK271" s="1349"/>
      <c r="AL271" s="1349"/>
      <c r="AM271" s="1349"/>
      <c r="AN271" s="1349"/>
      <c r="AO271" s="1349"/>
    </row>
    <row r="272">
      <c r="B272" s="1513" t="s">
        <v>1564</v>
      </c>
      <c r="G272" s="1349"/>
      <c r="H272" s="1349"/>
      <c r="I272" s="1349"/>
      <c r="J272" s="1349"/>
      <c r="K272" s="1349"/>
      <c r="L272" s="1349"/>
      <c r="M272" s="1349"/>
      <c r="N272" s="1349"/>
      <c r="O272" s="1349"/>
      <c r="P272" s="1349"/>
      <c r="Q272" s="1349"/>
      <c r="R272" s="1349"/>
      <c r="S272" s="1349"/>
      <c r="T272" s="1349"/>
      <c r="U272" s="1349"/>
      <c r="V272" s="1349"/>
      <c r="W272" s="1349"/>
      <c r="X272" s="1349"/>
      <c r="Y272" s="1349"/>
      <c r="Z272" s="1349"/>
      <c r="AA272" s="1349"/>
      <c r="AB272" s="1349"/>
      <c r="AC272" s="1349"/>
      <c r="AD272" s="1349"/>
      <c r="AE272" s="1349"/>
      <c r="AF272" s="1349"/>
      <c r="AG272" s="1349"/>
      <c r="AH272" s="1349"/>
      <c r="AI272" s="1349"/>
      <c r="AJ272" s="1349"/>
      <c r="AK272" s="1349"/>
      <c r="AL272" s="1349"/>
      <c r="AM272" s="1349"/>
      <c r="AN272" s="1349"/>
      <c r="AO272" s="1349"/>
    </row>
    <row r="273">
      <c r="B273" s="1513" t="s">
        <v>1565</v>
      </c>
      <c r="G273" s="1349"/>
      <c r="H273" s="1349"/>
      <c r="I273" s="1349"/>
      <c r="J273" s="1349"/>
      <c r="K273" s="1349"/>
      <c r="L273" s="1349"/>
      <c r="M273" s="1349"/>
      <c r="N273" s="1349"/>
      <c r="O273" s="1349"/>
      <c r="P273" s="1349"/>
      <c r="Q273" s="1349"/>
      <c r="R273" s="1349"/>
      <c r="S273" s="1349"/>
      <c r="T273" s="1349"/>
      <c r="U273" s="1349"/>
      <c r="V273" s="1349"/>
      <c r="W273" s="1349"/>
      <c r="X273" s="1349"/>
      <c r="Y273" s="1349"/>
      <c r="Z273" s="1349"/>
      <c r="AA273" s="1349"/>
      <c r="AB273" s="1349"/>
      <c r="AC273" s="1349"/>
      <c r="AD273" s="1349"/>
      <c r="AE273" s="1349"/>
      <c r="AF273" s="1349"/>
      <c r="AG273" s="1349"/>
      <c r="AH273" s="1349"/>
      <c r="AI273" s="1349"/>
      <c r="AJ273" s="1349"/>
      <c r="AK273" s="1349"/>
      <c r="AL273" s="1349"/>
      <c r="AM273" s="1349"/>
      <c r="AN273" s="1349"/>
      <c r="AO273" s="1349"/>
    </row>
    <row r="274">
      <c r="B274" s="1513" t="s">
        <v>1566</v>
      </c>
      <c r="G274" s="1349"/>
      <c r="H274" s="1349"/>
      <c r="I274" s="1349"/>
      <c r="J274" s="1349"/>
      <c r="K274" s="1349"/>
      <c r="L274" s="1349"/>
      <c r="M274" s="1349"/>
      <c r="N274" s="1349"/>
      <c r="O274" s="1349"/>
      <c r="P274" s="1349"/>
      <c r="Q274" s="1349"/>
      <c r="R274" s="1349"/>
      <c r="S274" s="1349"/>
      <c r="T274" s="1349"/>
      <c r="U274" s="1349"/>
      <c r="V274" s="1349"/>
      <c r="W274" s="1349"/>
      <c r="X274" s="1349"/>
      <c r="Y274" s="1349"/>
      <c r="Z274" s="1349"/>
      <c r="AA274" s="1349"/>
      <c r="AB274" s="1349"/>
      <c r="AC274" s="1349"/>
      <c r="AD274" s="1349"/>
      <c r="AE274" s="1349"/>
      <c r="AF274" s="1349"/>
      <c r="AG274" s="1349"/>
      <c r="AH274" s="1349"/>
      <c r="AI274" s="1349"/>
      <c r="AJ274" s="1349"/>
      <c r="AK274" s="1349"/>
      <c r="AL274" s="1349"/>
      <c r="AM274" s="1349"/>
      <c r="AN274" s="1349"/>
      <c r="AO274" s="1349"/>
    </row>
    <row r="275">
      <c r="A275" s="1511" t="s">
        <v>1575</v>
      </c>
      <c r="B275" s="1512" t="s">
        <v>1558</v>
      </c>
      <c r="G275" s="1349"/>
      <c r="H275" s="1349"/>
      <c r="I275" s="1349"/>
      <c r="J275" s="1349"/>
      <c r="K275" s="1349"/>
      <c r="L275" s="1349"/>
      <c r="M275" s="1349"/>
      <c r="N275" s="1349"/>
      <c r="O275" s="1349"/>
      <c r="P275" s="1349"/>
      <c r="Q275" s="1349"/>
      <c r="R275" s="1349"/>
      <c r="S275" s="1349"/>
      <c r="T275" s="1349"/>
      <c r="U275" s="1349"/>
      <c r="V275" s="1349"/>
      <c r="W275" s="1349"/>
      <c r="X275" s="1349"/>
      <c r="Y275" s="1349"/>
      <c r="Z275" s="1349"/>
      <c r="AA275" s="1349"/>
      <c r="AB275" s="1349"/>
      <c r="AC275" s="1349"/>
      <c r="AD275" s="1349"/>
      <c r="AE275" s="1349"/>
      <c r="AF275" s="1349"/>
      <c r="AG275" s="1349"/>
      <c r="AH275" s="1349"/>
      <c r="AI275" s="1349"/>
      <c r="AJ275" s="1349"/>
      <c r="AK275" s="1349"/>
      <c r="AL275" s="1349"/>
      <c r="AM275" s="1349"/>
      <c r="AN275" s="1349"/>
      <c r="AO275" s="1349"/>
    </row>
    <row r="276">
      <c r="B276" s="1513" t="s">
        <v>1559</v>
      </c>
      <c r="G276" s="1349"/>
      <c r="H276" s="1349"/>
      <c r="I276" s="1349"/>
      <c r="J276" s="1349"/>
      <c r="K276" s="1349"/>
      <c r="L276" s="1349"/>
      <c r="M276" s="1349"/>
      <c r="N276" s="1349"/>
      <c r="O276" s="1349"/>
      <c r="P276" s="1349"/>
      <c r="Q276" s="1349"/>
      <c r="R276" s="1349"/>
      <c r="S276" s="1349"/>
      <c r="T276" s="1349"/>
      <c r="U276" s="1349"/>
      <c r="V276" s="1349"/>
      <c r="W276" s="1349"/>
      <c r="X276" s="1349"/>
      <c r="Y276" s="1349"/>
      <c r="Z276" s="1349"/>
      <c r="AA276" s="1349"/>
      <c r="AB276" s="1349"/>
      <c r="AC276" s="1349"/>
      <c r="AD276" s="1349"/>
      <c r="AE276" s="1349"/>
      <c r="AF276" s="1349"/>
      <c r="AG276" s="1349"/>
      <c r="AH276" s="1349"/>
      <c r="AI276" s="1349"/>
      <c r="AJ276" s="1349"/>
      <c r="AK276" s="1349"/>
      <c r="AL276" s="1349"/>
      <c r="AM276" s="1349"/>
      <c r="AN276" s="1349"/>
      <c r="AO276" s="1349"/>
    </row>
    <row r="277">
      <c r="B277" s="1513" t="s">
        <v>1560</v>
      </c>
      <c r="G277" s="1349"/>
      <c r="H277" s="1349"/>
      <c r="I277" s="1349"/>
      <c r="J277" s="1349"/>
      <c r="K277" s="1349"/>
      <c r="L277" s="1349"/>
      <c r="M277" s="1349"/>
      <c r="N277" s="1349"/>
      <c r="O277" s="1349"/>
      <c r="P277" s="1349"/>
      <c r="Q277" s="1349"/>
      <c r="R277" s="1349"/>
      <c r="S277" s="1349"/>
      <c r="T277" s="1349"/>
      <c r="U277" s="1349"/>
      <c r="V277" s="1349"/>
      <c r="W277" s="1349"/>
      <c r="X277" s="1349"/>
      <c r="Y277" s="1349"/>
      <c r="Z277" s="1349"/>
      <c r="AA277" s="1349"/>
      <c r="AB277" s="1349"/>
      <c r="AC277" s="1349"/>
      <c r="AD277" s="1349"/>
      <c r="AE277" s="1349"/>
      <c r="AF277" s="1349"/>
      <c r="AG277" s="1349"/>
      <c r="AH277" s="1349"/>
      <c r="AI277" s="1349"/>
      <c r="AJ277" s="1349"/>
      <c r="AK277" s="1349"/>
      <c r="AL277" s="1349"/>
      <c r="AM277" s="1349"/>
      <c r="AN277" s="1349"/>
      <c r="AO277" s="1349"/>
    </row>
    <row r="278">
      <c r="B278" s="1513" t="s">
        <v>1561</v>
      </c>
      <c r="G278" s="1349"/>
      <c r="H278" s="1349"/>
      <c r="I278" s="1349"/>
      <c r="J278" s="1349"/>
      <c r="K278" s="1349"/>
      <c r="L278" s="1349"/>
      <c r="M278" s="1349"/>
      <c r="N278" s="1349"/>
      <c r="O278" s="1349"/>
      <c r="P278" s="1349"/>
      <c r="Q278" s="1349"/>
      <c r="R278" s="1349"/>
      <c r="S278" s="1349"/>
      <c r="T278" s="1349"/>
      <c r="U278" s="1349"/>
      <c r="V278" s="1349"/>
      <c r="W278" s="1349"/>
      <c r="X278" s="1349"/>
      <c r="Y278" s="1349"/>
      <c r="Z278" s="1349"/>
      <c r="AA278" s="1349"/>
      <c r="AB278" s="1349"/>
      <c r="AC278" s="1349"/>
      <c r="AD278" s="1349"/>
      <c r="AE278" s="1349"/>
      <c r="AF278" s="1349"/>
      <c r="AG278" s="1349"/>
      <c r="AH278" s="1349"/>
      <c r="AI278" s="1349"/>
      <c r="AJ278" s="1349"/>
      <c r="AK278" s="1349"/>
      <c r="AL278" s="1349"/>
      <c r="AM278" s="1349"/>
      <c r="AN278" s="1349"/>
      <c r="AO278" s="1349"/>
    </row>
    <row r="279">
      <c r="B279" s="1517" t="s">
        <v>1562</v>
      </c>
      <c r="G279" s="1349"/>
      <c r="H279" s="1349"/>
      <c r="I279" s="1349"/>
      <c r="J279" s="1349"/>
      <c r="K279" s="1349"/>
      <c r="L279" s="1349"/>
      <c r="M279" s="1349"/>
      <c r="N279" s="1349"/>
      <c r="O279" s="1349"/>
      <c r="P279" s="1349"/>
      <c r="Q279" s="1349"/>
      <c r="R279" s="1349"/>
      <c r="S279" s="1349"/>
      <c r="T279" s="1349"/>
      <c r="U279" s="1349"/>
      <c r="V279" s="1349"/>
      <c r="W279" s="1349"/>
      <c r="X279" s="1349"/>
      <c r="Y279" s="1349"/>
      <c r="Z279" s="1349"/>
      <c r="AA279" s="1349"/>
      <c r="AB279" s="1349"/>
      <c r="AC279" s="1349"/>
      <c r="AD279" s="1349"/>
      <c r="AE279" s="1349"/>
      <c r="AF279" s="1349"/>
      <c r="AG279" s="1349"/>
      <c r="AH279" s="1349"/>
      <c r="AI279" s="1349"/>
      <c r="AJ279" s="1349"/>
      <c r="AK279" s="1349"/>
      <c r="AL279" s="1349"/>
      <c r="AM279" s="1349"/>
      <c r="AN279" s="1349"/>
      <c r="AO279" s="1349"/>
    </row>
    <row r="280">
      <c r="B280" s="1517" t="s">
        <v>1563</v>
      </c>
      <c r="G280" s="1349"/>
      <c r="H280" s="1349"/>
      <c r="I280" s="1349"/>
      <c r="J280" s="1349"/>
      <c r="K280" s="1349"/>
      <c r="L280" s="1349"/>
      <c r="M280" s="1349"/>
      <c r="N280" s="1349"/>
      <c r="O280" s="1349"/>
      <c r="P280" s="1349"/>
      <c r="Q280" s="1349"/>
      <c r="R280" s="1349"/>
      <c r="S280" s="1349"/>
      <c r="T280" s="1349"/>
      <c r="U280" s="1349"/>
      <c r="V280" s="1349"/>
      <c r="W280" s="1349"/>
      <c r="X280" s="1349"/>
      <c r="Y280" s="1349"/>
      <c r="Z280" s="1349"/>
      <c r="AA280" s="1349"/>
      <c r="AB280" s="1349"/>
      <c r="AC280" s="1349"/>
      <c r="AD280" s="1349"/>
      <c r="AE280" s="1349"/>
      <c r="AF280" s="1349"/>
      <c r="AG280" s="1349"/>
      <c r="AH280" s="1349"/>
      <c r="AI280" s="1349"/>
      <c r="AJ280" s="1349"/>
      <c r="AK280" s="1349"/>
      <c r="AL280" s="1349"/>
      <c r="AM280" s="1349"/>
      <c r="AN280" s="1349"/>
      <c r="AO280" s="1349"/>
    </row>
    <row r="281">
      <c r="B281" s="1513" t="s">
        <v>1564</v>
      </c>
      <c r="G281" s="1349"/>
      <c r="H281" s="1349"/>
      <c r="I281" s="1349"/>
      <c r="J281" s="1349"/>
      <c r="K281" s="1349"/>
      <c r="L281" s="1349"/>
      <c r="M281" s="1349"/>
      <c r="N281" s="1349"/>
      <c r="O281" s="1349"/>
      <c r="P281" s="1349"/>
      <c r="Q281" s="1349"/>
      <c r="R281" s="1349"/>
      <c r="S281" s="1349"/>
      <c r="T281" s="1349"/>
      <c r="U281" s="1349"/>
      <c r="V281" s="1349"/>
      <c r="W281" s="1349"/>
      <c r="X281" s="1349"/>
      <c r="Y281" s="1349"/>
      <c r="Z281" s="1349"/>
      <c r="AA281" s="1349"/>
      <c r="AB281" s="1349"/>
      <c r="AC281" s="1349"/>
      <c r="AD281" s="1349"/>
      <c r="AE281" s="1349"/>
      <c r="AF281" s="1349"/>
      <c r="AG281" s="1349"/>
      <c r="AH281" s="1349"/>
      <c r="AI281" s="1349"/>
      <c r="AJ281" s="1349"/>
      <c r="AK281" s="1349"/>
      <c r="AL281" s="1349"/>
      <c r="AM281" s="1349"/>
      <c r="AN281" s="1349"/>
      <c r="AO281" s="1349"/>
    </row>
    <row r="282">
      <c r="B282" s="1513" t="s">
        <v>1565</v>
      </c>
      <c r="G282" s="1349"/>
      <c r="H282" s="1349"/>
      <c r="I282" s="1349"/>
      <c r="J282" s="1349"/>
      <c r="K282" s="1349"/>
      <c r="L282" s="1349"/>
      <c r="M282" s="1349"/>
      <c r="N282" s="1349"/>
      <c r="O282" s="1349"/>
      <c r="P282" s="1349"/>
      <c r="Q282" s="1349"/>
      <c r="R282" s="1349"/>
      <c r="S282" s="1349"/>
      <c r="T282" s="1349"/>
      <c r="U282" s="1349"/>
      <c r="V282" s="1349"/>
      <c r="W282" s="1349"/>
      <c r="X282" s="1349"/>
      <c r="Y282" s="1349"/>
      <c r="Z282" s="1349"/>
      <c r="AA282" s="1349"/>
      <c r="AB282" s="1349"/>
      <c r="AC282" s="1349"/>
      <c r="AD282" s="1349"/>
      <c r="AE282" s="1349"/>
      <c r="AF282" s="1349"/>
      <c r="AG282" s="1349"/>
      <c r="AH282" s="1349"/>
      <c r="AI282" s="1349"/>
      <c r="AJ282" s="1349"/>
      <c r="AK282" s="1349"/>
      <c r="AL282" s="1349"/>
      <c r="AM282" s="1349"/>
      <c r="AN282" s="1349"/>
      <c r="AO282" s="1349"/>
    </row>
    <row r="283">
      <c r="B283" s="1513" t="s">
        <v>1566</v>
      </c>
      <c r="G283" s="1349"/>
      <c r="H283" s="1349"/>
      <c r="I283" s="1349"/>
      <c r="J283" s="1349"/>
      <c r="K283" s="1349"/>
      <c r="L283" s="1349"/>
      <c r="M283" s="1349"/>
      <c r="N283" s="1349"/>
      <c r="O283" s="1349"/>
      <c r="P283" s="1349"/>
      <c r="Q283" s="1349"/>
      <c r="R283" s="1349"/>
      <c r="S283" s="1349"/>
      <c r="T283" s="1349"/>
      <c r="U283" s="1349"/>
      <c r="V283" s="1349"/>
      <c r="W283" s="1349"/>
      <c r="X283" s="1349"/>
      <c r="Y283" s="1349"/>
      <c r="Z283" s="1349"/>
      <c r="AA283" s="1349"/>
      <c r="AB283" s="1349"/>
      <c r="AC283" s="1349"/>
      <c r="AD283" s="1349"/>
      <c r="AE283" s="1349"/>
      <c r="AF283" s="1349"/>
      <c r="AG283" s="1349"/>
      <c r="AH283" s="1349"/>
      <c r="AI283" s="1349"/>
      <c r="AJ283" s="1349"/>
      <c r="AK283" s="1349"/>
      <c r="AL283" s="1349"/>
      <c r="AM283" s="1349"/>
      <c r="AN283" s="1349"/>
      <c r="AO283" s="1349"/>
    </row>
    <row r="284">
      <c r="A284" s="1511" t="s">
        <v>1576</v>
      </c>
      <c r="B284" s="1512" t="s">
        <v>1558</v>
      </c>
      <c r="G284" s="1349"/>
      <c r="H284" s="1349"/>
      <c r="I284" s="1349"/>
      <c r="J284" s="1349"/>
      <c r="K284" s="1349"/>
      <c r="L284" s="1349"/>
      <c r="M284" s="1349"/>
      <c r="N284" s="1349"/>
      <c r="O284" s="1349"/>
      <c r="P284" s="1349"/>
      <c r="Q284" s="1349"/>
      <c r="R284" s="1349"/>
      <c r="S284" s="1349"/>
      <c r="T284" s="1349"/>
      <c r="U284" s="1349"/>
      <c r="V284" s="1349"/>
      <c r="W284" s="1349"/>
      <c r="X284" s="1349"/>
      <c r="Y284" s="1349"/>
      <c r="Z284" s="1349"/>
      <c r="AA284" s="1349"/>
      <c r="AB284" s="1349"/>
      <c r="AC284" s="1349"/>
      <c r="AD284" s="1349"/>
      <c r="AE284" s="1349"/>
      <c r="AF284" s="1349"/>
      <c r="AG284" s="1349"/>
      <c r="AH284" s="1349"/>
      <c r="AI284" s="1349"/>
      <c r="AJ284" s="1349"/>
      <c r="AK284" s="1349"/>
      <c r="AL284" s="1349"/>
      <c r="AM284" s="1349"/>
      <c r="AN284" s="1349"/>
      <c r="AO284" s="1349"/>
    </row>
    <row r="285">
      <c r="B285" s="1513" t="s">
        <v>1559</v>
      </c>
      <c r="G285" s="1349"/>
      <c r="H285" s="1349"/>
      <c r="I285" s="1349"/>
      <c r="J285" s="1349"/>
      <c r="K285" s="1349"/>
      <c r="L285" s="1349"/>
      <c r="M285" s="1349"/>
      <c r="N285" s="1349"/>
      <c r="O285" s="1349"/>
      <c r="P285" s="1349"/>
      <c r="Q285" s="1349"/>
      <c r="R285" s="1349"/>
      <c r="S285" s="1349"/>
      <c r="T285" s="1349"/>
      <c r="U285" s="1349"/>
      <c r="V285" s="1349"/>
      <c r="W285" s="1349"/>
      <c r="X285" s="1349"/>
      <c r="Y285" s="1349"/>
      <c r="Z285" s="1349"/>
      <c r="AA285" s="1349"/>
      <c r="AB285" s="1349"/>
      <c r="AC285" s="1349"/>
      <c r="AD285" s="1349"/>
      <c r="AE285" s="1349"/>
      <c r="AF285" s="1349"/>
      <c r="AG285" s="1349"/>
      <c r="AH285" s="1349"/>
      <c r="AI285" s="1349"/>
      <c r="AJ285" s="1349"/>
      <c r="AK285" s="1349"/>
      <c r="AL285" s="1349"/>
      <c r="AM285" s="1349"/>
      <c r="AN285" s="1349"/>
      <c r="AO285" s="1349"/>
    </row>
    <row r="286">
      <c r="B286" s="1513" t="s">
        <v>1560</v>
      </c>
      <c r="G286" s="1349"/>
      <c r="H286" s="1349"/>
      <c r="I286" s="1349"/>
      <c r="J286" s="1349"/>
      <c r="K286" s="1349"/>
      <c r="L286" s="1349"/>
      <c r="M286" s="1349"/>
      <c r="N286" s="1349"/>
      <c r="O286" s="1349"/>
      <c r="P286" s="1349"/>
      <c r="Q286" s="1349"/>
      <c r="R286" s="1349"/>
      <c r="S286" s="1349"/>
      <c r="T286" s="1349"/>
      <c r="U286" s="1349"/>
      <c r="V286" s="1349"/>
      <c r="W286" s="1349"/>
      <c r="X286" s="1349"/>
      <c r="Y286" s="1349"/>
      <c r="Z286" s="1349"/>
      <c r="AA286" s="1349"/>
      <c r="AB286" s="1349"/>
      <c r="AC286" s="1349"/>
      <c r="AD286" s="1349"/>
      <c r="AE286" s="1349"/>
      <c r="AF286" s="1349"/>
      <c r="AG286" s="1349"/>
      <c r="AH286" s="1349"/>
      <c r="AI286" s="1349"/>
      <c r="AJ286" s="1349"/>
      <c r="AK286" s="1349"/>
      <c r="AL286" s="1349"/>
      <c r="AM286" s="1349"/>
      <c r="AN286" s="1349"/>
      <c r="AO286" s="1349"/>
    </row>
    <row r="287">
      <c r="B287" s="1513" t="s">
        <v>1561</v>
      </c>
      <c r="G287" s="1349"/>
      <c r="H287" s="1349"/>
      <c r="I287" s="1349"/>
      <c r="J287" s="1349"/>
      <c r="K287" s="1349"/>
      <c r="L287" s="1349"/>
      <c r="M287" s="1349"/>
      <c r="N287" s="1349"/>
      <c r="O287" s="1349"/>
      <c r="P287" s="1349"/>
      <c r="Q287" s="1349"/>
      <c r="R287" s="1349"/>
      <c r="S287" s="1349"/>
      <c r="T287" s="1349"/>
      <c r="U287" s="1349"/>
      <c r="V287" s="1349"/>
      <c r="W287" s="1349"/>
      <c r="X287" s="1349"/>
      <c r="Y287" s="1349"/>
      <c r="Z287" s="1349"/>
      <c r="AA287" s="1349"/>
      <c r="AB287" s="1349"/>
      <c r="AC287" s="1349"/>
      <c r="AD287" s="1349"/>
      <c r="AE287" s="1349"/>
      <c r="AF287" s="1349"/>
      <c r="AG287" s="1349"/>
      <c r="AH287" s="1349"/>
      <c r="AI287" s="1349"/>
      <c r="AJ287" s="1349"/>
      <c r="AK287" s="1349"/>
      <c r="AL287" s="1349"/>
      <c r="AM287" s="1349"/>
      <c r="AN287" s="1349"/>
      <c r="AO287" s="1349"/>
    </row>
    <row r="288">
      <c r="B288" s="1517" t="s">
        <v>1562</v>
      </c>
      <c r="G288" s="1349"/>
      <c r="H288" s="1349"/>
      <c r="I288" s="1349"/>
      <c r="J288" s="1349"/>
      <c r="K288" s="1349"/>
      <c r="L288" s="1349"/>
      <c r="M288" s="1349"/>
      <c r="N288" s="1349"/>
      <c r="O288" s="1349"/>
      <c r="P288" s="1349"/>
      <c r="Q288" s="1349"/>
      <c r="R288" s="1349"/>
      <c r="S288" s="1349"/>
      <c r="T288" s="1349"/>
      <c r="U288" s="1349"/>
      <c r="V288" s="1349"/>
      <c r="W288" s="1349"/>
      <c r="X288" s="1349"/>
      <c r="Y288" s="1349"/>
      <c r="Z288" s="1349"/>
      <c r="AA288" s="1349"/>
      <c r="AB288" s="1349"/>
      <c r="AC288" s="1349"/>
      <c r="AD288" s="1349"/>
      <c r="AE288" s="1349"/>
      <c r="AF288" s="1349"/>
      <c r="AG288" s="1349"/>
      <c r="AH288" s="1349"/>
      <c r="AI288" s="1349"/>
      <c r="AJ288" s="1349"/>
      <c r="AK288" s="1349"/>
      <c r="AL288" s="1349"/>
      <c r="AM288" s="1349"/>
      <c r="AN288" s="1349"/>
      <c r="AO288" s="1349"/>
    </row>
    <row r="289">
      <c r="B289" s="1517" t="s">
        <v>1563</v>
      </c>
      <c r="G289" s="1349"/>
      <c r="H289" s="1349"/>
      <c r="I289" s="1349"/>
      <c r="J289" s="1349"/>
      <c r="K289" s="1349"/>
      <c r="L289" s="1349"/>
      <c r="M289" s="1349"/>
      <c r="N289" s="1349"/>
      <c r="O289" s="1349"/>
      <c r="P289" s="1349"/>
      <c r="Q289" s="1349"/>
      <c r="R289" s="1349"/>
      <c r="S289" s="1349"/>
      <c r="T289" s="1349"/>
      <c r="U289" s="1349"/>
      <c r="V289" s="1349"/>
      <c r="W289" s="1349"/>
      <c r="X289" s="1349"/>
      <c r="Y289" s="1349"/>
      <c r="Z289" s="1349"/>
      <c r="AA289" s="1349"/>
      <c r="AB289" s="1349"/>
      <c r="AC289" s="1349"/>
      <c r="AD289" s="1349"/>
      <c r="AE289" s="1349"/>
      <c r="AF289" s="1349"/>
      <c r="AG289" s="1349"/>
      <c r="AH289" s="1349"/>
      <c r="AI289" s="1349"/>
      <c r="AJ289" s="1349"/>
      <c r="AK289" s="1349"/>
      <c r="AL289" s="1349"/>
      <c r="AM289" s="1349"/>
      <c r="AN289" s="1349"/>
      <c r="AO289" s="1349"/>
    </row>
    <row r="290">
      <c r="B290" s="1513" t="s">
        <v>1564</v>
      </c>
      <c r="G290" s="1349"/>
      <c r="H290" s="1349"/>
      <c r="I290" s="1349"/>
      <c r="J290" s="1349"/>
      <c r="K290" s="1349"/>
      <c r="L290" s="1349"/>
      <c r="M290" s="1349"/>
      <c r="N290" s="1349"/>
      <c r="O290" s="1349"/>
      <c r="P290" s="1349"/>
      <c r="Q290" s="1349"/>
      <c r="R290" s="1349"/>
      <c r="S290" s="1349"/>
      <c r="T290" s="1349"/>
      <c r="U290" s="1349"/>
      <c r="V290" s="1349"/>
      <c r="W290" s="1349"/>
      <c r="X290" s="1349"/>
      <c r="Y290" s="1349"/>
      <c r="Z290" s="1349"/>
      <c r="AA290" s="1349"/>
      <c r="AB290" s="1349"/>
      <c r="AC290" s="1349"/>
      <c r="AD290" s="1349"/>
      <c r="AE290" s="1349"/>
      <c r="AF290" s="1349"/>
      <c r="AG290" s="1349"/>
      <c r="AH290" s="1349"/>
      <c r="AI290" s="1349"/>
      <c r="AJ290" s="1349"/>
      <c r="AK290" s="1349"/>
      <c r="AL290" s="1349"/>
      <c r="AM290" s="1349"/>
      <c r="AN290" s="1349"/>
      <c r="AO290" s="1349"/>
    </row>
    <row r="291">
      <c r="B291" s="1513" t="s">
        <v>1565</v>
      </c>
      <c r="G291" s="1349"/>
      <c r="H291" s="1349"/>
      <c r="I291" s="1349"/>
      <c r="J291" s="1349"/>
      <c r="K291" s="1349"/>
      <c r="L291" s="1349"/>
      <c r="M291" s="1349"/>
      <c r="N291" s="1349"/>
      <c r="O291" s="1349"/>
      <c r="P291" s="1349"/>
      <c r="Q291" s="1349"/>
      <c r="R291" s="1349"/>
      <c r="S291" s="1349"/>
      <c r="T291" s="1349"/>
      <c r="U291" s="1349"/>
      <c r="V291" s="1349"/>
      <c r="W291" s="1349"/>
      <c r="X291" s="1349"/>
      <c r="Y291" s="1349"/>
      <c r="Z291" s="1349"/>
      <c r="AA291" s="1349"/>
      <c r="AB291" s="1349"/>
      <c r="AC291" s="1349"/>
      <c r="AD291" s="1349"/>
      <c r="AE291" s="1349"/>
      <c r="AF291" s="1349"/>
      <c r="AG291" s="1349"/>
      <c r="AH291" s="1349"/>
      <c r="AI291" s="1349"/>
      <c r="AJ291" s="1349"/>
      <c r="AK291" s="1349"/>
      <c r="AL291" s="1349"/>
      <c r="AM291" s="1349"/>
      <c r="AN291" s="1349"/>
      <c r="AO291" s="1349"/>
    </row>
    <row r="292">
      <c r="B292" s="1513" t="s">
        <v>1566</v>
      </c>
      <c r="G292" s="1349"/>
      <c r="H292" s="1349"/>
      <c r="I292" s="1349"/>
      <c r="J292" s="1349"/>
      <c r="K292" s="1349"/>
      <c r="L292" s="1349"/>
      <c r="M292" s="1349"/>
      <c r="N292" s="1349"/>
      <c r="O292" s="1349"/>
      <c r="P292" s="1349"/>
      <c r="Q292" s="1349"/>
      <c r="R292" s="1349"/>
      <c r="S292" s="1349"/>
      <c r="T292" s="1349"/>
      <c r="U292" s="1349"/>
      <c r="V292" s="1349"/>
      <c r="W292" s="1349"/>
      <c r="X292" s="1349"/>
      <c r="Y292" s="1349"/>
      <c r="Z292" s="1349"/>
      <c r="AA292" s="1349"/>
      <c r="AB292" s="1349"/>
      <c r="AC292" s="1349"/>
      <c r="AD292" s="1349"/>
      <c r="AE292" s="1349"/>
      <c r="AF292" s="1349"/>
      <c r="AG292" s="1349"/>
      <c r="AH292" s="1349"/>
      <c r="AI292" s="1349"/>
      <c r="AJ292" s="1349"/>
      <c r="AK292" s="1349"/>
      <c r="AL292" s="1349"/>
      <c r="AM292" s="1349"/>
      <c r="AN292" s="1349"/>
      <c r="AO292" s="1349"/>
    </row>
    <row r="293">
      <c r="A293" s="1511" t="s">
        <v>1577</v>
      </c>
      <c r="B293" s="1512" t="s">
        <v>1558</v>
      </c>
      <c r="G293" s="1349"/>
      <c r="H293" s="1349"/>
      <c r="I293" s="1349"/>
      <c r="J293" s="1349"/>
      <c r="K293" s="1349"/>
      <c r="L293" s="1349"/>
      <c r="M293" s="1349"/>
      <c r="N293" s="1349"/>
      <c r="O293" s="1349"/>
      <c r="P293" s="1349"/>
      <c r="Q293" s="1349"/>
      <c r="R293" s="1349"/>
      <c r="S293" s="1349"/>
      <c r="T293" s="1349"/>
      <c r="U293" s="1349"/>
      <c r="V293" s="1349"/>
      <c r="W293" s="1349"/>
      <c r="X293" s="1349"/>
      <c r="Y293" s="1349"/>
      <c r="Z293" s="1349"/>
      <c r="AA293" s="1349"/>
      <c r="AB293" s="1349"/>
      <c r="AC293" s="1349"/>
      <c r="AD293" s="1349"/>
      <c r="AE293" s="1349"/>
      <c r="AF293" s="1349"/>
      <c r="AG293" s="1349"/>
      <c r="AH293" s="1349"/>
      <c r="AI293" s="1349"/>
      <c r="AJ293" s="1349"/>
      <c r="AK293" s="1349"/>
      <c r="AL293" s="1349"/>
      <c r="AM293" s="1349"/>
      <c r="AN293" s="1349"/>
      <c r="AO293" s="1349"/>
    </row>
    <row r="294">
      <c r="B294" s="1513" t="s">
        <v>1559</v>
      </c>
      <c r="G294" s="1349"/>
      <c r="H294" s="1349"/>
      <c r="I294" s="1349"/>
      <c r="J294" s="1349"/>
      <c r="K294" s="1349"/>
      <c r="L294" s="1349"/>
      <c r="M294" s="1349"/>
      <c r="N294" s="1349"/>
      <c r="O294" s="1349"/>
      <c r="P294" s="1349"/>
      <c r="Q294" s="1349"/>
      <c r="R294" s="1349"/>
      <c r="S294" s="1349"/>
      <c r="T294" s="1349"/>
      <c r="U294" s="1349"/>
      <c r="V294" s="1349"/>
      <c r="W294" s="1349"/>
      <c r="X294" s="1349"/>
      <c r="Y294" s="1349"/>
      <c r="Z294" s="1349"/>
      <c r="AA294" s="1349"/>
      <c r="AB294" s="1349"/>
      <c r="AC294" s="1349"/>
      <c r="AD294" s="1349"/>
      <c r="AE294" s="1349"/>
      <c r="AF294" s="1349"/>
      <c r="AG294" s="1349"/>
      <c r="AH294" s="1349"/>
      <c r="AI294" s="1349"/>
      <c r="AJ294" s="1349"/>
      <c r="AK294" s="1349"/>
      <c r="AL294" s="1349"/>
      <c r="AM294" s="1349"/>
      <c r="AN294" s="1349"/>
      <c r="AO294" s="1349"/>
    </row>
    <row r="295">
      <c r="B295" s="1513" t="s">
        <v>1560</v>
      </c>
      <c r="G295" s="1349"/>
      <c r="H295" s="1349"/>
      <c r="I295" s="1349"/>
      <c r="J295" s="1349"/>
      <c r="K295" s="1349"/>
      <c r="L295" s="1349"/>
      <c r="M295" s="1349"/>
      <c r="N295" s="1349"/>
      <c r="O295" s="1349"/>
      <c r="P295" s="1349"/>
      <c r="Q295" s="1349"/>
      <c r="R295" s="1349"/>
      <c r="S295" s="1349"/>
      <c r="T295" s="1349"/>
      <c r="U295" s="1349"/>
      <c r="V295" s="1349"/>
      <c r="W295" s="1349"/>
      <c r="X295" s="1349"/>
      <c r="Y295" s="1349"/>
      <c r="Z295" s="1349"/>
      <c r="AA295" s="1349"/>
      <c r="AB295" s="1349"/>
      <c r="AC295" s="1349"/>
      <c r="AD295" s="1349"/>
      <c r="AE295" s="1349"/>
      <c r="AF295" s="1349"/>
      <c r="AG295" s="1349"/>
      <c r="AH295" s="1349"/>
      <c r="AI295" s="1349"/>
      <c r="AJ295" s="1349"/>
      <c r="AK295" s="1349"/>
      <c r="AL295" s="1349"/>
      <c r="AM295" s="1349"/>
      <c r="AN295" s="1349"/>
      <c r="AO295" s="1349"/>
    </row>
    <row r="296">
      <c r="B296" s="1513" t="s">
        <v>1561</v>
      </c>
      <c r="G296" s="1349"/>
      <c r="H296" s="1349"/>
      <c r="I296" s="1349"/>
      <c r="J296" s="1349"/>
      <c r="K296" s="1349"/>
      <c r="L296" s="1349"/>
      <c r="M296" s="1349"/>
      <c r="N296" s="1349"/>
      <c r="O296" s="1349"/>
      <c r="P296" s="1349"/>
      <c r="Q296" s="1349"/>
      <c r="R296" s="1349"/>
      <c r="S296" s="1349"/>
      <c r="T296" s="1349"/>
      <c r="U296" s="1349"/>
      <c r="V296" s="1349"/>
      <c r="W296" s="1349"/>
      <c r="X296" s="1349"/>
      <c r="Y296" s="1349"/>
      <c r="Z296" s="1349"/>
      <c r="AA296" s="1349"/>
      <c r="AB296" s="1349"/>
      <c r="AC296" s="1349"/>
      <c r="AD296" s="1349"/>
      <c r="AE296" s="1349"/>
      <c r="AF296" s="1349"/>
      <c r="AG296" s="1349"/>
      <c r="AH296" s="1349"/>
      <c r="AI296" s="1349"/>
      <c r="AJ296" s="1349"/>
      <c r="AK296" s="1349"/>
      <c r="AL296" s="1349"/>
      <c r="AM296" s="1349"/>
      <c r="AN296" s="1349"/>
      <c r="AO296" s="1349"/>
    </row>
    <row r="297">
      <c r="B297" s="1517" t="s">
        <v>1562</v>
      </c>
      <c r="G297" s="1349"/>
      <c r="H297" s="1349"/>
      <c r="I297" s="1349"/>
      <c r="J297" s="1349"/>
      <c r="K297" s="1349"/>
      <c r="L297" s="1349"/>
      <c r="M297" s="1349"/>
      <c r="N297" s="1349"/>
      <c r="O297" s="1349"/>
      <c r="P297" s="1349"/>
      <c r="Q297" s="1349"/>
      <c r="R297" s="1349"/>
      <c r="S297" s="1349"/>
      <c r="T297" s="1349"/>
      <c r="U297" s="1349"/>
      <c r="V297" s="1349"/>
      <c r="W297" s="1349"/>
      <c r="X297" s="1349"/>
      <c r="Y297" s="1349"/>
      <c r="Z297" s="1349"/>
      <c r="AA297" s="1349"/>
      <c r="AB297" s="1349"/>
      <c r="AC297" s="1349"/>
      <c r="AD297" s="1349"/>
      <c r="AE297" s="1349"/>
      <c r="AF297" s="1349"/>
      <c r="AG297" s="1349"/>
      <c r="AH297" s="1349"/>
      <c r="AI297" s="1349"/>
      <c r="AJ297" s="1349"/>
      <c r="AK297" s="1349"/>
      <c r="AL297" s="1349"/>
      <c r="AM297" s="1349"/>
      <c r="AN297" s="1349"/>
      <c r="AO297" s="1349"/>
    </row>
    <row r="298">
      <c r="B298" s="1517" t="s">
        <v>1563</v>
      </c>
      <c r="G298" s="1349"/>
      <c r="H298" s="1349"/>
      <c r="I298" s="1349"/>
      <c r="J298" s="1349"/>
      <c r="K298" s="1349"/>
      <c r="L298" s="1349"/>
      <c r="M298" s="1349"/>
      <c r="N298" s="1349"/>
      <c r="O298" s="1349"/>
      <c r="P298" s="1349"/>
      <c r="Q298" s="1349"/>
      <c r="R298" s="1349"/>
      <c r="S298" s="1349"/>
      <c r="T298" s="1349"/>
      <c r="U298" s="1349"/>
      <c r="V298" s="1349"/>
      <c r="W298" s="1349"/>
      <c r="X298" s="1349"/>
      <c r="Y298" s="1349"/>
      <c r="Z298" s="1349"/>
      <c r="AA298" s="1349"/>
      <c r="AB298" s="1349"/>
      <c r="AC298" s="1349"/>
      <c r="AD298" s="1349"/>
      <c r="AE298" s="1349"/>
      <c r="AF298" s="1349"/>
      <c r="AG298" s="1349"/>
      <c r="AH298" s="1349"/>
      <c r="AI298" s="1349"/>
      <c r="AJ298" s="1349"/>
      <c r="AK298" s="1349"/>
      <c r="AL298" s="1349"/>
      <c r="AM298" s="1349"/>
      <c r="AN298" s="1349"/>
      <c r="AO298" s="1349"/>
    </row>
    <row r="299">
      <c r="B299" s="1513" t="s">
        <v>1564</v>
      </c>
      <c r="G299" s="1349"/>
      <c r="H299" s="1349"/>
      <c r="I299" s="1349"/>
      <c r="J299" s="1349"/>
      <c r="K299" s="1349"/>
      <c r="L299" s="1349"/>
      <c r="M299" s="1349"/>
      <c r="N299" s="1349"/>
      <c r="O299" s="1349"/>
      <c r="P299" s="1349"/>
      <c r="Q299" s="1349"/>
      <c r="R299" s="1349"/>
      <c r="S299" s="1349"/>
      <c r="T299" s="1349"/>
      <c r="U299" s="1349"/>
      <c r="V299" s="1349"/>
      <c r="W299" s="1349"/>
      <c r="X299" s="1349"/>
      <c r="Y299" s="1349"/>
      <c r="Z299" s="1349"/>
      <c r="AA299" s="1349"/>
      <c r="AB299" s="1349"/>
      <c r="AC299" s="1349"/>
      <c r="AD299" s="1349"/>
      <c r="AE299" s="1349"/>
      <c r="AF299" s="1349"/>
      <c r="AG299" s="1349"/>
      <c r="AH299" s="1349"/>
      <c r="AI299" s="1349"/>
      <c r="AJ299" s="1349"/>
      <c r="AK299" s="1349"/>
      <c r="AL299" s="1349"/>
      <c r="AM299" s="1349"/>
      <c r="AN299" s="1349"/>
      <c r="AO299" s="1349"/>
    </row>
    <row r="300">
      <c r="B300" s="1513" t="s">
        <v>1565</v>
      </c>
      <c r="G300" s="1349"/>
      <c r="H300" s="1349"/>
      <c r="I300" s="1349"/>
      <c r="J300" s="1349"/>
      <c r="K300" s="1349"/>
      <c r="L300" s="1349"/>
      <c r="M300" s="1349"/>
      <c r="N300" s="1349"/>
      <c r="O300" s="1349"/>
      <c r="P300" s="1349"/>
      <c r="Q300" s="1349"/>
      <c r="R300" s="1349"/>
      <c r="S300" s="1349"/>
      <c r="T300" s="1349"/>
      <c r="U300" s="1349"/>
      <c r="V300" s="1349"/>
      <c r="W300" s="1349"/>
      <c r="X300" s="1349"/>
      <c r="Y300" s="1349"/>
      <c r="Z300" s="1349"/>
      <c r="AA300" s="1349"/>
      <c r="AB300" s="1349"/>
      <c r="AC300" s="1349"/>
      <c r="AD300" s="1349"/>
      <c r="AE300" s="1349"/>
      <c r="AF300" s="1349"/>
      <c r="AG300" s="1349"/>
      <c r="AH300" s="1349"/>
      <c r="AI300" s="1349"/>
      <c r="AJ300" s="1349"/>
      <c r="AK300" s="1349"/>
      <c r="AL300" s="1349"/>
      <c r="AM300" s="1349"/>
      <c r="AN300" s="1349"/>
      <c r="AO300" s="1349"/>
    </row>
    <row r="301">
      <c r="B301" s="1513" t="s">
        <v>1566</v>
      </c>
      <c r="G301" s="1349"/>
      <c r="H301" s="1349"/>
      <c r="I301" s="1349"/>
      <c r="J301" s="1349"/>
      <c r="K301" s="1349"/>
      <c r="L301" s="1349"/>
      <c r="M301" s="1349"/>
      <c r="N301" s="1349"/>
      <c r="O301" s="1349"/>
      <c r="P301" s="1349"/>
      <c r="Q301" s="1349"/>
      <c r="R301" s="1349"/>
      <c r="S301" s="1349"/>
      <c r="T301" s="1349"/>
      <c r="U301" s="1349"/>
      <c r="V301" s="1349"/>
      <c r="W301" s="1349"/>
      <c r="X301" s="1349"/>
      <c r="Y301" s="1349"/>
      <c r="Z301" s="1349"/>
      <c r="AA301" s="1349"/>
      <c r="AB301" s="1349"/>
      <c r="AC301" s="1349"/>
      <c r="AD301" s="1349"/>
      <c r="AE301" s="1349"/>
      <c r="AF301" s="1349"/>
      <c r="AG301" s="1349"/>
      <c r="AH301" s="1349"/>
      <c r="AI301" s="1349"/>
      <c r="AJ301" s="1349"/>
      <c r="AK301" s="1349"/>
      <c r="AL301" s="1349"/>
      <c r="AM301" s="1349"/>
      <c r="AN301" s="1349"/>
      <c r="AO301" s="1349"/>
    </row>
    <row r="302">
      <c r="A302" s="1511" t="s">
        <v>1578</v>
      </c>
      <c r="B302" s="1512" t="s">
        <v>1558</v>
      </c>
      <c r="G302" s="1349"/>
      <c r="H302" s="1349"/>
      <c r="I302" s="1349"/>
      <c r="J302" s="1349"/>
      <c r="K302" s="1349"/>
      <c r="L302" s="1349"/>
      <c r="M302" s="1349"/>
      <c r="N302" s="1349"/>
      <c r="O302" s="1349"/>
      <c r="P302" s="1349"/>
      <c r="Q302" s="1349"/>
      <c r="R302" s="1349"/>
      <c r="S302" s="1349"/>
      <c r="T302" s="1349"/>
      <c r="U302" s="1349"/>
      <c r="V302" s="1349"/>
      <c r="W302" s="1349"/>
      <c r="X302" s="1349"/>
      <c r="Y302" s="1349"/>
      <c r="Z302" s="1349"/>
      <c r="AA302" s="1349"/>
      <c r="AB302" s="1349"/>
      <c r="AC302" s="1349"/>
      <c r="AD302" s="1349"/>
      <c r="AE302" s="1349"/>
      <c r="AF302" s="1349"/>
      <c r="AG302" s="1349"/>
      <c r="AH302" s="1349"/>
      <c r="AI302" s="1349"/>
      <c r="AJ302" s="1349"/>
      <c r="AK302" s="1349"/>
      <c r="AL302" s="1349"/>
      <c r="AM302" s="1349"/>
      <c r="AN302" s="1349"/>
      <c r="AO302" s="1349"/>
    </row>
    <row r="303">
      <c r="B303" s="1513" t="s">
        <v>1559</v>
      </c>
      <c r="G303" s="1349"/>
      <c r="H303" s="1349"/>
      <c r="I303" s="1349"/>
      <c r="J303" s="1349"/>
      <c r="K303" s="1349"/>
      <c r="L303" s="1349"/>
      <c r="M303" s="1349"/>
      <c r="N303" s="1349"/>
      <c r="O303" s="1349"/>
      <c r="P303" s="1349"/>
      <c r="Q303" s="1349"/>
      <c r="R303" s="1349"/>
      <c r="S303" s="1349"/>
      <c r="T303" s="1349"/>
      <c r="U303" s="1349"/>
      <c r="V303" s="1349"/>
      <c r="W303" s="1349"/>
      <c r="X303" s="1349"/>
      <c r="Y303" s="1349"/>
      <c r="Z303" s="1349"/>
      <c r="AA303" s="1349"/>
      <c r="AB303" s="1349"/>
      <c r="AC303" s="1349"/>
      <c r="AD303" s="1349"/>
      <c r="AE303" s="1349"/>
      <c r="AF303" s="1349"/>
      <c r="AG303" s="1349"/>
      <c r="AH303" s="1349"/>
      <c r="AI303" s="1349"/>
      <c r="AJ303" s="1349"/>
      <c r="AK303" s="1349"/>
      <c r="AL303" s="1349"/>
      <c r="AM303" s="1349"/>
      <c r="AN303" s="1349"/>
      <c r="AO303" s="1349"/>
    </row>
    <row r="304">
      <c r="B304" s="1513" t="s">
        <v>1560</v>
      </c>
      <c r="G304" s="1349"/>
      <c r="H304" s="1349"/>
      <c r="I304" s="1349"/>
      <c r="J304" s="1349"/>
      <c r="K304" s="1349"/>
      <c r="L304" s="1349"/>
      <c r="M304" s="1349"/>
      <c r="N304" s="1349"/>
      <c r="O304" s="1349"/>
      <c r="P304" s="1349"/>
      <c r="Q304" s="1349"/>
      <c r="R304" s="1349"/>
      <c r="S304" s="1349"/>
      <c r="T304" s="1349"/>
      <c r="U304" s="1349"/>
      <c r="V304" s="1349"/>
      <c r="W304" s="1349"/>
      <c r="X304" s="1349"/>
      <c r="Y304" s="1349"/>
      <c r="Z304" s="1349"/>
      <c r="AA304" s="1349"/>
      <c r="AB304" s="1349"/>
      <c r="AC304" s="1349"/>
      <c r="AD304" s="1349"/>
      <c r="AE304" s="1349"/>
      <c r="AF304" s="1349"/>
      <c r="AG304" s="1349"/>
      <c r="AH304" s="1349"/>
      <c r="AI304" s="1349"/>
      <c r="AJ304" s="1349"/>
      <c r="AK304" s="1349"/>
      <c r="AL304" s="1349"/>
      <c r="AM304" s="1349"/>
      <c r="AN304" s="1349"/>
      <c r="AO304" s="1349"/>
    </row>
    <row r="305">
      <c r="B305" s="1513" t="s">
        <v>1561</v>
      </c>
      <c r="G305" s="1349"/>
      <c r="H305" s="1349"/>
      <c r="I305" s="1349"/>
      <c r="J305" s="1349"/>
      <c r="K305" s="1349"/>
      <c r="L305" s="1349"/>
      <c r="M305" s="1349"/>
      <c r="N305" s="1349"/>
      <c r="O305" s="1349"/>
      <c r="P305" s="1349"/>
      <c r="Q305" s="1349"/>
      <c r="R305" s="1349"/>
      <c r="S305" s="1349"/>
      <c r="T305" s="1349"/>
      <c r="U305" s="1349"/>
      <c r="V305" s="1349"/>
      <c r="W305" s="1349"/>
      <c r="X305" s="1349"/>
      <c r="Y305" s="1349"/>
      <c r="Z305" s="1349"/>
      <c r="AA305" s="1349"/>
      <c r="AB305" s="1349"/>
      <c r="AC305" s="1349"/>
      <c r="AD305" s="1349"/>
      <c r="AE305" s="1349"/>
      <c r="AF305" s="1349"/>
      <c r="AG305" s="1349"/>
      <c r="AH305" s="1349"/>
      <c r="AI305" s="1349"/>
      <c r="AJ305" s="1349"/>
      <c r="AK305" s="1349"/>
      <c r="AL305" s="1349"/>
      <c r="AM305" s="1349"/>
      <c r="AN305" s="1349"/>
      <c r="AO305" s="1349"/>
    </row>
    <row r="306">
      <c r="B306" s="1517" t="s">
        <v>1562</v>
      </c>
      <c r="G306" s="1349"/>
      <c r="H306" s="1349"/>
      <c r="I306" s="1349"/>
      <c r="J306" s="1349"/>
      <c r="K306" s="1349"/>
      <c r="L306" s="1349"/>
      <c r="M306" s="1349"/>
      <c r="N306" s="1349"/>
      <c r="O306" s="1349"/>
      <c r="P306" s="1349"/>
      <c r="Q306" s="1349"/>
      <c r="R306" s="1349"/>
      <c r="S306" s="1349"/>
      <c r="T306" s="1349"/>
      <c r="U306" s="1349"/>
      <c r="V306" s="1349"/>
      <c r="W306" s="1349"/>
      <c r="X306" s="1349"/>
      <c r="Y306" s="1349"/>
      <c r="Z306" s="1349"/>
      <c r="AA306" s="1349"/>
      <c r="AB306" s="1349"/>
      <c r="AC306" s="1349"/>
      <c r="AD306" s="1349"/>
      <c r="AE306" s="1349"/>
      <c r="AF306" s="1349"/>
      <c r="AG306" s="1349"/>
      <c r="AH306" s="1349"/>
      <c r="AI306" s="1349"/>
      <c r="AJ306" s="1349"/>
      <c r="AK306" s="1349"/>
      <c r="AL306" s="1349"/>
      <c r="AM306" s="1349"/>
      <c r="AN306" s="1349"/>
      <c r="AO306" s="1349"/>
    </row>
    <row r="307">
      <c r="B307" s="1517" t="s">
        <v>1563</v>
      </c>
      <c r="G307" s="1349"/>
      <c r="H307" s="1349"/>
      <c r="I307" s="1349"/>
      <c r="J307" s="1349"/>
      <c r="K307" s="1349"/>
      <c r="L307" s="1349"/>
      <c r="M307" s="1349"/>
      <c r="N307" s="1349"/>
      <c r="O307" s="1349"/>
      <c r="P307" s="1349"/>
      <c r="Q307" s="1349"/>
      <c r="R307" s="1349"/>
      <c r="S307" s="1349"/>
      <c r="T307" s="1349"/>
      <c r="U307" s="1349"/>
      <c r="V307" s="1349"/>
      <c r="W307" s="1349"/>
      <c r="X307" s="1349"/>
      <c r="Y307" s="1349"/>
      <c r="Z307" s="1349"/>
      <c r="AA307" s="1349"/>
      <c r="AB307" s="1349"/>
      <c r="AC307" s="1349"/>
      <c r="AD307" s="1349"/>
      <c r="AE307" s="1349"/>
      <c r="AF307" s="1349"/>
      <c r="AG307" s="1349"/>
      <c r="AH307" s="1349"/>
      <c r="AI307" s="1349"/>
      <c r="AJ307" s="1349"/>
      <c r="AK307" s="1349"/>
      <c r="AL307" s="1349"/>
      <c r="AM307" s="1349"/>
      <c r="AN307" s="1349"/>
      <c r="AO307" s="1349"/>
    </row>
    <row r="308">
      <c r="B308" s="1513" t="s">
        <v>1564</v>
      </c>
      <c r="G308" s="1349"/>
      <c r="H308" s="1349"/>
      <c r="I308" s="1349"/>
      <c r="J308" s="1349"/>
      <c r="K308" s="1349"/>
      <c r="L308" s="1349"/>
      <c r="M308" s="1349"/>
      <c r="N308" s="1349"/>
      <c r="O308" s="1349"/>
      <c r="P308" s="1349"/>
      <c r="Q308" s="1349"/>
      <c r="R308" s="1349"/>
      <c r="S308" s="1349"/>
      <c r="T308" s="1349"/>
      <c r="U308" s="1349"/>
      <c r="V308" s="1349"/>
      <c r="W308" s="1349"/>
      <c r="X308" s="1349"/>
      <c r="Y308" s="1349"/>
      <c r="Z308" s="1349"/>
      <c r="AA308" s="1349"/>
      <c r="AB308" s="1349"/>
      <c r="AC308" s="1349"/>
      <c r="AD308" s="1349"/>
      <c r="AE308" s="1349"/>
      <c r="AF308" s="1349"/>
      <c r="AG308" s="1349"/>
      <c r="AH308" s="1349"/>
      <c r="AI308" s="1349"/>
      <c r="AJ308" s="1349"/>
      <c r="AK308" s="1349"/>
      <c r="AL308" s="1349"/>
      <c r="AM308" s="1349"/>
      <c r="AN308" s="1349"/>
      <c r="AO308" s="1349"/>
    </row>
    <row r="309">
      <c r="B309" s="1513" t="s">
        <v>1565</v>
      </c>
      <c r="G309" s="1349"/>
      <c r="H309" s="1349"/>
      <c r="I309" s="1349"/>
      <c r="J309" s="1349"/>
      <c r="K309" s="1349"/>
      <c r="L309" s="1349"/>
      <c r="M309" s="1349"/>
      <c r="N309" s="1349"/>
      <c r="O309" s="1349"/>
      <c r="P309" s="1349"/>
      <c r="Q309" s="1349"/>
      <c r="R309" s="1349"/>
      <c r="S309" s="1349"/>
      <c r="T309" s="1349"/>
      <c r="U309" s="1349"/>
      <c r="V309" s="1349"/>
      <c r="W309" s="1349"/>
      <c r="X309" s="1349"/>
      <c r="Y309" s="1349"/>
      <c r="Z309" s="1349"/>
      <c r="AA309" s="1349"/>
      <c r="AB309" s="1349"/>
      <c r="AC309" s="1349"/>
      <c r="AD309" s="1349"/>
      <c r="AE309" s="1349"/>
      <c r="AF309" s="1349"/>
      <c r="AG309" s="1349"/>
      <c r="AH309" s="1349"/>
      <c r="AI309" s="1349"/>
      <c r="AJ309" s="1349"/>
      <c r="AK309" s="1349"/>
      <c r="AL309" s="1349"/>
      <c r="AM309" s="1349"/>
      <c r="AN309" s="1349"/>
      <c r="AO309" s="1349"/>
    </row>
    <row r="310">
      <c r="B310" s="1513" t="s">
        <v>1566</v>
      </c>
      <c r="G310" s="1349"/>
      <c r="H310" s="1349"/>
      <c r="I310" s="1349"/>
      <c r="J310" s="1349"/>
      <c r="K310" s="1349"/>
      <c r="L310" s="1349"/>
      <c r="M310" s="1349"/>
      <c r="N310" s="1349"/>
      <c r="O310" s="1349"/>
      <c r="P310" s="1349"/>
      <c r="Q310" s="1349"/>
      <c r="R310" s="1349"/>
      <c r="S310" s="1349"/>
      <c r="T310" s="1349"/>
      <c r="U310" s="1349"/>
      <c r="V310" s="1349"/>
      <c r="W310" s="1349"/>
      <c r="X310" s="1349"/>
      <c r="Y310" s="1349"/>
      <c r="Z310" s="1349"/>
      <c r="AA310" s="1349"/>
      <c r="AB310" s="1349"/>
      <c r="AC310" s="1349"/>
      <c r="AD310" s="1349"/>
      <c r="AE310" s="1349"/>
      <c r="AF310" s="1349"/>
      <c r="AG310" s="1349"/>
      <c r="AH310" s="1349"/>
      <c r="AI310" s="1349"/>
      <c r="AJ310" s="1349"/>
      <c r="AK310" s="1349"/>
      <c r="AL310" s="1349"/>
      <c r="AM310" s="1349"/>
      <c r="AN310" s="1349"/>
      <c r="AO310" s="1349"/>
    </row>
    <row r="311">
      <c r="A311" s="1511" t="s">
        <v>1579</v>
      </c>
      <c r="B311" s="1512" t="s">
        <v>1558</v>
      </c>
      <c r="G311" s="1349"/>
      <c r="H311" s="1349"/>
      <c r="I311" s="1349"/>
      <c r="J311" s="1349"/>
      <c r="K311" s="1349"/>
      <c r="L311" s="1349"/>
      <c r="M311" s="1349"/>
      <c r="N311" s="1349"/>
      <c r="O311" s="1349"/>
      <c r="P311" s="1349"/>
      <c r="Q311" s="1349"/>
      <c r="R311" s="1349"/>
      <c r="S311" s="1349"/>
      <c r="T311" s="1349"/>
      <c r="U311" s="1349"/>
      <c r="V311" s="1349"/>
      <c r="W311" s="1349"/>
      <c r="X311" s="1349"/>
      <c r="Y311" s="1349"/>
      <c r="Z311" s="1349"/>
      <c r="AA311" s="1349"/>
      <c r="AB311" s="1349"/>
      <c r="AC311" s="1349"/>
      <c r="AD311" s="1349"/>
      <c r="AE311" s="1349"/>
      <c r="AF311" s="1349"/>
      <c r="AG311" s="1349"/>
      <c r="AH311" s="1349"/>
      <c r="AI311" s="1349"/>
      <c r="AJ311" s="1349"/>
      <c r="AK311" s="1349"/>
      <c r="AL311" s="1349"/>
      <c r="AM311" s="1349"/>
      <c r="AN311" s="1349"/>
      <c r="AO311" s="1349"/>
    </row>
    <row r="312">
      <c r="B312" s="1513" t="s">
        <v>1559</v>
      </c>
      <c r="G312" s="1349"/>
      <c r="H312" s="1349"/>
      <c r="I312" s="1349"/>
      <c r="J312" s="1349"/>
      <c r="K312" s="1349"/>
      <c r="L312" s="1349"/>
      <c r="M312" s="1349"/>
      <c r="N312" s="1349"/>
      <c r="O312" s="1349"/>
      <c r="P312" s="1349"/>
      <c r="Q312" s="1349"/>
      <c r="R312" s="1349"/>
      <c r="S312" s="1349"/>
      <c r="T312" s="1349"/>
      <c r="U312" s="1349"/>
      <c r="V312" s="1349"/>
      <c r="W312" s="1349"/>
      <c r="X312" s="1349"/>
      <c r="Y312" s="1349"/>
      <c r="Z312" s="1349"/>
      <c r="AA312" s="1349"/>
      <c r="AB312" s="1349"/>
      <c r="AC312" s="1349"/>
      <c r="AD312" s="1349"/>
      <c r="AE312" s="1349"/>
      <c r="AF312" s="1349"/>
      <c r="AG312" s="1349"/>
      <c r="AH312" s="1349"/>
      <c r="AI312" s="1349"/>
      <c r="AJ312" s="1349"/>
      <c r="AK312" s="1349"/>
      <c r="AL312" s="1349"/>
      <c r="AM312" s="1349"/>
      <c r="AN312" s="1349"/>
      <c r="AO312" s="1349"/>
    </row>
    <row r="313">
      <c r="B313" s="1513" t="s">
        <v>1560</v>
      </c>
      <c r="G313" s="1349"/>
      <c r="H313" s="1349"/>
      <c r="I313" s="1349"/>
      <c r="J313" s="1349"/>
      <c r="K313" s="1349"/>
      <c r="L313" s="1349"/>
      <c r="M313" s="1349"/>
      <c r="N313" s="1349"/>
      <c r="O313" s="1349"/>
      <c r="P313" s="1349"/>
      <c r="Q313" s="1349"/>
      <c r="R313" s="1349"/>
      <c r="S313" s="1349"/>
      <c r="T313" s="1349"/>
      <c r="U313" s="1349"/>
      <c r="V313" s="1349"/>
      <c r="W313" s="1349"/>
      <c r="X313" s="1349"/>
      <c r="Y313" s="1349"/>
      <c r="Z313" s="1349"/>
      <c r="AA313" s="1349"/>
      <c r="AB313" s="1349"/>
      <c r="AC313" s="1349"/>
      <c r="AD313" s="1349"/>
      <c r="AE313" s="1349"/>
      <c r="AF313" s="1349"/>
      <c r="AG313" s="1349"/>
      <c r="AH313" s="1349"/>
      <c r="AI313" s="1349"/>
      <c r="AJ313" s="1349"/>
      <c r="AK313" s="1349"/>
      <c r="AL313" s="1349"/>
      <c r="AM313" s="1349"/>
      <c r="AN313" s="1349"/>
      <c r="AO313" s="1349"/>
    </row>
    <row r="314">
      <c r="B314" s="1513" t="s">
        <v>1561</v>
      </c>
      <c r="G314" s="1349"/>
      <c r="H314" s="1349"/>
      <c r="I314" s="1349"/>
      <c r="J314" s="1349"/>
      <c r="K314" s="1349"/>
      <c r="L314" s="1349"/>
      <c r="M314" s="1349"/>
      <c r="N314" s="1349"/>
      <c r="O314" s="1349"/>
      <c r="P314" s="1349"/>
      <c r="Q314" s="1349"/>
      <c r="R314" s="1349"/>
      <c r="S314" s="1349"/>
      <c r="T314" s="1349"/>
      <c r="U314" s="1349"/>
      <c r="V314" s="1349"/>
      <c r="W314" s="1349"/>
      <c r="X314" s="1349"/>
      <c r="Y314" s="1349"/>
      <c r="Z314" s="1349"/>
      <c r="AA314" s="1349"/>
      <c r="AB314" s="1349"/>
      <c r="AC314" s="1349"/>
      <c r="AD314" s="1349"/>
      <c r="AE314" s="1349"/>
      <c r="AF314" s="1349"/>
      <c r="AG314" s="1349"/>
      <c r="AH314" s="1349"/>
      <c r="AI314" s="1349"/>
      <c r="AJ314" s="1349"/>
      <c r="AK314" s="1349"/>
      <c r="AL314" s="1349"/>
      <c r="AM314" s="1349"/>
      <c r="AN314" s="1349"/>
      <c r="AO314" s="1349"/>
    </row>
    <row r="315">
      <c r="B315" s="1517" t="s">
        <v>1562</v>
      </c>
      <c r="G315" s="1349"/>
      <c r="H315" s="1349"/>
      <c r="I315" s="1349"/>
      <c r="J315" s="1349"/>
      <c r="K315" s="1349"/>
      <c r="L315" s="1349"/>
      <c r="M315" s="1349"/>
      <c r="N315" s="1349"/>
      <c r="O315" s="1349"/>
      <c r="P315" s="1349"/>
      <c r="Q315" s="1349"/>
      <c r="R315" s="1349"/>
      <c r="S315" s="1349"/>
      <c r="T315" s="1349"/>
      <c r="U315" s="1349"/>
      <c r="V315" s="1349"/>
      <c r="W315" s="1349"/>
      <c r="X315" s="1349"/>
      <c r="Y315" s="1349"/>
      <c r="Z315" s="1349"/>
      <c r="AA315" s="1349"/>
      <c r="AB315" s="1349"/>
      <c r="AC315" s="1349"/>
      <c r="AD315" s="1349"/>
      <c r="AE315" s="1349"/>
      <c r="AF315" s="1349"/>
      <c r="AG315" s="1349"/>
      <c r="AH315" s="1349"/>
      <c r="AI315" s="1349"/>
      <c r="AJ315" s="1349"/>
      <c r="AK315" s="1349"/>
      <c r="AL315" s="1349"/>
      <c r="AM315" s="1349"/>
      <c r="AN315" s="1349"/>
      <c r="AO315" s="1349"/>
    </row>
    <row r="316">
      <c r="B316" s="1517" t="s">
        <v>1563</v>
      </c>
      <c r="G316" s="1349"/>
      <c r="H316" s="1349"/>
      <c r="I316" s="1349"/>
      <c r="J316" s="1349"/>
      <c r="K316" s="1349"/>
      <c r="L316" s="1349"/>
      <c r="M316" s="1349"/>
      <c r="N316" s="1349"/>
      <c r="O316" s="1349"/>
      <c r="P316" s="1349"/>
      <c r="Q316" s="1349"/>
      <c r="R316" s="1349"/>
      <c r="S316" s="1349"/>
      <c r="T316" s="1349"/>
      <c r="U316" s="1349"/>
      <c r="V316" s="1349"/>
      <c r="W316" s="1349"/>
      <c r="X316" s="1349"/>
      <c r="Y316" s="1349"/>
      <c r="Z316" s="1349"/>
      <c r="AA316" s="1349"/>
      <c r="AB316" s="1349"/>
      <c r="AC316" s="1349"/>
      <c r="AD316" s="1349"/>
      <c r="AE316" s="1349"/>
      <c r="AF316" s="1349"/>
      <c r="AG316" s="1349"/>
      <c r="AH316" s="1349"/>
      <c r="AI316" s="1349"/>
      <c r="AJ316" s="1349"/>
      <c r="AK316" s="1349"/>
      <c r="AL316" s="1349"/>
      <c r="AM316" s="1349"/>
      <c r="AN316" s="1349"/>
      <c r="AO316" s="1349"/>
    </row>
    <row r="317">
      <c r="B317" s="1513" t="s">
        <v>1564</v>
      </c>
      <c r="G317" s="1349"/>
      <c r="H317" s="1349"/>
      <c r="I317" s="1349"/>
      <c r="J317" s="1349"/>
      <c r="K317" s="1349"/>
      <c r="L317" s="1349"/>
      <c r="M317" s="1349"/>
      <c r="N317" s="1349"/>
      <c r="O317" s="1349"/>
      <c r="P317" s="1349"/>
      <c r="Q317" s="1349"/>
      <c r="R317" s="1349"/>
      <c r="S317" s="1349"/>
      <c r="T317" s="1349"/>
      <c r="U317" s="1349"/>
      <c r="V317" s="1349"/>
      <c r="W317" s="1349"/>
      <c r="X317" s="1349"/>
      <c r="Y317" s="1349"/>
      <c r="Z317" s="1349"/>
      <c r="AA317" s="1349"/>
      <c r="AB317" s="1349"/>
      <c r="AC317" s="1349"/>
      <c r="AD317" s="1349"/>
      <c r="AE317" s="1349"/>
      <c r="AF317" s="1349"/>
      <c r="AG317" s="1349"/>
      <c r="AH317" s="1349"/>
      <c r="AI317" s="1349"/>
      <c r="AJ317" s="1349"/>
      <c r="AK317" s="1349"/>
      <c r="AL317" s="1349"/>
      <c r="AM317" s="1349"/>
      <c r="AN317" s="1349"/>
      <c r="AO317" s="1349"/>
    </row>
    <row r="318">
      <c r="B318" s="1513" t="s">
        <v>1565</v>
      </c>
      <c r="G318" s="1349"/>
      <c r="H318" s="1349"/>
      <c r="I318" s="1349"/>
      <c r="J318" s="1349"/>
      <c r="K318" s="1349"/>
      <c r="L318" s="1349"/>
      <c r="M318" s="1349"/>
      <c r="N318" s="1349"/>
      <c r="O318" s="1349"/>
      <c r="P318" s="1349"/>
      <c r="Q318" s="1349"/>
      <c r="R318" s="1349"/>
      <c r="S318" s="1349"/>
      <c r="T318" s="1349"/>
      <c r="U318" s="1349"/>
      <c r="V318" s="1349"/>
      <c r="W318" s="1349"/>
      <c r="X318" s="1349"/>
      <c r="Y318" s="1349"/>
      <c r="Z318" s="1349"/>
      <c r="AA318" s="1349"/>
      <c r="AB318" s="1349"/>
      <c r="AC318" s="1349"/>
      <c r="AD318" s="1349"/>
      <c r="AE318" s="1349"/>
      <c r="AF318" s="1349"/>
      <c r="AG318" s="1349"/>
      <c r="AH318" s="1349"/>
      <c r="AI318" s="1349"/>
      <c r="AJ318" s="1349"/>
      <c r="AK318" s="1349"/>
      <c r="AL318" s="1349"/>
      <c r="AM318" s="1349"/>
      <c r="AN318" s="1349"/>
      <c r="AO318" s="1349"/>
    </row>
    <row r="319">
      <c r="B319" s="1513" t="s">
        <v>1566</v>
      </c>
      <c r="G319" s="1349"/>
      <c r="H319" s="1349"/>
      <c r="I319" s="1349"/>
      <c r="J319" s="1349"/>
      <c r="K319" s="1349"/>
      <c r="L319" s="1349"/>
      <c r="M319" s="1349"/>
      <c r="N319" s="1349"/>
      <c r="O319" s="1349"/>
      <c r="P319" s="1349"/>
      <c r="Q319" s="1349"/>
      <c r="R319" s="1349"/>
      <c r="S319" s="1349"/>
      <c r="T319" s="1349"/>
      <c r="U319" s="1349"/>
      <c r="V319" s="1349"/>
      <c r="W319" s="1349"/>
      <c r="X319" s="1349"/>
      <c r="Y319" s="1349"/>
      <c r="Z319" s="1349"/>
      <c r="AA319" s="1349"/>
      <c r="AB319" s="1349"/>
      <c r="AC319" s="1349"/>
      <c r="AD319" s="1349"/>
      <c r="AE319" s="1349"/>
      <c r="AF319" s="1349"/>
      <c r="AG319" s="1349"/>
      <c r="AH319" s="1349"/>
      <c r="AI319" s="1349"/>
      <c r="AJ319" s="1349"/>
      <c r="AK319" s="1349"/>
      <c r="AL319" s="1349"/>
      <c r="AM319" s="1349"/>
      <c r="AN319" s="1349"/>
      <c r="AO319" s="1349"/>
    </row>
    <row r="320">
      <c r="A320" s="1511" t="s">
        <v>1580</v>
      </c>
      <c r="B320" s="1512" t="s">
        <v>1558</v>
      </c>
      <c r="G320" s="1349"/>
      <c r="H320" s="1349"/>
      <c r="I320" s="1349"/>
      <c r="J320" s="1349"/>
      <c r="K320" s="1349"/>
      <c r="L320" s="1349"/>
      <c r="M320" s="1349"/>
      <c r="N320" s="1349"/>
      <c r="O320" s="1349"/>
      <c r="P320" s="1349"/>
      <c r="Q320" s="1349"/>
      <c r="R320" s="1349"/>
      <c r="S320" s="1349"/>
      <c r="T320" s="1349"/>
      <c r="U320" s="1349"/>
      <c r="V320" s="1349"/>
      <c r="W320" s="1349"/>
      <c r="X320" s="1349"/>
      <c r="Y320" s="1349"/>
      <c r="Z320" s="1349"/>
      <c r="AA320" s="1349"/>
      <c r="AB320" s="1349"/>
      <c r="AC320" s="1349"/>
      <c r="AD320" s="1349"/>
      <c r="AE320" s="1349"/>
      <c r="AF320" s="1349"/>
      <c r="AG320" s="1349"/>
      <c r="AH320" s="1349"/>
      <c r="AI320" s="1349"/>
      <c r="AJ320" s="1349"/>
      <c r="AK320" s="1349"/>
      <c r="AL320" s="1349"/>
      <c r="AM320" s="1349"/>
      <c r="AN320" s="1349"/>
      <c r="AO320" s="1349"/>
    </row>
    <row r="321">
      <c r="B321" s="1513" t="s">
        <v>1559</v>
      </c>
      <c r="G321" s="1349"/>
      <c r="H321" s="1349"/>
      <c r="I321" s="1349"/>
      <c r="J321" s="1349"/>
      <c r="K321" s="1349"/>
      <c r="L321" s="1349"/>
      <c r="M321" s="1349"/>
      <c r="N321" s="1349"/>
      <c r="O321" s="1349"/>
      <c r="P321" s="1349"/>
      <c r="Q321" s="1349"/>
      <c r="R321" s="1349"/>
      <c r="S321" s="1349"/>
      <c r="T321" s="1349"/>
      <c r="U321" s="1349"/>
      <c r="V321" s="1349"/>
      <c r="W321" s="1349"/>
      <c r="X321" s="1349"/>
      <c r="Y321" s="1349"/>
      <c r="Z321" s="1349"/>
      <c r="AA321" s="1349"/>
      <c r="AB321" s="1349"/>
      <c r="AC321" s="1349"/>
      <c r="AD321" s="1349"/>
      <c r="AE321" s="1349"/>
      <c r="AF321" s="1349"/>
      <c r="AG321" s="1349"/>
      <c r="AH321" s="1349"/>
      <c r="AI321" s="1349"/>
      <c r="AJ321" s="1349"/>
      <c r="AK321" s="1349"/>
      <c r="AL321" s="1349"/>
      <c r="AM321" s="1349"/>
      <c r="AN321" s="1349"/>
      <c r="AO321" s="1349"/>
    </row>
    <row r="322">
      <c r="B322" s="1513" t="s">
        <v>1560</v>
      </c>
      <c r="G322" s="1349"/>
      <c r="H322" s="1349"/>
      <c r="I322" s="1349"/>
      <c r="J322" s="1349"/>
      <c r="K322" s="1349"/>
      <c r="L322" s="1349"/>
      <c r="M322" s="1349"/>
      <c r="N322" s="1349"/>
      <c r="O322" s="1349"/>
      <c r="P322" s="1349"/>
      <c r="Q322" s="1349"/>
      <c r="R322" s="1349"/>
      <c r="S322" s="1349"/>
      <c r="T322" s="1349"/>
      <c r="U322" s="1349"/>
      <c r="V322" s="1349"/>
      <c r="W322" s="1349"/>
      <c r="X322" s="1349"/>
      <c r="Y322" s="1349"/>
      <c r="Z322" s="1349"/>
      <c r="AA322" s="1349"/>
      <c r="AB322" s="1349"/>
      <c r="AC322" s="1349"/>
      <c r="AD322" s="1349"/>
      <c r="AE322" s="1349"/>
      <c r="AF322" s="1349"/>
      <c r="AG322" s="1349"/>
      <c r="AH322" s="1349"/>
      <c r="AI322" s="1349"/>
      <c r="AJ322" s="1349"/>
      <c r="AK322" s="1349"/>
      <c r="AL322" s="1349"/>
      <c r="AM322" s="1349"/>
      <c r="AN322" s="1349"/>
      <c r="AO322" s="1349"/>
    </row>
    <row r="323">
      <c r="B323" s="1513" t="s">
        <v>1561</v>
      </c>
      <c r="G323" s="1349"/>
      <c r="H323" s="1349"/>
      <c r="I323" s="1349"/>
      <c r="J323" s="1349"/>
      <c r="K323" s="1349"/>
      <c r="L323" s="1349"/>
      <c r="M323" s="1349"/>
      <c r="N323" s="1349"/>
      <c r="O323" s="1349"/>
      <c r="P323" s="1349"/>
      <c r="Q323" s="1349"/>
      <c r="R323" s="1349"/>
      <c r="S323" s="1349"/>
      <c r="T323" s="1349"/>
      <c r="U323" s="1349"/>
      <c r="V323" s="1349"/>
      <c r="W323" s="1349"/>
      <c r="X323" s="1349"/>
      <c r="Y323" s="1349"/>
      <c r="Z323" s="1349"/>
      <c r="AA323" s="1349"/>
      <c r="AB323" s="1349"/>
      <c r="AC323" s="1349"/>
      <c r="AD323" s="1349"/>
      <c r="AE323" s="1349"/>
      <c r="AF323" s="1349"/>
      <c r="AG323" s="1349"/>
      <c r="AH323" s="1349"/>
      <c r="AI323" s="1349"/>
      <c r="AJ323" s="1349"/>
      <c r="AK323" s="1349"/>
      <c r="AL323" s="1349"/>
      <c r="AM323" s="1349"/>
      <c r="AN323" s="1349"/>
      <c r="AO323" s="1349"/>
    </row>
    <row r="324">
      <c r="B324" s="1517" t="s">
        <v>1562</v>
      </c>
      <c r="G324" s="1349"/>
      <c r="H324" s="1349"/>
      <c r="I324" s="1349"/>
      <c r="J324" s="1349"/>
      <c r="K324" s="1349"/>
      <c r="L324" s="1349"/>
      <c r="M324" s="1349"/>
      <c r="N324" s="1349"/>
      <c r="O324" s="1349"/>
      <c r="P324" s="1349"/>
      <c r="Q324" s="1349"/>
      <c r="R324" s="1349"/>
      <c r="S324" s="1349"/>
      <c r="T324" s="1349"/>
      <c r="U324" s="1349"/>
      <c r="V324" s="1349"/>
      <c r="W324" s="1349"/>
      <c r="X324" s="1349"/>
      <c r="Y324" s="1349"/>
      <c r="Z324" s="1349"/>
      <c r="AA324" s="1349"/>
      <c r="AB324" s="1349"/>
      <c r="AC324" s="1349"/>
      <c r="AD324" s="1349"/>
      <c r="AE324" s="1349"/>
      <c r="AF324" s="1349"/>
      <c r="AG324" s="1349"/>
      <c r="AH324" s="1349"/>
      <c r="AI324" s="1349"/>
      <c r="AJ324" s="1349"/>
      <c r="AK324" s="1349"/>
      <c r="AL324" s="1349"/>
      <c r="AM324" s="1349"/>
      <c r="AN324" s="1349"/>
      <c r="AO324" s="1349"/>
    </row>
    <row r="325">
      <c r="B325" s="1517" t="s">
        <v>1563</v>
      </c>
      <c r="G325" s="1349"/>
      <c r="H325" s="1349"/>
      <c r="I325" s="1349"/>
      <c r="J325" s="1349"/>
      <c r="K325" s="1349"/>
      <c r="L325" s="1349"/>
      <c r="M325" s="1349"/>
      <c r="N325" s="1349"/>
      <c r="O325" s="1349"/>
      <c r="P325" s="1349"/>
      <c r="Q325" s="1349"/>
      <c r="R325" s="1349"/>
      <c r="S325" s="1349"/>
      <c r="T325" s="1349"/>
      <c r="U325" s="1349"/>
      <c r="V325" s="1349"/>
      <c r="W325" s="1349"/>
      <c r="X325" s="1349"/>
      <c r="Y325" s="1349"/>
      <c r="Z325" s="1349"/>
      <c r="AA325" s="1349"/>
      <c r="AB325" s="1349"/>
      <c r="AC325" s="1349"/>
      <c r="AD325" s="1349"/>
      <c r="AE325" s="1349"/>
      <c r="AF325" s="1349"/>
      <c r="AG325" s="1349"/>
      <c r="AH325" s="1349"/>
      <c r="AI325" s="1349"/>
      <c r="AJ325" s="1349"/>
      <c r="AK325" s="1349"/>
      <c r="AL325" s="1349"/>
      <c r="AM325" s="1349"/>
      <c r="AN325" s="1349"/>
      <c r="AO325" s="1349"/>
    </row>
    <row r="326">
      <c r="B326" s="1513" t="s">
        <v>1564</v>
      </c>
      <c r="G326" s="1349"/>
      <c r="H326" s="1349"/>
      <c r="I326" s="1349"/>
      <c r="J326" s="1349"/>
      <c r="K326" s="1349"/>
      <c r="L326" s="1349"/>
      <c r="M326" s="1349"/>
      <c r="N326" s="1349"/>
      <c r="O326" s="1349"/>
      <c r="P326" s="1349"/>
      <c r="Q326" s="1349"/>
      <c r="R326" s="1349"/>
      <c r="S326" s="1349"/>
      <c r="T326" s="1349"/>
      <c r="U326" s="1349"/>
      <c r="V326" s="1349"/>
      <c r="W326" s="1349"/>
      <c r="X326" s="1349"/>
      <c r="Y326" s="1349"/>
      <c r="Z326" s="1349"/>
      <c r="AA326" s="1349"/>
      <c r="AB326" s="1349"/>
      <c r="AC326" s="1349"/>
      <c r="AD326" s="1349"/>
      <c r="AE326" s="1349"/>
      <c r="AF326" s="1349"/>
      <c r="AG326" s="1349"/>
      <c r="AH326" s="1349"/>
      <c r="AI326" s="1349"/>
      <c r="AJ326" s="1349"/>
      <c r="AK326" s="1349"/>
      <c r="AL326" s="1349"/>
      <c r="AM326" s="1349"/>
      <c r="AN326" s="1349"/>
      <c r="AO326" s="1349"/>
    </row>
    <row r="327">
      <c r="B327" s="1513" t="s">
        <v>1565</v>
      </c>
      <c r="G327" s="1349"/>
      <c r="H327" s="1349"/>
      <c r="I327" s="1349"/>
      <c r="J327" s="1349"/>
      <c r="K327" s="1349"/>
      <c r="L327" s="1349"/>
      <c r="M327" s="1349"/>
      <c r="N327" s="1349"/>
      <c r="O327" s="1349"/>
      <c r="P327" s="1349"/>
      <c r="Q327" s="1349"/>
      <c r="R327" s="1349"/>
      <c r="S327" s="1349"/>
      <c r="T327" s="1349"/>
      <c r="U327" s="1349"/>
      <c r="V327" s="1349"/>
      <c r="W327" s="1349"/>
      <c r="X327" s="1349"/>
      <c r="Y327" s="1349"/>
      <c r="Z327" s="1349"/>
      <c r="AA327" s="1349"/>
      <c r="AB327" s="1349"/>
      <c r="AC327" s="1349"/>
      <c r="AD327" s="1349"/>
      <c r="AE327" s="1349"/>
      <c r="AF327" s="1349"/>
      <c r="AG327" s="1349"/>
      <c r="AH327" s="1349"/>
      <c r="AI327" s="1349"/>
      <c r="AJ327" s="1349"/>
      <c r="AK327" s="1349"/>
      <c r="AL327" s="1349"/>
      <c r="AM327" s="1349"/>
      <c r="AN327" s="1349"/>
      <c r="AO327" s="1349"/>
    </row>
    <row r="328">
      <c r="B328" s="1513" t="s">
        <v>1566</v>
      </c>
      <c r="G328" s="1349"/>
      <c r="H328" s="1349"/>
      <c r="I328" s="1349"/>
      <c r="J328" s="1349"/>
      <c r="K328" s="1349"/>
      <c r="L328" s="1349"/>
      <c r="M328" s="1349"/>
      <c r="N328" s="1349"/>
      <c r="O328" s="1349"/>
      <c r="P328" s="1349"/>
      <c r="Q328" s="1349"/>
      <c r="R328" s="1349"/>
      <c r="S328" s="1349"/>
      <c r="T328" s="1349"/>
      <c r="U328" s="1349"/>
      <c r="V328" s="1349"/>
      <c r="W328" s="1349"/>
      <c r="X328" s="1349"/>
      <c r="Y328" s="1349"/>
      <c r="Z328" s="1349"/>
      <c r="AA328" s="1349"/>
      <c r="AB328" s="1349"/>
      <c r="AC328" s="1349"/>
      <c r="AD328" s="1349"/>
      <c r="AE328" s="1349"/>
      <c r="AF328" s="1349"/>
      <c r="AG328" s="1349"/>
      <c r="AH328" s="1349"/>
      <c r="AI328" s="1349"/>
      <c r="AJ328" s="1349"/>
      <c r="AK328" s="1349"/>
      <c r="AL328" s="1349"/>
      <c r="AM328" s="1349"/>
      <c r="AN328" s="1349"/>
      <c r="AO328" s="1349"/>
    </row>
    <row r="329">
      <c r="A329" s="1511" t="s">
        <v>1581</v>
      </c>
      <c r="B329" s="1512" t="s">
        <v>1558</v>
      </c>
      <c r="G329" s="1349"/>
      <c r="H329" s="1349"/>
      <c r="I329" s="1349"/>
      <c r="J329" s="1349"/>
      <c r="K329" s="1349"/>
      <c r="L329" s="1349"/>
      <c r="M329" s="1349"/>
      <c r="N329" s="1349"/>
      <c r="O329" s="1349"/>
      <c r="P329" s="1349"/>
      <c r="Q329" s="1349"/>
      <c r="R329" s="1349"/>
      <c r="S329" s="1349"/>
      <c r="T329" s="1349"/>
      <c r="U329" s="1349"/>
      <c r="V329" s="1349"/>
      <c r="W329" s="1349"/>
      <c r="X329" s="1349"/>
      <c r="Y329" s="1349"/>
      <c r="Z329" s="1349"/>
      <c r="AA329" s="1349"/>
      <c r="AB329" s="1349"/>
      <c r="AC329" s="1349"/>
      <c r="AD329" s="1349"/>
      <c r="AE329" s="1349"/>
      <c r="AF329" s="1349"/>
      <c r="AG329" s="1349"/>
      <c r="AH329" s="1349"/>
      <c r="AI329" s="1349"/>
      <c r="AJ329" s="1349"/>
      <c r="AK329" s="1349"/>
      <c r="AL329" s="1349"/>
      <c r="AM329" s="1349"/>
      <c r="AN329" s="1349"/>
      <c r="AO329" s="1349"/>
    </row>
    <row r="330">
      <c r="B330" s="1513" t="s">
        <v>1559</v>
      </c>
      <c r="G330" s="1349"/>
      <c r="H330" s="1349"/>
      <c r="I330" s="1349"/>
      <c r="J330" s="1349"/>
      <c r="K330" s="1349"/>
      <c r="L330" s="1349"/>
      <c r="M330" s="1349"/>
      <c r="N330" s="1349"/>
      <c r="O330" s="1349"/>
      <c r="P330" s="1349"/>
      <c r="Q330" s="1349"/>
      <c r="R330" s="1349"/>
      <c r="S330" s="1349"/>
      <c r="T330" s="1349"/>
      <c r="U330" s="1349"/>
      <c r="V330" s="1349"/>
      <c r="W330" s="1349"/>
      <c r="X330" s="1349"/>
      <c r="Y330" s="1349"/>
      <c r="Z330" s="1349"/>
      <c r="AA330" s="1349"/>
      <c r="AB330" s="1349"/>
      <c r="AC330" s="1349"/>
      <c r="AD330" s="1349"/>
      <c r="AE330" s="1349"/>
      <c r="AF330" s="1349"/>
      <c r="AG330" s="1349"/>
      <c r="AH330" s="1349"/>
      <c r="AI330" s="1349"/>
      <c r="AJ330" s="1349"/>
      <c r="AK330" s="1349"/>
      <c r="AL330" s="1349"/>
      <c r="AM330" s="1349"/>
      <c r="AN330" s="1349"/>
      <c r="AO330" s="1349"/>
    </row>
    <row r="331">
      <c r="B331" s="1513" t="s">
        <v>1560</v>
      </c>
      <c r="G331" s="1349"/>
      <c r="H331" s="1349"/>
      <c r="I331" s="1349"/>
      <c r="J331" s="1349"/>
      <c r="K331" s="1349"/>
      <c r="L331" s="1349"/>
      <c r="M331" s="1349"/>
      <c r="N331" s="1349"/>
      <c r="O331" s="1349"/>
      <c r="P331" s="1349"/>
      <c r="Q331" s="1349"/>
      <c r="R331" s="1349"/>
      <c r="S331" s="1349"/>
      <c r="T331" s="1349"/>
      <c r="U331" s="1349"/>
      <c r="V331" s="1349"/>
      <c r="W331" s="1349"/>
      <c r="X331" s="1349"/>
      <c r="Y331" s="1349"/>
      <c r="Z331" s="1349"/>
      <c r="AA331" s="1349"/>
      <c r="AB331" s="1349"/>
      <c r="AC331" s="1349"/>
      <c r="AD331" s="1349"/>
      <c r="AE331" s="1349"/>
      <c r="AF331" s="1349"/>
      <c r="AG331" s="1349"/>
      <c r="AH331" s="1349"/>
      <c r="AI331" s="1349"/>
      <c r="AJ331" s="1349"/>
      <c r="AK331" s="1349"/>
      <c r="AL331" s="1349"/>
      <c r="AM331" s="1349"/>
      <c r="AN331" s="1349"/>
      <c r="AO331" s="1349"/>
    </row>
    <row r="332">
      <c r="B332" s="1513" t="s">
        <v>1561</v>
      </c>
      <c r="G332" s="1349"/>
      <c r="H332" s="1349"/>
      <c r="I332" s="1349"/>
      <c r="J332" s="1349"/>
      <c r="K332" s="1349"/>
      <c r="L332" s="1349"/>
      <c r="M332" s="1349"/>
      <c r="N332" s="1349"/>
      <c r="O332" s="1349"/>
      <c r="P332" s="1349"/>
      <c r="Q332" s="1349"/>
      <c r="R332" s="1349"/>
      <c r="S332" s="1349"/>
      <c r="T332" s="1349"/>
      <c r="U332" s="1349"/>
      <c r="V332" s="1349"/>
      <c r="W332" s="1349"/>
      <c r="X332" s="1349"/>
      <c r="Y332" s="1349"/>
      <c r="Z332" s="1349"/>
      <c r="AA332" s="1349"/>
      <c r="AB332" s="1349"/>
      <c r="AC332" s="1349"/>
      <c r="AD332" s="1349"/>
      <c r="AE332" s="1349"/>
      <c r="AF332" s="1349"/>
      <c r="AG332" s="1349"/>
      <c r="AH332" s="1349"/>
      <c r="AI332" s="1349"/>
      <c r="AJ332" s="1349"/>
      <c r="AK332" s="1349"/>
      <c r="AL332" s="1349"/>
      <c r="AM332" s="1349"/>
      <c r="AN332" s="1349"/>
      <c r="AO332" s="1349"/>
    </row>
    <row r="333">
      <c r="B333" s="1517" t="s">
        <v>1562</v>
      </c>
      <c r="G333" s="1349"/>
      <c r="H333" s="1349"/>
      <c r="I333" s="1349"/>
      <c r="J333" s="1349"/>
      <c r="K333" s="1349"/>
      <c r="L333" s="1349"/>
      <c r="M333" s="1349"/>
      <c r="N333" s="1349"/>
      <c r="O333" s="1349"/>
      <c r="P333" s="1349"/>
      <c r="Q333" s="1349"/>
      <c r="R333" s="1349"/>
      <c r="S333" s="1349"/>
      <c r="T333" s="1349"/>
      <c r="U333" s="1349"/>
      <c r="V333" s="1349"/>
      <c r="W333" s="1349"/>
      <c r="X333" s="1349"/>
      <c r="Y333" s="1349"/>
      <c r="Z333" s="1349"/>
      <c r="AA333" s="1349"/>
      <c r="AB333" s="1349"/>
      <c r="AC333" s="1349"/>
      <c r="AD333" s="1349"/>
      <c r="AE333" s="1349"/>
      <c r="AF333" s="1349"/>
      <c r="AG333" s="1349"/>
      <c r="AH333" s="1349"/>
      <c r="AI333" s="1349"/>
      <c r="AJ333" s="1349"/>
      <c r="AK333" s="1349"/>
      <c r="AL333" s="1349"/>
      <c r="AM333" s="1349"/>
      <c r="AN333" s="1349"/>
      <c r="AO333" s="1349"/>
    </row>
    <row r="334">
      <c r="B334" s="1517" t="s">
        <v>1563</v>
      </c>
      <c r="G334" s="1349"/>
      <c r="H334" s="1349"/>
      <c r="I334" s="1349"/>
      <c r="J334" s="1349"/>
      <c r="K334" s="1349"/>
      <c r="L334" s="1349"/>
      <c r="M334" s="1349"/>
      <c r="N334" s="1349"/>
      <c r="O334" s="1349"/>
      <c r="P334" s="1349"/>
      <c r="Q334" s="1349"/>
      <c r="R334" s="1349"/>
      <c r="S334" s="1349"/>
      <c r="T334" s="1349"/>
      <c r="U334" s="1349"/>
      <c r="V334" s="1349"/>
      <c r="W334" s="1349"/>
      <c r="X334" s="1349"/>
      <c r="Y334" s="1349"/>
      <c r="Z334" s="1349"/>
      <c r="AA334" s="1349"/>
      <c r="AB334" s="1349"/>
      <c r="AC334" s="1349"/>
      <c r="AD334" s="1349"/>
      <c r="AE334" s="1349"/>
      <c r="AF334" s="1349"/>
      <c r="AG334" s="1349"/>
      <c r="AH334" s="1349"/>
      <c r="AI334" s="1349"/>
      <c r="AJ334" s="1349"/>
      <c r="AK334" s="1349"/>
      <c r="AL334" s="1349"/>
      <c r="AM334" s="1349"/>
      <c r="AN334" s="1349"/>
      <c r="AO334" s="1349"/>
    </row>
    <row r="335">
      <c r="B335" s="1513" t="s">
        <v>1564</v>
      </c>
      <c r="G335" s="1349"/>
      <c r="H335" s="1349"/>
      <c r="I335" s="1349"/>
      <c r="J335" s="1349"/>
      <c r="K335" s="1349"/>
      <c r="L335" s="1349"/>
      <c r="M335" s="1349"/>
      <c r="N335" s="1349"/>
      <c r="O335" s="1349"/>
      <c r="P335" s="1349"/>
      <c r="Q335" s="1349"/>
      <c r="R335" s="1349"/>
      <c r="S335" s="1349"/>
      <c r="T335" s="1349"/>
      <c r="U335" s="1349"/>
      <c r="V335" s="1349"/>
      <c r="W335" s="1349"/>
      <c r="X335" s="1349"/>
      <c r="Y335" s="1349"/>
      <c r="Z335" s="1349"/>
      <c r="AA335" s="1349"/>
      <c r="AB335" s="1349"/>
      <c r="AC335" s="1349"/>
      <c r="AD335" s="1349"/>
      <c r="AE335" s="1349"/>
      <c r="AF335" s="1349"/>
      <c r="AG335" s="1349"/>
      <c r="AH335" s="1349"/>
      <c r="AI335" s="1349"/>
      <c r="AJ335" s="1349"/>
      <c r="AK335" s="1349"/>
      <c r="AL335" s="1349"/>
      <c r="AM335" s="1349"/>
      <c r="AN335" s="1349"/>
      <c r="AO335" s="1349"/>
    </row>
    <row r="336">
      <c r="B336" s="1513" t="s">
        <v>1565</v>
      </c>
      <c r="G336" s="1349"/>
      <c r="H336" s="1349"/>
      <c r="I336" s="1349"/>
      <c r="J336" s="1349"/>
      <c r="K336" s="1349"/>
      <c r="L336" s="1349"/>
      <c r="M336" s="1349"/>
      <c r="N336" s="1349"/>
      <c r="O336" s="1349"/>
      <c r="P336" s="1349"/>
      <c r="Q336" s="1349"/>
      <c r="R336" s="1349"/>
      <c r="S336" s="1349"/>
      <c r="T336" s="1349"/>
      <c r="U336" s="1349"/>
      <c r="V336" s="1349"/>
      <c r="W336" s="1349"/>
      <c r="X336" s="1349"/>
      <c r="Y336" s="1349"/>
      <c r="Z336" s="1349"/>
      <c r="AA336" s="1349"/>
      <c r="AB336" s="1349"/>
      <c r="AC336" s="1349"/>
      <c r="AD336" s="1349"/>
      <c r="AE336" s="1349"/>
      <c r="AF336" s="1349"/>
      <c r="AG336" s="1349"/>
      <c r="AH336" s="1349"/>
      <c r="AI336" s="1349"/>
      <c r="AJ336" s="1349"/>
      <c r="AK336" s="1349"/>
      <c r="AL336" s="1349"/>
      <c r="AM336" s="1349"/>
      <c r="AN336" s="1349"/>
      <c r="AO336" s="1349"/>
    </row>
    <row r="337">
      <c r="B337" s="1513" t="s">
        <v>1566</v>
      </c>
      <c r="G337" s="1349"/>
      <c r="H337" s="1349"/>
      <c r="I337" s="1349"/>
      <c r="J337" s="1349"/>
      <c r="K337" s="1349"/>
      <c r="L337" s="1349"/>
      <c r="M337" s="1349"/>
      <c r="N337" s="1349"/>
      <c r="O337" s="1349"/>
      <c r="P337" s="1349"/>
      <c r="Q337" s="1349"/>
      <c r="R337" s="1349"/>
      <c r="S337" s="1349"/>
      <c r="T337" s="1349"/>
      <c r="U337" s="1349"/>
      <c r="V337" s="1349"/>
      <c r="W337" s="1349"/>
      <c r="X337" s="1349"/>
      <c r="Y337" s="1349"/>
      <c r="Z337" s="1349"/>
      <c r="AA337" s="1349"/>
      <c r="AB337" s="1349"/>
      <c r="AC337" s="1349"/>
      <c r="AD337" s="1349"/>
      <c r="AE337" s="1349"/>
      <c r="AF337" s="1349"/>
      <c r="AG337" s="1349"/>
      <c r="AH337" s="1349"/>
      <c r="AI337" s="1349"/>
      <c r="AJ337" s="1349"/>
      <c r="AK337" s="1349"/>
      <c r="AL337" s="1349"/>
      <c r="AM337" s="1349"/>
      <c r="AN337" s="1349"/>
      <c r="AO337" s="1349"/>
    </row>
    <row r="338">
      <c r="G338" s="1349"/>
      <c r="H338" s="1349"/>
      <c r="I338" s="1349"/>
      <c r="J338" s="1349"/>
      <c r="K338" s="1349"/>
      <c r="L338" s="1349"/>
      <c r="M338" s="1349"/>
      <c r="N338" s="1349"/>
      <c r="O338" s="1349"/>
      <c r="P338" s="1349"/>
      <c r="Q338" s="1349"/>
      <c r="R338" s="1349"/>
      <c r="S338" s="1349"/>
      <c r="T338" s="1349"/>
      <c r="U338" s="1349"/>
      <c r="V338" s="1349"/>
      <c r="W338" s="1349"/>
      <c r="X338" s="1349"/>
      <c r="Y338" s="1349"/>
      <c r="Z338" s="1349"/>
      <c r="AA338" s="1349"/>
      <c r="AB338" s="1349"/>
      <c r="AC338" s="1349"/>
      <c r="AD338" s="1349"/>
      <c r="AE338" s="1349"/>
      <c r="AF338" s="1349"/>
      <c r="AG338" s="1349"/>
      <c r="AH338" s="1349"/>
      <c r="AI338" s="1349"/>
      <c r="AJ338" s="1349"/>
      <c r="AK338" s="1349"/>
      <c r="AL338" s="1349"/>
      <c r="AM338" s="1349"/>
      <c r="AN338" s="1349"/>
      <c r="AO338" s="1349"/>
    </row>
    <row r="339">
      <c r="G339" s="1349"/>
      <c r="H339" s="1349"/>
      <c r="I339" s="1349"/>
      <c r="J339" s="1349"/>
      <c r="K339" s="1349"/>
      <c r="L339" s="1349"/>
      <c r="M339" s="1349"/>
      <c r="N339" s="1349"/>
      <c r="O339" s="1349"/>
      <c r="P339" s="1349"/>
      <c r="Q339" s="1349"/>
      <c r="R339" s="1349"/>
      <c r="S339" s="1349"/>
      <c r="T339" s="1349"/>
      <c r="U339" s="1349"/>
      <c r="V339" s="1349"/>
      <c r="W339" s="1349"/>
      <c r="X339" s="1349"/>
      <c r="Y339" s="1349"/>
      <c r="Z339" s="1349"/>
      <c r="AA339" s="1349"/>
      <c r="AB339" s="1349"/>
      <c r="AC339" s="1349"/>
      <c r="AD339" s="1349"/>
      <c r="AE339" s="1349"/>
      <c r="AF339" s="1349"/>
      <c r="AG339" s="1349"/>
      <c r="AH339" s="1349"/>
      <c r="AI339" s="1349"/>
      <c r="AJ339" s="1349"/>
      <c r="AK339" s="1349"/>
      <c r="AL339" s="1349"/>
      <c r="AM339" s="1349"/>
      <c r="AN339" s="1349"/>
      <c r="AO339" s="1349"/>
    </row>
    <row r="340">
      <c r="G340" s="1349"/>
      <c r="H340" s="1349"/>
      <c r="I340" s="1349"/>
      <c r="J340" s="1349"/>
      <c r="K340" s="1349"/>
      <c r="L340" s="1349"/>
      <c r="M340" s="1349"/>
      <c r="N340" s="1349"/>
      <c r="O340" s="1349"/>
      <c r="P340" s="1349"/>
      <c r="Q340" s="1349"/>
      <c r="R340" s="1349"/>
      <c r="S340" s="1349"/>
      <c r="T340" s="1349"/>
      <c r="U340" s="1349"/>
      <c r="V340" s="1349"/>
      <c r="W340" s="1349"/>
      <c r="X340" s="1349"/>
      <c r="Y340" s="1349"/>
      <c r="Z340" s="1349"/>
      <c r="AA340" s="1349"/>
      <c r="AB340" s="1349"/>
      <c r="AC340" s="1349"/>
      <c r="AD340" s="1349"/>
      <c r="AE340" s="1349"/>
      <c r="AF340" s="1349"/>
      <c r="AG340" s="1349"/>
      <c r="AH340" s="1349"/>
      <c r="AI340" s="1349"/>
      <c r="AJ340" s="1349"/>
      <c r="AK340" s="1349"/>
      <c r="AL340" s="1349"/>
      <c r="AM340" s="1349"/>
      <c r="AN340" s="1349"/>
      <c r="AO340" s="1349"/>
    </row>
    <row r="341">
      <c r="G341" s="1349"/>
      <c r="H341" s="1349"/>
      <c r="I341" s="1349"/>
      <c r="J341" s="1349"/>
      <c r="K341" s="1349"/>
      <c r="L341" s="1349"/>
      <c r="M341" s="1349"/>
      <c r="N341" s="1349"/>
      <c r="O341" s="1349"/>
      <c r="P341" s="1349"/>
      <c r="Q341" s="1349"/>
      <c r="R341" s="1349"/>
      <c r="S341" s="1349"/>
      <c r="T341" s="1349"/>
      <c r="U341" s="1349"/>
      <c r="V341" s="1349"/>
      <c r="W341" s="1349"/>
      <c r="X341" s="1349"/>
      <c r="Y341" s="1349"/>
      <c r="Z341" s="1349"/>
      <c r="AA341" s="1349"/>
      <c r="AB341" s="1349"/>
      <c r="AC341" s="1349"/>
      <c r="AD341" s="1349"/>
      <c r="AE341" s="1349"/>
      <c r="AF341" s="1349"/>
      <c r="AG341" s="1349"/>
      <c r="AH341" s="1349"/>
      <c r="AI341" s="1349"/>
      <c r="AJ341" s="1349"/>
      <c r="AK341" s="1349"/>
      <c r="AL341" s="1349"/>
      <c r="AM341" s="1349"/>
      <c r="AN341" s="1349"/>
      <c r="AO341" s="1349"/>
    </row>
    <row r="342">
      <c r="G342" s="1349"/>
      <c r="H342" s="1349"/>
      <c r="I342" s="1349"/>
      <c r="J342" s="1349"/>
      <c r="K342" s="1349"/>
      <c r="L342" s="1349"/>
      <c r="M342" s="1349"/>
      <c r="N342" s="1349"/>
      <c r="O342" s="1349"/>
      <c r="P342" s="1349"/>
      <c r="Q342" s="1349"/>
      <c r="R342" s="1349"/>
      <c r="S342" s="1349"/>
      <c r="T342" s="1349"/>
      <c r="U342" s="1349"/>
      <c r="V342" s="1349"/>
      <c r="W342" s="1349"/>
      <c r="X342" s="1349"/>
      <c r="Y342" s="1349"/>
      <c r="Z342" s="1349"/>
      <c r="AA342" s="1349"/>
      <c r="AB342" s="1349"/>
      <c r="AC342" s="1349"/>
      <c r="AD342" s="1349"/>
      <c r="AE342" s="1349"/>
      <c r="AF342" s="1349"/>
      <c r="AG342" s="1349"/>
      <c r="AH342" s="1349"/>
      <c r="AI342" s="1349"/>
      <c r="AJ342" s="1349"/>
      <c r="AK342" s="1349"/>
      <c r="AL342" s="1349"/>
      <c r="AM342" s="1349"/>
      <c r="AN342" s="1349"/>
      <c r="AO342" s="1349"/>
    </row>
    <row r="343">
      <c r="G343" s="1349"/>
      <c r="H343" s="1349"/>
      <c r="I343" s="1349"/>
      <c r="J343" s="1349"/>
      <c r="K343" s="1349"/>
      <c r="L343" s="1349"/>
      <c r="M343" s="1349"/>
      <c r="N343" s="1349"/>
      <c r="O343" s="1349"/>
      <c r="P343" s="1349"/>
      <c r="Q343" s="1349"/>
      <c r="R343" s="1349"/>
      <c r="S343" s="1349"/>
      <c r="T343" s="1349"/>
      <c r="U343" s="1349"/>
      <c r="V343" s="1349"/>
      <c r="W343" s="1349"/>
      <c r="X343" s="1349"/>
      <c r="Y343" s="1349"/>
      <c r="Z343" s="1349"/>
      <c r="AA343" s="1349"/>
      <c r="AB343" s="1349"/>
      <c r="AC343" s="1349"/>
      <c r="AD343" s="1349"/>
      <c r="AE343" s="1349"/>
      <c r="AF343" s="1349"/>
      <c r="AG343" s="1349"/>
      <c r="AH343" s="1349"/>
      <c r="AI343" s="1349"/>
      <c r="AJ343" s="1349"/>
      <c r="AK343" s="1349"/>
      <c r="AL343" s="1349"/>
      <c r="AM343" s="1349"/>
      <c r="AN343" s="1349"/>
      <c r="AO343" s="1349"/>
    </row>
    <row r="344">
      <c r="G344" s="1349"/>
      <c r="H344" s="1349"/>
      <c r="I344" s="1349"/>
      <c r="J344" s="1349"/>
      <c r="K344" s="1349"/>
      <c r="L344" s="1349"/>
      <c r="M344" s="1349"/>
      <c r="N344" s="1349"/>
      <c r="O344" s="1349"/>
      <c r="P344" s="1349"/>
      <c r="Q344" s="1349"/>
      <c r="R344" s="1349"/>
      <c r="S344" s="1349"/>
      <c r="T344" s="1349"/>
      <c r="U344" s="1349"/>
      <c r="V344" s="1349"/>
      <c r="W344" s="1349"/>
      <c r="X344" s="1349"/>
      <c r="Y344" s="1349"/>
      <c r="Z344" s="1349"/>
      <c r="AA344" s="1349"/>
      <c r="AB344" s="1349"/>
      <c r="AC344" s="1349"/>
      <c r="AD344" s="1349"/>
      <c r="AE344" s="1349"/>
      <c r="AF344" s="1349"/>
      <c r="AG344" s="1349"/>
      <c r="AH344" s="1349"/>
      <c r="AI344" s="1349"/>
      <c r="AJ344" s="1349"/>
      <c r="AK344" s="1349"/>
      <c r="AL344" s="1349"/>
      <c r="AM344" s="1349"/>
      <c r="AN344" s="1349"/>
      <c r="AO344" s="1349"/>
    </row>
    <row r="345">
      <c r="G345" s="1349"/>
      <c r="H345" s="1349"/>
      <c r="I345" s="1349"/>
      <c r="J345" s="1349"/>
      <c r="K345" s="1349"/>
      <c r="L345" s="1349"/>
      <c r="M345" s="1349"/>
      <c r="N345" s="1349"/>
      <c r="O345" s="1349"/>
      <c r="P345" s="1349"/>
      <c r="Q345" s="1349"/>
      <c r="R345" s="1349"/>
      <c r="S345" s="1349"/>
      <c r="T345" s="1349"/>
      <c r="U345" s="1349"/>
      <c r="V345" s="1349"/>
      <c r="W345" s="1349"/>
      <c r="X345" s="1349"/>
      <c r="Y345" s="1349"/>
      <c r="Z345" s="1349"/>
      <c r="AA345" s="1349"/>
      <c r="AB345" s="1349"/>
      <c r="AC345" s="1349"/>
      <c r="AD345" s="1349"/>
      <c r="AE345" s="1349"/>
      <c r="AF345" s="1349"/>
      <c r="AG345" s="1349"/>
      <c r="AH345" s="1349"/>
      <c r="AI345" s="1349"/>
      <c r="AJ345" s="1349"/>
      <c r="AK345" s="1349"/>
      <c r="AL345" s="1349"/>
      <c r="AM345" s="1349"/>
      <c r="AN345" s="1349"/>
      <c r="AO345" s="1349"/>
    </row>
    <row r="346">
      <c r="G346" s="1349"/>
      <c r="H346" s="1349"/>
      <c r="I346" s="1349"/>
      <c r="J346" s="1349"/>
      <c r="K346" s="1349"/>
      <c r="L346" s="1349"/>
      <c r="M346" s="1349"/>
      <c r="N346" s="1349"/>
      <c r="O346" s="1349"/>
      <c r="P346" s="1349"/>
      <c r="Q346" s="1349"/>
      <c r="R346" s="1349"/>
      <c r="S346" s="1349"/>
      <c r="T346" s="1349"/>
      <c r="U346" s="1349"/>
      <c r="V346" s="1349"/>
      <c r="W346" s="1349"/>
      <c r="X346" s="1349"/>
      <c r="Y346" s="1349"/>
      <c r="Z346" s="1349"/>
      <c r="AA346" s="1349"/>
      <c r="AB346" s="1349"/>
      <c r="AC346" s="1349"/>
      <c r="AD346" s="1349"/>
      <c r="AE346" s="1349"/>
      <c r="AF346" s="1349"/>
      <c r="AG346" s="1349"/>
      <c r="AH346" s="1349"/>
      <c r="AI346" s="1349"/>
      <c r="AJ346" s="1349"/>
      <c r="AK346" s="1349"/>
      <c r="AL346" s="1349"/>
      <c r="AM346" s="1349"/>
      <c r="AN346" s="1349"/>
      <c r="AO346" s="1349"/>
    </row>
    <row r="347">
      <c r="G347" s="1349"/>
      <c r="H347" s="1349"/>
      <c r="I347" s="1349"/>
      <c r="J347" s="1349"/>
      <c r="K347" s="1349"/>
      <c r="L347" s="1349"/>
      <c r="M347" s="1349"/>
      <c r="N347" s="1349"/>
      <c r="O347" s="1349"/>
      <c r="P347" s="1349"/>
      <c r="Q347" s="1349"/>
      <c r="R347" s="1349"/>
      <c r="S347" s="1349"/>
      <c r="T347" s="1349"/>
      <c r="U347" s="1349"/>
      <c r="V347" s="1349"/>
      <c r="W347" s="1349"/>
      <c r="X347" s="1349"/>
      <c r="Y347" s="1349"/>
      <c r="Z347" s="1349"/>
      <c r="AA347" s="1349"/>
      <c r="AB347" s="1349"/>
      <c r="AC347" s="1349"/>
      <c r="AD347" s="1349"/>
      <c r="AE347" s="1349"/>
      <c r="AF347" s="1349"/>
      <c r="AG347" s="1349"/>
      <c r="AH347" s="1349"/>
      <c r="AI347" s="1349"/>
      <c r="AJ347" s="1349"/>
      <c r="AK347" s="1349"/>
      <c r="AL347" s="1349"/>
      <c r="AM347" s="1349"/>
      <c r="AN347" s="1349"/>
      <c r="AO347" s="1349"/>
    </row>
    <row r="348">
      <c r="G348" s="1349"/>
      <c r="H348" s="1349"/>
      <c r="I348" s="1349"/>
      <c r="J348" s="1349"/>
      <c r="K348" s="1349"/>
      <c r="L348" s="1349"/>
      <c r="M348" s="1349"/>
      <c r="N348" s="1349"/>
      <c r="O348" s="1349"/>
      <c r="P348" s="1349"/>
      <c r="Q348" s="1349"/>
      <c r="R348" s="1349"/>
      <c r="S348" s="1349"/>
      <c r="T348" s="1349"/>
      <c r="U348" s="1349"/>
      <c r="V348" s="1349"/>
      <c r="W348" s="1349"/>
      <c r="X348" s="1349"/>
      <c r="Y348" s="1349"/>
      <c r="Z348" s="1349"/>
      <c r="AA348" s="1349"/>
      <c r="AB348" s="1349"/>
      <c r="AC348" s="1349"/>
      <c r="AD348" s="1349"/>
      <c r="AE348" s="1349"/>
      <c r="AF348" s="1349"/>
      <c r="AG348" s="1349"/>
      <c r="AH348" s="1349"/>
      <c r="AI348" s="1349"/>
      <c r="AJ348" s="1349"/>
      <c r="AK348" s="1349"/>
      <c r="AL348" s="1349"/>
      <c r="AM348" s="1349"/>
      <c r="AN348" s="1349"/>
      <c r="AO348" s="1349"/>
    </row>
    <row r="349">
      <c r="G349" s="1349"/>
      <c r="H349" s="1349"/>
      <c r="I349" s="1349"/>
      <c r="J349" s="1349"/>
      <c r="K349" s="1349"/>
      <c r="L349" s="1349"/>
      <c r="M349" s="1349"/>
      <c r="N349" s="1349"/>
      <c r="O349" s="1349"/>
      <c r="P349" s="1349"/>
      <c r="Q349" s="1349"/>
      <c r="R349" s="1349"/>
      <c r="S349" s="1349"/>
      <c r="T349" s="1349"/>
      <c r="U349" s="1349"/>
      <c r="V349" s="1349"/>
      <c r="W349" s="1349"/>
      <c r="X349" s="1349"/>
      <c r="Y349" s="1349"/>
      <c r="Z349" s="1349"/>
      <c r="AA349" s="1349"/>
      <c r="AB349" s="1349"/>
      <c r="AC349" s="1349"/>
      <c r="AD349" s="1349"/>
      <c r="AE349" s="1349"/>
      <c r="AF349" s="1349"/>
      <c r="AG349" s="1349"/>
      <c r="AH349" s="1349"/>
      <c r="AI349" s="1349"/>
      <c r="AJ349" s="1349"/>
      <c r="AK349" s="1349"/>
      <c r="AL349" s="1349"/>
      <c r="AM349" s="1349"/>
      <c r="AN349" s="1349"/>
      <c r="AO349" s="1349"/>
    </row>
    <row r="350">
      <c r="G350" s="1349"/>
      <c r="H350" s="1349"/>
      <c r="I350" s="1349"/>
      <c r="J350" s="1349"/>
      <c r="K350" s="1349"/>
      <c r="L350" s="1349"/>
      <c r="M350" s="1349"/>
      <c r="N350" s="1349"/>
      <c r="O350" s="1349"/>
      <c r="P350" s="1349"/>
      <c r="Q350" s="1349"/>
      <c r="R350" s="1349"/>
      <c r="S350" s="1349"/>
      <c r="T350" s="1349"/>
      <c r="U350" s="1349"/>
      <c r="V350" s="1349"/>
      <c r="W350" s="1349"/>
      <c r="X350" s="1349"/>
      <c r="Y350" s="1349"/>
      <c r="Z350" s="1349"/>
      <c r="AA350" s="1349"/>
      <c r="AB350" s="1349"/>
      <c r="AC350" s="1349"/>
      <c r="AD350" s="1349"/>
      <c r="AE350" s="1349"/>
      <c r="AF350" s="1349"/>
      <c r="AG350" s="1349"/>
      <c r="AH350" s="1349"/>
      <c r="AI350" s="1349"/>
      <c r="AJ350" s="1349"/>
      <c r="AK350" s="1349"/>
      <c r="AL350" s="1349"/>
      <c r="AM350" s="1349"/>
      <c r="AN350" s="1349"/>
      <c r="AO350" s="1349"/>
    </row>
    <row r="351">
      <c r="G351" s="1349"/>
      <c r="H351" s="1349"/>
      <c r="I351" s="1349"/>
      <c r="J351" s="1349"/>
      <c r="K351" s="1349"/>
      <c r="L351" s="1349"/>
      <c r="M351" s="1349"/>
      <c r="N351" s="1349"/>
      <c r="O351" s="1349"/>
      <c r="P351" s="1349"/>
      <c r="Q351" s="1349"/>
      <c r="R351" s="1349"/>
      <c r="S351" s="1349"/>
      <c r="T351" s="1349"/>
      <c r="U351" s="1349"/>
      <c r="V351" s="1349"/>
      <c r="W351" s="1349"/>
      <c r="X351" s="1349"/>
      <c r="Y351" s="1349"/>
      <c r="Z351" s="1349"/>
      <c r="AA351" s="1349"/>
      <c r="AB351" s="1349"/>
      <c r="AC351" s="1349"/>
      <c r="AD351" s="1349"/>
      <c r="AE351" s="1349"/>
      <c r="AF351" s="1349"/>
      <c r="AG351" s="1349"/>
      <c r="AH351" s="1349"/>
      <c r="AI351" s="1349"/>
      <c r="AJ351" s="1349"/>
      <c r="AK351" s="1349"/>
      <c r="AL351" s="1349"/>
      <c r="AM351" s="1349"/>
      <c r="AN351" s="1349"/>
      <c r="AO351" s="1349"/>
    </row>
    <row r="352">
      <c r="G352" s="1349"/>
      <c r="H352" s="1349"/>
      <c r="I352" s="1349"/>
      <c r="J352" s="1349"/>
      <c r="K352" s="1349"/>
      <c r="L352" s="1349"/>
      <c r="M352" s="1349"/>
      <c r="N352" s="1349"/>
      <c r="O352" s="1349"/>
      <c r="P352" s="1349"/>
      <c r="Q352" s="1349"/>
      <c r="R352" s="1349"/>
      <c r="S352" s="1349"/>
      <c r="T352" s="1349"/>
      <c r="U352" s="1349"/>
      <c r="V352" s="1349"/>
      <c r="W352" s="1349"/>
      <c r="X352" s="1349"/>
      <c r="Y352" s="1349"/>
      <c r="Z352" s="1349"/>
      <c r="AA352" s="1349"/>
      <c r="AB352" s="1349"/>
      <c r="AC352" s="1349"/>
      <c r="AD352" s="1349"/>
      <c r="AE352" s="1349"/>
      <c r="AF352" s="1349"/>
      <c r="AG352" s="1349"/>
      <c r="AH352" s="1349"/>
      <c r="AI352" s="1349"/>
      <c r="AJ352" s="1349"/>
      <c r="AK352" s="1349"/>
      <c r="AL352" s="1349"/>
      <c r="AM352" s="1349"/>
      <c r="AN352" s="1349"/>
      <c r="AO352" s="1349"/>
    </row>
    <row r="353">
      <c r="G353" s="1349"/>
      <c r="H353" s="1349"/>
      <c r="I353" s="1349"/>
      <c r="J353" s="1349"/>
      <c r="K353" s="1349"/>
      <c r="L353" s="1349"/>
      <c r="M353" s="1349"/>
      <c r="N353" s="1349"/>
      <c r="O353" s="1349"/>
      <c r="P353" s="1349"/>
      <c r="Q353" s="1349"/>
      <c r="R353" s="1349"/>
      <c r="S353" s="1349"/>
      <c r="T353" s="1349"/>
      <c r="U353" s="1349"/>
      <c r="V353" s="1349"/>
      <c r="W353" s="1349"/>
      <c r="X353" s="1349"/>
      <c r="Y353" s="1349"/>
      <c r="Z353" s="1349"/>
      <c r="AA353" s="1349"/>
      <c r="AB353" s="1349"/>
      <c r="AC353" s="1349"/>
      <c r="AD353" s="1349"/>
      <c r="AE353" s="1349"/>
      <c r="AF353" s="1349"/>
      <c r="AG353" s="1349"/>
      <c r="AH353" s="1349"/>
      <c r="AI353" s="1349"/>
      <c r="AJ353" s="1349"/>
      <c r="AK353" s="1349"/>
      <c r="AL353" s="1349"/>
      <c r="AM353" s="1349"/>
      <c r="AN353" s="1349"/>
      <c r="AO353" s="1349"/>
    </row>
    <row r="354">
      <c r="G354" s="1349"/>
      <c r="H354" s="1349"/>
      <c r="I354" s="1349"/>
      <c r="J354" s="1349"/>
      <c r="K354" s="1349"/>
      <c r="L354" s="1349"/>
      <c r="M354" s="1349"/>
      <c r="N354" s="1349"/>
      <c r="O354" s="1349"/>
      <c r="P354" s="1349"/>
      <c r="Q354" s="1349"/>
      <c r="R354" s="1349"/>
      <c r="S354" s="1349"/>
      <c r="T354" s="1349"/>
      <c r="U354" s="1349"/>
      <c r="V354" s="1349"/>
      <c r="W354" s="1349"/>
      <c r="X354" s="1349"/>
      <c r="Y354" s="1349"/>
      <c r="Z354" s="1349"/>
      <c r="AA354" s="1349"/>
      <c r="AB354" s="1349"/>
      <c r="AC354" s="1349"/>
      <c r="AD354" s="1349"/>
      <c r="AE354" s="1349"/>
      <c r="AF354" s="1349"/>
      <c r="AG354" s="1349"/>
      <c r="AH354" s="1349"/>
      <c r="AI354" s="1349"/>
      <c r="AJ354" s="1349"/>
      <c r="AK354" s="1349"/>
      <c r="AL354" s="1349"/>
      <c r="AM354" s="1349"/>
      <c r="AN354" s="1349"/>
      <c r="AO354" s="1349"/>
    </row>
    <row r="355">
      <c r="G355" s="1349"/>
      <c r="H355" s="1349"/>
      <c r="I355" s="1349"/>
      <c r="J355" s="1349"/>
      <c r="K355" s="1349"/>
      <c r="L355" s="1349"/>
      <c r="M355" s="1349"/>
      <c r="N355" s="1349"/>
      <c r="O355" s="1349"/>
      <c r="P355" s="1349"/>
      <c r="Q355" s="1349"/>
      <c r="R355" s="1349"/>
      <c r="S355" s="1349"/>
      <c r="T355" s="1349"/>
      <c r="U355" s="1349"/>
      <c r="V355" s="1349"/>
      <c r="W355" s="1349"/>
      <c r="X355" s="1349"/>
      <c r="Y355" s="1349"/>
      <c r="Z355" s="1349"/>
      <c r="AA355" s="1349"/>
      <c r="AB355" s="1349"/>
      <c r="AC355" s="1349"/>
      <c r="AD355" s="1349"/>
      <c r="AE355" s="1349"/>
      <c r="AF355" s="1349"/>
      <c r="AG355" s="1349"/>
      <c r="AH355" s="1349"/>
      <c r="AI355" s="1349"/>
      <c r="AJ355" s="1349"/>
      <c r="AK355" s="1349"/>
      <c r="AL355" s="1349"/>
      <c r="AM355" s="1349"/>
      <c r="AN355" s="1349"/>
      <c r="AO355" s="1349"/>
    </row>
    <row r="356">
      <c r="G356" s="1349"/>
      <c r="H356" s="1349"/>
      <c r="I356" s="1349"/>
      <c r="J356" s="1349"/>
      <c r="K356" s="1349"/>
      <c r="L356" s="1349"/>
      <c r="M356" s="1349"/>
      <c r="N356" s="1349"/>
      <c r="O356" s="1349"/>
      <c r="P356" s="1349"/>
      <c r="Q356" s="1349"/>
      <c r="R356" s="1349"/>
      <c r="S356" s="1349"/>
      <c r="T356" s="1349"/>
      <c r="U356" s="1349"/>
      <c r="V356" s="1349"/>
      <c r="W356" s="1349"/>
      <c r="X356" s="1349"/>
      <c r="Y356" s="1349"/>
      <c r="Z356" s="1349"/>
      <c r="AA356" s="1349"/>
      <c r="AB356" s="1349"/>
      <c r="AC356" s="1349"/>
      <c r="AD356" s="1349"/>
      <c r="AE356" s="1349"/>
      <c r="AF356" s="1349"/>
      <c r="AG356" s="1349"/>
      <c r="AH356" s="1349"/>
      <c r="AI356" s="1349"/>
      <c r="AJ356" s="1349"/>
      <c r="AK356" s="1349"/>
      <c r="AL356" s="1349"/>
      <c r="AM356" s="1349"/>
      <c r="AN356" s="1349"/>
      <c r="AO356" s="1349"/>
    </row>
    <row r="357">
      <c r="G357" s="1349"/>
      <c r="H357" s="1349"/>
      <c r="I357" s="1349"/>
      <c r="J357" s="1349"/>
      <c r="K357" s="1349"/>
      <c r="L357" s="1349"/>
      <c r="M357" s="1349"/>
      <c r="N357" s="1349"/>
      <c r="O357" s="1349"/>
      <c r="P357" s="1349"/>
      <c r="Q357" s="1349"/>
      <c r="R357" s="1349"/>
      <c r="S357" s="1349"/>
      <c r="T357" s="1349"/>
      <c r="U357" s="1349"/>
      <c r="V357" s="1349"/>
      <c r="W357" s="1349"/>
      <c r="X357" s="1349"/>
      <c r="Y357" s="1349"/>
      <c r="Z357" s="1349"/>
      <c r="AA357" s="1349"/>
      <c r="AB357" s="1349"/>
      <c r="AC357" s="1349"/>
      <c r="AD357" s="1349"/>
      <c r="AE357" s="1349"/>
      <c r="AF357" s="1349"/>
      <c r="AG357" s="1349"/>
      <c r="AH357" s="1349"/>
      <c r="AI357" s="1349"/>
      <c r="AJ357" s="1349"/>
      <c r="AK357" s="1349"/>
      <c r="AL357" s="1349"/>
      <c r="AM357" s="1349"/>
      <c r="AN357" s="1349"/>
      <c r="AO357" s="1349"/>
    </row>
    <row r="358">
      <c r="G358" s="1349"/>
      <c r="H358" s="1349"/>
      <c r="I358" s="1349"/>
      <c r="J358" s="1349"/>
      <c r="K358" s="1349"/>
      <c r="L358" s="1349"/>
      <c r="M358" s="1349"/>
      <c r="N358" s="1349"/>
      <c r="O358" s="1349"/>
      <c r="P358" s="1349"/>
      <c r="Q358" s="1349"/>
      <c r="R358" s="1349"/>
      <c r="S358" s="1349"/>
      <c r="T358" s="1349"/>
      <c r="U358" s="1349"/>
      <c r="V358" s="1349"/>
      <c r="W358" s="1349"/>
      <c r="X358" s="1349"/>
      <c r="Y358" s="1349"/>
      <c r="Z358" s="1349"/>
      <c r="AA358" s="1349"/>
      <c r="AB358" s="1349"/>
      <c r="AC358" s="1349"/>
      <c r="AD358" s="1349"/>
      <c r="AE358" s="1349"/>
      <c r="AF358" s="1349"/>
      <c r="AG358" s="1349"/>
      <c r="AH358" s="1349"/>
      <c r="AI358" s="1349"/>
      <c r="AJ358" s="1349"/>
      <c r="AK358" s="1349"/>
      <c r="AL358" s="1349"/>
      <c r="AM358" s="1349"/>
      <c r="AN358" s="1349"/>
      <c r="AO358" s="1349"/>
    </row>
    <row r="359">
      <c r="G359" s="1349"/>
      <c r="H359" s="1349"/>
      <c r="I359" s="1349"/>
      <c r="J359" s="1349"/>
      <c r="K359" s="1349"/>
      <c r="L359" s="1349"/>
      <c r="M359" s="1349"/>
      <c r="N359" s="1349"/>
      <c r="O359" s="1349"/>
      <c r="P359" s="1349"/>
      <c r="Q359" s="1349"/>
      <c r="R359" s="1349"/>
      <c r="S359" s="1349"/>
      <c r="T359" s="1349"/>
      <c r="U359" s="1349"/>
      <c r="V359" s="1349"/>
      <c r="W359" s="1349"/>
      <c r="X359" s="1349"/>
      <c r="Y359" s="1349"/>
      <c r="Z359" s="1349"/>
      <c r="AA359" s="1349"/>
      <c r="AB359" s="1349"/>
      <c r="AC359" s="1349"/>
      <c r="AD359" s="1349"/>
      <c r="AE359" s="1349"/>
      <c r="AF359" s="1349"/>
      <c r="AG359" s="1349"/>
      <c r="AH359" s="1349"/>
      <c r="AI359" s="1349"/>
      <c r="AJ359" s="1349"/>
      <c r="AK359" s="1349"/>
      <c r="AL359" s="1349"/>
      <c r="AM359" s="1349"/>
      <c r="AN359" s="1349"/>
      <c r="AO359" s="1349"/>
    </row>
    <row r="360">
      <c r="G360" s="1349"/>
      <c r="H360" s="1349"/>
      <c r="I360" s="1349"/>
      <c r="J360" s="1349"/>
      <c r="K360" s="1349"/>
      <c r="L360" s="1349"/>
      <c r="M360" s="1349"/>
      <c r="N360" s="1349"/>
      <c r="O360" s="1349"/>
      <c r="P360" s="1349"/>
      <c r="Q360" s="1349"/>
      <c r="R360" s="1349"/>
      <c r="S360" s="1349"/>
      <c r="T360" s="1349"/>
      <c r="U360" s="1349"/>
      <c r="V360" s="1349"/>
      <c r="W360" s="1349"/>
      <c r="X360" s="1349"/>
      <c r="Y360" s="1349"/>
      <c r="Z360" s="1349"/>
      <c r="AA360" s="1349"/>
      <c r="AB360" s="1349"/>
      <c r="AC360" s="1349"/>
      <c r="AD360" s="1349"/>
      <c r="AE360" s="1349"/>
      <c r="AF360" s="1349"/>
      <c r="AG360" s="1349"/>
      <c r="AH360" s="1349"/>
      <c r="AI360" s="1349"/>
      <c r="AJ360" s="1349"/>
      <c r="AK360" s="1349"/>
      <c r="AL360" s="1349"/>
      <c r="AM360" s="1349"/>
      <c r="AN360" s="1349"/>
      <c r="AO360" s="1349"/>
    </row>
    <row r="361">
      <c r="G361" s="1349"/>
      <c r="H361" s="1349"/>
      <c r="I361" s="1349"/>
      <c r="J361" s="1349"/>
      <c r="K361" s="1349"/>
      <c r="L361" s="1349"/>
      <c r="M361" s="1349"/>
      <c r="N361" s="1349"/>
      <c r="O361" s="1349"/>
      <c r="P361" s="1349"/>
      <c r="Q361" s="1349"/>
      <c r="R361" s="1349"/>
      <c r="S361" s="1349"/>
      <c r="T361" s="1349"/>
      <c r="U361" s="1349"/>
      <c r="V361" s="1349"/>
      <c r="W361" s="1349"/>
      <c r="X361" s="1349"/>
      <c r="Y361" s="1349"/>
      <c r="Z361" s="1349"/>
      <c r="AA361" s="1349"/>
      <c r="AB361" s="1349"/>
      <c r="AC361" s="1349"/>
      <c r="AD361" s="1349"/>
      <c r="AE361" s="1349"/>
      <c r="AF361" s="1349"/>
      <c r="AG361" s="1349"/>
      <c r="AH361" s="1349"/>
      <c r="AI361" s="1349"/>
      <c r="AJ361" s="1349"/>
      <c r="AK361" s="1349"/>
      <c r="AL361" s="1349"/>
      <c r="AM361" s="1349"/>
      <c r="AN361" s="1349"/>
      <c r="AO361" s="1349"/>
    </row>
    <row r="362">
      <c r="G362" s="1349"/>
      <c r="H362" s="1349"/>
      <c r="I362" s="1349"/>
      <c r="J362" s="1349"/>
      <c r="K362" s="1349"/>
      <c r="L362" s="1349"/>
      <c r="M362" s="1349"/>
      <c r="N362" s="1349"/>
      <c r="O362" s="1349"/>
      <c r="P362" s="1349"/>
      <c r="Q362" s="1349"/>
      <c r="R362" s="1349"/>
      <c r="S362" s="1349"/>
      <c r="T362" s="1349"/>
      <c r="U362" s="1349"/>
      <c r="V362" s="1349"/>
      <c r="W362" s="1349"/>
      <c r="X362" s="1349"/>
      <c r="Y362" s="1349"/>
      <c r="Z362" s="1349"/>
      <c r="AA362" s="1349"/>
      <c r="AB362" s="1349"/>
      <c r="AC362" s="1349"/>
      <c r="AD362" s="1349"/>
      <c r="AE362" s="1349"/>
      <c r="AF362" s="1349"/>
      <c r="AG362" s="1349"/>
      <c r="AH362" s="1349"/>
      <c r="AI362" s="1349"/>
      <c r="AJ362" s="1349"/>
      <c r="AK362" s="1349"/>
      <c r="AL362" s="1349"/>
      <c r="AM362" s="1349"/>
      <c r="AN362" s="1349"/>
      <c r="AO362" s="1349"/>
    </row>
    <row r="363">
      <c r="G363" s="1349"/>
      <c r="H363" s="1349"/>
      <c r="I363" s="1349"/>
      <c r="J363" s="1349"/>
      <c r="K363" s="1349"/>
      <c r="L363" s="1349"/>
      <c r="M363" s="1349"/>
      <c r="N363" s="1349"/>
      <c r="O363" s="1349"/>
      <c r="P363" s="1349"/>
      <c r="Q363" s="1349"/>
      <c r="R363" s="1349"/>
      <c r="S363" s="1349"/>
      <c r="T363" s="1349"/>
      <c r="U363" s="1349"/>
      <c r="V363" s="1349"/>
      <c r="W363" s="1349"/>
      <c r="X363" s="1349"/>
      <c r="Y363" s="1349"/>
      <c r="Z363" s="1349"/>
      <c r="AA363" s="1349"/>
      <c r="AB363" s="1349"/>
      <c r="AC363" s="1349"/>
      <c r="AD363" s="1349"/>
      <c r="AE363" s="1349"/>
      <c r="AF363" s="1349"/>
      <c r="AG363" s="1349"/>
      <c r="AH363" s="1349"/>
      <c r="AI363" s="1349"/>
      <c r="AJ363" s="1349"/>
      <c r="AK363" s="1349"/>
      <c r="AL363" s="1349"/>
      <c r="AM363" s="1349"/>
      <c r="AN363" s="1349"/>
      <c r="AO363" s="1349"/>
    </row>
    <row r="364">
      <c r="G364" s="1349"/>
      <c r="H364" s="1349"/>
      <c r="I364" s="1349"/>
      <c r="J364" s="1349"/>
      <c r="K364" s="1349"/>
      <c r="L364" s="1349"/>
      <c r="M364" s="1349"/>
      <c r="N364" s="1349"/>
      <c r="O364" s="1349"/>
      <c r="P364" s="1349"/>
      <c r="Q364" s="1349"/>
      <c r="R364" s="1349"/>
      <c r="S364" s="1349"/>
      <c r="T364" s="1349"/>
      <c r="U364" s="1349"/>
      <c r="V364" s="1349"/>
      <c r="W364" s="1349"/>
      <c r="X364" s="1349"/>
      <c r="Y364" s="1349"/>
      <c r="Z364" s="1349"/>
      <c r="AA364" s="1349"/>
      <c r="AB364" s="1349"/>
      <c r="AC364" s="1349"/>
      <c r="AD364" s="1349"/>
      <c r="AE364" s="1349"/>
      <c r="AF364" s="1349"/>
      <c r="AG364" s="1349"/>
      <c r="AH364" s="1349"/>
      <c r="AI364" s="1349"/>
      <c r="AJ364" s="1349"/>
      <c r="AK364" s="1349"/>
      <c r="AL364" s="1349"/>
      <c r="AM364" s="1349"/>
      <c r="AN364" s="1349"/>
      <c r="AO364" s="1349"/>
    </row>
    <row r="365">
      <c r="G365" s="1349"/>
      <c r="H365" s="1349"/>
      <c r="I365" s="1349"/>
      <c r="J365" s="1349"/>
      <c r="K365" s="1349"/>
      <c r="L365" s="1349"/>
      <c r="M365" s="1349"/>
      <c r="N365" s="1349"/>
      <c r="O365" s="1349"/>
      <c r="P365" s="1349"/>
      <c r="Q365" s="1349"/>
      <c r="R365" s="1349"/>
      <c r="S365" s="1349"/>
      <c r="T365" s="1349"/>
      <c r="U365" s="1349"/>
      <c r="V365" s="1349"/>
      <c r="W365" s="1349"/>
      <c r="X365" s="1349"/>
      <c r="Y365" s="1349"/>
      <c r="Z365" s="1349"/>
      <c r="AA365" s="1349"/>
      <c r="AB365" s="1349"/>
      <c r="AC365" s="1349"/>
      <c r="AD365" s="1349"/>
      <c r="AE365" s="1349"/>
      <c r="AF365" s="1349"/>
      <c r="AG365" s="1349"/>
      <c r="AH365" s="1349"/>
      <c r="AI365" s="1349"/>
      <c r="AJ365" s="1349"/>
      <c r="AK365" s="1349"/>
      <c r="AL365" s="1349"/>
      <c r="AM365" s="1349"/>
      <c r="AN365" s="1349"/>
      <c r="AO365" s="1349"/>
    </row>
    <row r="366">
      <c r="G366" s="1349"/>
      <c r="H366" s="1349"/>
      <c r="I366" s="1349"/>
      <c r="J366" s="1349"/>
      <c r="K366" s="1349"/>
      <c r="L366" s="1349"/>
      <c r="M366" s="1349"/>
      <c r="N366" s="1349"/>
      <c r="O366" s="1349"/>
      <c r="P366" s="1349"/>
      <c r="Q366" s="1349"/>
      <c r="R366" s="1349"/>
      <c r="S366" s="1349"/>
      <c r="T366" s="1349"/>
      <c r="U366" s="1349"/>
      <c r="V366" s="1349"/>
      <c r="W366" s="1349"/>
      <c r="X366" s="1349"/>
      <c r="Y366" s="1349"/>
      <c r="Z366" s="1349"/>
      <c r="AA366" s="1349"/>
      <c r="AB366" s="1349"/>
      <c r="AC366" s="1349"/>
      <c r="AD366" s="1349"/>
      <c r="AE366" s="1349"/>
      <c r="AF366" s="1349"/>
      <c r="AG366" s="1349"/>
      <c r="AH366" s="1349"/>
      <c r="AI366" s="1349"/>
      <c r="AJ366" s="1349"/>
      <c r="AK366" s="1349"/>
      <c r="AL366" s="1349"/>
      <c r="AM366" s="1349"/>
      <c r="AN366" s="1349"/>
      <c r="AO366" s="1349"/>
    </row>
    <row r="367">
      <c r="G367" s="1349"/>
      <c r="H367" s="1349"/>
      <c r="I367" s="1349"/>
      <c r="J367" s="1349"/>
      <c r="K367" s="1349"/>
      <c r="L367" s="1349"/>
      <c r="M367" s="1349"/>
      <c r="N367" s="1349"/>
      <c r="O367" s="1349"/>
      <c r="P367" s="1349"/>
      <c r="Q367" s="1349"/>
      <c r="R367" s="1349"/>
      <c r="S367" s="1349"/>
      <c r="T367" s="1349"/>
      <c r="U367" s="1349"/>
      <c r="V367" s="1349"/>
      <c r="W367" s="1349"/>
      <c r="X367" s="1349"/>
      <c r="Y367" s="1349"/>
      <c r="Z367" s="1349"/>
      <c r="AA367" s="1349"/>
      <c r="AB367" s="1349"/>
      <c r="AC367" s="1349"/>
      <c r="AD367" s="1349"/>
      <c r="AE367" s="1349"/>
      <c r="AF367" s="1349"/>
      <c r="AG367" s="1349"/>
      <c r="AH367" s="1349"/>
      <c r="AI367" s="1349"/>
      <c r="AJ367" s="1349"/>
      <c r="AK367" s="1349"/>
      <c r="AL367" s="1349"/>
      <c r="AM367" s="1349"/>
      <c r="AN367" s="1349"/>
      <c r="AO367" s="1349"/>
    </row>
    <row r="368">
      <c r="G368" s="1349"/>
      <c r="H368" s="1349"/>
      <c r="I368" s="1349"/>
      <c r="J368" s="1349"/>
      <c r="K368" s="1349"/>
      <c r="L368" s="1349"/>
      <c r="M368" s="1349"/>
      <c r="N368" s="1349"/>
      <c r="O368" s="1349"/>
      <c r="P368" s="1349"/>
      <c r="Q368" s="1349"/>
      <c r="R368" s="1349"/>
      <c r="S368" s="1349"/>
      <c r="T368" s="1349"/>
      <c r="U368" s="1349"/>
      <c r="V368" s="1349"/>
      <c r="W368" s="1349"/>
      <c r="X368" s="1349"/>
      <c r="Y368" s="1349"/>
      <c r="Z368" s="1349"/>
      <c r="AA368" s="1349"/>
      <c r="AB368" s="1349"/>
      <c r="AC368" s="1349"/>
      <c r="AD368" s="1349"/>
      <c r="AE368" s="1349"/>
      <c r="AF368" s="1349"/>
      <c r="AG368" s="1349"/>
      <c r="AH368" s="1349"/>
      <c r="AI368" s="1349"/>
      <c r="AJ368" s="1349"/>
      <c r="AK368" s="1349"/>
      <c r="AL368" s="1349"/>
      <c r="AM368" s="1349"/>
      <c r="AN368" s="1349"/>
      <c r="AO368" s="1349"/>
    </row>
    <row r="369">
      <c r="G369" s="1349"/>
      <c r="H369" s="1349"/>
      <c r="I369" s="1349"/>
      <c r="J369" s="1349"/>
      <c r="K369" s="1349"/>
      <c r="L369" s="1349"/>
      <c r="M369" s="1349"/>
      <c r="N369" s="1349"/>
      <c r="O369" s="1349"/>
      <c r="P369" s="1349"/>
      <c r="Q369" s="1349"/>
      <c r="R369" s="1349"/>
      <c r="S369" s="1349"/>
      <c r="T369" s="1349"/>
      <c r="U369" s="1349"/>
      <c r="V369" s="1349"/>
      <c r="W369" s="1349"/>
      <c r="X369" s="1349"/>
      <c r="Y369" s="1349"/>
      <c r="Z369" s="1349"/>
      <c r="AA369" s="1349"/>
      <c r="AB369" s="1349"/>
      <c r="AC369" s="1349"/>
      <c r="AD369" s="1349"/>
      <c r="AE369" s="1349"/>
      <c r="AF369" s="1349"/>
      <c r="AG369" s="1349"/>
      <c r="AH369" s="1349"/>
      <c r="AI369" s="1349"/>
      <c r="AJ369" s="1349"/>
      <c r="AK369" s="1349"/>
      <c r="AL369" s="1349"/>
      <c r="AM369" s="1349"/>
      <c r="AN369" s="1349"/>
      <c r="AO369" s="1349"/>
    </row>
    <row r="370">
      <c r="G370" s="1349"/>
      <c r="H370" s="1349"/>
      <c r="I370" s="1349"/>
      <c r="J370" s="1349"/>
      <c r="K370" s="1349"/>
      <c r="L370" s="1349"/>
      <c r="M370" s="1349"/>
      <c r="N370" s="1349"/>
      <c r="O370" s="1349"/>
      <c r="P370" s="1349"/>
      <c r="Q370" s="1349"/>
      <c r="R370" s="1349"/>
      <c r="S370" s="1349"/>
      <c r="T370" s="1349"/>
      <c r="U370" s="1349"/>
      <c r="V370" s="1349"/>
      <c r="W370" s="1349"/>
      <c r="X370" s="1349"/>
      <c r="Y370" s="1349"/>
      <c r="Z370" s="1349"/>
      <c r="AA370" s="1349"/>
      <c r="AB370" s="1349"/>
      <c r="AC370" s="1349"/>
      <c r="AD370" s="1349"/>
      <c r="AE370" s="1349"/>
      <c r="AF370" s="1349"/>
      <c r="AG370" s="1349"/>
      <c r="AH370" s="1349"/>
      <c r="AI370" s="1349"/>
      <c r="AJ370" s="1349"/>
      <c r="AK370" s="1349"/>
      <c r="AL370" s="1349"/>
      <c r="AM370" s="1349"/>
      <c r="AN370" s="1349"/>
      <c r="AO370" s="1349"/>
    </row>
    <row r="371">
      <c r="G371" s="1349"/>
      <c r="H371" s="1349"/>
      <c r="I371" s="1349"/>
      <c r="J371" s="1349"/>
      <c r="K371" s="1349"/>
      <c r="L371" s="1349"/>
      <c r="M371" s="1349"/>
      <c r="N371" s="1349"/>
      <c r="O371" s="1349"/>
      <c r="P371" s="1349"/>
      <c r="Q371" s="1349"/>
      <c r="R371" s="1349"/>
      <c r="S371" s="1349"/>
      <c r="T371" s="1349"/>
      <c r="U371" s="1349"/>
      <c r="V371" s="1349"/>
      <c r="W371" s="1349"/>
      <c r="X371" s="1349"/>
      <c r="Y371" s="1349"/>
      <c r="Z371" s="1349"/>
      <c r="AA371" s="1349"/>
      <c r="AB371" s="1349"/>
      <c r="AC371" s="1349"/>
      <c r="AD371" s="1349"/>
      <c r="AE371" s="1349"/>
      <c r="AF371" s="1349"/>
      <c r="AG371" s="1349"/>
      <c r="AH371" s="1349"/>
      <c r="AI371" s="1349"/>
      <c r="AJ371" s="1349"/>
      <c r="AK371" s="1349"/>
      <c r="AL371" s="1349"/>
      <c r="AM371" s="1349"/>
      <c r="AN371" s="1349"/>
      <c r="AO371" s="1349"/>
    </row>
    <row r="372">
      <c r="G372" s="1349"/>
      <c r="H372" s="1349"/>
      <c r="I372" s="1349"/>
      <c r="J372" s="1349"/>
      <c r="K372" s="1349"/>
      <c r="L372" s="1349"/>
      <c r="M372" s="1349"/>
      <c r="N372" s="1349"/>
      <c r="O372" s="1349"/>
      <c r="P372" s="1349"/>
      <c r="Q372" s="1349"/>
      <c r="R372" s="1349"/>
      <c r="S372" s="1349"/>
      <c r="T372" s="1349"/>
      <c r="U372" s="1349"/>
      <c r="V372" s="1349"/>
      <c r="W372" s="1349"/>
      <c r="X372" s="1349"/>
      <c r="Y372" s="1349"/>
      <c r="Z372" s="1349"/>
      <c r="AA372" s="1349"/>
      <c r="AB372" s="1349"/>
      <c r="AC372" s="1349"/>
      <c r="AD372" s="1349"/>
      <c r="AE372" s="1349"/>
      <c r="AF372" s="1349"/>
      <c r="AG372" s="1349"/>
      <c r="AH372" s="1349"/>
      <c r="AI372" s="1349"/>
      <c r="AJ372" s="1349"/>
      <c r="AK372" s="1349"/>
      <c r="AL372" s="1349"/>
      <c r="AM372" s="1349"/>
      <c r="AN372" s="1349"/>
      <c r="AO372" s="1349"/>
    </row>
    <row r="373">
      <c r="G373" s="1349"/>
      <c r="H373" s="1349"/>
      <c r="I373" s="1349"/>
      <c r="J373" s="1349"/>
      <c r="K373" s="1349"/>
      <c r="L373" s="1349"/>
      <c r="M373" s="1349"/>
      <c r="N373" s="1349"/>
      <c r="O373" s="1349"/>
      <c r="P373" s="1349"/>
      <c r="Q373" s="1349"/>
      <c r="R373" s="1349"/>
      <c r="S373" s="1349"/>
      <c r="T373" s="1349"/>
      <c r="U373" s="1349"/>
      <c r="V373" s="1349"/>
      <c r="W373" s="1349"/>
      <c r="X373" s="1349"/>
      <c r="Y373" s="1349"/>
      <c r="Z373" s="1349"/>
      <c r="AA373" s="1349"/>
      <c r="AB373" s="1349"/>
      <c r="AC373" s="1349"/>
      <c r="AD373" s="1349"/>
      <c r="AE373" s="1349"/>
      <c r="AF373" s="1349"/>
      <c r="AG373" s="1349"/>
      <c r="AH373" s="1349"/>
      <c r="AI373" s="1349"/>
      <c r="AJ373" s="1349"/>
      <c r="AK373" s="1349"/>
      <c r="AL373" s="1349"/>
      <c r="AM373" s="1349"/>
      <c r="AN373" s="1349"/>
      <c r="AO373" s="1349"/>
    </row>
    <row r="374">
      <c r="G374" s="1349"/>
      <c r="H374" s="1349"/>
      <c r="I374" s="1349"/>
      <c r="J374" s="1349"/>
      <c r="K374" s="1349"/>
      <c r="L374" s="1349"/>
      <c r="M374" s="1349"/>
      <c r="N374" s="1349"/>
      <c r="O374" s="1349"/>
      <c r="P374" s="1349"/>
      <c r="Q374" s="1349"/>
      <c r="R374" s="1349"/>
      <c r="S374" s="1349"/>
      <c r="T374" s="1349"/>
      <c r="U374" s="1349"/>
      <c r="V374" s="1349"/>
      <c r="W374" s="1349"/>
      <c r="X374" s="1349"/>
      <c r="Y374" s="1349"/>
      <c r="Z374" s="1349"/>
      <c r="AA374" s="1349"/>
      <c r="AB374" s="1349"/>
      <c r="AC374" s="1349"/>
      <c r="AD374" s="1349"/>
      <c r="AE374" s="1349"/>
      <c r="AF374" s="1349"/>
      <c r="AG374" s="1349"/>
      <c r="AH374" s="1349"/>
      <c r="AI374" s="1349"/>
      <c r="AJ374" s="1349"/>
      <c r="AK374" s="1349"/>
      <c r="AL374" s="1349"/>
      <c r="AM374" s="1349"/>
      <c r="AN374" s="1349"/>
      <c r="AO374" s="1349"/>
    </row>
    <row r="375">
      <c r="G375" s="1349"/>
      <c r="H375" s="1349"/>
      <c r="I375" s="1349"/>
      <c r="J375" s="1349"/>
      <c r="K375" s="1349"/>
      <c r="L375" s="1349"/>
      <c r="M375" s="1349"/>
      <c r="N375" s="1349"/>
      <c r="O375" s="1349"/>
      <c r="P375" s="1349"/>
      <c r="Q375" s="1349"/>
      <c r="R375" s="1349"/>
      <c r="S375" s="1349"/>
      <c r="T375" s="1349"/>
      <c r="U375" s="1349"/>
      <c r="V375" s="1349"/>
      <c r="W375" s="1349"/>
      <c r="X375" s="1349"/>
      <c r="Y375" s="1349"/>
      <c r="Z375" s="1349"/>
      <c r="AA375" s="1349"/>
      <c r="AB375" s="1349"/>
      <c r="AC375" s="1349"/>
      <c r="AD375" s="1349"/>
      <c r="AE375" s="1349"/>
      <c r="AF375" s="1349"/>
      <c r="AG375" s="1349"/>
      <c r="AH375" s="1349"/>
      <c r="AI375" s="1349"/>
      <c r="AJ375" s="1349"/>
      <c r="AK375" s="1349"/>
      <c r="AL375" s="1349"/>
      <c r="AM375" s="1349"/>
      <c r="AN375" s="1349"/>
      <c r="AO375" s="1349"/>
    </row>
    <row r="376">
      <c r="G376" s="1349"/>
      <c r="H376" s="1349"/>
      <c r="I376" s="1349"/>
      <c r="J376" s="1349"/>
      <c r="K376" s="1349"/>
      <c r="L376" s="1349"/>
      <c r="M376" s="1349"/>
      <c r="N376" s="1349"/>
      <c r="O376" s="1349"/>
      <c r="P376" s="1349"/>
      <c r="Q376" s="1349"/>
      <c r="R376" s="1349"/>
      <c r="S376" s="1349"/>
      <c r="T376" s="1349"/>
      <c r="U376" s="1349"/>
      <c r="V376" s="1349"/>
      <c r="W376" s="1349"/>
      <c r="X376" s="1349"/>
      <c r="Y376" s="1349"/>
      <c r="Z376" s="1349"/>
      <c r="AA376" s="1349"/>
      <c r="AB376" s="1349"/>
      <c r="AC376" s="1349"/>
      <c r="AD376" s="1349"/>
      <c r="AE376" s="1349"/>
      <c r="AF376" s="1349"/>
      <c r="AG376" s="1349"/>
      <c r="AH376" s="1349"/>
      <c r="AI376" s="1349"/>
      <c r="AJ376" s="1349"/>
      <c r="AK376" s="1349"/>
      <c r="AL376" s="1349"/>
      <c r="AM376" s="1349"/>
      <c r="AN376" s="1349"/>
      <c r="AO376" s="1349"/>
    </row>
    <row r="377">
      <c r="G377" s="1349"/>
      <c r="H377" s="1349"/>
      <c r="I377" s="1349"/>
      <c r="J377" s="1349"/>
      <c r="K377" s="1349"/>
      <c r="L377" s="1349"/>
      <c r="M377" s="1349"/>
      <c r="N377" s="1349"/>
      <c r="O377" s="1349"/>
      <c r="P377" s="1349"/>
      <c r="Q377" s="1349"/>
      <c r="R377" s="1349"/>
      <c r="S377" s="1349"/>
      <c r="T377" s="1349"/>
      <c r="U377" s="1349"/>
      <c r="V377" s="1349"/>
      <c r="W377" s="1349"/>
      <c r="X377" s="1349"/>
      <c r="Y377" s="1349"/>
      <c r="Z377" s="1349"/>
      <c r="AA377" s="1349"/>
      <c r="AB377" s="1349"/>
      <c r="AC377" s="1349"/>
      <c r="AD377" s="1349"/>
      <c r="AE377" s="1349"/>
      <c r="AF377" s="1349"/>
      <c r="AG377" s="1349"/>
      <c r="AH377" s="1349"/>
      <c r="AI377" s="1349"/>
      <c r="AJ377" s="1349"/>
      <c r="AK377" s="1349"/>
      <c r="AL377" s="1349"/>
      <c r="AM377" s="1349"/>
      <c r="AN377" s="1349"/>
      <c r="AO377" s="1349"/>
    </row>
    <row r="378">
      <c r="G378" s="1349"/>
      <c r="H378" s="1349"/>
      <c r="I378" s="1349"/>
      <c r="J378" s="1349"/>
      <c r="K378" s="1349"/>
      <c r="L378" s="1349"/>
      <c r="M378" s="1349"/>
      <c r="N378" s="1349"/>
      <c r="O378" s="1349"/>
      <c r="P378" s="1349"/>
      <c r="Q378" s="1349"/>
      <c r="R378" s="1349"/>
      <c r="S378" s="1349"/>
      <c r="T378" s="1349"/>
      <c r="U378" s="1349"/>
      <c r="V378" s="1349"/>
      <c r="W378" s="1349"/>
      <c r="X378" s="1349"/>
      <c r="Y378" s="1349"/>
      <c r="Z378" s="1349"/>
      <c r="AA378" s="1349"/>
      <c r="AB378" s="1349"/>
      <c r="AC378" s="1349"/>
      <c r="AD378" s="1349"/>
      <c r="AE378" s="1349"/>
      <c r="AF378" s="1349"/>
      <c r="AG378" s="1349"/>
      <c r="AH378" s="1349"/>
      <c r="AI378" s="1349"/>
      <c r="AJ378" s="1349"/>
      <c r="AK378" s="1349"/>
      <c r="AL378" s="1349"/>
      <c r="AM378" s="1349"/>
      <c r="AN378" s="1349"/>
      <c r="AO378" s="1349"/>
    </row>
    <row r="379">
      <c r="G379" s="1349"/>
      <c r="H379" s="1349"/>
      <c r="I379" s="1349"/>
      <c r="J379" s="1349"/>
      <c r="K379" s="1349"/>
      <c r="L379" s="1349"/>
      <c r="M379" s="1349"/>
      <c r="N379" s="1349"/>
      <c r="O379" s="1349"/>
      <c r="P379" s="1349"/>
      <c r="Q379" s="1349"/>
      <c r="R379" s="1349"/>
      <c r="S379" s="1349"/>
      <c r="T379" s="1349"/>
      <c r="U379" s="1349"/>
      <c r="V379" s="1349"/>
      <c r="W379" s="1349"/>
      <c r="X379" s="1349"/>
      <c r="Y379" s="1349"/>
      <c r="Z379" s="1349"/>
      <c r="AA379" s="1349"/>
      <c r="AB379" s="1349"/>
      <c r="AC379" s="1349"/>
      <c r="AD379" s="1349"/>
      <c r="AE379" s="1349"/>
      <c r="AF379" s="1349"/>
      <c r="AG379" s="1349"/>
      <c r="AH379" s="1349"/>
      <c r="AI379" s="1349"/>
      <c r="AJ379" s="1349"/>
      <c r="AK379" s="1349"/>
      <c r="AL379" s="1349"/>
      <c r="AM379" s="1349"/>
      <c r="AN379" s="1349"/>
      <c r="AO379" s="1349"/>
    </row>
    <row r="380">
      <c r="G380" s="1349"/>
      <c r="H380" s="1349"/>
      <c r="I380" s="1349"/>
      <c r="J380" s="1349"/>
      <c r="K380" s="1349"/>
      <c r="L380" s="1349"/>
      <c r="M380" s="1349"/>
      <c r="N380" s="1349"/>
      <c r="O380" s="1349"/>
      <c r="P380" s="1349"/>
      <c r="Q380" s="1349"/>
      <c r="R380" s="1349"/>
      <c r="S380" s="1349"/>
      <c r="T380" s="1349"/>
      <c r="U380" s="1349"/>
      <c r="V380" s="1349"/>
      <c r="W380" s="1349"/>
      <c r="X380" s="1349"/>
      <c r="Y380" s="1349"/>
      <c r="Z380" s="1349"/>
      <c r="AA380" s="1349"/>
      <c r="AB380" s="1349"/>
      <c r="AC380" s="1349"/>
      <c r="AD380" s="1349"/>
      <c r="AE380" s="1349"/>
      <c r="AF380" s="1349"/>
      <c r="AG380" s="1349"/>
      <c r="AH380" s="1349"/>
      <c r="AI380" s="1349"/>
      <c r="AJ380" s="1349"/>
      <c r="AK380" s="1349"/>
      <c r="AL380" s="1349"/>
      <c r="AM380" s="1349"/>
      <c r="AN380" s="1349"/>
      <c r="AO380" s="1349"/>
    </row>
    <row r="381">
      <c r="G381" s="1349"/>
      <c r="H381" s="1349"/>
      <c r="I381" s="1349"/>
      <c r="J381" s="1349"/>
      <c r="K381" s="1349"/>
      <c r="L381" s="1349"/>
      <c r="M381" s="1349"/>
      <c r="N381" s="1349"/>
      <c r="O381" s="1349"/>
      <c r="P381" s="1349"/>
      <c r="Q381" s="1349"/>
      <c r="R381" s="1349"/>
      <c r="S381" s="1349"/>
      <c r="T381" s="1349"/>
      <c r="U381" s="1349"/>
      <c r="V381" s="1349"/>
      <c r="W381" s="1349"/>
      <c r="X381" s="1349"/>
      <c r="Y381" s="1349"/>
      <c r="Z381" s="1349"/>
      <c r="AA381" s="1349"/>
      <c r="AB381" s="1349"/>
      <c r="AC381" s="1349"/>
      <c r="AD381" s="1349"/>
      <c r="AE381" s="1349"/>
      <c r="AF381" s="1349"/>
      <c r="AG381" s="1349"/>
      <c r="AH381" s="1349"/>
      <c r="AI381" s="1349"/>
      <c r="AJ381" s="1349"/>
      <c r="AK381" s="1349"/>
      <c r="AL381" s="1349"/>
      <c r="AM381" s="1349"/>
      <c r="AN381" s="1349"/>
      <c r="AO381" s="1349"/>
    </row>
    <row r="382">
      <c r="G382" s="1349"/>
      <c r="H382" s="1349"/>
      <c r="I382" s="1349"/>
      <c r="J382" s="1349"/>
      <c r="K382" s="1349"/>
      <c r="L382" s="1349"/>
      <c r="M382" s="1349"/>
      <c r="N382" s="1349"/>
      <c r="O382" s="1349"/>
      <c r="P382" s="1349"/>
      <c r="Q382" s="1349"/>
      <c r="R382" s="1349"/>
      <c r="S382" s="1349"/>
      <c r="T382" s="1349"/>
      <c r="U382" s="1349"/>
      <c r="V382" s="1349"/>
      <c r="W382" s="1349"/>
      <c r="X382" s="1349"/>
      <c r="Y382" s="1349"/>
      <c r="Z382" s="1349"/>
      <c r="AA382" s="1349"/>
      <c r="AB382" s="1349"/>
      <c r="AC382" s="1349"/>
      <c r="AD382" s="1349"/>
      <c r="AE382" s="1349"/>
      <c r="AF382" s="1349"/>
      <c r="AG382" s="1349"/>
      <c r="AH382" s="1349"/>
      <c r="AI382" s="1349"/>
      <c r="AJ382" s="1349"/>
      <c r="AK382" s="1349"/>
      <c r="AL382" s="1349"/>
      <c r="AM382" s="1349"/>
      <c r="AN382" s="1349"/>
      <c r="AO382" s="1349"/>
    </row>
    <row r="383">
      <c r="G383" s="1349"/>
      <c r="H383" s="1349"/>
      <c r="I383" s="1349"/>
      <c r="J383" s="1349"/>
      <c r="K383" s="1349"/>
      <c r="L383" s="1349"/>
      <c r="M383" s="1349"/>
      <c r="N383" s="1349"/>
      <c r="O383" s="1349"/>
      <c r="P383" s="1349"/>
      <c r="Q383" s="1349"/>
      <c r="R383" s="1349"/>
      <c r="S383" s="1349"/>
      <c r="T383" s="1349"/>
      <c r="U383" s="1349"/>
      <c r="V383" s="1349"/>
      <c r="W383" s="1349"/>
      <c r="X383" s="1349"/>
      <c r="Y383" s="1349"/>
      <c r="Z383" s="1349"/>
      <c r="AA383" s="1349"/>
      <c r="AB383" s="1349"/>
      <c r="AC383" s="1349"/>
      <c r="AD383" s="1349"/>
      <c r="AE383" s="1349"/>
      <c r="AF383" s="1349"/>
      <c r="AG383" s="1349"/>
      <c r="AH383" s="1349"/>
      <c r="AI383" s="1349"/>
      <c r="AJ383" s="1349"/>
      <c r="AK383" s="1349"/>
      <c r="AL383" s="1349"/>
      <c r="AM383" s="1349"/>
      <c r="AN383" s="1349"/>
      <c r="AO383" s="1349"/>
    </row>
    <row r="384">
      <c r="G384" s="1349"/>
      <c r="H384" s="1349"/>
      <c r="I384" s="1349"/>
      <c r="J384" s="1349"/>
      <c r="K384" s="1349"/>
      <c r="L384" s="1349"/>
      <c r="M384" s="1349"/>
      <c r="N384" s="1349"/>
      <c r="O384" s="1349"/>
      <c r="P384" s="1349"/>
      <c r="Q384" s="1349"/>
      <c r="R384" s="1349"/>
      <c r="S384" s="1349"/>
      <c r="T384" s="1349"/>
      <c r="U384" s="1349"/>
      <c r="V384" s="1349"/>
      <c r="W384" s="1349"/>
      <c r="X384" s="1349"/>
      <c r="Y384" s="1349"/>
      <c r="Z384" s="1349"/>
      <c r="AA384" s="1349"/>
      <c r="AB384" s="1349"/>
      <c r="AC384" s="1349"/>
      <c r="AD384" s="1349"/>
      <c r="AE384" s="1349"/>
      <c r="AF384" s="1349"/>
      <c r="AG384" s="1349"/>
      <c r="AH384" s="1349"/>
      <c r="AI384" s="1349"/>
      <c r="AJ384" s="1349"/>
      <c r="AK384" s="1349"/>
      <c r="AL384" s="1349"/>
      <c r="AM384" s="1349"/>
      <c r="AN384" s="1349"/>
      <c r="AO384" s="1349"/>
    </row>
    <row r="385">
      <c r="G385" s="1349"/>
      <c r="H385" s="1349"/>
      <c r="I385" s="1349"/>
      <c r="J385" s="1349"/>
      <c r="K385" s="1349"/>
      <c r="L385" s="1349"/>
      <c r="M385" s="1349"/>
      <c r="N385" s="1349"/>
      <c r="O385" s="1349"/>
      <c r="P385" s="1349"/>
      <c r="Q385" s="1349"/>
      <c r="R385" s="1349"/>
      <c r="S385" s="1349"/>
      <c r="T385" s="1349"/>
      <c r="U385" s="1349"/>
      <c r="V385" s="1349"/>
      <c r="W385" s="1349"/>
      <c r="X385" s="1349"/>
      <c r="Y385" s="1349"/>
      <c r="Z385" s="1349"/>
      <c r="AA385" s="1349"/>
      <c r="AB385" s="1349"/>
      <c r="AC385" s="1349"/>
      <c r="AD385" s="1349"/>
      <c r="AE385" s="1349"/>
      <c r="AF385" s="1349"/>
      <c r="AG385" s="1349"/>
      <c r="AH385" s="1349"/>
      <c r="AI385" s="1349"/>
      <c r="AJ385" s="1349"/>
      <c r="AK385" s="1349"/>
      <c r="AL385" s="1349"/>
      <c r="AM385" s="1349"/>
      <c r="AN385" s="1349"/>
      <c r="AO385" s="1349"/>
    </row>
    <row r="386">
      <c r="G386" s="1349"/>
      <c r="H386" s="1349"/>
      <c r="I386" s="1349"/>
      <c r="J386" s="1349"/>
      <c r="K386" s="1349"/>
      <c r="L386" s="1349"/>
      <c r="M386" s="1349"/>
      <c r="N386" s="1349"/>
      <c r="O386" s="1349"/>
      <c r="P386" s="1349"/>
      <c r="Q386" s="1349"/>
      <c r="R386" s="1349"/>
      <c r="S386" s="1349"/>
      <c r="T386" s="1349"/>
      <c r="U386" s="1349"/>
      <c r="V386" s="1349"/>
      <c r="W386" s="1349"/>
      <c r="X386" s="1349"/>
      <c r="Y386" s="1349"/>
      <c r="Z386" s="1349"/>
      <c r="AA386" s="1349"/>
      <c r="AB386" s="1349"/>
      <c r="AC386" s="1349"/>
      <c r="AD386" s="1349"/>
      <c r="AE386" s="1349"/>
      <c r="AF386" s="1349"/>
      <c r="AG386" s="1349"/>
      <c r="AH386" s="1349"/>
      <c r="AI386" s="1349"/>
      <c r="AJ386" s="1349"/>
      <c r="AK386" s="1349"/>
      <c r="AL386" s="1349"/>
      <c r="AM386" s="1349"/>
      <c r="AN386" s="1349"/>
      <c r="AO386" s="1349"/>
    </row>
    <row r="387">
      <c r="G387" s="1349"/>
      <c r="H387" s="1349"/>
      <c r="I387" s="1349"/>
      <c r="J387" s="1349"/>
      <c r="K387" s="1349"/>
      <c r="L387" s="1349"/>
      <c r="M387" s="1349"/>
      <c r="N387" s="1349"/>
      <c r="O387" s="1349"/>
      <c r="P387" s="1349"/>
      <c r="Q387" s="1349"/>
      <c r="R387" s="1349"/>
      <c r="S387" s="1349"/>
      <c r="T387" s="1349"/>
      <c r="U387" s="1349"/>
      <c r="V387" s="1349"/>
      <c r="W387" s="1349"/>
      <c r="X387" s="1349"/>
      <c r="Y387" s="1349"/>
      <c r="Z387" s="1349"/>
      <c r="AA387" s="1349"/>
      <c r="AB387" s="1349"/>
      <c r="AC387" s="1349"/>
      <c r="AD387" s="1349"/>
      <c r="AE387" s="1349"/>
      <c r="AF387" s="1349"/>
      <c r="AG387" s="1349"/>
      <c r="AH387" s="1349"/>
      <c r="AI387" s="1349"/>
      <c r="AJ387" s="1349"/>
      <c r="AK387" s="1349"/>
      <c r="AL387" s="1349"/>
      <c r="AM387" s="1349"/>
      <c r="AN387" s="1349"/>
      <c r="AO387" s="1349"/>
    </row>
    <row r="388">
      <c r="G388" s="1349"/>
      <c r="H388" s="1349"/>
      <c r="I388" s="1349"/>
      <c r="J388" s="1349"/>
      <c r="K388" s="1349"/>
      <c r="L388" s="1349"/>
      <c r="M388" s="1349"/>
      <c r="N388" s="1349"/>
      <c r="O388" s="1349"/>
      <c r="P388" s="1349"/>
      <c r="Q388" s="1349"/>
      <c r="R388" s="1349"/>
      <c r="S388" s="1349"/>
      <c r="T388" s="1349"/>
      <c r="U388" s="1349"/>
      <c r="V388" s="1349"/>
      <c r="W388" s="1349"/>
      <c r="X388" s="1349"/>
      <c r="Y388" s="1349"/>
      <c r="Z388" s="1349"/>
      <c r="AA388" s="1349"/>
      <c r="AB388" s="1349"/>
      <c r="AC388" s="1349"/>
      <c r="AD388" s="1349"/>
      <c r="AE388" s="1349"/>
      <c r="AF388" s="1349"/>
      <c r="AG388" s="1349"/>
      <c r="AH388" s="1349"/>
      <c r="AI388" s="1349"/>
      <c r="AJ388" s="1349"/>
      <c r="AK388" s="1349"/>
      <c r="AL388" s="1349"/>
      <c r="AM388" s="1349"/>
      <c r="AN388" s="1349"/>
      <c r="AO388" s="1349"/>
    </row>
    <row r="389">
      <c r="G389" s="1349"/>
      <c r="H389" s="1349"/>
      <c r="I389" s="1349"/>
      <c r="J389" s="1349"/>
      <c r="K389" s="1349"/>
      <c r="L389" s="1349"/>
      <c r="M389" s="1349"/>
      <c r="N389" s="1349"/>
      <c r="O389" s="1349"/>
      <c r="P389" s="1349"/>
      <c r="Q389" s="1349"/>
      <c r="R389" s="1349"/>
      <c r="S389" s="1349"/>
      <c r="T389" s="1349"/>
      <c r="U389" s="1349"/>
      <c r="V389" s="1349"/>
      <c r="W389" s="1349"/>
      <c r="X389" s="1349"/>
      <c r="Y389" s="1349"/>
      <c r="Z389" s="1349"/>
      <c r="AA389" s="1349"/>
      <c r="AB389" s="1349"/>
      <c r="AC389" s="1349"/>
      <c r="AD389" s="1349"/>
      <c r="AE389" s="1349"/>
      <c r="AF389" s="1349"/>
      <c r="AG389" s="1349"/>
      <c r="AH389" s="1349"/>
      <c r="AI389" s="1349"/>
      <c r="AJ389" s="1349"/>
      <c r="AK389" s="1349"/>
      <c r="AL389" s="1349"/>
      <c r="AM389" s="1349"/>
      <c r="AN389" s="1349"/>
      <c r="AO389" s="1349"/>
    </row>
    <row r="390">
      <c r="G390" s="1349"/>
      <c r="H390" s="1349"/>
      <c r="I390" s="1349"/>
      <c r="J390" s="1349"/>
      <c r="K390" s="1349"/>
      <c r="L390" s="1349"/>
      <c r="M390" s="1349"/>
      <c r="N390" s="1349"/>
      <c r="O390" s="1349"/>
      <c r="P390" s="1349"/>
      <c r="Q390" s="1349"/>
      <c r="R390" s="1349"/>
      <c r="S390" s="1349"/>
      <c r="T390" s="1349"/>
      <c r="U390" s="1349"/>
      <c r="V390" s="1349"/>
      <c r="W390" s="1349"/>
      <c r="X390" s="1349"/>
      <c r="Y390" s="1349"/>
      <c r="Z390" s="1349"/>
      <c r="AA390" s="1349"/>
      <c r="AB390" s="1349"/>
      <c r="AC390" s="1349"/>
      <c r="AD390" s="1349"/>
      <c r="AE390" s="1349"/>
      <c r="AF390" s="1349"/>
      <c r="AG390" s="1349"/>
      <c r="AH390" s="1349"/>
      <c r="AI390" s="1349"/>
      <c r="AJ390" s="1349"/>
      <c r="AK390" s="1349"/>
      <c r="AL390" s="1349"/>
      <c r="AM390" s="1349"/>
      <c r="AN390" s="1349"/>
      <c r="AO390" s="1349"/>
    </row>
    <row r="391">
      <c r="G391" s="1349"/>
      <c r="H391" s="1349"/>
      <c r="I391" s="1349"/>
      <c r="J391" s="1349"/>
      <c r="K391" s="1349"/>
      <c r="L391" s="1349"/>
      <c r="M391" s="1349"/>
      <c r="N391" s="1349"/>
      <c r="O391" s="1349"/>
      <c r="P391" s="1349"/>
      <c r="Q391" s="1349"/>
      <c r="R391" s="1349"/>
      <c r="S391" s="1349"/>
      <c r="T391" s="1349"/>
      <c r="U391" s="1349"/>
      <c r="V391" s="1349"/>
      <c r="W391" s="1349"/>
      <c r="X391" s="1349"/>
      <c r="Y391" s="1349"/>
      <c r="Z391" s="1349"/>
      <c r="AA391" s="1349"/>
      <c r="AB391" s="1349"/>
      <c r="AC391" s="1349"/>
      <c r="AD391" s="1349"/>
      <c r="AE391" s="1349"/>
      <c r="AF391" s="1349"/>
      <c r="AG391" s="1349"/>
      <c r="AH391" s="1349"/>
      <c r="AI391" s="1349"/>
      <c r="AJ391" s="1349"/>
      <c r="AK391" s="1349"/>
      <c r="AL391" s="1349"/>
      <c r="AM391" s="1349"/>
      <c r="AN391" s="1349"/>
      <c r="AO391" s="1349"/>
    </row>
    <row r="392">
      <c r="G392" s="1349"/>
      <c r="H392" s="1349"/>
      <c r="I392" s="1349"/>
      <c r="J392" s="1349"/>
      <c r="K392" s="1349"/>
      <c r="L392" s="1349"/>
      <c r="M392" s="1349"/>
      <c r="N392" s="1349"/>
      <c r="O392" s="1349"/>
      <c r="P392" s="1349"/>
      <c r="Q392" s="1349"/>
      <c r="R392" s="1349"/>
      <c r="S392" s="1349"/>
      <c r="T392" s="1349"/>
      <c r="U392" s="1349"/>
      <c r="V392" s="1349"/>
      <c r="W392" s="1349"/>
      <c r="X392" s="1349"/>
      <c r="Y392" s="1349"/>
      <c r="Z392" s="1349"/>
      <c r="AA392" s="1349"/>
      <c r="AB392" s="1349"/>
      <c r="AC392" s="1349"/>
      <c r="AD392" s="1349"/>
      <c r="AE392" s="1349"/>
      <c r="AF392" s="1349"/>
      <c r="AG392" s="1349"/>
      <c r="AH392" s="1349"/>
      <c r="AI392" s="1349"/>
      <c r="AJ392" s="1349"/>
      <c r="AK392" s="1349"/>
      <c r="AL392" s="1349"/>
      <c r="AM392" s="1349"/>
      <c r="AN392" s="1349"/>
      <c r="AO392" s="1349"/>
    </row>
    <row r="393">
      <c r="G393" s="1349"/>
      <c r="H393" s="1349"/>
      <c r="I393" s="1349"/>
      <c r="J393" s="1349"/>
      <c r="K393" s="1349"/>
      <c r="L393" s="1349"/>
      <c r="M393" s="1349"/>
      <c r="N393" s="1349"/>
      <c r="O393" s="1349"/>
      <c r="P393" s="1349"/>
      <c r="Q393" s="1349"/>
      <c r="R393" s="1349"/>
      <c r="S393" s="1349"/>
      <c r="T393" s="1349"/>
      <c r="U393" s="1349"/>
      <c r="V393" s="1349"/>
      <c r="W393" s="1349"/>
      <c r="X393" s="1349"/>
      <c r="Y393" s="1349"/>
      <c r="Z393" s="1349"/>
      <c r="AA393" s="1349"/>
      <c r="AB393" s="1349"/>
      <c r="AC393" s="1349"/>
      <c r="AD393" s="1349"/>
      <c r="AE393" s="1349"/>
      <c r="AF393" s="1349"/>
      <c r="AG393" s="1349"/>
      <c r="AH393" s="1349"/>
      <c r="AI393" s="1349"/>
      <c r="AJ393" s="1349"/>
      <c r="AK393" s="1349"/>
      <c r="AL393" s="1349"/>
      <c r="AM393" s="1349"/>
      <c r="AN393" s="1349"/>
      <c r="AO393" s="1349"/>
    </row>
    <row r="394">
      <c r="G394" s="1349"/>
      <c r="H394" s="1349"/>
      <c r="I394" s="1349"/>
      <c r="J394" s="1349"/>
      <c r="K394" s="1349"/>
      <c r="L394" s="1349"/>
      <c r="M394" s="1349"/>
      <c r="N394" s="1349"/>
      <c r="O394" s="1349"/>
      <c r="P394" s="1349"/>
      <c r="Q394" s="1349"/>
      <c r="R394" s="1349"/>
      <c r="S394" s="1349"/>
      <c r="T394" s="1349"/>
      <c r="U394" s="1349"/>
      <c r="V394" s="1349"/>
      <c r="W394" s="1349"/>
      <c r="X394" s="1349"/>
      <c r="Y394" s="1349"/>
      <c r="Z394" s="1349"/>
      <c r="AA394" s="1349"/>
      <c r="AB394" s="1349"/>
      <c r="AC394" s="1349"/>
      <c r="AD394" s="1349"/>
      <c r="AE394" s="1349"/>
      <c r="AF394" s="1349"/>
      <c r="AG394" s="1349"/>
      <c r="AH394" s="1349"/>
      <c r="AI394" s="1349"/>
      <c r="AJ394" s="1349"/>
      <c r="AK394" s="1349"/>
      <c r="AL394" s="1349"/>
      <c r="AM394" s="1349"/>
      <c r="AN394" s="1349"/>
      <c r="AO394" s="1349"/>
    </row>
    <row r="395">
      <c r="G395" s="1349"/>
      <c r="H395" s="1349"/>
      <c r="I395" s="1349"/>
      <c r="J395" s="1349"/>
      <c r="K395" s="1349"/>
      <c r="L395" s="1349"/>
      <c r="M395" s="1349"/>
      <c r="N395" s="1349"/>
      <c r="O395" s="1349"/>
      <c r="P395" s="1349"/>
      <c r="Q395" s="1349"/>
      <c r="R395" s="1349"/>
      <c r="S395" s="1349"/>
      <c r="T395" s="1349"/>
      <c r="U395" s="1349"/>
      <c r="V395" s="1349"/>
      <c r="W395" s="1349"/>
      <c r="X395" s="1349"/>
      <c r="Y395" s="1349"/>
      <c r="Z395" s="1349"/>
      <c r="AA395" s="1349"/>
      <c r="AB395" s="1349"/>
      <c r="AC395" s="1349"/>
      <c r="AD395" s="1349"/>
      <c r="AE395" s="1349"/>
      <c r="AF395" s="1349"/>
      <c r="AG395" s="1349"/>
      <c r="AH395" s="1349"/>
      <c r="AI395" s="1349"/>
      <c r="AJ395" s="1349"/>
      <c r="AK395" s="1349"/>
      <c r="AL395" s="1349"/>
      <c r="AM395" s="1349"/>
      <c r="AN395" s="1349"/>
      <c r="AO395" s="1349"/>
    </row>
    <row r="396">
      <c r="G396" s="1349"/>
      <c r="H396" s="1349"/>
      <c r="I396" s="1349"/>
      <c r="J396" s="1349"/>
      <c r="K396" s="1349"/>
      <c r="L396" s="1349"/>
      <c r="M396" s="1349"/>
      <c r="N396" s="1349"/>
      <c r="O396" s="1349"/>
      <c r="P396" s="1349"/>
      <c r="Q396" s="1349"/>
      <c r="R396" s="1349"/>
      <c r="S396" s="1349"/>
      <c r="T396" s="1349"/>
      <c r="U396" s="1349"/>
      <c r="V396" s="1349"/>
      <c r="W396" s="1349"/>
      <c r="X396" s="1349"/>
      <c r="Y396" s="1349"/>
      <c r="Z396" s="1349"/>
      <c r="AA396" s="1349"/>
      <c r="AB396" s="1349"/>
      <c r="AC396" s="1349"/>
      <c r="AD396" s="1349"/>
      <c r="AE396" s="1349"/>
      <c r="AF396" s="1349"/>
      <c r="AG396" s="1349"/>
      <c r="AH396" s="1349"/>
      <c r="AI396" s="1349"/>
      <c r="AJ396" s="1349"/>
      <c r="AK396" s="1349"/>
      <c r="AL396" s="1349"/>
      <c r="AM396" s="1349"/>
      <c r="AN396" s="1349"/>
      <c r="AO396" s="1349"/>
    </row>
    <row r="397">
      <c r="G397" s="1349"/>
      <c r="H397" s="1349"/>
      <c r="I397" s="1349"/>
      <c r="J397" s="1349"/>
      <c r="K397" s="1349"/>
      <c r="L397" s="1349"/>
      <c r="M397" s="1349"/>
      <c r="N397" s="1349"/>
      <c r="O397" s="1349"/>
      <c r="P397" s="1349"/>
      <c r="Q397" s="1349"/>
      <c r="R397" s="1349"/>
      <c r="S397" s="1349"/>
      <c r="T397" s="1349"/>
      <c r="U397" s="1349"/>
      <c r="V397" s="1349"/>
      <c r="W397" s="1349"/>
      <c r="X397" s="1349"/>
      <c r="Y397" s="1349"/>
      <c r="Z397" s="1349"/>
      <c r="AA397" s="1349"/>
      <c r="AB397" s="1349"/>
      <c r="AC397" s="1349"/>
      <c r="AD397" s="1349"/>
      <c r="AE397" s="1349"/>
      <c r="AF397" s="1349"/>
      <c r="AG397" s="1349"/>
      <c r="AH397" s="1349"/>
      <c r="AI397" s="1349"/>
      <c r="AJ397" s="1349"/>
      <c r="AK397" s="1349"/>
      <c r="AL397" s="1349"/>
      <c r="AM397" s="1349"/>
      <c r="AN397" s="1349"/>
      <c r="AO397" s="1349"/>
    </row>
    <row r="398">
      <c r="G398" s="1349"/>
      <c r="H398" s="1349"/>
      <c r="I398" s="1349"/>
      <c r="J398" s="1349"/>
      <c r="K398" s="1349"/>
      <c r="L398" s="1349"/>
      <c r="M398" s="1349"/>
      <c r="N398" s="1349"/>
      <c r="O398" s="1349"/>
      <c r="P398" s="1349"/>
      <c r="Q398" s="1349"/>
      <c r="R398" s="1349"/>
      <c r="S398" s="1349"/>
      <c r="T398" s="1349"/>
      <c r="U398" s="1349"/>
      <c r="V398" s="1349"/>
      <c r="W398" s="1349"/>
      <c r="X398" s="1349"/>
      <c r="Y398" s="1349"/>
      <c r="Z398" s="1349"/>
      <c r="AA398" s="1349"/>
      <c r="AB398" s="1349"/>
      <c r="AC398" s="1349"/>
      <c r="AD398" s="1349"/>
      <c r="AE398" s="1349"/>
      <c r="AF398" s="1349"/>
      <c r="AG398" s="1349"/>
      <c r="AH398" s="1349"/>
      <c r="AI398" s="1349"/>
      <c r="AJ398" s="1349"/>
      <c r="AK398" s="1349"/>
      <c r="AL398" s="1349"/>
      <c r="AM398" s="1349"/>
      <c r="AN398" s="1349"/>
      <c r="AO398" s="1349"/>
    </row>
    <row r="399">
      <c r="G399" s="1349"/>
      <c r="H399" s="1349"/>
      <c r="I399" s="1349"/>
      <c r="J399" s="1349"/>
      <c r="K399" s="1349"/>
      <c r="L399" s="1349"/>
      <c r="M399" s="1349"/>
      <c r="N399" s="1349"/>
      <c r="O399" s="1349"/>
      <c r="P399" s="1349"/>
      <c r="Q399" s="1349"/>
      <c r="R399" s="1349"/>
      <c r="S399" s="1349"/>
      <c r="T399" s="1349"/>
      <c r="U399" s="1349"/>
      <c r="V399" s="1349"/>
      <c r="W399" s="1349"/>
      <c r="X399" s="1349"/>
      <c r="Y399" s="1349"/>
      <c r="Z399" s="1349"/>
      <c r="AA399" s="1349"/>
      <c r="AB399" s="1349"/>
      <c r="AC399" s="1349"/>
      <c r="AD399" s="1349"/>
      <c r="AE399" s="1349"/>
      <c r="AF399" s="1349"/>
      <c r="AG399" s="1349"/>
      <c r="AH399" s="1349"/>
      <c r="AI399" s="1349"/>
      <c r="AJ399" s="1349"/>
      <c r="AK399" s="1349"/>
      <c r="AL399" s="1349"/>
      <c r="AM399" s="1349"/>
      <c r="AN399" s="1349"/>
      <c r="AO399" s="1349"/>
    </row>
    <row r="400">
      <c r="G400" s="1349"/>
      <c r="H400" s="1349"/>
      <c r="I400" s="1349"/>
      <c r="J400" s="1349"/>
      <c r="K400" s="1349"/>
      <c r="L400" s="1349"/>
      <c r="M400" s="1349"/>
      <c r="N400" s="1349"/>
      <c r="O400" s="1349"/>
      <c r="P400" s="1349"/>
      <c r="Q400" s="1349"/>
      <c r="R400" s="1349"/>
      <c r="S400" s="1349"/>
      <c r="T400" s="1349"/>
      <c r="U400" s="1349"/>
      <c r="V400" s="1349"/>
      <c r="W400" s="1349"/>
      <c r="X400" s="1349"/>
      <c r="Y400" s="1349"/>
      <c r="Z400" s="1349"/>
      <c r="AA400" s="1349"/>
      <c r="AB400" s="1349"/>
      <c r="AC400" s="1349"/>
      <c r="AD400" s="1349"/>
      <c r="AE400" s="1349"/>
      <c r="AF400" s="1349"/>
      <c r="AG400" s="1349"/>
      <c r="AH400" s="1349"/>
      <c r="AI400" s="1349"/>
      <c r="AJ400" s="1349"/>
      <c r="AK400" s="1349"/>
      <c r="AL400" s="1349"/>
      <c r="AM400" s="1349"/>
      <c r="AN400" s="1349"/>
      <c r="AO400" s="1349"/>
    </row>
    <row r="401">
      <c r="G401" s="1349"/>
      <c r="H401" s="1349"/>
      <c r="I401" s="1349"/>
      <c r="J401" s="1349"/>
      <c r="K401" s="1349"/>
      <c r="L401" s="1349"/>
      <c r="M401" s="1349"/>
      <c r="N401" s="1349"/>
      <c r="O401" s="1349"/>
      <c r="P401" s="1349"/>
      <c r="Q401" s="1349"/>
      <c r="R401" s="1349"/>
      <c r="S401" s="1349"/>
      <c r="T401" s="1349"/>
      <c r="U401" s="1349"/>
      <c r="V401" s="1349"/>
      <c r="W401" s="1349"/>
      <c r="X401" s="1349"/>
      <c r="Y401" s="1349"/>
      <c r="Z401" s="1349"/>
      <c r="AA401" s="1349"/>
      <c r="AB401" s="1349"/>
      <c r="AC401" s="1349"/>
      <c r="AD401" s="1349"/>
      <c r="AE401" s="1349"/>
      <c r="AF401" s="1349"/>
      <c r="AG401" s="1349"/>
      <c r="AH401" s="1349"/>
      <c r="AI401" s="1349"/>
      <c r="AJ401" s="1349"/>
      <c r="AK401" s="1349"/>
      <c r="AL401" s="1349"/>
      <c r="AM401" s="1349"/>
      <c r="AN401" s="1349"/>
      <c r="AO401" s="1349"/>
    </row>
    <row r="402">
      <c r="G402" s="1349"/>
      <c r="H402" s="1349"/>
      <c r="I402" s="1349"/>
      <c r="J402" s="1349"/>
      <c r="K402" s="1349"/>
      <c r="L402" s="1349"/>
      <c r="M402" s="1349"/>
      <c r="N402" s="1349"/>
      <c r="O402" s="1349"/>
      <c r="P402" s="1349"/>
      <c r="Q402" s="1349"/>
      <c r="R402" s="1349"/>
      <c r="S402" s="1349"/>
      <c r="T402" s="1349"/>
      <c r="U402" s="1349"/>
      <c r="V402" s="1349"/>
      <c r="W402" s="1349"/>
      <c r="X402" s="1349"/>
      <c r="Y402" s="1349"/>
      <c r="Z402" s="1349"/>
      <c r="AA402" s="1349"/>
      <c r="AB402" s="1349"/>
      <c r="AC402" s="1349"/>
      <c r="AD402" s="1349"/>
      <c r="AE402" s="1349"/>
      <c r="AF402" s="1349"/>
      <c r="AG402" s="1349"/>
      <c r="AH402" s="1349"/>
      <c r="AI402" s="1349"/>
      <c r="AJ402" s="1349"/>
      <c r="AK402" s="1349"/>
      <c r="AL402" s="1349"/>
      <c r="AM402" s="1349"/>
      <c r="AN402" s="1349"/>
      <c r="AO402" s="1349"/>
    </row>
    <row r="403">
      <c r="G403" s="1349"/>
      <c r="H403" s="1349"/>
      <c r="I403" s="1349"/>
      <c r="J403" s="1349"/>
      <c r="K403" s="1349"/>
      <c r="L403" s="1349"/>
      <c r="M403" s="1349"/>
      <c r="N403" s="1349"/>
      <c r="O403" s="1349"/>
      <c r="P403" s="1349"/>
      <c r="Q403" s="1349"/>
      <c r="R403" s="1349"/>
      <c r="S403" s="1349"/>
      <c r="T403" s="1349"/>
      <c r="U403" s="1349"/>
      <c r="V403" s="1349"/>
      <c r="W403" s="1349"/>
      <c r="X403" s="1349"/>
      <c r="Y403" s="1349"/>
      <c r="Z403" s="1349"/>
      <c r="AA403" s="1349"/>
      <c r="AB403" s="1349"/>
      <c r="AC403" s="1349"/>
      <c r="AD403" s="1349"/>
      <c r="AE403" s="1349"/>
      <c r="AF403" s="1349"/>
      <c r="AG403" s="1349"/>
      <c r="AH403" s="1349"/>
      <c r="AI403" s="1349"/>
      <c r="AJ403" s="1349"/>
      <c r="AK403" s="1349"/>
      <c r="AL403" s="1349"/>
      <c r="AM403" s="1349"/>
      <c r="AN403" s="1349"/>
      <c r="AO403" s="1349"/>
    </row>
    <row r="404">
      <c r="G404" s="1349"/>
      <c r="H404" s="1349"/>
      <c r="I404" s="1349"/>
      <c r="J404" s="1349"/>
      <c r="K404" s="1349"/>
      <c r="L404" s="1349"/>
      <c r="M404" s="1349"/>
      <c r="N404" s="1349"/>
      <c r="O404" s="1349"/>
      <c r="P404" s="1349"/>
      <c r="Q404" s="1349"/>
      <c r="R404" s="1349"/>
      <c r="S404" s="1349"/>
      <c r="T404" s="1349"/>
      <c r="U404" s="1349"/>
      <c r="V404" s="1349"/>
      <c r="W404" s="1349"/>
      <c r="X404" s="1349"/>
      <c r="Y404" s="1349"/>
      <c r="Z404" s="1349"/>
      <c r="AA404" s="1349"/>
      <c r="AB404" s="1349"/>
      <c r="AC404" s="1349"/>
      <c r="AD404" s="1349"/>
      <c r="AE404" s="1349"/>
      <c r="AF404" s="1349"/>
      <c r="AG404" s="1349"/>
      <c r="AH404" s="1349"/>
      <c r="AI404" s="1349"/>
      <c r="AJ404" s="1349"/>
      <c r="AK404" s="1349"/>
      <c r="AL404" s="1349"/>
      <c r="AM404" s="1349"/>
      <c r="AN404" s="1349"/>
      <c r="AO404" s="1349"/>
    </row>
    <row r="405">
      <c r="G405" s="1349"/>
      <c r="H405" s="1349"/>
      <c r="I405" s="1349"/>
      <c r="J405" s="1349"/>
      <c r="K405" s="1349"/>
      <c r="L405" s="1349"/>
      <c r="M405" s="1349"/>
      <c r="N405" s="1349"/>
      <c r="O405" s="1349"/>
      <c r="P405" s="1349"/>
      <c r="Q405" s="1349"/>
      <c r="R405" s="1349"/>
      <c r="S405" s="1349"/>
      <c r="T405" s="1349"/>
      <c r="U405" s="1349"/>
      <c r="V405" s="1349"/>
      <c r="W405" s="1349"/>
      <c r="X405" s="1349"/>
      <c r="Y405" s="1349"/>
      <c r="Z405" s="1349"/>
      <c r="AA405" s="1349"/>
      <c r="AB405" s="1349"/>
      <c r="AC405" s="1349"/>
      <c r="AD405" s="1349"/>
      <c r="AE405" s="1349"/>
      <c r="AF405" s="1349"/>
      <c r="AG405" s="1349"/>
      <c r="AH405" s="1349"/>
      <c r="AI405" s="1349"/>
      <c r="AJ405" s="1349"/>
      <c r="AK405" s="1349"/>
      <c r="AL405" s="1349"/>
      <c r="AM405" s="1349"/>
      <c r="AN405" s="1349"/>
      <c r="AO405" s="1349"/>
    </row>
    <row r="406">
      <c r="G406" s="1349"/>
      <c r="H406" s="1349"/>
      <c r="I406" s="1349"/>
      <c r="J406" s="1349"/>
      <c r="K406" s="1349"/>
      <c r="L406" s="1349"/>
      <c r="M406" s="1349"/>
      <c r="N406" s="1349"/>
      <c r="O406" s="1349"/>
      <c r="P406" s="1349"/>
      <c r="Q406" s="1349"/>
      <c r="R406" s="1349"/>
      <c r="S406" s="1349"/>
      <c r="T406" s="1349"/>
      <c r="U406" s="1349"/>
      <c r="V406" s="1349"/>
      <c r="W406" s="1349"/>
      <c r="X406" s="1349"/>
      <c r="Y406" s="1349"/>
      <c r="Z406" s="1349"/>
      <c r="AA406" s="1349"/>
      <c r="AB406" s="1349"/>
      <c r="AC406" s="1349"/>
      <c r="AD406" s="1349"/>
      <c r="AE406" s="1349"/>
      <c r="AF406" s="1349"/>
      <c r="AG406" s="1349"/>
      <c r="AH406" s="1349"/>
      <c r="AI406" s="1349"/>
      <c r="AJ406" s="1349"/>
      <c r="AK406" s="1349"/>
      <c r="AL406" s="1349"/>
      <c r="AM406" s="1349"/>
      <c r="AN406" s="1349"/>
      <c r="AO406" s="1349"/>
    </row>
    <row r="407">
      <c r="G407" s="1349"/>
      <c r="H407" s="1349"/>
      <c r="I407" s="1349"/>
      <c r="J407" s="1349"/>
      <c r="K407" s="1349"/>
      <c r="L407" s="1349"/>
      <c r="M407" s="1349"/>
      <c r="N407" s="1349"/>
      <c r="O407" s="1349"/>
      <c r="P407" s="1349"/>
      <c r="Q407" s="1349"/>
      <c r="R407" s="1349"/>
      <c r="S407" s="1349"/>
      <c r="T407" s="1349"/>
      <c r="U407" s="1349"/>
      <c r="V407" s="1349"/>
      <c r="W407" s="1349"/>
      <c r="X407" s="1349"/>
      <c r="Y407" s="1349"/>
      <c r="Z407" s="1349"/>
      <c r="AA407" s="1349"/>
      <c r="AB407" s="1349"/>
      <c r="AC407" s="1349"/>
      <c r="AD407" s="1349"/>
      <c r="AE407" s="1349"/>
      <c r="AF407" s="1349"/>
      <c r="AG407" s="1349"/>
      <c r="AH407" s="1349"/>
      <c r="AI407" s="1349"/>
      <c r="AJ407" s="1349"/>
      <c r="AK407" s="1349"/>
      <c r="AL407" s="1349"/>
      <c r="AM407" s="1349"/>
      <c r="AN407" s="1349"/>
      <c r="AO407" s="1349"/>
    </row>
    <row r="408">
      <c r="G408" s="1349"/>
      <c r="H408" s="1349"/>
      <c r="I408" s="1349"/>
      <c r="J408" s="1349"/>
      <c r="K408" s="1349"/>
      <c r="L408" s="1349"/>
      <c r="M408" s="1349"/>
      <c r="N408" s="1349"/>
      <c r="O408" s="1349"/>
      <c r="P408" s="1349"/>
      <c r="Q408" s="1349"/>
      <c r="R408" s="1349"/>
      <c r="S408" s="1349"/>
      <c r="T408" s="1349"/>
      <c r="U408" s="1349"/>
      <c r="V408" s="1349"/>
      <c r="W408" s="1349"/>
      <c r="X408" s="1349"/>
      <c r="Y408" s="1349"/>
      <c r="Z408" s="1349"/>
      <c r="AA408" s="1349"/>
      <c r="AB408" s="1349"/>
      <c r="AC408" s="1349"/>
      <c r="AD408" s="1349"/>
      <c r="AE408" s="1349"/>
      <c r="AF408" s="1349"/>
      <c r="AG408" s="1349"/>
      <c r="AH408" s="1349"/>
      <c r="AI408" s="1349"/>
      <c r="AJ408" s="1349"/>
      <c r="AK408" s="1349"/>
      <c r="AL408" s="1349"/>
      <c r="AM408" s="1349"/>
      <c r="AN408" s="1349"/>
      <c r="AO408" s="1349"/>
    </row>
    <row r="409">
      <c r="G409" s="1349"/>
      <c r="H409" s="1349"/>
      <c r="I409" s="1349"/>
      <c r="J409" s="1349"/>
      <c r="K409" s="1349"/>
      <c r="L409" s="1349"/>
      <c r="M409" s="1349"/>
      <c r="N409" s="1349"/>
      <c r="O409" s="1349"/>
      <c r="P409" s="1349"/>
      <c r="Q409" s="1349"/>
      <c r="R409" s="1349"/>
      <c r="S409" s="1349"/>
      <c r="T409" s="1349"/>
      <c r="U409" s="1349"/>
      <c r="V409" s="1349"/>
      <c r="W409" s="1349"/>
      <c r="X409" s="1349"/>
      <c r="Y409" s="1349"/>
      <c r="Z409" s="1349"/>
      <c r="AA409" s="1349"/>
      <c r="AB409" s="1349"/>
      <c r="AC409" s="1349"/>
      <c r="AD409" s="1349"/>
      <c r="AE409" s="1349"/>
      <c r="AF409" s="1349"/>
      <c r="AG409" s="1349"/>
      <c r="AH409" s="1349"/>
      <c r="AI409" s="1349"/>
      <c r="AJ409" s="1349"/>
      <c r="AK409" s="1349"/>
      <c r="AL409" s="1349"/>
      <c r="AM409" s="1349"/>
      <c r="AN409" s="1349"/>
      <c r="AO409" s="1349"/>
    </row>
    <row r="410">
      <c r="G410" s="1349"/>
      <c r="H410" s="1349"/>
      <c r="I410" s="1349"/>
      <c r="J410" s="1349"/>
      <c r="K410" s="1349"/>
      <c r="L410" s="1349"/>
      <c r="M410" s="1349"/>
      <c r="N410" s="1349"/>
      <c r="O410" s="1349"/>
      <c r="P410" s="1349"/>
      <c r="Q410" s="1349"/>
      <c r="R410" s="1349"/>
      <c r="S410" s="1349"/>
      <c r="T410" s="1349"/>
      <c r="U410" s="1349"/>
      <c r="V410" s="1349"/>
      <c r="W410" s="1349"/>
      <c r="X410" s="1349"/>
      <c r="Y410" s="1349"/>
      <c r="Z410" s="1349"/>
      <c r="AA410" s="1349"/>
      <c r="AB410" s="1349"/>
      <c r="AC410" s="1349"/>
      <c r="AD410" s="1349"/>
      <c r="AE410" s="1349"/>
      <c r="AF410" s="1349"/>
      <c r="AG410" s="1349"/>
      <c r="AH410" s="1349"/>
      <c r="AI410" s="1349"/>
      <c r="AJ410" s="1349"/>
      <c r="AK410" s="1349"/>
      <c r="AL410" s="1349"/>
      <c r="AM410" s="1349"/>
      <c r="AN410" s="1349"/>
      <c r="AO410" s="1349"/>
    </row>
    <row r="411">
      <c r="G411" s="1349"/>
      <c r="H411" s="1349"/>
      <c r="I411" s="1349"/>
      <c r="J411" s="1349"/>
      <c r="K411" s="1349"/>
      <c r="L411" s="1349"/>
      <c r="M411" s="1349"/>
      <c r="N411" s="1349"/>
      <c r="O411" s="1349"/>
      <c r="P411" s="1349"/>
      <c r="Q411" s="1349"/>
      <c r="R411" s="1349"/>
      <c r="S411" s="1349"/>
      <c r="T411" s="1349"/>
      <c r="U411" s="1349"/>
      <c r="V411" s="1349"/>
      <c r="W411" s="1349"/>
      <c r="X411" s="1349"/>
      <c r="Y411" s="1349"/>
      <c r="Z411" s="1349"/>
      <c r="AA411" s="1349"/>
      <c r="AB411" s="1349"/>
      <c r="AC411" s="1349"/>
      <c r="AD411" s="1349"/>
      <c r="AE411" s="1349"/>
      <c r="AF411" s="1349"/>
      <c r="AG411" s="1349"/>
      <c r="AH411" s="1349"/>
      <c r="AI411" s="1349"/>
      <c r="AJ411" s="1349"/>
      <c r="AK411" s="1349"/>
      <c r="AL411" s="1349"/>
      <c r="AM411" s="1349"/>
      <c r="AN411" s="1349"/>
      <c r="AO411" s="1349"/>
    </row>
    <row r="412">
      <c r="G412" s="1349"/>
      <c r="H412" s="1349"/>
      <c r="I412" s="1349"/>
      <c r="J412" s="1349"/>
      <c r="K412" s="1349"/>
      <c r="L412" s="1349"/>
      <c r="M412" s="1349"/>
      <c r="N412" s="1349"/>
      <c r="O412" s="1349"/>
      <c r="P412" s="1349"/>
      <c r="Q412" s="1349"/>
      <c r="R412" s="1349"/>
      <c r="S412" s="1349"/>
      <c r="T412" s="1349"/>
      <c r="U412" s="1349"/>
      <c r="V412" s="1349"/>
      <c r="W412" s="1349"/>
      <c r="X412" s="1349"/>
      <c r="Y412" s="1349"/>
      <c r="Z412" s="1349"/>
      <c r="AA412" s="1349"/>
      <c r="AB412" s="1349"/>
      <c r="AC412" s="1349"/>
      <c r="AD412" s="1349"/>
      <c r="AE412" s="1349"/>
      <c r="AF412" s="1349"/>
      <c r="AG412" s="1349"/>
      <c r="AH412" s="1349"/>
      <c r="AI412" s="1349"/>
      <c r="AJ412" s="1349"/>
      <c r="AK412" s="1349"/>
      <c r="AL412" s="1349"/>
      <c r="AM412" s="1349"/>
      <c r="AN412" s="1349"/>
      <c r="AO412" s="1349"/>
    </row>
    <row r="413">
      <c r="G413" s="1349"/>
      <c r="H413" s="1349"/>
      <c r="I413" s="1349"/>
      <c r="J413" s="1349"/>
      <c r="K413" s="1349"/>
      <c r="L413" s="1349"/>
      <c r="M413" s="1349"/>
      <c r="N413" s="1349"/>
      <c r="O413" s="1349"/>
      <c r="P413" s="1349"/>
      <c r="Q413" s="1349"/>
      <c r="R413" s="1349"/>
      <c r="S413" s="1349"/>
      <c r="T413" s="1349"/>
      <c r="U413" s="1349"/>
      <c r="V413" s="1349"/>
      <c r="W413" s="1349"/>
      <c r="X413" s="1349"/>
      <c r="Y413" s="1349"/>
      <c r="Z413" s="1349"/>
      <c r="AA413" s="1349"/>
      <c r="AB413" s="1349"/>
      <c r="AC413" s="1349"/>
      <c r="AD413" s="1349"/>
      <c r="AE413" s="1349"/>
      <c r="AF413" s="1349"/>
      <c r="AG413" s="1349"/>
      <c r="AH413" s="1349"/>
      <c r="AI413" s="1349"/>
      <c r="AJ413" s="1349"/>
      <c r="AK413" s="1349"/>
      <c r="AL413" s="1349"/>
      <c r="AM413" s="1349"/>
      <c r="AN413" s="1349"/>
      <c r="AO413" s="1349"/>
    </row>
    <row r="414">
      <c r="G414" s="1349"/>
      <c r="H414" s="1349"/>
      <c r="I414" s="1349"/>
      <c r="J414" s="1349"/>
      <c r="K414" s="1349"/>
      <c r="L414" s="1349"/>
      <c r="M414" s="1349"/>
      <c r="N414" s="1349"/>
      <c r="O414" s="1349"/>
      <c r="P414" s="1349"/>
      <c r="Q414" s="1349"/>
      <c r="R414" s="1349"/>
      <c r="S414" s="1349"/>
      <c r="T414" s="1349"/>
      <c r="U414" s="1349"/>
      <c r="V414" s="1349"/>
      <c r="W414" s="1349"/>
      <c r="X414" s="1349"/>
      <c r="Y414" s="1349"/>
      <c r="Z414" s="1349"/>
      <c r="AA414" s="1349"/>
      <c r="AB414" s="1349"/>
      <c r="AC414" s="1349"/>
      <c r="AD414" s="1349"/>
      <c r="AE414" s="1349"/>
      <c r="AF414" s="1349"/>
      <c r="AG414" s="1349"/>
      <c r="AH414" s="1349"/>
      <c r="AI414" s="1349"/>
      <c r="AJ414" s="1349"/>
      <c r="AK414" s="1349"/>
      <c r="AL414" s="1349"/>
      <c r="AM414" s="1349"/>
      <c r="AN414" s="1349"/>
      <c r="AO414" s="1349"/>
    </row>
    <row r="415">
      <c r="G415" s="1349"/>
      <c r="H415" s="1349"/>
      <c r="I415" s="1349"/>
      <c r="J415" s="1349"/>
      <c r="K415" s="1349"/>
      <c r="L415" s="1349"/>
      <c r="M415" s="1349"/>
      <c r="N415" s="1349"/>
      <c r="O415" s="1349"/>
      <c r="P415" s="1349"/>
      <c r="Q415" s="1349"/>
      <c r="R415" s="1349"/>
      <c r="S415" s="1349"/>
      <c r="T415" s="1349"/>
      <c r="U415" s="1349"/>
      <c r="V415" s="1349"/>
      <c r="W415" s="1349"/>
      <c r="X415" s="1349"/>
      <c r="Y415" s="1349"/>
      <c r="Z415" s="1349"/>
      <c r="AA415" s="1349"/>
      <c r="AB415" s="1349"/>
      <c r="AC415" s="1349"/>
      <c r="AD415" s="1349"/>
      <c r="AE415" s="1349"/>
      <c r="AF415" s="1349"/>
      <c r="AG415" s="1349"/>
      <c r="AH415" s="1349"/>
      <c r="AI415" s="1349"/>
      <c r="AJ415" s="1349"/>
      <c r="AK415" s="1349"/>
      <c r="AL415" s="1349"/>
      <c r="AM415" s="1349"/>
      <c r="AN415" s="1349"/>
      <c r="AO415" s="1349"/>
    </row>
    <row r="416">
      <c r="G416" s="1349"/>
      <c r="H416" s="1349"/>
      <c r="I416" s="1349"/>
      <c r="J416" s="1349"/>
      <c r="K416" s="1349"/>
      <c r="L416" s="1349"/>
      <c r="M416" s="1349"/>
      <c r="N416" s="1349"/>
      <c r="O416" s="1349"/>
      <c r="P416" s="1349"/>
      <c r="Q416" s="1349"/>
      <c r="R416" s="1349"/>
      <c r="S416" s="1349"/>
      <c r="T416" s="1349"/>
      <c r="U416" s="1349"/>
      <c r="V416" s="1349"/>
      <c r="W416" s="1349"/>
      <c r="X416" s="1349"/>
      <c r="Y416" s="1349"/>
      <c r="Z416" s="1349"/>
      <c r="AA416" s="1349"/>
      <c r="AB416" s="1349"/>
      <c r="AC416" s="1349"/>
      <c r="AD416" s="1349"/>
      <c r="AE416" s="1349"/>
      <c r="AF416" s="1349"/>
      <c r="AG416" s="1349"/>
      <c r="AH416" s="1349"/>
      <c r="AI416" s="1349"/>
      <c r="AJ416" s="1349"/>
      <c r="AK416" s="1349"/>
      <c r="AL416" s="1349"/>
      <c r="AM416" s="1349"/>
      <c r="AN416" s="1349"/>
      <c r="AO416" s="1349"/>
    </row>
    <row r="417">
      <c r="G417" s="1349"/>
      <c r="H417" s="1349"/>
      <c r="I417" s="1349"/>
      <c r="J417" s="1349"/>
      <c r="K417" s="1349"/>
      <c r="L417" s="1349"/>
      <c r="M417" s="1349"/>
      <c r="N417" s="1349"/>
      <c r="O417" s="1349"/>
      <c r="P417" s="1349"/>
      <c r="Q417" s="1349"/>
      <c r="R417" s="1349"/>
      <c r="S417" s="1349"/>
      <c r="T417" s="1349"/>
      <c r="U417" s="1349"/>
      <c r="V417" s="1349"/>
      <c r="W417" s="1349"/>
      <c r="X417" s="1349"/>
      <c r="Y417" s="1349"/>
      <c r="Z417" s="1349"/>
      <c r="AA417" s="1349"/>
      <c r="AB417" s="1349"/>
      <c r="AC417" s="1349"/>
      <c r="AD417" s="1349"/>
      <c r="AE417" s="1349"/>
      <c r="AF417" s="1349"/>
      <c r="AG417" s="1349"/>
      <c r="AH417" s="1349"/>
      <c r="AI417" s="1349"/>
      <c r="AJ417" s="1349"/>
      <c r="AK417" s="1349"/>
      <c r="AL417" s="1349"/>
      <c r="AM417" s="1349"/>
      <c r="AN417" s="1349"/>
      <c r="AO417" s="1349"/>
    </row>
    <row r="418">
      <c r="G418" s="1349"/>
      <c r="H418" s="1349"/>
      <c r="I418" s="1349"/>
      <c r="J418" s="1349"/>
      <c r="K418" s="1349"/>
      <c r="L418" s="1349"/>
      <c r="M418" s="1349"/>
      <c r="N418" s="1349"/>
      <c r="O418" s="1349"/>
      <c r="P418" s="1349"/>
      <c r="Q418" s="1349"/>
      <c r="R418" s="1349"/>
      <c r="S418" s="1349"/>
      <c r="T418" s="1349"/>
      <c r="U418" s="1349"/>
      <c r="V418" s="1349"/>
      <c r="W418" s="1349"/>
      <c r="X418" s="1349"/>
      <c r="Y418" s="1349"/>
      <c r="Z418" s="1349"/>
      <c r="AA418" s="1349"/>
      <c r="AB418" s="1349"/>
      <c r="AC418" s="1349"/>
      <c r="AD418" s="1349"/>
      <c r="AE418" s="1349"/>
      <c r="AF418" s="1349"/>
      <c r="AG418" s="1349"/>
      <c r="AH418" s="1349"/>
      <c r="AI418" s="1349"/>
      <c r="AJ418" s="1349"/>
      <c r="AK418" s="1349"/>
      <c r="AL418" s="1349"/>
      <c r="AM418" s="1349"/>
      <c r="AN418" s="1349"/>
      <c r="AO418" s="1349"/>
    </row>
    <row r="419">
      <c r="G419" s="1349"/>
      <c r="H419" s="1349"/>
      <c r="I419" s="1349"/>
      <c r="J419" s="1349"/>
      <c r="K419" s="1349"/>
      <c r="L419" s="1349"/>
      <c r="M419" s="1349"/>
      <c r="N419" s="1349"/>
      <c r="O419" s="1349"/>
      <c r="P419" s="1349"/>
      <c r="Q419" s="1349"/>
      <c r="R419" s="1349"/>
      <c r="S419" s="1349"/>
      <c r="T419" s="1349"/>
      <c r="U419" s="1349"/>
      <c r="V419" s="1349"/>
      <c r="W419" s="1349"/>
      <c r="X419" s="1349"/>
      <c r="Y419" s="1349"/>
      <c r="Z419" s="1349"/>
      <c r="AA419" s="1349"/>
      <c r="AB419" s="1349"/>
      <c r="AC419" s="1349"/>
      <c r="AD419" s="1349"/>
      <c r="AE419" s="1349"/>
      <c r="AF419" s="1349"/>
      <c r="AG419" s="1349"/>
      <c r="AH419" s="1349"/>
      <c r="AI419" s="1349"/>
      <c r="AJ419" s="1349"/>
      <c r="AK419" s="1349"/>
      <c r="AL419" s="1349"/>
      <c r="AM419" s="1349"/>
      <c r="AN419" s="1349"/>
      <c r="AO419" s="1349"/>
    </row>
    <row r="420">
      <c r="G420" s="1349"/>
      <c r="H420" s="1349"/>
      <c r="I420" s="1349"/>
      <c r="J420" s="1349"/>
      <c r="K420" s="1349"/>
      <c r="L420" s="1349"/>
      <c r="M420" s="1349"/>
      <c r="N420" s="1349"/>
      <c r="O420" s="1349"/>
      <c r="P420" s="1349"/>
      <c r="Q420" s="1349"/>
      <c r="R420" s="1349"/>
      <c r="S420" s="1349"/>
      <c r="T420" s="1349"/>
      <c r="U420" s="1349"/>
      <c r="V420" s="1349"/>
      <c r="W420" s="1349"/>
      <c r="X420" s="1349"/>
      <c r="Y420" s="1349"/>
      <c r="Z420" s="1349"/>
      <c r="AA420" s="1349"/>
      <c r="AB420" s="1349"/>
      <c r="AC420" s="1349"/>
      <c r="AD420" s="1349"/>
      <c r="AE420" s="1349"/>
      <c r="AF420" s="1349"/>
      <c r="AG420" s="1349"/>
      <c r="AH420" s="1349"/>
      <c r="AI420" s="1349"/>
      <c r="AJ420" s="1349"/>
      <c r="AK420" s="1349"/>
      <c r="AL420" s="1349"/>
      <c r="AM420" s="1349"/>
      <c r="AN420" s="1349"/>
      <c r="AO420" s="1349"/>
    </row>
    <row r="421">
      <c r="G421" s="1349"/>
      <c r="H421" s="1349"/>
      <c r="I421" s="1349"/>
      <c r="J421" s="1349"/>
      <c r="K421" s="1349"/>
      <c r="L421" s="1349"/>
      <c r="M421" s="1349"/>
      <c r="N421" s="1349"/>
      <c r="O421" s="1349"/>
      <c r="P421" s="1349"/>
      <c r="Q421" s="1349"/>
      <c r="R421" s="1349"/>
      <c r="S421" s="1349"/>
      <c r="T421" s="1349"/>
      <c r="U421" s="1349"/>
      <c r="V421" s="1349"/>
      <c r="W421" s="1349"/>
      <c r="X421" s="1349"/>
      <c r="Y421" s="1349"/>
      <c r="Z421" s="1349"/>
      <c r="AA421" s="1349"/>
      <c r="AB421" s="1349"/>
      <c r="AC421" s="1349"/>
      <c r="AD421" s="1349"/>
      <c r="AE421" s="1349"/>
      <c r="AF421" s="1349"/>
      <c r="AG421" s="1349"/>
      <c r="AH421" s="1349"/>
      <c r="AI421" s="1349"/>
      <c r="AJ421" s="1349"/>
      <c r="AK421" s="1349"/>
      <c r="AL421" s="1349"/>
      <c r="AM421" s="1349"/>
      <c r="AN421" s="1349"/>
      <c r="AO421" s="1349"/>
    </row>
    <row r="422">
      <c r="G422" s="1349"/>
      <c r="H422" s="1349"/>
      <c r="I422" s="1349"/>
      <c r="J422" s="1349"/>
      <c r="K422" s="1349"/>
      <c r="L422" s="1349"/>
      <c r="M422" s="1349"/>
      <c r="N422" s="1349"/>
      <c r="O422" s="1349"/>
      <c r="P422" s="1349"/>
      <c r="Q422" s="1349"/>
      <c r="R422" s="1349"/>
      <c r="S422" s="1349"/>
      <c r="T422" s="1349"/>
      <c r="U422" s="1349"/>
      <c r="V422" s="1349"/>
      <c r="W422" s="1349"/>
      <c r="X422" s="1349"/>
      <c r="Y422" s="1349"/>
      <c r="Z422" s="1349"/>
      <c r="AA422" s="1349"/>
      <c r="AB422" s="1349"/>
      <c r="AC422" s="1349"/>
      <c r="AD422" s="1349"/>
      <c r="AE422" s="1349"/>
      <c r="AF422" s="1349"/>
      <c r="AG422" s="1349"/>
      <c r="AH422" s="1349"/>
      <c r="AI422" s="1349"/>
      <c r="AJ422" s="1349"/>
      <c r="AK422" s="1349"/>
      <c r="AL422" s="1349"/>
      <c r="AM422" s="1349"/>
      <c r="AN422" s="1349"/>
      <c r="AO422" s="1349"/>
    </row>
    <row r="423">
      <c r="G423" s="1349"/>
      <c r="H423" s="1349"/>
      <c r="I423" s="1349"/>
      <c r="J423" s="1349"/>
      <c r="K423" s="1349"/>
      <c r="L423" s="1349"/>
      <c r="M423" s="1349"/>
      <c r="N423" s="1349"/>
      <c r="O423" s="1349"/>
      <c r="P423" s="1349"/>
      <c r="Q423" s="1349"/>
      <c r="R423" s="1349"/>
      <c r="S423" s="1349"/>
      <c r="T423" s="1349"/>
      <c r="U423" s="1349"/>
      <c r="V423" s="1349"/>
      <c r="W423" s="1349"/>
      <c r="X423" s="1349"/>
      <c r="Y423" s="1349"/>
      <c r="Z423" s="1349"/>
      <c r="AA423" s="1349"/>
      <c r="AB423" s="1349"/>
      <c r="AC423" s="1349"/>
      <c r="AD423" s="1349"/>
      <c r="AE423" s="1349"/>
      <c r="AF423" s="1349"/>
      <c r="AG423" s="1349"/>
      <c r="AH423" s="1349"/>
      <c r="AI423" s="1349"/>
      <c r="AJ423" s="1349"/>
      <c r="AK423" s="1349"/>
      <c r="AL423" s="1349"/>
      <c r="AM423" s="1349"/>
      <c r="AN423" s="1349"/>
      <c r="AO423" s="1349"/>
    </row>
    <row r="424">
      <c r="G424" s="1349"/>
      <c r="H424" s="1349"/>
      <c r="I424" s="1349"/>
      <c r="J424" s="1349"/>
      <c r="K424" s="1349"/>
      <c r="L424" s="1349"/>
      <c r="M424" s="1349"/>
      <c r="N424" s="1349"/>
      <c r="O424" s="1349"/>
      <c r="P424" s="1349"/>
      <c r="Q424" s="1349"/>
      <c r="R424" s="1349"/>
      <c r="S424" s="1349"/>
      <c r="T424" s="1349"/>
      <c r="U424" s="1349"/>
      <c r="V424" s="1349"/>
      <c r="W424" s="1349"/>
      <c r="X424" s="1349"/>
      <c r="Y424" s="1349"/>
      <c r="Z424" s="1349"/>
      <c r="AA424" s="1349"/>
      <c r="AB424" s="1349"/>
      <c r="AC424" s="1349"/>
      <c r="AD424" s="1349"/>
      <c r="AE424" s="1349"/>
      <c r="AF424" s="1349"/>
      <c r="AG424" s="1349"/>
      <c r="AH424" s="1349"/>
      <c r="AI424" s="1349"/>
      <c r="AJ424" s="1349"/>
      <c r="AK424" s="1349"/>
      <c r="AL424" s="1349"/>
      <c r="AM424" s="1349"/>
      <c r="AN424" s="1349"/>
      <c r="AO424" s="1349"/>
    </row>
    <row r="425">
      <c r="G425" s="1349"/>
      <c r="H425" s="1349"/>
      <c r="I425" s="1349"/>
      <c r="J425" s="1349"/>
      <c r="K425" s="1349"/>
      <c r="L425" s="1349"/>
      <c r="M425" s="1349"/>
      <c r="N425" s="1349"/>
      <c r="O425" s="1349"/>
      <c r="P425" s="1349"/>
      <c r="Q425" s="1349"/>
      <c r="R425" s="1349"/>
      <c r="S425" s="1349"/>
      <c r="T425" s="1349"/>
      <c r="U425" s="1349"/>
      <c r="V425" s="1349"/>
      <c r="W425" s="1349"/>
      <c r="X425" s="1349"/>
      <c r="Y425" s="1349"/>
      <c r="Z425" s="1349"/>
      <c r="AA425" s="1349"/>
      <c r="AB425" s="1349"/>
      <c r="AC425" s="1349"/>
      <c r="AD425" s="1349"/>
      <c r="AE425" s="1349"/>
      <c r="AF425" s="1349"/>
      <c r="AG425" s="1349"/>
      <c r="AH425" s="1349"/>
      <c r="AI425" s="1349"/>
      <c r="AJ425" s="1349"/>
      <c r="AK425" s="1349"/>
      <c r="AL425" s="1349"/>
      <c r="AM425" s="1349"/>
      <c r="AN425" s="1349"/>
      <c r="AO425" s="1349"/>
    </row>
    <row r="426">
      <c r="G426" s="1349"/>
      <c r="H426" s="1349"/>
      <c r="I426" s="1349"/>
      <c r="J426" s="1349"/>
      <c r="K426" s="1349"/>
      <c r="L426" s="1349"/>
      <c r="M426" s="1349"/>
      <c r="N426" s="1349"/>
      <c r="O426" s="1349"/>
      <c r="P426" s="1349"/>
      <c r="Q426" s="1349"/>
      <c r="R426" s="1349"/>
      <c r="S426" s="1349"/>
      <c r="T426" s="1349"/>
      <c r="U426" s="1349"/>
      <c r="V426" s="1349"/>
      <c r="W426" s="1349"/>
      <c r="X426" s="1349"/>
      <c r="Y426" s="1349"/>
      <c r="Z426" s="1349"/>
      <c r="AA426" s="1349"/>
      <c r="AB426" s="1349"/>
      <c r="AC426" s="1349"/>
      <c r="AD426" s="1349"/>
      <c r="AE426" s="1349"/>
      <c r="AF426" s="1349"/>
      <c r="AG426" s="1349"/>
      <c r="AH426" s="1349"/>
      <c r="AI426" s="1349"/>
      <c r="AJ426" s="1349"/>
      <c r="AK426" s="1349"/>
      <c r="AL426" s="1349"/>
      <c r="AM426" s="1349"/>
      <c r="AN426" s="1349"/>
      <c r="AO426" s="1349"/>
    </row>
    <row r="427">
      <c r="G427" s="1349"/>
      <c r="H427" s="1349"/>
      <c r="I427" s="1349"/>
      <c r="J427" s="1349"/>
      <c r="K427" s="1349"/>
      <c r="L427" s="1349"/>
      <c r="M427" s="1349"/>
      <c r="N427" s="1349"/>
      <c r="O427" s="1349"/>
      <c r="P427" s="1349"/>
      <c r="Q427" s="1349"/>
      <c r="R427" s="1349"/>
      <c r="S427" s="1349"/>
      <c r="T427" s="1349"/>
      <c r="U427" s="1349"/>
      <c r="V427" s="1349"/>
      <c r="W427" s="1349"/>
      <c r="X427" s="1349"/>
      <c r="Y427" s="1349"/>
      <c r="Z427" s="1349"/>
      <c r="AA427" s="1349"/>
      <c r="AB427" s="1349"/>
      <c r="AC427" s="1349"/>
      <c r="AD427" s="1349"/>
      <c r="AE427" s="1349"/>
      <c r="AF427" s="1349"/>
      <c r="AG427" s="1349"/>
      <c r="AH427" s="1349"/>
      <c r="AI427" s="1349"/>
      <c r="AJ427" s="1349"/>
      <c r="AK427" s="1349"/>
      <c r="AL427" s="1349"/>
      <c r="AM427" s="1349"/>
      <c r="AN427" s="1349"/>
      <c r="AO427" s="1349"/>
    </row>
    <row r="428">
      <c r="G428" s="1349"/>
      <c r="H428" s="1349"/>
      <c r="I428" s="1349"/>
      <c r="J428" s="1349"/>
      <c r="K428" s="1349"/>
      <c r="L428" s="1349"/>
      <c r="M428" s="1349"/>
      <c r="N428" s="1349"/>
      <c r="O428" s="1349"/>
      <c r="P428" s="1349"/>
      <c r="Q428" s="1349"/>
      <c r="R428" s="1349"/>
      <c r="S428" s="1349"/>
      <c r="T428" s="1349"/>
      <c r="U428" s="1349"/>
      <c r="V428" s="1349"/>
      <c r="W428" s="1349"/>
      <c r="X428" s="1349"/>
      <c r="Y428" s="1349"/>
      <c r="Z428" s="1349"/>
      <c r="AA428" s="1349"/>
      <c r="AB428" s="1349"/>
      <c r="AC428" s="1349"/>
      <c r="AD428" s="1349"/>
      <c r="AE428" s="1349"/>
      <c r="AF428" s="1349"/>
      <c r="AG428" s="1349"/>
      <c r="AH428" s="1349"/>
      <c r="AI428" s="1349"/>
      <c r="AJ428" s="1349"/>
      <c r="AK428" s="1349"/>
      <c r="AL428" s="1349"/>
      <c r="AM428" s="1349"/>
      <c r="AN428" s="1349"/>
      <c r="AO428" s="1349"/>
    </row>
    <row r="429">
      <c r="G429" s="1349"/>
      <c r="H429" s="1349"/>
      <c r="I429" s="1349"/>
      <c r="J429" s="1349"/>
      <c r="K429" s="1349"/>
      <c r="L429" s="1349"/>
      <c r="M429" s="1349"/>
      <c r="N429" s="1349"/>
      <c r="O429" s="1349"/>
      <c r="P429" s="1349"/>
      <c r="Q429" s="1349"/>
      <c r="R429" s="1349"/>
      <c r="S429" s="1349"/>
      <c r="T429" s="1349"/>
      <c r="U429" s="1349"/>
      <c r="V429" s="1349"/>
      <c r="W429" s="1349"/>
      <c r="X429" s="1349"/>
      <c r="Y429" s="1349"/>
      <c r="Z429" s="1349"/>
      <c r="AA429" s="1349"/>
      <c r="AB429" s="1349"/>
      <c r="AC429" s="1349"/>
      <c r="AD429" s="1349"/>
      <c r="AE429" s="1349"/>
      <c r="AF429" s="1349"/>
      <c r="AG429" s="1349"/>
      <c r="AH429" s="1349"/>
      <c r="AI429" s="1349"/>
      <c r="AJ429" s="1349"/>
      <c r="AK429" s="1349"/>
      <c r="AL429" s="1349"/>
      <c r="AM429" s="1349"/>
      <c r="AN429" s="1349"/>
      <c r="AO429" s="1349"/>
    </row>
    <row r="430">
      <c r="G430" s="1349"/>
      <c r="H430" s="1349"/>
      <c r="I430" s="1349"/>
      <c r="J430" s="1349"/>
      <c r="K430" s="1349"/>
      <c r="L430" s="1349"/>
      <c r="M430" s="1349"/>
      <c r="N430" s="1349"/>
      <c r="O430" s="1349"/>
      <c r="P430" s="1349"/>
      <c r="Q430" s="1349"/>
      <c r="R430" s="1349"/>
      <c r="S430" s="1349"/>
      <c r="T430" s="1349"/>
      <c r="U430" s="1349"/>
      <c r="V430" s="1349"/>
      <c r="W430" s="1349"/>
      <c r="X430" s="1349"/>
      <c r="Y430" s="1349"/>
      <c r="Z430" s="1349"/>
      <c r="AA430" s="1349"/>
      <c r="AB430" s="1349"/>
      <c r="AC430" s="1349"/>
      <c r="AD430" s="1349"/>
      <c r="AE430" s="1349"/>
      <c r="AF430" s="1349"/>
      <c r="AG430" s="1349"/>
      <c r="AH430" s="1349"/>
      <c r="AI430" s="1349"/>
      <c r="AJ430" s="1349"/>
      <c r="AK430" s="1349"/>
      <c r="AL430" s="1349"/>
      <c r="AM430" s="1349"/>
      <c r="AN430" s="1349"/>
      <c r="AO430" s="1349"/>
    </row>
    <row r="431">
      <c r="G431" s="1349"/>
      <c r="H431" s="1349"/>
      <c r="I431" s="1349"/>
      <c r="J431" s="1349"/>
      <c r="K431" s="1349"/>
      <c r="L431" s="1349"/>
      <c r="M431" s="1349"/>
      <c r="N431" s="1349"/>
      <c r="O431" s="1349"/>
      <c r="P431" s="1349"/>
      <c r="Q431" s="1349"/>
      <c r="R431" s="1349"/>
      <c r="S431" s="1349"/>
      <c r="T431" s="1349"/>
      <c r="U431" s="1349"/>
      <c r="V431" s="1349"/>
      <c r="W431" s="1349"/>
      <c r="X431" s="1349"/>
      <c r="Y431" s="1349"/>
      <c r="Z431" s="1349"/>
      <c r="AA431" s="1349"/>
      <c r="AB431" s="1349"/>
      <c r="AC431" s="1349"/>
      <c r="AD431" s="1349"/>
      <c r="AE431" s="1349"/>
      <c r="AF431" s="1349"/>
      <c r="AG431" s="1349"/>
      <c r="AH431" s="1349"/>
      <c r="AI431" s="1349"/>
      <c r="AJ431" s="1349"/>
      <c r="AK431" s="1349"/>
      <c r="AL431" s="1349"/>
      <c r="AM431" s="1349"/>
      <c r="AN431" s="1349"/>
      <c r="AO431" s="1349"/>
    </row>
    <row r="432">
      <c r="G432" s="1349"/>
      <c r="H432" s="1349"/>
      <c r="I432" s="1349"/>
      <c r="J432" s="1349"/>
      <c r="K432" s="1349"/>
      <c r="L432" s="1349"/>
      <c r="M432" s="1349"/>
      <c r="N432" s="1349"/>
      <c r="O432" s="1349"/>
      <c r="P432" s="1349"/>
      <c r="Q432" s="1349"/>
      <c r="R432" s="1349"/>
      <c r="S432" s="1349"/>
      <c r="T432" s="1349"/>
      <c r="U432" s="1349"/>
      <c r="V432" s="1349"/>
      <c r="W432" s="1349"/>
      <c r="X432" s="1349"/>
      <c r="Y432" s="1349"/>
      <c r="Z432" s="1349"/>
      <c r="AA432" s="1349"/>
      <c r="AB432" s="1349"/>
      <c r="AC432" s="1349"/>
      <c r="AD432" s="1349"/>
      <c r="AE432" s="1349"/>
      <c r="AF432" s="1349"/>
      <c r="AG432" s="1349"/>
      <c r="AH432" s="1349"/>
      <c r="AI432" s="1349"/>
      <c r="AJ432" s="1349"/>
      <c r="AK432" s="1349"/>
      <c r="AL432" s="1349"/>
      <c r="AM432" s="1349"/>
      <c r="AN432" s="1349"/>
      <c r="AO432" s="1349"/>
    </row>
    <row r="433">
      <c r="G433" s="1349"/>
      <c r="H433" s="1349"/>
      <c r="I433" s="1349"/>
      <c r="J433" s="1349"/>
      <c r="K433" s="1349"/>
      <c r="L433" s="1349"/>
      <c r="M433" s="1349"/>
      <c r="N433" s="1349"/>
      <c r="O433" s="1349"/>
      <c r="P433" s="1349"/>
      <c r="Q433" s="1349"/>
      <c r="R433" s="1349"/>
      <c r="S433" s="1349"/>
      <c r="T433" s="1349"/>
      <c r="U433" s="1349"/>
      <c r="V433" s="1349"/>
      <c r="W433" s="1349"/>
      <c r="X433" s="1349"/>
      <c r="Y433" s="1349"/>
      <c r="Z433" s="1349"/>
      <c r="AA433" s="1349"/>
      <c r="AB433" s="1349"/>
      <c r="AC433" s="1349"/>
      <c r="AD433" s="1349"/>
      <c r="AE433" s="1349"/>
      <c r="AF433" s="1349"/>
      <c r="AG433" s="1349"/>
      <c r="AH433" s="1349"/>
      <c r="AI433" s="1349"/>
      <c r="AJ433" s="1349"/>
      <c r="AK433" s="1349"/>
      <c r="AL433" s="1349"/>
      <c r="AM433" s="1349"/>
      <c r="AN433" s="1349"/>
      <c r="AO433" s="1349"/>
    </row>
    <row r="434">
      <c r="G434" s="1349"/>
      <c r="H434" s="1349"/>
      <c r="I434" s="1349"/>
      <c r="J434" s="1349"/>
      <c r="K434" s="1349"/>
      <c r="L434" s="1349"/>
      <c r="M434" s="1349"/>
      <c r="N434" s="1349"/>
      <c r="O434" s="1349"/>
      <c r="P434" s="1349"/>
      <c r="Q434" s="1349"/>
      <c r="R434" s="1349"/>
      <c r="S434" s="1349"/>
      <c r="T434" s="1349"/>
      <c r="U434" s="1349"/>
      <c r="V434" s="1349"/>
      <c r="W434" s="1349"/>
      <c r="X434" s="1349"/>
      <c r="Y434" s="1349"/>
      <c r="Z434" s="1349"/>
      <c r="AA434" s="1349"/>
      <c r="AB434" s="1349"/>
      <c r="AC434" s="1349"/>
      <c r="AD434" s="1349"/>
      <c r="AE434" s="1349"/>
      <c r="AF434" s="1349"/>
      <c r="AG434" s="1349"/>
      <c r="AH434" s="1349"/>
      <c r="AI434" s="1349"/>
      <c r="AJ434" s="1349"/>
      <c r="AK434" s="1349"/>
      <c r="AL434" s="1349"/>
      <c r="AM434" s="1349"/>
      <c r="AN434" s="1349"/>
      <c r="AO434" s="1349"/>
    </row>
    <row r="435">
      <c r="G435" s="1349"/>
      <c r="H435" s="1349"/>
      <c r="I435" s="1349"/>
      <c r="J435" s="1349"/>
      <c r="K435" s="1349"/>
      <c r="L435" s="1349"/>
      <c r="M435" s="1349"/>
      <c r="N435" s="1349"/>
      <c r="O435" s="1349"/>
      <c r="P435" s="1349"/>
      <c r="Q435" s="1349"/>
      <c r="R435" s="1349"/>
      <c r="S435" s="1349"/>
      <c r="T435" s="1349"/>
      <c r="U435" s="1349"/>
      <c r="V435" s="1349"/>
      <c r="W435" s="1349"/>
      <c r="X435" s="1349"/>
      <c r="Y435" s="1349"/>
      <c r="Z435" s="1349"/>
      <c r="AA435" s="1349"/>
      <c r="AB435" s="1349"/>
      <c r="AC435" s="1349"/>
      <c r="AD435" s="1349"/>
      <c r="AE435" s="1349"/>
      <c r="AF435" s="1349"/>
      <c r="AG435" s="1349"/>
      <c r="AH435" s="1349"/>
      <c r="AI435" s="1349"/>
      <c r="AJ435" s="1349"/>
      <c r="AK435" s="1349"/>
      <c r="AL435" s="1349"/>
      <c r="AM435" s="1349"/>
      <c r="AN435" s="1349"/>
      <c r="AO435" s="1349"/>
    </row>
    <row r="436">
      <c r="G436" s="1349"/>
      <c r="H436" s="1349"/>
      <c r="I436" s="1349"/>
      <c r="J436" s="1349"/>
      <c r="K436" s="1349"/>
      <c r="L436" s="1349"/>
      <c r="M436" s="1349"/>
      <c r="N436" s="1349"/>
      <c r="O436" s="1349"/>
      <c r="P436" s="1349"/>
      <c r="Q436" s="1349"/>
      <c r="R436" s="1349"/>
      <c r="S436" s="1349"/>
      <c r="T436" s="1349"/>
      <c r="U436" s="1349"/>
      <c r="V436" s="1349"/>
      <c r="W436" s="1349"/>
      <c r="X436" s="1349"/>
      <c r="Y436" s="1349"/>
      <c r="Z436" s="1349"/>
      <c r="AA436" s="1349"/>
      <c r="AB436" s="1349"/>
      <c r="AC436" s="1349"/>
      <c r="AD436" s="1349"/>
      <c r="AE436" s="1349"/>
      <c r="AF436" s="1349"/>
      <c r="AG436" s="1349"/>
      <c r="AH436" s="1349"/>
      <c r="AI436" s="1349"/>
      <c r="AJ436" s="1349"/>
      <c r="AK436" s="1349"/>
      <c r="AL436" s="1349"/>
      <c r="AM436" s="1349"/>
      <c r="AN436" s="1349"/>
      <c r="AO436" s="1349"/>
    </row>
    <row r="437">
      <c r="G437" s="1349"/>
      <c r="H437" s="1349"/>
      <c r="I437" s="1349"/>
      <c r="J437" s="1349"/>
      <c r="K437" s="1349"/>
      <c r="L437" s="1349"/>
      <c r="M437" s="1349"/>
      <c r="N437" s="1349"/>
      <c r="O437" s="1349"/>
      <c r="P437" s="1349"/>
      <c r="Q437" s="1349"/>
      <c r="R437" s="1349"/>
      <c r="S437" s="1349"/>
      <c r="T437" s="1349"/>
      <c r="U437" s="1349"/>
      <c r="V437" s="1349"/>
      <c r="W437" s="1349"/>
      <c r="X437" s="1349"/>
      <c r="Y437" s="1349"/>
      <c r="Z437" s="1349"/>
      <c r="AA437" s="1349"/>
      <c r="AB437" s="1349"/>
      <c r="AC437" s="1349"/>
      <c r="AD437" s="1349"/>
      <c r="AE437" s="1349"/>
      <c r="AF437" s="1349"/>
      <c r="AG437" s="1349"/>
      <c r="AH437" s="1349"/>
      <c r="AI437" s="1349"/>
      <c r="AJ437" s="1349"/>
      <c r="AK437" s="1349"/>
      <c r="AL437" s="1349"/>
      <c r="AM437" s="1349"/>
      <c r="AN437" s="1349"/>
      <c r="AO437" s="1349"/>
    </row>
    <row r="438">
      <c r="G438" s="1349"/>
      <c r="H438" s="1349"/>
      <c r="I438" s="1349"/>
      <c r="J438" s="1349"/>
      <c r="K438" s="1349"/>
      <c r="L438" s="1349"/>
      <c r="M438" s="1349"/>
      <c r="N438" s="1349"/>
      <c r="O438" s="1349"/>
      <c r="P438" s="1349"/>
      <c r="Q438" s="1349"/>
      <c r="R438" s="1349"/>
      <c r="S438" s="1349"/>
      <c r="T438" s="1349"/>
      <c r="U438" s="1349"/>
      <c r="V438" s="1349"/>
      <c r="W438" s="1349"/>
      <c r="X438" s="1349"/>
      <c r="Y438" s="1349"/>
      <c r="Z438" s="1349"/>
      <c r="AA438" s="1349"/>
      <c r="AB438" s="1349"/>
      <c r="AC438" s="1349"/>
      <c r="AD438" s="1349"/>
      <c r="AE438" s="1349"/>
      <c r="AF438" s="1349"/>
      <c r="AG438" s="1349"/>
      <c r="AH438" s="1349"/>
      <c r="AI438" s="1349"/>
      <c r="AJ438" s="1349"/>
      <c r="AK438" s="1349"/>
      <c r="AL438" s="1349"/>
      <c r="AM438" s="1349"/>
      <c r="AN438" s="1349"/>
      <c r="AO438" s="1349"/>
    </row>
    <row r="439">
      <c r="G439" s="1349"/>
      <c r="H439" s="1349"/>
      <c r="I439" s="1349"/>
      <c r="J439" s="1349"/>
      <c r="K439" s="1349"/>
      <c r="L439" s="1349"/>
      <c r="M439" s="1349"/>
      <c r="N439" s="1349"/>
      <c r="O439" s="1349"/>
      <c r="P439" s="1349"/>
      <c r="Q439" s="1349"/>
      <c r="R439" s="1349"/>
      <c r="S439" s="1349"/>
      <c r="T439" s="1349"/>
      <c r="U439" s="1349"/>
      <c r="V439" s="1349"/>
      <c r="W439" s="1349"/>
      <c r="X439" s="1349"/>
      <c r="Y439" s="1349"/>
      <c r="Z439" s="1349"/>
      <c r="AA439" s="1349"/>
      <c r="AB439" s="1349"/>
      <c r="AC439" s="1349"/>
      <c r="AD439" s="1349"/>
      <c r="AE439" s="1349"/>
      <c r="AF439" s="1349"/>
      <c r="AG439" s="1349"/>
      <c r="AH439" s="1349"/>
      <c r="AI439" s="1349"/>
      <c r="AJ439" s="1349"/>
      <c r="AK439" s="1349"/>
      <c r="AL439" s="1349"/>
      <c r="AM439" s="1349"/>
      <c r="AN439" s="1349"/>
      <c r="AO439" s="1349"/>
    </row>
    <row r="440">
      <c r="G440" s="1349"/>
      <c r="H440" s="1349"/>
      <c r="I440" s="1349"/>
      <c r="J440" s="1349"/>
      <c r="K440" s="1349"/>
      <c r="L440" s="1349"/>
      <c r="M440" s="1349"/>
      <c r="N440" s="1349"/>
      <c r="O440" s="1349"/>
      <c r="P440" s="1349"/>
      <c r="Q440" s="1349"/>
      <c r="R440" s="1349"/>
      <c r="S440" s="1349"/>
      <c r="T440" s="1349"/>
      <c r="U440" s="1349"/>
      <c r="V440" s="1349"/>
      <c r="W440" s="1349"/>
      <c r="X440" s="1349"/>
      <c r="Y440" s="1349"/>
      <c r="Z440" s="1349"/>
      <c r="AA440" s="1349"/>
      <c r="AB440" s="1349"/>
      <c r="AC440" s="1349"/>
      <c r="AD440" s="1349"/>
      <c r="AE440" s="1349"/>
      <c r="AF440" s="1349"/>
      <c r="AG440" s="1349"/>
      <c r="AH440" s="1349"/>
      <c r="AI440" s="1349"/>
      <c r="AJ440" s="1349"/>
      <c r="AK440" s="1349"/>
      <c r="AL440" s="1349"/>
      <c r="AM440" s="1349"/>
      <c r="AN440" s="1349"/>
      <c r="AO440" s="1349"/>
    </row>
    <row r="441">
      <c r="G441" s="1349"/>
      <c r="H441" s="1349"/>
      <c r="I441" s="1349"/>
      <c r="J441" s="1349"/>
      <c r="K441" s="1349"/>
      <c r="L441" s="1349"/>
      <c r="M441" s="1349"/>
      <c r="N441" s="1349"/>
      <c r="O441" s="1349"/>
      <c r="P441" s="1349"/>
      <c r="Q441" s="1349"/>
      <c r="R441" s="1349"/>
      <c r="S441" s="1349"/>
      <c r="T441" s="1349"/>
      <c r="U441" s="1349"/>
      <c r="V441" s="1349"/>
      <c r="W441" s="1349"/>
      <c r="X441" s="1349"/>
      <c r="Y441" s="1349"/>
      <c r="Z441" s="1349"/>
      <c r="AA441" s="1349"/>
      <c r="AB441" s="1349"/>
      <c r="AC441" s="1349"/>
      <c r="AD441" s="1349"/>
      <c r="AE441" s="1349"/>
      <c r="AF441" s="1349"/>
      <c r="AG441" s="1349"/>
      <c r="AH441" s="1349"/>
      <c r="AI441" s="1349"/>
      <c r="AJ441" s="1349"/>
      <c r="AK441" s="1349"/>
      <c r="AL441" s="1349"/>
      <c r="AM441" s="1349"/>
      <c r="AN441" s="1349"/>
      <c r="AO441" s="1349"/>
    </row>
    <row r="442">
      <c r="G442" s="1349"/>
      <c r="H442" s="1349"/>
      <c r="I442" s="1349"/>
      <c r="J442" s="1349"/>
      <c r="K442" s="1349"/>
      <c r="L442" s="1349"/>
      <c r="M442" s="1349"/>
      <c r="N442" s="1349"/>
      <c r="O442" s="1349"/>
      <c r="P442" s="1349"/>
      <c r="Q442" s="1349"/>
      <c r="R442" s="1349"/>
      <c r="S442" s="1349"/>
      <c r="T442" s="1349"/>
      <c r="U442" s="1349"/>
      <c r="V442" s="1349"/>
      <c r="W442" s="1349"/>
      <c r="X442" s="1349"/>
      <c r="Y442" s="1349"/>
      <c r="Z442" s="1349"/>
      <c r="AA442" s="1349"/>
      <c r="AB442" s="1349"/>
      <c r="AC442" s="1349"/>
      <c r="AD442" s="1349"/>
      <c r="AE442" s="1349"/>
      <c r="AF442" s="1349"/>
      <c r="AG442" s="1349"/>
      <c r="AH442" s="1349"/>
      <c r="AI442" s="1349"/>
      <c r="AJ442" s="1349"/>
      <c r="AK442" s="1349"/>
      <c r="AL442" s="1349"/>
      <c r="AM442" s="1349"/>
      <c r="AN442" s="1349"/>
      <c r="AO442" s="1349"/>
    </row>
    <row r="443">
      <c r="G443" s="1349"/>
      <c r="H443" s="1349"/>
      <c r="I443" s="1349"/>
      <c r="J443" s="1349"/>
      <c r="K443" s="1349"/>
      <c r="L443" s="1349"/>
      <c r="M443" s="1349"/>
      <c r="N443" s="1349"/>
      <c r="O443" s="1349"/>
      <c r="P443" s="1349"/>
      <c r="Q443" s="1349"/>
      <c r="R443" s="1349"/>
      <c r="S443" s="1349"/>
      <c r="T443" s="1349"/>
      <c r="U443" s="1349"/>
      <c r="V443" s="1349"/>
      <c r="W443" s="1349"/>
      <c r="X443" s="1349"/>
      <c r="Y443" s="1349"/>
      <c r="Z443" s="1349"/>
      <c r="AA443" s="1349"/>
      <c r="AB443" s="1349"/>
      <c r="AC443" s="1349"/>
      <c r="AD443" s="1349"/>
      <c r="AE443" s="1349"/>
      <c r="AF443" s="1349"/>
      <c r="AG443" s="1349"/>
      <c r="AH443" s="1349"/>
      <c r="AI443" s="1349"/>
      <c r="AJ443" s="1349"/>
      <c r="AK443" s="1349"/>
      <c r="AL443" s="1349"/>
      <c r="AM443" s="1349"/>
      <c r="AN443" s="1349"/>
      <c r="AO443" s="1349"/>
    </row>
    <row r="444">
      <c r="G444" s="1349"/>
      <c r="H444" s="1349"/>
      <c r="I444" s="1349"/>
      <c r="J444" s="1349"/>
      <c r="K444" s="1349"/>
      <c r="L444" s="1349"/>
      <c r="M444" s="1349"/>
      <c r="N444" s="1349"/>
      <c r="O444" s="1349"/>
      <c r="P444" s="1349"/>
      <c r="Q444" s="1349"/>
      <c r="R444" s="1349"/>
      <c r="S444" s="1349"/>
      <c r="T444" s="1349"/>
      <c r="U444" s="1349"/>
      <c r="V444" s="1349"/>
      <c r="W444" s="1349"/>
      <c r="X444" s="1349"/>
      <c r="Y444" s="1349"/>
      <c r="Z444" s="1349"/>
      <c r="AA444" s="1349"/>
      <c r="AB444" s="1349"/>
      <c r="AC444" s="1349"/>
      <c r="AD444" s="1349"/>
      <c r="AE444" s="1349"/>
      <c r="AF444" s="1349"/>
      <c r="AG444" s="1349"/>
      <c r="AH444" s="1349"/>
      <c r="AI444" s="1349"/>
      <c r="AJ444" s="1349"/>
      <c r="AK444" s="1349"/>
      <c r="AL444" s="1349"/>
      <c r="AM444" s="1349"/>
      <c r="AN444" s="1349"/>
      <c r="AO444" s="1349"/>
    </row>
    <row r="445">
      <c r="G445" s="1349"/>
      <c r="H445" s="1349"/>
      <c r="I445" s="1349"/>
      <c r="J445" s="1349"/>
      <c r="K445" s="1349"/>
      <c r="L445" s="1349"/>
      <c r="M445" s="1349"/>
      <c r="N445" s="1349"/>
      <c r="O445" s="1349"/>
      <c r="P445" s="1349"/>
      <c r="Q445" s="1349"/>
      <c r="R445" s="1349"/>
      <c r="S445" s="1349"/>
      <c r="T445" s="1349"/>
      <c r="U445" s="1349"/>
      <c r="V445" s="1349"/>
      <c r="W445" s="1349"/>
      <c r="X445" s="1349"/>
      <c r="Y445" s="1349"/>
      <c r="Z445" s="1349"/>
      <c r="AA445" s="1349"/>
      <c r="AB445" s="1349"/>
      <c r="AC445" s="1349"/>
      <c r="AD445" s="1349"/>
      <c r="AE445" s="1349"/>
      <c r="AF445" s="1349"/>
      <c r="AG445" s="1349"/>
      <c r="AH445" s="1349"/>
      <c r="AI445" s="1349"/>
      <c r="AJ445" s="1349"/>
      <c r="AK445" s="1349"/>
      <c r="AL445" s="1349"/>
      <c r="AM445" s="1349"/>
      <c r="AN445" s="1349"/>
      <c r="AO445" s="1349"/>
    </row>
    <row r="446">
      <c r="G446" s="1349"/>
      <c r="H446" s="1349"/>
      <c r="I446" s="1349"/>
      <c r="J446" s="1349"/>
      <c r="K446" s="1349"/>
      <c r="L446" s="1349"/>
      <c r="M446" s="1349"/>
      <c r="N446" s="1349"/>
      <c r="O446" s="1349"/>
      <c r="P446" s="1349"/>
      <c r="Q446" s="1349"/>
      <c r="R446" s="1349"/>
      <c r="S446" s="1349"/>
      <c r="T446" s="1349"/>
      <c r="U446" s="1349"/>
      <c r="V446" s="1349"/>
      <c r="W446" s="1349"/>
      <c r="X446" s="1349"/>
      <c r="Y446" s="1349"/>
      <c r="Z446" s="1349"/>
      <c r="AA446" s="1349"/>
      <c r="AB446" s="1349"/>
      <c r="AC446" s="1349"/>
      <c r="AD446" s="1349"/>
      <c r="AE446" s="1349"/>
      <c r="AF446" s="1349"/>
      <c r="AG446" s="1349"/>
      <c r="AH446" s="1349"/>
      <c r="AI446" s="1349"/>
      <c r="AJ446" s="1349"/>
      <c r="AK446" s="1349"/>
      <c r="AL446" s="1349"/>
      <c r="AM446" s="1349"/>
      <c r="AN446" s="1349"/>
      <c r="AO446" s="1349"/>
    </row>
    <row r="447">
      <c r="G447" s="1349"/>
      <c r="H447" s="1349"/>
      <c r="I447" s="1349"/>
      <c r="J447" s="1349"/>
      <c r="K447" s="1349"/>
      <c r="L447" s="1349"/>
      <c r="M447" s="1349"/>
      <c r="N447" s="1349"/>
      <c r="O447" s="1349"/>
      <c r="P447" s="1349"/>
      <c r="Q447" s="1349"/>
      <c r="R447" s="1349"/>
      <c r="S447" s="1349"/>
      <c r="T447" s="1349"/>
      <c r="U447" s="1349"/>
      <c r="V447" s="1349"/>
      <c r="W447" s="1349"/>
      <c r="X447" s="1349"/>
      <c r="Y447" s="1349"/>
      <c r="Z447" s="1349"/>
      <c r="AA447" s="1349"/>
      <c r="AB447" s="1349"/>
      <c r="AC447" s="1349"/>
      <c r="AD447" s="1349"/>
      <c r="AE447" s="1349"/>
      <c r="AF447" s="1349"/>
      <c r="AG447" s="1349"/>
      <c r="AH447" s="1349"/>
      <c r="AI447" s="1349"/>
      <c r="AJ447" s="1349"/>
      <c r="AK447" s="1349"/>
      <c r="AL447" s="1349"/>
      <c r="AM447" s="1349"/>
      <c r="AN447" s="1349"/>
      <c r="AO447" s="1349"/>
    </row>
    <row r="448">
      <c r="G448" s="1349"/>
      <c r="H448" s="1349"/>
      <c r="I448" s="1349"/>
      <c r="J448" s="1349"/>
      <c r="K448" s="1349"/>
      <c r="L448" s="1349"/>
      <c r="M448" s="1349"/>
      <c r="N448" s="1349"/>
      <c r="O448" s="1349"/>
      <c r="P448" s="1349"/>
      <c r="Q448" s="1349"/>
      <c r="R448" s="1349"/>
      <c r="S448" s="1349"/>
      <c r="T448" s="1349"/>
      <c r="U448" s="1349"/>
      <c r="V448" s="1349"/>
      <c r="W448" s="1349"/>
      <c r="X448" s="1349"/>
      <c r="Y448" s="1349"/>
      <c r="Z448" s="1349"/>
      <c r="AA448" s="1349"/>
      <c r="AB448" s="1349"/>
      <c r="AC448" s="1349"/>
      <c r="AD448" s="1349"/>
      <c r="AE448" s="1349"/>
      <c r="AF448" s="1349"/>
      <c r="AG448" s="1349"/>
      <c r="AH448" s="1349"/>
      <c r="AI448" s="1349"/>
      <c r="AJ448" s="1349"/>
      <c r="AK448" s="1349"/>
      <c r="AL448" s="1349"/>
      <c r="AM448" s="1349"/>
      <c r="AN448" s="1349"/>
      <c r="AO448" s="1349"/>
    </row>
    <row r="449">
      <c r="G449" s="1349"/>
      <c r="H449" s="1349"/>
      <c r="I449" s="1349"/>
      <c r="J449" s="1349"/>
      <c r="K449" s="1349"/>
      <c r="L449" s="1349"/>
      <c r="M449" s="1349"/>
      <c r="N449" s="1349"/>
      <c r="O449" s="1349"/>
      <c r="P449" s="1349"/>
      <c r="Q449" s="1349"/>
      <c r="R449" s="1349"/>
      <c r="S449" s="1349"/>
      <c r="T449" s="1349"/>
      <c r="U449" s="1349"/>
      <c r="V449" s="1349"/>
      <c r="W449" s="1349"/>
      <c r="X449" s="1349"/>
      <c r="Y449" s="1349"/>
      <c r="Z449" s="1349"/>
      <c r="AA449" s="1349"/>
      <c r="AB449" s="1349"/>
      <c r="AC449" s="1349"/>
      <c r="AD449" s="1349"/>
      <c r="AE449" s="1349"/>
      <c r="AF449" s="1349"/>
      <c r="AG449" s="1349"/>
      <c r="AH449" s="1349"/>
      <c r="AI449" s="1349"/>
      <c r="AJ449" s="1349"/>
      <c r="AK449" s="1349"/>
      <c r="AL449" s="1349"/>
      <c r="AM449" s="1349"/>
      <c r="AN449" s="1349"/>
      <c r="AO449" s="1349"/>
    </row>
    <row r="450">
      <c r="G450" s="1349"/>
      <c r="H450" s="1349"/>
      <c r="I450" s="1349"/>
      <c r="J450" s="1349"/>
      <c r="K450" s="1349"/>
      <c r="L450" s="1349"/>
      <c r="M450" s="1349"/>
      <c r="N450" s="1349"/>
      <c r="O450" s="1349"/>
      <c r="P450" s="1349"/>
      <c r="Q450" s="1349"/>
      <c r="R450" s="1349"/>
      <c r="S450" s="1349"/>
      <c r="T450" s="1349"/>
      <c r="U450" s="1349"/>
      <c r="V450" s="1349"/>
      <c r="W450" s="1349"/>
      <c r="X450" s="1349"/>
      <c r="Y450" s="1349"/>
      <c r="Z450" s="1349"/>
      <c r="AA450" s="1349"/>
      <c r="AB450" s="1349"/>
      <c r="AC450" s="1349"/>
      <c r="AD450" s="1349"/>
      <c r="AE450" s="1349"/>
      <c r="AF450" s="1349"/>
      <c r="AG450" s="1349"/>
      <c r="AH450" s="1349"/>
      <c r="AI450" s="1349"/>
      <c r="AJ450" s="1349"/>
      <c r="AK450" s="1349"/>
      <c r="AL450" s="1349"/>
      <c r="AM450" s="1349"/>
      <c r="AN450" s="1349"/>
      <c r="AO450" s="1349"/>
    </row>
    <row r="451">
      <c r="G451" s="1349"/>
      <c r="H451" s="1349"/>
      <c r="I451" s="1349"/>
      <c r="J451" s="1349"/>
      <c r="K451" s="1349"/>
      <c r="L451" s="1349"/>
      <c r="M451" s="1349"/>
      <c r="N451" s="1349"/>
      <c r="O451" s="1349"/>
      <c r="P451" s="1349"/>
      <c r="Q451" s="1349"/>
      <c r="R451" s="1349"/>
      <c r="S451" s="1349"/>
      <c r="T451" s="1349"/>
      <c r="U451" s="1349"/>
      <c r="V451" s="1349"/>
      <c r="W451" s="1349"/>
      <c r="X451" s="1349"/>
      <c r="Y451" s="1349"/>
      <c r="Z451" s="1349"/>
      <c r="AA451" s="1349"/>
      <c r="AB451" s="1349"/>
      <c r="AC451" s="1349"/>
      <c r="AD451" s="1349"/>
      <c r="AE451" s="1349"/>
      <c r="AF451" s="1349"/>
      <c r="AG451" s="1349"/>
      <c r="AH451" s="1349"/>
      <c r="AI451" s="1349"/>
      <c r="AJ451" s="1349"/>
      <c r="AK451" s="1349"/>
      <c r="AL451" s="1349"/>
      <c r="AM451" s="1349"/>
      <c r="AN451" s="1349"/>
      <c r="AO451" s="1349"/>
    </row>
    <row r="452">
      <c r="G452" s="1349"/>
      <c r="H452" s="1349"/>
      <c r="I452" s="1349"/>
      <c r="J452" s="1349"/>
      <c r="K452" s="1349"/>
      <c r="L452" s="1349"/>
      <c r="M452" s="1349"/>
      <c r="N452" s="1349"/>
      <c r="O452" s="1349"/>
      <c r="P452" s="1349"/>
      <c r="Q452" s="1349"/>
      <c r="R452" s="1349"/>
      <c r="S452" s="1349"/>
      <c r="T452" s="1349"/>
      <c r="U452" s="1349"/>
      <c r="V452" s="1349"/>
      <c r="W452" s="1349"/>
      <c r="X452" s="1349"/>
      <c r="Y452" s="1349"/>
      <c r="Z452" s="1349"/>
      <c r="AA452" s="1349"/>
      <c r="AB452" s="1349"/>
      <c r="AC452" s="1349"/>
      <c r="AD452" s="1349"/>
      <c r="AE452" s="1349"/>
      <c r="AF452" s="1349"/>
      <c r="AG452" s="1349"/>
      <c r="AH452" s="1349"/>
      <c r="AI452" s="1349"/>
      <c r="AJ452" s="1349"/>
      <c r="AK452" s="1349"/>
      <c r="AL452" s="1349"/>
      <c r="AM452" s="1349"/>
      <c r="AN452" s="1349"/>
      <c r="AO452" s="1349"/>
    </row>
    <row r="453">
      <c r="G453" s="1349"/>
      <c r="H453" s="1349"/>
      <c r="I453" s="1349"/>
      <c r="J453" s="1349"/>
      <c r="K453" s="1349"/>
      <c r="L453" s="1349"/>
      <c r="M453" s="1349"/>
      <c r="N453" s="1349"/>
      <c r="O453" s="1349"/>
      <c r="P453" s="1349"/>
      <c r="Q453" s="1349"/>
      <c r="R453" s="1349"/>
      <c r="S453" s="1349"/>
      <c r="T453" s="1349"/>
      <c r="U453" s="1349"/>
      <c r="V453" s="1349"/>
      <c r="W453" s="1349"/>
      <c r="X453" s="1349"/>
      <c r="Y453" s="1349"/>
      <c r="Z453" s="1349"/>
      <c r="AA453" s="1349"/>
      <c r="AB453" s="1349"/>
      <c r="AC453" s="1349"/>
      <c r="AD453" s="1349"/>
      <c r="AE453" s="1349"/>
      <c r="AF453" s="1349"/>
      <c r="AG453" s="1349"/>
      <c r="AH453" s="1349"/>
      <c r="AI453" s="1349"/>
      <c r="AJ453" s="1349"/>
      <c r="AK453" s="1349"/>
      <c r="AL453" s="1349"/>
      <c r="AM453" s="1349"/>
      <c r="AN453" s="1349"/>
      <c r="AO453" s="1349"/>
    </row>
    <row r="454">
      <c r="G454" s="1349"/>
      <c r="H454" s="1349"/>
      <c r="I454" s="1349"/>
      <c r="J454" s="1349"/>
      <c r="K454" s="1349"/>
      <c r="L454" s="1349"/>
      <c r="M454" s="1349"/>
      <c r="N454" s="1349"/>
      <c r="O454" s="1349"/>
      <c r="P454" s="1349"/>
      <c r="Q454" s="1349"/>
      <c r="R454" s="1349"/>
      <c r="S454" s="1349"/>
      <c r="T454" s="1349"/>
      <c r="U454" s="1349"/>
      <c r="V454" s="1349"/>
      <c r="W454" s="1349"/>
      <c r="X454" s="1349"/>
      <c r="Y454" s="1349"/>
      <c r="Z454" s="1349"/>
      <c r="AA454" s="1349"/>
      <c r="AB454" s="1349"/>
      <c r="AC454" s="1349"/>
      <c r="AD454" s="1349"/>
      <c r="AE454" s="1349"/>
      <c r="AF454" s="1349"/>
      <c r="AG454" s="1349"/>
      <c r="AH454" s="1349"/>
      <c r="AI454" s="1349"/>
      <c r="AJ454" s="1349"/>
      <c r="AK454" s="1349"/>
      <c r="AL454" s="1349"/>
      <c r="AM454" s="1349"/>
      <c r="AN454" s="1349"/>
      <c r="AO454" s="1349"/>
    </row>
    <row r="455">
      <c r="G455" s="1349"/>
      <c r="H455" s="1349"/>
      <c r="I455" s="1349"/>
      <c r="J455" s="1349"/>
      <c r="K455" s="1349"/>
      <c r="L455" s="1349"/>
      <c r="M455" s="1349"/>
      <c r="N455" s="1349"/>
      <c r="O455" s="1349"/>
      <c r="P455" s="1349"/>
      <c r="Q455" s="1349"/>
      <c r="R455" s="1349"/>
      <c r="S455" s="1349"/>
      <c r="T455" s="1349"/>
      <c r="U455" s="1349"/>
      <c r="V455" s="1349"/>
      <c r="W455" s="1349"/>
      <c r="X455" s="1349"/>
      <c r="Y455" s="1349"/>
      <c r="Z455" s="1349"/>
      <c r="AA455" s="1349"/>
      <c r="AB455" s="1349"/>
      <c r="AC455" s="1349"/>
      <c r="AD455" s="1349"/>
      <c r="AE455" s="1349"/>
      <c r="AF455" s="1349"/>
      <c r="AG455" s="1349"/>
      <c r="AH455" s="1349"/>
      <c r="AI455" s="1349"/>
      <c r="AJ455" s="1349"/>
      <c r="AK455" s="1349"/>
      <c r="AL455" s="1349"/>
      <c r="AM455" s="1349"/>
      <c r="AN455" s="1349"/>
      <c r="AO455" s="1349"/>
    </row>
    <row r="456">
      <c r="G456" s="1349"/>
      <c r="H456" s="1349"/>
      <c r="I456" s="1349"/>
      <c r="J456" s="1349"/>
      <c r="K456" s="1349"/>
      <c r="L456" s="1349"/>
      <c r="M456" s="1349"/>
      <c r="N456" s="1349"/>
      <c r="O456" s="1349"/>
      <c r="P456" s="1349"/>
      <c r="Q456" s="1349"/>
      <c r="R456" s="1349"/>
      <c r="S456" s="1349"/>
      <c r="T456" s="1349"/>
      <c r="U456" s="1349"/>
      <c r="V456" s="1349"/>
      <c r="W456" s="1349"/>
      <c r="X456" s="1349"/>
      <c r="Y456" s="1349"/>
      <c r="Z456" s="1349"/>
      <c r="AA456" s="1349"/>
      <c r="AB456" s="1349"/>
      <c r="AC456" s="1349"/>
      <c r="AD456" s="1349"/>
      <c r="AE456" s="1349"/>
      <c r="AF456" s="1349"/>
      <c r="AG456" s="1349"/>
      <c r="AH456" s="1349"/>
      <c r="AI456" s="1349"/>
      <c r="AJ456" s="1349"/>
      <c r="AK456" s="1349"/>
      <c r="AL456" s="1349"/>
      <c r="AM456" s="1349"/>
      <c r="AN456" s="1349"/>
      <c r="AO456" s="1349"/>
    </row>
    <row r="457">
      <c r="G457" s="1349"/>
      <c r="H457" s="1349"/>
      <c r="I457" s="1349"/>
      <c r="J457" s="1349"/>
      <c r="K457" s="1349"/>
      <c r="L457" s="1349"/>
      <c r="M457" s="1349"/>
      <c r="N457" s="1349"/>
      <c r="O457" s="1349"/>
      <c r="P457" s="1349"/>
      <c r="Q457" s="1349"/>
      <c r="R457" s="1349"/>
      <c r="S457" s="1349"/>
      <c r="T457" s="1349"/>
      <c r="U457" s="1349"/>
      <c r="V457" s="1349"/>
      <c r="W457" s="1349"/>
      <c r="X457" s="1349"/>
      <c r="Y457" s="1349"/>
      <c r="Z457" s="1349"/>
      <c r="AA457" s="1349"/>
      <c r="AB457" s="1349"/>
      <c r="AC457" s="1349"/>
      <c r="AD457" s="1349"/>
      <c r="AE457" s="1349"/>
      <c r="AF457" s="1349"/>
      <c r="AG457" s="1349"/>
      <c r="AH457" s="1349"/>
      <c r="AI457" s="1349"/>
      <c r="AJ457" s="1349"/>
      <c r="AK457" s="1349"/>
      <c r="AL457" s="1349"/>
      <c r="AM457" s="1349"/>
      <c r="AN457" s="1349"/>
      <c r="AO457" s="1349"/>
    </row>
    <row r="458">
      <c r="G458" s="1349"/>
      <c r="H458" s="1349"/>
      <c r="I458" s="1349"/>
      <c r="J458" s="1349"/>
      <c r="K458" s="1349"/>
      <c r="L458" s="1349"/>
      <c r="M458" s="1349"/>
      <c r="N458" s="1349"/>
      <c r="O458" s="1349"/>
      <c r="P458" s="1349"/>
      <c r="Q458" s="1349"/>
      <c r="R458" s="1349"/>
      <c r="S458" s="1349"/>
      <c r="T458" s="1349"/>
      <c r="U458" s="1349"/>
      <c r="V458" s="1349"/>
      <c r="W458" s="1349"/>
      <c r="X458" s="1349"/>
      <c r="Y458" s="1349"/>
      <c r="Z458" s="1349"/>
      <c r="AA458" s="1349"/>
      <c r="AB458" s="1349"/>
      <c r="AC458" s="1349"/>
      <c r="AD458" s="1349"/>
      <c r="AE458" s="1349"/>
      <c r="AF458" s="1349"/>
      <c r="AG458" s="1349"/>
      <c r="AH458" s="1349"/>
      <c r="AI458" s="1349"/>
      <c r="AJ458" s="1349"/>
      <c r="AK458" s="1349"/>
      <c r="AL458" s="1349"/>
      <c r="AM458" s="1349"/>
      <c r="AN458" s="1349"/>
      <c r="AO458" s="1349"/>
    </row>
    <row r="459">
      <c r="G459" s="1349"/>
      <c r="H459" s="1349"/>
      <c r="I459" s="1349"/>
      <c r="J459" s="1349"/>
      <c r="K459" s="1349"/>
      <c r="L459" s="1349"/>
      <c r="M459" s="1349"/>
      <c r="N459" s="1349"/>
      <c r="O459" s="1349"/>
      <c r="P459" s="1349"/>
      <c r="Q459" s="1349"/>
      <c r="R459" s="1349"/>
      <c r="S459" s="1349"/>
      <c r="T459" s="1349"/>
      <c r="U459" s="1349"/>
      <c r="V459" s="1349"/>
      <c r="W459" s="1349"/>
      <c r="X459" s="1349"/>
      <c r="Y459" s="1349"/>
      <c r="Z459" s="1349"/>
      <c r="AA459" s="1349"/>
      <c r="AB459" s="1349"/>
      <c r="AC459" s="1349"/>
      <c r="AD459" s="1349"/>
      <c r="AE459" s="1349"/>
      <c r="AF459" s="1349"/>
      <c r="AG459" s="1349"/>
      <c r="AH459" s="1349"/>
      <c r="AI459" s="1349"/>
      <c r="AJ459" s="1349"/>
      <c r="AK459" s="1349"/>
      <c r="AL459" s="1349"/>
      <c r="AM459" s="1349"/>
      <c r="AN459" s="1349"/>
      <c r="AO459" s="1349"/>
    </row>
    <row r="460">
      <c r="G460" s="1349"/>
      <c r="H460" s="1349"/>
      <c r="I460" s="1349"/>
      <c r="J460" s="1349"/>
      <c r="K460" s="1349"/>
      <c r="L460" s="1349"/>
      <c r="M460" s="1349"/>
      <c r="N460" s="1349"/>
      <c r="O460" s="1349"/>
      <c r="P460" s="1349"/>
      <c r="Q460" s="1349"/>
      <c r="R460" s="1349"/>
      <c r="S460" s="1349"/>
      <c r="T460" s="1349"/>
      <c r="U460" s="1349"/>
      <c r="V460" s="1349"/>
      <c r="W460" s="1349"/>
      <c r="X460" s="1349"/>
      <c r="Y460" s="1349"/>
      <c r="Z460" s="1349"/>
      <c r="AA460" s="1349"/>
      <c r="AB460" s="1349"/>
      <c r="AC460" s="1349"/>
      <c r="AD460" s="1349"/>
      <c r="AE460" s="1349"/>
      <c r="AF460" s="1349"/>
      <c r="AG460" s="1349"/>
      <c r="AH460" s="1349"/>
      <c r="AI460" s="1349"/>
      <c r="AJ460" s="1349"/>
      <c r="AK460" s="1349"/>
      <c r="AL460" s="1349"/>
      <c r="AM460" s="1349"/>
      <c r="AN460" s="1349"/>
      <c r="AO460" s="1349"/>
    </row>
    <row r="461">
      <c r="G461" s="1349"/>
      <c r="H461" s="1349"/>
      <c r="I461" s="1349"/>
      <c r="J461" s="1349"/>
      <c r="K461" s="1349"/>
      <c r="L461" s="1349"/>
      <c r="M461" s="1349"/>
      <c r="N461" s="1349"/>
      <c r="O461" s="1349"/>
      <c r="P461" s="1349"/>
      <c r="Q461" s="1349"/>
      <c r="R461" s="1349"/>
      <c r="S461" s="1349"/>
      <c r="T461" s="1349"/>
      <c r="U461" s="1349"/>
      <c r="V461" s="1349"/>
      <c r="W461" s="1349"/>
      <c r="X461" s="1349"/>
      <c r="Y461" s="1349"/>
      <c r="Z461" s="1349"/>
      <c r="AA461" s="1349"/>
      <c r="AB461" s="1349"/>
      <c r="AC461" s="1349"/>
      <c r="AD461" s="1349"/>
      <c r="AE461" s="1349"/>
      <c r="AF461" s="1349"/>
      <c r="AG461" s="1349"/>
      <c r="AH461" s="1349"/>
      <c r="AI461" s="1349"/>
      <c r="AJ461" s="1349"/>
      <c r="AK461" s="1349"/>
      <c r="AL461" s="1349"/>
      <c r="AM461" s="1349"/>
      <c r="AN461" s="1349"/>
      <c r="AO461" s="1349"/>
    </row>
    <row r="462">
      <c r="G462" s="1349"/>
      <c r="H462" s="1349"/>
      <c r="I462" s="1349"/>
      <c r="J462" s="1349"/>
      <c r="K462" s="1349"/>
      <c r="L462" s="1349"/>
      <c r="M462" s="1349"/>
      <c r="N462" s="1349"/>
      <c r="O462" s="1349"/>
      <c r="P462" s="1349"/>
      <c r="Q462" s="1349"/>
      <c r="R462" s="1349"/>
      <c r="S462" s="1349"/>
      <c r="T462" s="1349"/>
      <c r="U462" s="1349"/>
      <c r="V462" s="1349"/>
      <c r="W462" s="1349"/>
      <c r="X462" s="1349"/>
      <c r="Y462" s="1349"/>
      <c r="Z462" s="1349"/>
      <c r="AA462" s="1349"/>
      <c r="AB462" s="1349"/>
      <c r="AC462" s="1349"/>
      <c r="AD462" s="1349"/>
      <c r="AE462" s="1349"/>
      <c r="AF462" s="1349"/>
      <c r="AG462" s="1349"/>
      <c r="AH462" s="1349"/>
      <c r="AI462" s="1349"/>
      <c r="AJ462" s="1349"/>
      <c r="AK462" s="1349"/>
      <c r="AL462" s="1349"/>
      <c r="AM462" s="1349"/>
      <c r="AN462" s="1349"/>
      <c r="AO462" s="1349"/>
    </row>
    <row r="463">
      <c r="G463" s="1349"/>
      <c r="H463" s="1349"/>
      <c r="I463" s="1349"/>
      <c r="J463" s="1349"/>
      <c r="K463" s="1349"/>
      <c r="L463" s="1349"/>
      <c r="M463" s="1349"/>
      <c r="N463" s="1349"/>
      <c r="O463" s="1349"/>
      <c r="P463" s="1349"/>
      <c r="Q463" s="1349"/>
      <c r="R463" s="1349"/>
      <c r="S463" s="1349"/>
      <c r="T463" s="1349"/>
      <c r="U463" s="1349"/>
      <c r="V463" s="1349"/>
      <c r="W463" s="1349"/>
      <c r="X463" s="1349"/>
      <c r="Y463" s="1349"/>
      <c r="Z463" s="1349"/>
      <c r="AA463" s="1349"/>
      <c r="AB463" s="1349"/>
      <c r="AC463" s="1349"/>
      <c r="AD463" s="1349"/>
      <c r="AE463" s="1349"/>
      <c r="AF463" s="1349"/>
      <c r="AG463" s="1349"/>
      <c r="AH463" s="1349"/>
      <c r="AI463" s="1349"/>
      <c r="AJ463" s="1349"/>
      <c r="AK463" s="1349"/>
      <c r="AL463" s="1349"/>
      <c r="AM463" s="1349"/>
      <c r="AN463" s="1349"/>
      <c r="AO463" s="1349"/>
    </row>
    <row r="464">
      <c r="G464" s="1349"/>
      <c r="H464" s="1349"/>
      <c r="I464" s="1349"/>
      <c r="J464" s="1349"/>
      <c r="K464" s="1349"/>
      <c r="L464" s="1349"/>
      <c r="M464" s="1349"/>
      <c r="N464" s="1349"/>
      <c r="O464" s="1349"/>
      <c r="P464" s="1349"/>
      <c r="Q464" s="1349"/>
      <c r="R464" s="1349"/>
      <c r="S464" s="1349"/>
      <c r="T464" s="1349"/>
      <c r="U464" s="1349"/>
      <c r="V464" s="1349"/>
      <c r="W464" s="1349"/>
      <c r="X464" s="1349"/>
      <c r="Y464" s="1349"/>
      <c r="Z464" s="1349"/>
      <c r="AA464" s="1349"/>
      <c r="AB464" s="1349"/>
      <c r="AC464" s="1349"/>
      <c r="AD464" s="1349"/>
      <c r="AE464" s="1349"/>
      <c r="AF464" s="1349"/>
      <c r="AG464" s="1349"/>
      <c r="AH464" s="1349"/>
      <c r="AI464" s="1349"/>
      <c r="AJ464" s="1349"/>
      <c r="AK464" s="1349"/>
      <c r="AL464" s="1349"/>
      <c r="AM464" s="1349"/>
      <c r="AN464" s="1349"/>
      <c r="AO464" s="1349"/>
    </row>
    <row r="465">
      <c r="G465" s="1349"/>
      <c r="H465" s="1349"/>
      <c r="I465" s="1349"/>
      <c r="J465" s="1349"/>
      <c r="K465" s="1349"/>
      <c r="L465" s="1349"/>
      <c r="M465" s="1349"/>
      <c r="N465" s="1349"/>
      <c r="O465" s="1349"/>
      <c r="P465" s="1349"/>
      <c r="Q465" s="1349"/>
      <c r="R465" s="1349"/>
      <c r="S465" s="1349"/>
      <c r="T465" s="1349"/>
      <c r="U465" s="1349"/>
      <c r="V465" s="1349"/>
      <c r="W465" s="1349"/>
      <c r="X465" s="1349"/>
      <c r="Y465" s="1349"/>
      <c r="Z465" s="1349"/>
      <c r="AA465" s="1349"/>
      <c r="AB465" s="1349"/>
      <c r="AC465" s="1349"/>
      <c r="AD465" s="1349"/>
      <c r="AE465" s="1349"/>
      <c r="AF465" s="1349"/>
      <c r="AG465" s="1349"/>
      <c r="AH465" s="1349"/>
      <c r="AI465" s="1349"/>
      <c r="AJ465" s="1349"/>
      <c r="AK465" s="1349"/>
      <c r="AL465" s="1349"/>
      <c r="AM465" s="1349"/>
      <c r="AN465" s="1349"/>
      <c r="AO465" s="1349"/>
    </row>
    <row r="466">
      <c r="G466" s="1349"/>
      <c r="H466" s="1349"/>
      <c r="I466" s="1349"/>
      <c r="J466" s="1349"/>
      <c r="K466" s="1349"/>
      <c r="L466" s="1349"/>
      <c r="M466" s="1349"/>
      <c r="N466" s="1349"/>
      <c r="O466" s="1349"/>
      <c r="P466" s="1349"/>
      <c r="Q466" s="1349"/>
      <c r="R466" s="1349"/>
      <c r="S466" s="1349"/>
      <c r="T466" s="1349"/>
      <c r="U466" s="1349"/>
      <c r="V466" s="1349"/>
      <c r="W466" s="1349"/>
      <c r="X466" s="1349"/>
      <c r="Y466" s="1349"/>
      <c r="Z466" s="1349"/>
      <c r="AA466" s="1349"/>
      <c r="AB466" s="1349"/>
      <c r="AC466" s="1349"/>
      <c r="AD466" s="1349"/>
      <c r="AE466" s="1349"/>
      <c r="AF466" s="1349"/>
      <c r="AG466" s="1349"/>
      <c r="AH466" s="1349"/>
      <c r="AI466" s="1349"/>
      <c r="AJ466" s="1349"/>
      <c r="AK466" s="1349"/>
      <c r="AL466" s="1349"/>
      <c r="AM466" s="1349"/>
      <c r="AN466" s="1349"/>
      <c r="AO466" s="1349"/>
    </row>
    <row r="467">
      <c r="G467" s="1349"/>
      <c r="H467" s="1349"/>
      <c r="I467" s="1349"/>
      <c r="J467" s="1349"/>
      <c r="K467" s="1349"/>
      <c r="L467" s="1349"/>
      <c r="M467" s="1349"/>
      <c r="N467" s="1349"/>
      <c r="O467" s="1349"/>
      <c r="P467" s="1349"/>
      <c r="Q467" s="1349"/>
      <c r="R467" s="1349"/>
      <c r="S467" s="1349"/>
      <c r="T467" s="1349"/>
      <c r="U467" s="1349"/>
      <c r="V467" s="1349"/>
      <c r="W467" s="1349"/>
      <c r="X467" s="1349"/>
      <c r="Y467" s="1349"/>
      <c r="Z467" s="1349"/>
      <c r="AA467" s="1349"/>
      <c r="AB467" s="1349"/>
      <c r="AC467" s="1349"/>
      <c r="AD467" s="1349"/>
      <c r="AE467" s="1349"/>
      <c r="AF467" s="1349"/>
      <c r="AG467" s="1349"/>
      <c r="AH467" s="1349"/>
      <c r="AI467" s="1349"/>
      <c r="AJ467" s="1349"/>
      <c r="AK467" s="1349"/>
      <c r="AL467" s="1349"/>
      <c r="AM467" s="1349"/>
      <c r="AN467" s="1349"/>
      <c r="AO467" s="1349"/>
    </row>
    <row r="468">
      <c r="G468" s="1349"/>
      <c r="H468" s="1349"/>
      <c r="I468" s="1349"/>
      <c r="J468" s="1349"/>
      <c r="K468" s="1349"/>
      <c r="L468" s="1349"/>
      <c r="M468" s="1349"/>
      <c r="N468" s="1349"/>
      <c r="O468" s="1349"/>
      <c r="P468" s="1349"/>
      <c r="Q468" s="1349"/>
      <c r="R468" s="1349"/>
      <c r="S468" s="1349"/>
      <c r="T468" s="1349"/>
      <c r="U468" s="1349"/>
      <c r="V468" s="1349"/>
      <c r="W468" s="1349"/>
      <c r="X468" s="1349"/>
      <c r="Y468" s="1349"/>
      <c r="Z468" s="1349"/>
      <c r="AA468" s="1349"/>
      <c r="AB468" s="1349"/>
      <c r="AC468" s="1349"/>
      <c r="AD468" s="1349"/>
      <c r="AE468" s="1349"/>
      <c r="AF468" s="1349"/>
      <c r="AG468" s="1349"/>
      <c r="AH468" s="1349"/>
      <c r="AI468" s="1349"/>
      <c r="AJ468" s="1349"/>
      <c r="AK468" s="1349"/>
      <c r="AL468" s="1349"/>
      <c r="AM468" s="1349"/>
      <c r="AN468" s="1349"/>
      <c r="AO468" s="1349"/>
    </row>
    <row r="469">
      <c r="G469" s="1349"/>
      <c r="H469" s="1349"/>
      <c r="I469" s="1349"/>
      <c r="J469" s="1349"/>
      <c r="K469" s="1349"/>
      <c r="L469" s="1349"/>
      <c r="M469" s="1349"/>
      <c r="N469" s="1349"/>
      <c r="O469" s="1349"/>
      <c r="P469" s="1349"/>
      <c r="Q469" s="1349"/>
      <c r="R469" s="1349"/>
      <c r="S469" s="1349"/>
      <c r="T469" s="1349"/>
      <c r="U469" s="1349"/>
      <c r="V469" s="1349"/>
      <c r="W469" s="1349"/>
      <c r="X469" s="1349"/>
      <c r="Y469" s="1349"/>
      <c r="Z469" s="1349"/>
      <c r="AA469" s="1349"/>
      <c r="AB469" s="1349"/>
      <c r="AC469" s="1349"/>
      <c r="AD469" s="1349"/>
      <c r="AE469" s="1349"/>
      <c r="AF469" s="1349"/>
      <c r="AG469" s="1349"/>
      <c r="AH469" s="1349"/>
      <c r="AI469" s="1349"/>
      <c r="AJ469" s="1349"/>
      <c r="AK469" s="1349"/>
      <c r="AL469" s="1349"/>
      <c r="AM469" s="1349"/>
      <c r="AN469" s="1349"/>
      <c r="AO469" s="1349"/>
    </row>
    <row r="470">
      <c r="G470" s="1349"/>
      <c r="H470" s="1349"/>
      <c r="I470" s="1349"/>
      <c r="J470" s="1349"/>
      <c r="K470" s="1349"/>
      <c r="L470" s="1349"/>
      <c r="M470" s="1349"/>
      <c r="N470" s="1349"/>
      <c r="O470" s="1349"/>
      <c r="P470" s="1349"/>
      <c r="Q470" s="1349"/>
      <c r="R470" s="1349"/>
      <c r="S470" s="1349"/>
      <c r="T470" s="1349"/>
      <c r="U470" s="1349"/>
      <c r="V470" s="1349"/>
      <c r="W470" s="1349"/>
      <c r="X470" s="1349"/>
      <c r="Y470" s="1349"/>
      <c r="Z470" s="1349"/>
      <c r="AA470" s="1349"/>
      <c r="AB470" s="1349"/>
      <c r="AC470" s="1349"/>
      <c r="AD470" s="1349"/>
      <c r="AE470" s="1349"/>
      <c r="AF470" s="1349"/>
      <c r="AG470" s="1349"/>
      <c r="AH470" s="1349"/>
      <c r="AI470" s="1349"/>
      <c r="AJ470" s="1349"/>
      <c r="AK470" s="1349"/>
      <c r="AL470" s="1349"/>
      <c r="AM470" s="1349"/>
      <c r="AN470" s="1349"/>
      <c r="AO470" s="1349"/>
    </row>
    <row r="471">
      <c r="G471" s="1349"/>
      <c r="H471" s="1349"/>
      <c r="I471" s="1349"/>
      <c r="J471" s="1349"/>
      <c r="K471" s="1349"/>
      <c r="L471" s="1349"/>
      <c r="M471" s="1349"/>
      <c r="N471" s="1349"/>
      <c r="O471" s="1349"/>
      <c r="P471" s="1349"/>
      <c r="Q471" s="1349"/>
      <c r="R471" s="1349"/>
      <c r="S471" s="1349"/>
      <c r="T471" s="1349"/>
      <c r="U471" s="1349"/>
      <c r="V471" s="1349"/>
      <c r="W471" s="1349"/>
      <c r="X471" s="1349"/>
      <c r="Y471" s="1349"/>
      <c r="Z471" s="1349"/>
      <c r="AA471" s="1349"/>
      <c r="AB471" s="1349"/>
      <c r="AC471" s="1349"/>
      <c r="AD471" s="1349"/>
      <c r="AE471" s="1349"/>
      <c r="AF471" s="1349"/>
      <c r="AG471" s="1349"/>
      <c r="AH471" s="1349"/>
      <c r="AI471" s="1349"/>
      <c r="AJ471" s="1349"/>
      <c r="AK471" s="1349"/>
      <c r="AL471" s="1349"/>
      <c r="AM471" s="1349"/>
      <c r="AN471" s="1349"/>
      <c r="AO471" s="1349"/>
    </row>
    <row r="472">
      <c r="G472" s="1349"/>
      <c r="H472" s="1349"/>
      <c r="I472" s="1349"/>
      <c r="J472" s="1349"/>
      <c r="K472" s="1349"/>
      <c r="L472" s="1349"/>
      <c r="M472" s="1349"/>
      <c r="N472" s="1349"/>
      <c r="O472" s="1349"/>
      <c r="P472" s="1349"/>
      <c r="Q472" s="1349"/>
      <c r="R472" s="1349"/>
      <c r="S472" s="1349"/>
      <c r="T472" s="1349"/>
      <c r="U472" s="1349"/>
      <c r="V472" s="1349"/>
      <c r="W472" s="1349"/>
      <c r="X472" s="1349"/>
      <c r="Y472" s="1349"/>
      <c r="Z472" s="1349"/>
      <c r="AA472" s="1349"/>
      <c r="AB472" s="1349"/>
      <c r="AC472" s="1349"/>
      <c r="AD472" s="1349"/>
      <c r="AE472" s="1349"/>
      <c r="AF472" s="1349"/>
      <c r="AG472" s="1349"/>
      <c r="AH472" s="1349"/>
      <c r="AI472" s="1349"/>
      <c r="AJ472" s="1349"/>
      <c r="AK472" s="1349"/>
      <c r="AL472" s="1349"/>
      <c r="AM472" s="1349"/>
      <c r="AN472" s="1349"/>
      <c r="AO472" s="1349"/>
    </row>
    <row r="473">
      <c r="G473" s="1349"/>
      <c r="H473" s="1349"/>
      <c r="I473" s="1349"/>
      <c r="J473" s="1349"/>
      <c r="K473" s="1349"/>
      <c r="L473" s="1349"/>
      <c r="M473" s="1349"/>
      <c r="N473" s="1349"/>
      <c r="O473" s="1349"/>
      <c r="P473" s="1349"/>
      <c r="Q473" s="1349"/>
      <c r="R473" s="1349"/>
      <c r="S473" s="1349"/>
      <c r="T473" s="1349"/>
      <c r="U473" s="1349"/>
      <c r="V473" s="1349"/>
      <c r="W473" s="1349"/>
      <c r="X473" s="1349"/>
      <c r="Y473" s="1349"/>
      <c r="Z473" s="1349"/>
      <c r="AA473" s="1349"/>
      <c r="AB473" s="1349"/>
      <c r="AC473" s="1349"/>
      <c r="AD473" s="1349"/>
      <c r="AE473" s="1349"/>
      <c r="AF473" s="1349"/>
      <c r="AG473" s="1349"/>
      <c r="AH473" s="1349"/>
      <c r="AI473" s="1349"/>
      <c r="AJ473" s="1349"/>
      <c r="AK473" s="1349"/>
      <c r="AL473" s="1349"/>
      <c r="AM473" s="1349"/>
      <c r="AN473" s="1349"/>
      <c r="AO473" s="1349"/>
    </row>
    <row r="474">
      <c r="G474" s="1349"/>
      <c r="H474" s="1349"/>
      <c r="I474" s="1349"/>
      <c r="J474" s="1349"/>
      <c r="K474" s="1349"/>
      <c r="L474" s="1349"/>
      <c r="M474" s="1349"/>
      <c r="N474" s="1349"/>
      <c r="O474" s="1349"/>
      <c r="P474" s="1349"/>
      <c r="Q474" s="1349"/>
      <c r="R474" s="1349"/>
      <c r="S474" s="1349"/>
      <c r="T474" s="1349"/>
      <c r="U474" s="1349"/>
      <c r="V474" s="1349"/>
      <c r="W474" s="1349"/>
      <c r="X474" s="1349"/>
      <c r="Y474" s="1349"/>
      <c r="Z474" s="1349"/>
      <c r="AA474" s="1349"/>
      <c r="AB474" s="1349"/>
      <c r="AC474" s="1349"/>
      <c r="AD474" s="1349"/>
      <c r="AE474" s="1349"/>
      <c r="AF474" s="1349"/>
      <c r="AG474" s="1349"/>
      <c r="AH474" s="1349"/>
      <c r="AI474" s="1349"/>
      <c r="AJ474" s="1349"/>
      <c r="AK474" s="1349"/>
      <c r="AL474" s="1349"/>
      <c r="AM474" s="1349"/>
      <c r="AN474" s="1349"/>
      <c r="AO474" s="1349"/>
    </row>
    <row r="475">
      <c r="G475" s="1349"/>
      <c r="H475" s="1349"/>
      <c r="I475" s="1349"/>
      <c r="J475" s="1349"/>
      <c r="K475" s="1349"/>
      <c r="L475" s="1349"/>
      <c r="M475" s="1349"/>
      <c r="N475" s="1349"/>
      <c r="O475" s="1349"/>
      <c r="P475" s="1349"/>
      <c r="Q475" s="1349"/>
      <c r="R475" s="1349"/>
      <c r="S475" s="1349"/>
      <c r="T475" s="1349"/>
      <c r="U475" s="1349"/>
      <c r="V475" s="1349"/>
      <c r="W475" s="1349"/>
      <c r="X475" s="1349"/>
      <c r="Y475" s="1349"/>
      <c r="Z475" s="1349"/>
      <c r="AA475" s="1349"/>
      <c r="AB475" s="1349"/>
      <c r="AC475" s="1349"/>
      <c r="AD475" s="1349"/>
      <c r="AE475" s="1349"/>
      <c r="AF475" s="1349"/>
      <c r="AG475" s="1349"/>
      <c r="AH475" s="1349"/>
      <c r="AI475" s="1349"/>
      <c r="AJ475" s="1349"/>
      <c r="AK475" s="1349"/>
      <c r="AL475" s="1349"/>
      <c r="AM475" s="1349"/>
      <c r="AN475" s="1349"/>
      <c r="AO475" s="1349"/>
    </row>
    <row r="476">
      <c r="G476" s="1349"/>
      <c r="H476" s="1349"/>
      <c r="I476" s="1349"/>
      <c r="J476" s="1349"/>
      <c r="K476" s="1349"/>
      <c r="L476" s="1349"/>
      <c r="M476" s="1349"/>
      <c r="N476" s="1349"/>
      <c r="O476" s="1349"/>
      <c r="P476" s="1349"/>
      <c r="Q476" s="1349"/>
      <c r="R476" s="1349"/>
      <c r="S476" s="1349"/>
      <c r="T476" s="1349"/>
      <c r="U476" s="1349"/>
      <c r="V476" s="1349"/>
      <c r="W476" s="1349"/>
      <c r="X476" s="1349"/>
      <c r="Y476" s="1349"/>
      <c r="Z476" s="1349"/>
      <c r="AA476" s="1349"/>
      <c r="AB476" s="1349"/>
      <c r="AC476" s="1349"/>
      <c r="AD476" s="1349"/>
      <c r="AE476" s="1349"/>
      <c r="AF476" s="1349"/>
      <c r="AG476" s="1349"/>
      <c r="AH476" s="1349"/>
      <c r="AI476" s="1349"/>
      <c r="AJ476" s="1349"/>
      <c r="AK476" s="1349"/>
      <c r="AL476" s="1349"/>
      <c r="AM476" s="1349"/>
      <c r="AN476" s="1349"/>
      <c r="AO476" s="1349"/>
    </row>
    <row r="477">
      <c r="G477" s="1349"/>
      <c r="H477" s="1349"/>
      <c r="I477" s="1349"/>
      <c r="J477" s="1349"/>
      <c r="K477" s="1349"/>
      <c r="L477" s="1349"/>
      <c r="M477" s="1349"/>
      <c r="N477" s="1349"/>
      <c r="O477" s="1349"/>
      <c r="P477" s="1349"/>
      <c r="Q477" s="1349"/>
      <c r="R477" s="1349"/>
      <c r="S477" s="1349"/>
      <c r="T477" s="1349"/>
      <c r="U477" s="1349"/>
      <c r="V477" s="1349"/>
      <c r="W477" s="1349"/>
      <c r="X477" s="1349"/>
      <c r="Y477" s="1349"/>
      <c r="Z477" s="1349"/>
      <c r="AA477" s="1349"/>
      <c r="AB477" s="1349"/>
      <c r="AC477" s="1349"/>
      <c r="AD477" s="1349"/>
      <c r="AE477" s="1349"/>
      <c r="AF477" s="1349"/>
      <c r="AG477" s="1349"/>
      <c r="AH477" s="1349"/>
      <c r="AI477" s="1349"/>
      <c r="AJ477" s="1349"/>
      <c r="AK477" s="1349"/>
      <c r="AL477" s="1349"/>
      <c r="AM477" s="1349"/>
      <c r="AN477" s="1349"/>
      <c r="AO477" s="1349"/>
    </row>
    <row r="478">
      <c r="G478" s="1349"/>
      <c r="H478" s="1349"/>
      <c r="I478" s="1349"/>
      <c r="J478" s="1349"/>
      <c r="K478" s="1349"/>
      <c r="L478" s="1349"/>
      <c r="M478" s="1349"/>
      <c r="N478" s="1349"/>
      <c r="O478" s="1349"/>
      <c r="P478" s="1349"/>
      <c r="Q478" s="1349"/>
      <c r="R478" s="1349"/>
      <c r="S478" s="1349"/>
      <c r="T478" s="1349"/>
      <c r="U478" s="1349"/>
      <c r="V478" s="1349"/>
      <c r="W478" s="1349"/>
      <c r="X478" s="1349"/>
      <c r="Y478" s="1349"/>
      <c r="Z478" s="1349"/>
      <c r="AA478" s="1349"/>
      <c r="AB478" s="1349"/>
      <c r="AC478" s="1349"/>
      <c r="AD478" s="1349"/>
      <c r="AE478" s="1349"/>
      <c r="AF478" s="1349"/>
      <c r="AG478" s="1349"/>
      <c r="AH478" s="1349"/>
      <c r="AI478" s="1349"/>
      <c r="AJ478" s="1349"/>
      <c r="AK478" s="1349"/>
      <c r="AL478" s="1349"/>
      <c r="AM478" s="1349"/>
      <c r="AN478" s="1349"/>
      <c r="AO478" s="1349"/>
    </row>
    <row r="479">
      <c r="G479" s="1349"/>
      <c r="H479" s="1349"/>
      <c r="I479" s="1349"/>
      <c r="J479" s="1349"/>
      <c r="K479" s="1349"/>
      <c r="L479" s="1349"/>
      <c r="M479" s="1349"/>
      <c r="N479" s="1349"/>
      <c r="O479" s="1349"/>
      <c r="P479" s="1349"/>
      <c r="Q479" s="1349"/>
      <c r="R479" s="1349"/>
      <c r="S479" s="1349"/>
      <c r="T479" s="1349"/>
      <c r="U479" s="1349"/>
      <c r="V479" s="1349"/>
      <c r="W479" s="1349"/>
      <c r="X479" s="1349"/>
      <c r="Y479" s="1349"/>
      <c r="Z479" s="1349"/>
      <c r="AA479" s="1349"/>
      <c r="AB479" s="1349"/>
      <c r="AC479" s="1349"/>
      <c r="AD479" s="1349"/>
      <c r="AE479" s="1349"/>
      <c r="AF479" s="1349"/>
      <c r="AG479" s="1349"/>
      <c r="AH479" s="1349"/>
      <c r="AI479" s="1349"/>
      <c r="AJ479" s="1349"/>
      <c r="AK479" s="1349"/>
      <c r="AL479" s="1349"/>
      <c r="AM479" s="1349"/>
      <c r="AN479" s="1349"/>
      <c r="AO479" s="1349"/>
    </row>
    <row r="480">
      <c r="G480" s="1349"/>
      <c r="H480" s="1349"/>
      <c r="I480" s="1349"/>
      <c r="J480" s="1349"/>
      <c r="K480" s="1349"/>
      <c r="L480" s="1349"/>
      <c r="M480" s="1349"/>
      <c r="N480" s="1349"/>
      <c r="O480" s="1349"/>
      <c r="P480" s="1349"/>
      <c r="Q480" s="1349"/>
      <c r="R480" s="1349"/>
      <c r="S480" s="1349"/>
      <c r="T480" s="1349"/>
      <c r="U480" s="1349"/>
      <c r="V480" s="1349"/>
      <c r="W480" s="1349"/>
      <c r="X480" s="1349"/>
      <c r="Y480" s="1349"/>
      <c r="Z480" s="1349"/>
      <c r="AA480" s="1349"/>
      <c r="AB480" s="1349"/>
      <c r="AC480" s="1349"/>
      <c r="AD480" s="1349"/>
      <c r="AE480" s="1349"/>
      <c r="AF480" s="1349"/>
      <c r="AG480" s="1349"/>
      <c r="AH480" s="1349"/>
      <c r="AI480" s="1349"/>
      <c r="AJ480" s="1349"/>
      <c r="AK480" s="1349"/>
      <c r="AL480" s="1349"/>
      <c r="AM480" s="1349"/>
      <c r="AN480" s="1349"/>
      <c r="AO480" s="1349"/>
    </row>
    <row r="481">
      <c r="G481" s="1349"/>
      <c r="H481" s="1349"/>
      <c r="I481" s="1349"/>
      <c r="J481" s="1349"/>
      <c r="K481" s="1349"/>
      <c r="L481" s="1349"/>
      <c r="M481" s="1349"/>
      <c r="N481" s="1349"/>
      <c r="O481" s="1349"/>
      <c r="P481" s="1349"/>
      <c r="Q481" s="1349"/>
      <c r="R481" s="1349"/>
      <c r="S481" s="1349"/>
      <c r="T481" s="1349"/>
      <c r="U481" s="1349"/>
      <c r="V481" s="1349"/>
      <c r="W481" s="1349"/>
      <c r="X481" s="1349"/>
      <c r="Y481" s="1349"/>
      <c r="Z481" s="1349"/>
      <c r="AA481" s="1349"/>
      <c r="AB481" s="1349"/>
      <c r="AC481" s="1349"/>
      <c r="AD481" s="1349"/>
      <c r="AE481" s="1349"/>
      <c r="AF481" s="1349"/>
      <c r="AG481" s="1349"/>
      <c r="AH481" s="1349"/>
      <c r="AI481" s="1349"/>
      <c r="AJ481" s="1349"/>
      <c r="AK481" s="1349"/>
      <c r="AL481" s="1349"/>
      <c r="AM481" s="1349"/>
      <c r="AN481" s="1349"/>
      <c r="AO481" s="1349"/>
    </row>
    <row r="482">
      <c r="G482" s="1349"/>
      <c r="H482" s="1349"/>
      <c r="I482" s="1349"/>
      <c r="J482" s="1349"/>
      <c r="K482" s="1349"/>
      <c r="L482" s="1349"/>
      <c r="M482" s="1349"/>
      <c r="N482" s="1349"/>
      <c r="O482" s="1349"/>
      <c r="P482" s="1349"/>
      <c r="Q482" s="1349"/>
      <c r="R482" s="1349"/>
      <c r="S482" s="1349"/>
      <c r="T482" s="1349"/>
      <c r="U482" s="1349"/>
      <c r="V482" s="1349"/>
      <c r="W482" s="1349"/>
      <c r="X482" s="1349"/>
      <c r="Y482" s="1349"/>
      <c r="Z482" s="1349"/>
      <c r="AA482" s="1349"/>
      <c r="AB482" s="1349"/>
      <c r="AC482" s="1349"/>
      <c r="AD482" s="1349"/>
      <c r="AE482" s="1349"/>
      <c r="AF482" s="1349"/>
      <c r="AG482" s="1349"/>
      <c r="AH482" s="1349"/>
      <c r="AI482" s="1349"/>
      <c r="AJ482" s="1349"/>
      <c r="AK482" s="1349"/>
      <c r="AL482" s="1349"/>
      <c r="AM482" s="1349"/>
      <c r="AN482" s="1349"/>
      <c r="AO482" s="1349"/>
    </row>
    <row r="483">
      <c r="G483" s="1349"/>
      <c r="H483" s="1349"/>
      <c r="I483" s="1349"/>
      <c r="J483" s="1349"/>
      <c r="K483" s="1349"/>
      <c r="L483" s="1349"/>
      <c r="M483" s="1349"/>
      <c r="N483" s="1349"/>
      <c r="O483" s="1349"/>
      <c r="P483" s="1349"/>
      <c r="Q483" s="1349"/>
      <c r="R483" s="1349"/>
      <c r="S483" s="1349"/>
      <c r="T483" s="1349"/>
      <c r="U483" s="1349"/>
      <c r="V483" s="1349"/>
      <c r="W483" s="1349"/>
      <c r="X483" s="1349"/>
      <c r="Y483" s="1349"/>
      <c r="Z483" s="1349"/>
      <c r="AA483" s="1349"/>
      <c r="AB483" s="1349"/>
      <c r="AC483" s="1349"/>
      <c r="AD483" s="1349"/>
      <c r="AE483" s="1349"/>
      <c r="AF483" s="1349"/>
      <c r="AG483" s="1349"/>
      <c r="AH483" s="1349"/>
      <c r="AI483" s="1349"/>
      <c r="AJ483" s="1349"/>
      <c r="AK483" s="1349"/>
      <c r="AL483" s="1349"/>
      <c r="AM483" s="1349"/>
      <c r="AN483" s="1349"/>
      <c r="AO483" s="1349"/>
    </row>
    <row r="484">
      <c r="G484" s="1349"/>
      <c r="H484" s="1349"/>
      <c r="I484" s="1349"/>
      <c r="J484" s="1349"/>
      <c r="K484" s="1349"/>
      <c r="L484" s="1349"/>
      <c r="M484" s="1349"/>
      <c r="N484" s="1349"/>
      <c r="O484" s="1349"/>
      <c r="P484" s="1349"/>
      <c r="Q484" s="1349"/>
      <c r="R484" s="1349"/>
      <c r="S484" s="1349"/>
      <c r="T484" s="1349"/>
      <c r="U484" s="1349"/>
      <c r="V484" s="1349"/>
      <c r="W484" s="1349"/>
      <c r="X484" s="1349"/>
      <c r="Y484" s="1349"/>
      <c r="Z484" s="1349"/>
      <c r="AA484" s="1349"/>
      <c r="AB484" s="1349"/>
      <c r="AC484" s="1349"/>
      <c r="AD484" s="1349"/>
      <c r="AE484" s="1349"/>
      <c r="AF484" s="1349"/>
      <c r="AG484" s="1349"/>
      <c r="AH484" s="1349"/>
      <c r="AI484" s="1349"/>
      <c r="AJ484" s="1349"/>
      <c r="AK484" s="1349"/>
      <c r="AL484" s="1349"/>
      <c r="AM484" s="1349"/>
      <c r="AN484" s="1349"/>
      <c r="AO484" s="1349"/>
    </row>
    <row r="485">
      <c r="G485" s="1349"/>
      <c r="H485" s="1349"/>
      <c r="I485" s="1349"/>
      <c r="J485" s="1349"/>
      <c r="K485" s="1349"/>
      <c r="L485" s="1349"/>
      <c r="M485" s="1349"/>
      <c r="N485" s="1349"/>
      <c r="O485" s="1349"/>
      <c r="P485" s="1349"/>
      <c r="Q485" s="1349"/>
      <c r="R485" s="1349"/>
      <c r="S485" s="1349"/>
      <c r="T485" s="1349"/>
      <c r="U485" s="1349"/>
      <c r="V485" s="1349"/>
      <c r="W485" s="1349"/>
      <c r="X485" s="1349"/>
      <c r="Y485" s="1349"/>
      <c r="Z485" s="1349"/>
      <c r="AA485" s="1349"/>
      <c r="AB485" s="1349"/>
      <c r="AC485" s="1349"/>
      <c r="AD485" s="1349"/>
      <c r="AE485" s="1349"/>
      <c r="AF485" s="1349"/>
      <c r="AG485" s="1349"/>
      <c r="AH485" s="1349"/>
      <c r="AI485" s="1349"/>
      <c r="AJ485" s="1349"/>
      <c r="AK485" s="1349"/>
      <c r="AL485" s="1349"/>
      <c r="AM485" s="1349"/>
      <c r="AN485" s="1349"/>
      <c r="AO485" s="1349"/>
    </row>
    <row r="486">
      <c r="G486" s="1349"/>
      <c r="H486" s="1349"/>
      <c r="I486" s="1349"/>
      <c r="J486" s="1349"/>
      <c r="K486" s="1349"/>
      <c r="L486" s="1349"/>
      <c r="M486" s="1349"/>
      <c r="N486" s="1349"/>
      <c r="O486" s="1349"/>
      <c r="P486" s="1349"/>
      <c r="Q486" s="1349"/>
      <c r="R486" s="1349"/>
      <c r="S486" s="1349"/>
      <c r="T486" s="1349"/>
      <c r="U486" s="1349"/>
      <c r="V486" s="1349"/>
      <c r="W486" s="1349"/>
      <c r="X486" s="1349"/>
      <c r="Y486" s="1349"/>
      <c r="Z486" s="1349"/>
      <c r="AA486" s="1349"/>
      <c r="AB486" s="1349"/>
      <c r="AC486" s="1349"/>
      <c r="AD486" s="1349"/>
      <c r="AE486" s="1349"/>
      <c r="AF486" s="1349"/>
      <c r="AG486" s="1349"/>
      <c r="AH486" s="1349"/>
      <c r="AI486" s="1349"/>
      <c r="AJ486" s="1349"/>
      <c r="AK486" s="1349"/>
      <c r="AL486" s="1349"/>
      <c r="AM486" s="1349"/>
      <c r="AN486" s="1349"/>
      <c r="AO486" s="1349"/>
    </row>
    <row r="487">
      <c r="G487" s="1349"/>
      <c r="H487" s="1349"/>
      <c r="I487" s="1349"/>
      <c r="J487" s="1349"/>
      <c r="K487" s="1349"/>
      <c r="L487" s="1349"/>
      <c r="M487" s="1349"/>
      <c r="N487" s="1349"/>
      <c r="O487" s="1349"/>
      <c r="P487" s="1349"/>
      <c r="Q487" s="1349"/>
      <c r="R487" s="1349"/>
      <c r="S487" s="1349"/>
      <c r="T487" s="1349"/>
      <c r="U487" s="1349"/>
      <c r="V487" s="1349"/>
      <c r="W487" s="1349"/>
      <c r="X487" s="1349"/>
      <c r="Y487" s="1349"/>
      <c r="Z487" s="1349"/>
      <c r="AA487" s="1349"/>
      <c r="AB487" s="1349"/>
      <c r="AC487" s="1349"/>
      <c r="AD487" s="1349"/>
      <c r="AE487" s="1349"/>
      <c r="AF487" s="1349"/>
      <c r="AG487" s="1349"/>
      <c r="AH487" s="1349"/>
      <c r="AI487" s="1349"/>
      <c r="AJ487" s="1349"/>
      <c r="AK487" s="1349"/>
      <c r="AL487" s="1349"/>
      <c r="AM487" s="1349"/>
      <c r="AN487" s="1349"/>
      <c r="AO487" s="1349"/>
    </row>
    <row r="488">
      <c r="G488" s="1349"/>
      <c r="H488" s="1349"/>
      <c r="I488" s="1349"/>
      <c r="J488" s="1349"/>
      <c r="K488" s="1349"/>
      <c r="L488" s="1349"/>
      <c r="M488" s="1349"/>
      <c r="N488" s="1349"/>
      <c r="O488" s="1349"/>
      <c r="P488" s="1349"/>
      <c r="Q488" s="1349"/>
      <c r="R488" s="1349"/>
      <c r="S488" s="1349"/>
      <c r="T488" s="1349"/>
      <c r="U488" s="1349"/>
      <c r="V488" s="1349"/>
      <c r="W488" s="1349"/>
      <c r="X488" s="1349"/>
      <c r="Y488" s="1349"/>
      <c r="Z488" s="1349"/>
      <c r="AA488" s="1349"/>
      <c r="AB488" s="1349"/>
      <c r="AC488" s="1349"/>
      <c r="AD488" s="1349"/>
      <c r="AE488" s="1349"/>
      <c r="AF488" s="1349"/>
      <c r="AG488" s="1349"/>
      <c r="AH488" s="1349"/>
      <c r="AI488" s="1349"/>
      <c r="AJ488" s="1349"/>
      <c r="AK488" s="1349"/>
      <c r="AL488" s="1349"/>
      <c r="AM488" s="1349"/>
      <c r="AN488" s="1349"/>
      <c r="AO488" s="1349"/>
    </row>
    <row r="489">
      <c r="G489" s="1349"/>
      <c r="H489" s="1349"/>
      <c r="I489" s="1349"/>
      <c r="J489" s="1349"/>
      <c r="K489" s="1349"/>
      <c r="L489" s="1349"/>
      <c r="M489" s="1349"/>
      <c r="N489" s="1349"/>
      <c r="O489" s="1349"/>
      <c r="P489" s="1349"/>
      <c r="Q489" s="1349"/>
      <c r="R489" s="1349"/>
      <c r="S489" s="1349"/>
      <c r="T489" s="1349"/>
      <c r="U489" s="1349"/>
      <c r="V489" s="1349"/>
      <c r="W489" s="1349"/>
      <c r="X489" s="1349"/>
      <c r="Y489" s="1349"/>
      <c r="Z489" s="1349"/>
      <c r="AA489" s="1349"/>
      <c r="AB489" s="1349"/>
      <c r="AC489" s="1349"/>
      <c r="AD489" s="1349"/>
      <c r="AE489" s="1349"/>
      <c r="AF489" s="1349"/>
      <c r="AG489" s="1349"/>
      <c r="AH489" s="1349"/>
      <c r="AI489" s="1349"/>
      <c r="AJ489" s="1349"/>
      <c r="AK489" s="1349"/>
      <c r="AL489" s="1349"/>
      <c r="AM489" s="1349"/>
      <c r="AN489" s="1349"/>
      <c r="AO489" s="1349"/>
    </row>
    <row r="490">
      <c r="G490" s="1349"/>
      <c r="H490" s="1349"/>
      <c r="I490" s="1349"/>
      <c r="J490" s="1349"/>
      <c r="K490" s="1349"/>
      <c r="L490" s="1349"/>
      <c r="M490" s="1349"/>
      <c r="N490" s="1349"/>
      <c r="O490" s="1349"/>
      <c r="P490" s="1349"/>
      <c r="Q490" s="1349"/>
      <c r="R490" s="1349"/>
      <c r="S490" s="1349"/>
      <c r="T490" s="1349"/>
      <c r="U490" s="1349"/>
      <c r="V490" s="1349"/>
      <c r="W490" s="1349"/>
      <c r="X490" s="1349"/>
      <c r="Y490" s="1349"/>
      <c r="Z490" s="1349"/>
      <c r="AA490" s="1349"/>
      <c r="AB490" s="1349"/>
      <c r="AC490" s="1349"/>
      <c r="AD490" s="1349"/>
      <c r="AE490" s="1349"/>
      <c r="AF490" s="1349"/>
      <c r="AG490" s="1349"/>
      <c r="AH490" s="1349"/>
      <c r="AI490" s="1349"/>
      <c r="AJ490" s="1349"/>
      <c r="AK490" s="1349"/>
      <c r="AL490" s="1349"/>
      <c r="AM490" s="1349"/>
      <c r="AN490" s="1349"/>
      <c r="AO490" s="1349"/>
    </row>
    <row r="491">
      <c r="G491" s="1349"/>
      <c r="H491" s="1349"/>
      <c r="I491" s="1349"/>
      <c r="J491" s="1349"/>
      <c r="K491" s="1349"/>
      <c r="L491" s="1349"/>
      <c r="M491" s="1349"/>
      <c r="N491" s="1349"/>
      <c r="O491" s="1349"/>
      <c r="P491" s="1349"/>
      <c r="Q491" s="1349"/>
      <c r="R491" s="1349"/>
      <c r="S491" s="1349"/>
      <c r="T491" s="1349"/>
      <c r="U491" s="1349"/>
      <c r="V491" s="1349"/>
      <c r="W491" s="1349"/>
      <c r="X491" s="1349"/>
      <c r="Y491" s="1349"/>
      <c r="Z491" s="1349"/>
      <c r="AA491" s="1349"/>
      <c r="AB491" s="1349"/>
      <c r="AC491" s="1349"/>
      <c r="AD491" s="1349"/>
      <c r="AE491" s="1349"/>
      <c r="AF491" s="1349"/>
      <c r="AG491" s="1349"/>
      <c r="AH491" s="1349"/>
      <c r="AI491" s="1349"/>
      <c r="AJ491" s="1349"/>
      <c r="AK491" s="1349"/>
      <c r="AL491" s="1349"/>
      <c r="AM491" s="1349"/>
      <c r="AN491" s="1349"/>
      <c r="AO491" s="1349"/>
    </row>
    <row r="492">
      <c r="G492" s="1349"/>
      <c r="H492" s="1349"/>
      <c r="I492" s="1349"/>
      <c r="J492" s="1349"/>
      <c r="K492" s="1349"/>
      <c r="L492" s="1349"/>
      <c r="M492" s="1349"/>
      <c r="N492" s="1349"/>
      <c r="O492" s="1349"/>
      <c r="P492" s="1349"/>
      <c r="Q492" s="1349"/>
      <c r="R492" s="1349"/>
      <c r="S492" s="1349"/>
      <c r="T492" s="1349"/>
      <c r="U492" s="1349"/>
      <c r="V492" s="1349"/>
      <c r="W492" s="1349"/>
      <c r="X492" s="1349"/>
      <c r="Y492" s="1349"/>
      <c r="Z492" s="1349"/>
      <c r="AA492" s="1349"/>
      <c r="AB492" s="1349"/>
      <c r="AC492" s="1349"/>
      <c r="AD492" s="1349"/>
      <c r="AE492" s="1349"/>
      <c r="AF492" s="1349"/>
      <c r="AG492" s="1349"/>
      <c r="AH492" s="1349"/>
      <c r="AI492" s="1349"/>
      <c r="AJ492" s="1349"/>
      <c r="AK492" s="1349"/>
      <c r="AL492" s="1349"/>
      <c r="AM492" s="1349"/>
      <c r="AN492" s="1349"/>
      <c r="AO492" s="1349"/>
    </row>
    <row r="493">
      <c r="G493" s="1349"/>
      <c r="H493" s="1349"/>
      <c r="I493" s="1349"/>
      <c r="J493" s="1349"/>
      <c r="K493" s="1349"/>
      <c r="L493" s="1349"/>
      <c r="M493" s="1349"/>
      <c r="N493" s="1349"/>
      <c r="O493" s="1349"/>
      <c r="P493" s="1349"/>
      <c r="Q493" s="1349"/>
      <c r="R493" s="1349"/>
      <c r="S493" s="1349"/>
      <c r="T493" s="1349"/>
      <c r="U493" s="1349"/>
      <c r="V493" s="1349"/>
      <c r="W493" s="1349"/>
      <c r="X493" s="1349"/>
      <c r="Y493" s="1349"/>
      <c r="Z493" s="1349"/>
      <c r="AA493" s="1349"/>
      <c r="AB493" s="1349"/>
      <c r="AC493" s="1349"/>
      <c r="AD493" s="1349"/>
      <c r="AE493" s="1349"/>
      <c r="AF493" s="1349"/>
      <c r="AG493" s="1349"/>
      <c r="AH493" s="1349"/>
      <c r="AI493" s="1349"/>
      <c r="AJ493" s="1349"/>
      <c r="AK493" s="1349"/>
      <c r="AL493" s="1349"/>
      <c r="AM493" s="1349"/>
      <c r="AN493" s="1349"/>
      <c r="AO493" s="1349"/>
    </row>
    <row r="494">
      <c r="G494" s="1349"/>
      <c r="H494" s="1349"/>
      <c r="I494" s="1349"/>
      <c r="J494" s="1349"/>
      <c r="K494" s="1349"/>
      <c r="L494" s="1349"/>
      <c r="M494" s="1349"/>
      <c r="N494" s="1349"/>
      <c r="O494" s="1349"/>
      <c r="P494" s="1349"/>
      <c r="Q494" s="1349"/>
      <c r="R494" s="1349"/>
      <c r="S494" s="1349"/>
      <c r="T494" s="1349"/>
      <c r="U494" s="1349"/>
      <c r="V494" s="1349"/>
      <c r="W494" s="1349"/>
      <c r="X494" s="1349"/>
      <c r="Y494" s="1349"/>
      <c r="Z494" s="1349"/>
      <c r="AA494" s="1349"/>
      <c r="AB494" s="1349"/>
      <c r="AC494" s="1349"/>
      <c r="AD494" s="1349"/>
      <c r="AE494" s="1349"/>
      <c r="AF494" s="1349"/>
      <c r="AG494" s="1349"/>
      <c r="AH494" s="1349"/>
      <c r="AI494" s="1349"/>
      <c r="AJ494" s="1349"/>
      <c r="AK494" s="1349"/>
      <c r="AL494" s="1349"/>
      <c r="AM494" s="1349"/>
      <c r="AN494" s="1349"/>
      <c r="AO494" s="1349"/>
    </row>
    <row r="495">
      <c r="G495" s="1349"/>
      <c r="H495" s="1349"/>
      <c r="I495" s="1349"/>
      <c r="J495" s="1349"/>
      <c r="K495" s="1349"/>
      <c r="L495" s="1349"/>
      <c r="M495" s="1349"/>
      <c r="N495" s="1349"/>
      <c r="O495" s="1349"/>
      <c r="P495" s="1349"/>
      <c r="Q495" s="1349"/>
      <c r="R495" s="1349"/>
      <c r="S495" s="1349"/>
      <c r="T495" s="1349"/>
      <c r="U495" s="1349"/>
      <c r="V495" s="1349"/>
      <c r="W495" s="1349"/>
      <c r="X495" s="1349"/>
      <c r="Y495" s="1349"/>
      <c r="Z495" s="1349"/>
      <c r="AA495" s="1349"/>
      <c r="AB495" s="1349"/>
      <c r="AC495" s="1349"/>
      <c r="AD495" s="1349"/>
      <c r="AE495" s="1349"/>
      <c r="AF495" s="1349"/>
      <c r="AG495" s="1349"/>
      <c r="AH495" s="1349"/>
      <c r="AI495" s="1349"/>
      <c r="AJ495" s="1349"/>
      <c r="AK495" s="1349"/>
      <c r="AL495" s="1349"/>
      <c r="AM495" s="1349"/>
      <c r="AN495" s="1349"/>
      <c r="AO495" s="1349"/>
    </row>
    <row r="496">
      <c r="G496" s="1349"/>
      <c r="H496" s="1349"/>
      <c r="I496" s="1349"/>
      <c r="J496" s="1349"/>
      <c r="K496" s="1349"/>
      <c r="L496" s="1349"/>
      <c r="M496" s="1349"/>
      <c r="N496" s="1349"/>
      <c r="O496" s="1349"/>
      <c r="P496" s="1349"/>
      <c r="Q496" s="1349"/>
      <c r="R496" s="1349"/>
      <c r="S496" s="1349"/>
      <c r="T496" s="1349"/>
      <c r="U496" s="1349"/>
      <c r="V496" s="1349"/>
      <c r="W496" s="1349"/>
      <c r="X496" s="1349"/>
      <c r="Y496" s="1349"/>
      <c r="Z496" s="1349"/>
      <c r="AA496" s="1349"/>
      <c r="AB496" s="1349"/>
      <c r="AC496" s="1349"/>
      <c r="AD496" s="1349"/>
      <c r="AE496" s="1349"/>
      <c r="AF496" s="1349"/>
      <c r="AG496" s="1349"/>
      <c r="AH496" s="1349"/>
      <c r="AI496" s="1349"/>
      <c r="AJ496" s="1349"/>
      <c r="AK496" s="1349"/>
      <c r="AL496" s="1349"/>
      <c r="AM496" s="1349"/>
      <c r="AN496" s="1349"/>
      <c r="AO496" s="1349"/>
    </row>
    <row r="497">
      <c r="G497" s="1349"/>
      <c r="H497" s="1349"/>
      <c r="I497" s="1349"/>
      <c r="J497" s="1349"/>
      <c r="K497" s="1349"/>
      <c r="L497" s="1349"/>
      <c r="M497" s="1349"/>
      <c r="N497" s="1349"/>
      <c r="O497" s="1349"/>
      <c r="P497" s="1349"/>
      <c r="Q497" s="1349"/>
      <c r="R497" s="1349"/>
      <c r="S497" s="1349"/>
      <c r="T497" s="1349"/>
      <c r="U497" s="1349"/>
      <c r="V497" s="1349"/>
      <c r="W497" s="1349"/>
      <c r="X497" s="1349"/>
      <c r="Y497" s="1349"/>
      <c r="Z497" s="1349"/>
      <c r="AA497" s="1349"/>
      <c r="AB497" s="1349"/>
      <c r="AC497" s="1349"/>
      <c r="AD497" s="1349"/>
      <c r="AE497" s="1349"/>
      <c r="AF497" s="1349"/>
      <c r="AG497" s="1349"/>
      <c r="AH497" s="1349"/>
      <c r="AI497" s="1349"/>
      <c r="AJ497" s="1349"/>
      <c r="AK497" s="1349"/>
      <c r="AL497" s="1349"/>
      <c r="AM497" s="1349"/>
      <c r="AN497" s="1349"/>
      <c r="AO497" s="1349"/>
    </row>
    <row r="498">
      <c r="G498" s="1349"/>
      <c r="H498" s="1349"/>
      <c r="I498" s="1349"/>
      <c r="J498" s="1349"/>
      <c r="K498" s="1349"/>
      <c r="L498" s="1349"/>
      <c r="M498" s="1349"/>
      <c r="N498" s="1349"/>
      <c r="O498" s="1349"/>
      <c r="P498" s="1349"/>
      <c r="Q498" s="1349"/>
      <c r="R498" s="1349"/>
      <c r="S498" s="1349"/>
      <c r="T498" s="1349"/>
      <c r="U498" s="1349"/>
      <c r="V498" s="1349"/>
      <c r="W498" s="1349"/>
      <c r="X498" s="1349"/>
      <c r="Y498" s="1349"/>
      <c r="Z498" s="1349"/>
      <c r="AA498" s="1349"/>
      <c r="AB498" s="1349"/>
      <c r="AC498" s="1349"/>
      <c r="AD498" s="1349"/>
      <c r="AE498" s="1349"/>
      <c r="AF498" s="1349"/>
      <c r="AG498" s="1349"/>
      <c r="AH498" s="1349"/>
      <c r="AI498" s="1349"/>
      <c r="AJ498" s="1349"/>
      <c r="AK498" s="1349"/>
      <c r="AL498" s="1349"/>
      <c r="AM498" s="1349"/>
      <c r="AN498" s="1349"/>
      <c r="AO498" s="1349"/>
    </row>
    <row r="499">
      <c r="G499" s="1349"/>
      <c r="H499" s="1349"/>
      <c r="I499" s="1349"/>
      <c r="J499" s="1349"/>
      <c r="K499" s="1349"/>
      <c r="L499" s="1349"/>
      <c r="M499" s="1349"/>
      <c r="N499" s="1349"/>
      <c r="O499" s="1349"/>
      <c r="P499" s="1349"/>
      <c r="Q499" s="1349"/>
      <c r="R499" s="1349"/>
      <c r="S499" s="1349"/>
      <c r="T499" s="1349"/>
      <c r="U499" s="1349"/>
      <c r="V499" s="1349"/>
      <c r="W499" s="1349"/>
      <c r="X499" s="1349"/>
      <c r="Y499" s="1349"/>
      <c r="Z499" s="1349"/>
      <c r="AA499" s="1349"/>
      <c r="AB499" s="1349"/>
      <c r="AC499" s="1349"/>
      <c r="AD499" s="1349"/>
      <c r="AE499" s="1349"/>
      <c r="AF499" s="1349"/>
      <c r="AG499" s="1349"/>
      <c r="AH499" s="1349"/>
      <c r="AI499" s="1349"/>
      <c r="AJ499" s="1349"/>
      <c r="AK499" s="1349"/>
      <c r="AL499" s="1349"/>
      <c r="AM499" s="1349"/>
      <c r="AN499" s="1349"/>
      <c r="AO499" s="1349"/>
    </row>
    <row r="500">
      <c r="G500" s="1349"/>
      <c r="H500" s="1349"/>
      <c r="I500" s="1349"/>
      <c r="J500" s="1349"/>
      <c r="K500" s="1349"/>
      <c r="L500" s="1349"/>
      <c r="M500" s="1349"/>
      <c r="N500" s="1349"/>
      <c r="O500" s="1349"/>
      <c r="P500" s="1349"/>
      <c r="Q500" s="1349"/>
      <c r="R500" s="1349"/>
      <c r="S500" s="1349"/>
      <c r="T500" s="1349"/>
      <c r="U500" s="1349"/>
      <c r="V500" s="1349"/>
      <c r="W500" s="1349"/>
      <c r="X500" s="1349"/>
      <c r="Y500" s="1349"/>
      <c r="Z500" s="1349"/>
      <c r="AA500" s="1349"/>
      <c r="AB500" s="1349"/>
      <c r="AC500" s="1349"/>
      <c r="AD500" s="1349"/>
      <c r="AE500" s="1349"/>
      <c r="AF500" s="1349"/>
      <c r="AG500" s="1349"/>
      <c r="AH500" s="1349"/>
      <c r="AI500" s="1349"/>
      <c r="AJ500" s="1349"/>
      <c r="AK500" s="1349"/>
      <c r="AL500" s="1349"/>
      <c r="AM500" s="1349"/>
      <c r="AN500" s="1349"/>
      <c r="AO500" s="1349"/>
    </row>
    <row r="501">
      <c r="G501" s="1349"/>
      <c r="H501" s="1349"/>
      <c r="I501" s="1349"/>
      <c r="J501" s="1349"/>
      <c r="K501" s="1349"/>
      <c r="L501" s="1349"/>
      <c r="M501" s="1349"/>
      <c r="N501" s="1349"/>
      <c r="O501" s="1349"/>
      <c r="P501" s="1349"/>
      <c r="Q501" s="1349"/>
      <c r="R501" s="1349"/>
      <c r="S501" s="1349"/>
      <c r="T501" s="1349"/>
      <c r="U501" s="1349"/>
      <c r="V501" s="1349"/>
      <c r="W501" s="1349"/>
      <c r="X501" s="1349"/>
      <c r="Y501" s="1349"/>
      <c r="Z501" s="1349"/>
      <c r="AA501" s="1349"/>
      <c r="AB501" s="1349"/>
      <c r="AC501" s="1349"/>
      <c r="AD501" s="1349"/>
      <c r="AE501" s="1349"/>
      <c r="AF501" s="1349"/>
      <c r="AG501" s="1349"/>
      <c r="AH501" s="1349"/>
      <c r="AI501" s="1349"/>
      <c r="AJ501" s="1349"/>
      <c r="AK501" s="1349"/>
      <c r="AL501" s="1349"/>
      <c r="AM501" s="1349"/>
      <c r="AN501" s="1349"/>
      <c r="AO501" s="1349"/>
    </row>
    <row r="502">
      <c r="G502" s="1349"/>
      <c r="H502" s="1349"/>
      <c r="I502" s="1349"/>
      <c r="J502" s="1349"/>
      <c r="K502" s="1349"/>
      <c r="L502" s="1349"/>
      <c r="M502" s="1349"/>
      <c r="N502" s="1349"/>
      <c r="O502" s="1349"/>
      <c r="P502" s="1349"/>
      <c r="Q502" s="1349"/>
      <c r="R502" s="1349"/>
      <c r="S502" s="1349"/>
      <c r="T502" s="1349"/>
      <c r="U502" s="1349"/>
      <c r="V502" s="1349"/>
      <c r="W502" s="1349"/>
      <c r="X502" s="1349"/>
      <c r="Y502" s="1349"/>
      <c r="Z502" s="1349"/>
      <c r="AA502" s="1349"/>
      <c r="AB502" s="1349"/>
      <c r="AC502" s="1349"/>
      <c r="AD502" s="1349"/>
      <c r="AE502" s="1349"/>
      <c r="AF502" s="1349"/>
      <c r="AG502" s="1349"/>
      <c r="AH502" s="1349"/>
      <c r="AI502" s="1349"/>
      <c r="AJ502" s="1349"/>
      <c r="AK502" s="1349"/>
      <c r="AL502" s="1349"/>
      <c r="AM502" s="1349"/>
      <c r="AN502" s="1349"/>
      <c r="AO502" s="1349"/>
    </row>
    <row r="503">
      <c r="G503" s="1349"/>
      <c r="H503" s="1349"/>
      <c r="I503" s="1349"/>
      <c r="J503" s="1349"/>
      <c r="K503" s="1349"/>
      <c r="L503" s="1349"/>
      <c r="M503" s="1349"/>
      <c r="N503" s="1349"/>
      <c r="O503" s="1349"/>
      <c r="P503" s="1349"/>
      <c r="Q503" s="1349"/>
      <c r="R503" s="1349"/>
      <c r="S503" s="1349"/>
      <c r="T503" s="1349"/>
      <c r="U503" s="1349"/>
      <c r="V503" s="1349"/>
      <c r="W503" s="1349"/>
      <c r="X503" s="1349"/>
      <c r="Y503" s="1349"/>
      <c r="Z503" s="1349"/>
      <c r="AA503" s="1349"/>
      <c r="AB503" s="1349"/>
      <c r="AC503" s="1349"/>
      <c r="AD503" s="1349"/>
      <c r="AE503" s="1349"/>
      <c r="AF503" s="1349"/>
      <c r="AG503" s="1349"/>
      <c r="AH503" s="1349"/>
      <c r="AI503" s="1349"/>
      <c r="AJ503" s="1349"/>
      <c r="AK503" s="1349"/>
      <c r="AL503" s="1349"/>
      <c r="AM503" s="1349"/>
      <c r="AN503" s="1349"/>
      <c r="AO503" s="1349"/>
    </row>
    <row r="504">
      <c r="G504" s="1349"/>
      <c r="H504" s="1349"/>
      <c r="I504" s="1349"/>
      <c r="J504" s="1349"/>
      <c r="K504" s="1349"/>
      <c r="L504" s="1349"/>
      <c r="M504" s="1349"/>
      <c r="N504" s="1349"/>
      <c r="O504" s="1349"/>
      <c r="P504" s="1349"/>
      <c r="Q504" s="1349"/>
      <c r="R504" s="1349"/>
      <c r="S504" s="1349"/>
      <c r="T504" s="1349"/>
      <c r="U504" s="1349"/>
      <c r="V504" s="1349"/>
      <c r="W504" s="1349"/>
      <c r="X504" s="1349"/>
      <c r="Y504" s="1349"/>
      <c r="Z504" s="1349"/>
      <c r="AA504" s="1349"/>
      <c r="AB504" s="1349"/>
      <c r="AC504" s="1349"/>
      <c r="AD504" s="1349"/>
      <c r="AE504" s="1349"/>
      <c r="AF504" s="1349"/>
      <c r="AG504" s="1349"/>
      <c r="AH504" s="1349"/>
      <c r="AI504" s="1349"/>
      <c r="AJ504" s="1349"/>
      <c r="AK504" s="1349"/>
      <c r="AL504" s="1349"/>
      <c r="AM504" s="1349"/>
      <c r="AN504" s="1349"/>
      <c r="AO504" s="1349"/>
    </row>
    <row r="505">
      <c r="G505" s="1349"/>
      <c r="H505" s="1349"/>
      <c r="I505" s="1349"/>
      <c r="J505" s="1349"/>
      <c r="K505" s="1349"/>
      <c r="L505" s="1349"/>
      <c r="M505" s="1349"/>
      <c r="N505" s="1349"/>
      <c r="O505" s="1349"/>
      <c r="P505" s="1349"/>
      <c r="Q505" s="1349"/>
      <c r="R505" s="1349"/>
      <c r="S505" s="1349"/>
      <c r="T505" s="1349"/>
      <c r="U505" s="1349"/>
      <c r="V505" s="1349"/>
      <c r="W505" s="1349"/>
      <c r="X505" s="1349"/>
      <c r="Y505" s="1349"/>
      <c r="Z505" s="1349"/>
      <c r="AA505" s="1349"/>
      <c r="AB505" s="1349"/>
      <c r="AC505" s="1349"/>
      <c r="AD505" s="1349"/>
      <c r="AE505" s="1349"/>
      <c r="AF505" s="1349"/>
      <c r="AG505" s="1349"/>
      <c r="AH505" s="1349"/>
      <c r="AI505" s="1349"/>
      <c r="AJ505" s="1349"/>
      <c r="AK505" s="1349"/>
      <c r="AL505" s="1349"/>
      <c r="AM505" s="1349"/>
      <c r="AN505" s="1349"/>
      <c r="AO505" s="1349"/>
    </row>
    <row r="506">
      <c r="G506" s="1349"/>
      <c r="H506" s="1349"/>
      <c r="I506" s="1349"/>
      <c r="J506" s="1349"/>
      <c r="K506" s="1349"/>
      <c r="L506" s="1349"/>
      <c r="M506" s="1349"/>
      <c r="N506" s="1349"/>
      <c r="O506" s="1349"/>
      <c r="P506" s="1349"/>
      <c r="Q506" s="1349"/>
      <c r="R506" s="1349"/>
      <c r="S506" s="1349"/>
      <c r="T506" s="1349"/>
      <c r="U506" s="1349"/>
      <c r="V506" s="1349"/>
      <c r="W506" s="1349"/>
      <c r="X506" s="1349"/>
      <c r="Y506" s="1349"/>
      <c r="Z506" s="1349"/>
      <c r="AA506" s="1349"/>
      <c r="AB506" s="1349"/>
      <c r="AC506" s="1349"/>
      <c r="AD506" s="1349"/>
      <c r="AE506" s="1349"/>
      <c r="AF506" s="1349"/>
      <c r="AG506" s="1349"/>
      <c r="AH506" s="1349"/>
      <c r="AI506" s="1349"/>
      <c r="AJ506" s="1349"/>
      <c r="AK506" s="1349"/>
      <c r="AL506" s="1349"/>
      <c r="AM506" s="1349"/>
      <c r="AN506" s="1349"/>
      <c r="AO506" s="1349"/>
    </row>
    <row r="507">
      <c r="G507" s="1349"/>
      <c r="H507" s="1349"/>
      <c r="I507" s="1349"/>
      <c r="J507" s="1349"/>
      <c r="K507" s="1349"/>
      <c r="L507" s="1349"/>
      <c r="M507" s="1349"/>
      <c r="N507" s="1349"/>
      <c r="O507" s="1349"/>
      <c r="P507" s="1349"/>
      <c r="Q507" s="1349"/>
      <c r="R507" s="1349"/>
      <c r="S507" s="1349"/>
      <c r="T507" s="1349"/>
      <c r="U507" s="1349"/>
      <c r="V507" s="1349"/>
      <c r="W507" s="1349"/>
      <c r="X507" s="1349"/>
      <c r="Y507" s="1349"/>
      <c r="Z507" s="1349"/>
      <c r="AA507" s="1349"/>
      <c r="AB507" s="1349"/>
      <c r="AC507" s="1349"/>
      <c r="AD507" s="1349"/>
      <c r="AE507" s="1349"/>
      <c r="AF507" s="1349"/>
      <c r="AG507" s="1349"/>
      <c r="AH507" s="1349"/>
      <c r="AI507" s="1349"/>
      <c r="AJ507" s="1349"/>
      <c r="AK507" s="1349"/>
      <c r="AL507" s="1349"/>
      <c r="AM507" s="1349"/>
      <c r="AN507" s="1349"/>
      <c r="AO507" s="1349"/>
    </row>
    <row r="508">
      <c r="G508" s="1349"/>
      <c r="H508" s="1349"/>
      <c r="I508" s="1349"/>
      <c r="J508" s="1349"/>
      <c r="K508" s="1349"/>
      <c r="L508" s="1349"/>
      <c r="M508" s="1349"/>
      <c r="N508" s="1349"/>
      <c r="O508" s="1349"/>
      <c r="P508" s="1349"/>
      <c r="Q508" s="1349"/>
      <c r="R508" s="1349"/>
      <c r="S508" s="1349"/>
      <c r="T508" s="1349"/>
      <c r="U508" s="1349"/>
      <c r="V508" s="1349"/>
      <c r="W508" s="1349"/>
      <c r="X508" s="1349"/>
      <c r="Y508" s="1349"/>
      <c r="Z508" s="1349"/>
      <c r="AA508" s="1349"/>
      <c r="AB508" s="1349"/>
      <c r="AC508" s="1349"/>
      <c r="AD508" s="1349"/>
      <c r="AE508" s="1349"/>
      <c r="AF508" s="1349"/>
      <c r="AG508" s="1349"/>
      <c r="AH508" s="1349"/>
      <c r="AI508" s="1349"/>
      <c r="AJ508" s="1349"/>
      <c r="AK508" s="1349"/>
      <c r="AL508" s="1349"/>
      <c r="AM508" s="1349"/>
      <c r="AN508" s="1349"/>
      <c r="AO508" s="1349"/>
    </row>
    <row r="509">
      <c r="G509" s="1349"/>
      <c r="H509" s="1349"/>
      <c r="I509" s="1349"/>
      <c r="J509" s="1349"/>
      <c r="K509" s="1349"/>
      <c r="L509" s="1349"/>
      <c r="M509" s="1349"/>
      <c r="N509" s="1349"/>
      <c r="O509" s="1349"/>
      <c r="P509" s="1349"/>
      <c r="Q509" s="1349"/>
      <c r="R509" s="1349"/>
      <c r="S509" s="1349"/>
      <c r="T509" s="1349"/>
      <c r="U509" s="1349"/>
      <c r="V509" s="1349"/>
      <c r="W509" s="1349"/>
      <c r="X509" s="1349"/>
      <c r="Y509" s="1349"/>
      <c r="Z509" s="1349"/>
      <c r="AA509" s="1349"/>
      <c r="AB509" s="1349"/>
      <c r="AC509" s="1349"/>
      <c r="AD509" s="1349"/>
      <c r="AE509" s="1349"/>
      <c r="AF509" s="1349"/>
      <c r="AG509" s="1349"/>
      <c r="AH509" s="1349"/>
      <c r="AI509" s="1349"/>
      <c r="AJ509" s="1349"/>
      <c r="AK509" s="1349"/>
      <c r="AL509" s="1349"/>
      <c r="AM509" s="1349"/>
      <c r="AN509" s="1349"/>
      <c r="AO509" s="1349"/>
    </row>
    <row r="510">
      <c r="G510" s="1349"/>
      <c r="H510" s="1349"/>
      <c r="I510" s="1349"/>
      <c r="J510" s="1349"/>
      <c r="K510" s="1349"/>
      <c r="L510" s="1349"/>
      <c r="M510" s="1349"/>
      <c r="N510" s="1349"/>
      <c r="O510" s="1349"/>
      <c r="P510" s="1349"/>
      <c r="Q510" s="1349"/>
      <c r="R510" s="1349"/>
      <c r="S510" s="1349"/>
      <c r="T510" s="1349"/>
      <c r="U510" s="1349"/>
      <c r="V510" s="1349"/>
      <c r="W510" s="1349"/>
      <c r="X510" s="1349"/>
      <c r="Y510" s="1349"/>
      <c r="Z510" s="1349"/>
      <c r="AA510" s="1349"/>
      <c r="AB510" s="1349"/>
      <c r="AC510" s="1349"/>
      <c r="AD510" s="1349"/>
      <c r="AE510" s="1349"/>
      <c r="AF510" s="1349"/>
      <c r="AG510" s="1349"/>
      <c r="AH510" s="1349"/>
      <c r="AI510" s="1349"/>
      <c r="AJ510" s="1349"/>
      <c r="AK510" s="1349"/>
      <c r="AL510" s="1349"/>
      <c r="AM510" s="1349"/>
      <c r="AN510" s="1349"/>
      <c r="AO510" s="1349"/>
    </row>
    <row r="511">
      <c r="G511" s="1349"/>
      <c r="H511" s="1349"/>
      <c r="I511" s="1349"/>
      <c r="J511" s="1349"/>
      <c r="K511" s="1349"/>
      <c r="L511" s="1349"/>
      <c r="M511" s="1349"/>
      <c r="N511" s="1349"/>
      <c r="O511" s="1349"/>
      <c r="P511" s="1349"/>
      <c r="Q511" s="1349"/>
      <c r="R511" s="1349"/>
      <c r="S511" s="1349"/>
      <c r="T511" s="1349"/>
      <c r="U511" s="1349"/>
      <c r="V511" s="1349"/>
      <c r="W511" s="1349"/>
      <c r="X511" s="1349"/>
      <c r="Y511" s="1349"/>
      <c r="Z511" s="1349"/>
      <c r="AA511" s="1349"/>
      <c r="AB511" s="1349"/>
      <c r="AC511" s="1349"/>
      <c r="AD511" s="1349"/>
      <c r="AE511" s="1349"/>
      <c r="AF511" s="1349"/>
      <c r="AG511" s="1349"/>
      <c r="AH511" s="1349"/>
      <c r="AI511" s="1349"/>
      <c r="AJ511" s="1349"/>
      <c r="AK511" s="1349"/>
      <c r="AL511" s="1349"/>
      <c r="AM511" s="1349"/>
      <c r="AN511" s="1349"/>
      <c r="AO511" s="1349"/>
    </row>
    <row r="512">
      <c r="G512" s="1349"/>
      <c r="H512" s="1349"/>
      <c r="I512" s="1349"/>
      <c r="J512" s="1349"/>
      <c r="K512" s="1349"/>
      <c r="L512" s="1349"/>
      <c r="M512" s="1349"/>
      <c r="N512" s="1349"/>
      <c r="O512" s="1349"/>
      <c r="P512" s="1349"/>
      <c r="Q512" s="1349"/>
      <c r="R512" s="1349"/>
      <c r="S512" s="1349"/>
      <c r="T512" s="1349"/>
      <c r="U512" s="1349"/>
      <c r="V512" s="1349"/>
      <c r="W512" s="1349"/>
      <c r="X512" s="1349"/>
      <c r="Y512" s="1349"/>
      <c r="Z512" s="1349"/>
      <c r="AA512" s="1349"/>
      <c r="AB512" s="1349"/>
      <c r="AC512" s="1349"/>
      <c r="AD512" s="1349"/>
      <c r="AE512" s="1349"/>
      <c r="AF512" s="1349"/>
      <c r="AG512" s="1349"/>
      <c r="AH512" s="1349"/>
      <c r="AI512" s="1349"/>
      <c r="AJ512" s="1349"/>
      <c r="AK512" s="1349"/>
      <c r="AL512" s="1349"/>
      <c r="AM512" s="1349"/>
      <c r="AN512" s="1349"/>
      <c r="AO512" s="1349"/>
    </row>
    <row r="513">
      <c r="G513" s="1349"/>
      <c r="H513" s="1349"/>
      <c r="I513" s="1349"/>
      <c r="J513" s="1349"/>
      <c r="K513" s="1349"/>
      <c r="L513" s="1349"/>
      <c r="M513" s="1349"/>
      <c r="N513" s="1349"/>
      <c r="O513" s="1349"/>
      <c r="P513" s="1349"/>
      <c r="Q513" s="1349"/>
      <c r="R513" s="1349"/>
      <c r="S513" s="1349"/>
      <c r="T513" s="1349"/>
      <c r="U513" s="1349"/>
      <c r="V513" s="1349"/>
      <c r="W513" s="1349"/>
      <c r="X513" s="1349"/>
      <c r="Y513" s="1349"/>
      <c r="Z513" s="1349"/>
      <c r="AA513" s="1349"/>
      <c r="AB513" s="1349"/>
      <c r="AC513" s="1349"/>
      <c r="AD513" s="1349"/>
      <c r="AE513" s="1349"/>
      <c r="AF513" s="1349"/>
      <c r="AG513" s="1349"/>
      <c r="AH513" s="1349"/>
      <c r="AI513" s="1349"/>
      <c r="AJ513" s="1349"/>
      <c r="AK513" s="1349"/>
      <c r="AL513" s="1349"/>
      <c r="AM513" s="1349"/>
      <c r="AN513" s="1349"/>
      <c r="AO513" s="1349"/>
    </row>
    <row r="514">
      <c r="G514" s="1349"/>
      <c r="H514" s="1349"/>
      <c r="I514" s="1349"/>
      <c r="J514" s="1349"/>
      <c r="K514" s="1349"/>
      <c r="L514" s="1349"/>
      <c r="M514" s="1349"/>
      <c r="N514" s="1349"/>
      <c r="O514" s="1349"/>
      <c r="P514" s="1349"/>
      <c r="Q514" s="1349"/>
      <c r="R514" s="1349"/>
      <c r="S514" s="1349"/>
      <c r="T514" s="1349"/>
      <c r="U514" s="1349"/>
      <c r="V514" s="1349"/>
      <c r="W514" s="1349"/>
      <c r="X514" s="1349"/>
      <c r="Y514" s="1349"/>
      <c r="Z514" s="1349"/>
      <c r="AA514" s="1349"/>
      <c r="AB514" s="1349"/>
      <c r="AC514" s="1349"/>
      <c r="AD514" s="1349"/>
      <c r="AE514" s="1349"/>
      <c r="AF514" s="1349"/>
      <c r="AG514" s="1349"/>
      <c r="AH514" s="1349"/>
      <c r="AI514" s="1349"/>
      <c r="AJ514" s="1349"/>
      <c r="AK514" s="1349"/>
      <c r="AL514" s="1349"/>
      <c r="AM514" s="1349"/>
      <c r="AN514" s="1349"/>
      <c r="AO514" s="1349"/>
    </row>
    <row r="515">
      <c r="G515" s="1349"/>
      <c r="H515" s="1349"/>
      <c r="I515" s="1349"/>
      <c r="J515" s="1349"/>
      <c r="K515" s="1349"/>
      <c r="L515" s="1349"/>
      <c r="M515" s="1349"/>
      <c r="N515" s="1349"/>
      <c r="O515" s="1349"/>
      <c r="P515" s="1349"/>
      <c r="Q515" s="1349"/>
      <c r="R515" s="1349"/>
      <c r="S515" s="1349"/>
      <c r="T515" s="1349"/>
      <c r="U515" s="1349"/>
      <c r="V515" s="1349"/>
      <c r="W515" s="1349"/>
      <c r="X515" s="1349"/>
      <c r="Y515" s="1349"/>
      <c r="Z515" s="1349"/>
      <c r="AA515" s="1349"/>
      <c r="AB515" s="1349"/>
      <c r="AC515" s="1349"/>
      <c r="AD515" s="1349"/>
      <c r="AE515" s="1349"/>
      <c r="AF515" s="1349"/>
      <c r="AG515" s="1349"/>
      <c r="AH515" s="1349"/>
      <c r="AI515" s="1349"/>
      <c r="AJ515" s="1349"/>
      <c r="AK515" s="1349"/>
      <c r="AL515" s="1349"/>
      <c r="AM515" s="1349"/>
      <c r="AN515" s="1349"/>
      <c r="AO515" s="1349"/>
    </row>
    <row r="516">
      <c r="G516" s="1349"/>
      <c r="H516" s="1349"/>
      <c r="I516" s="1349"/>
      <c r="J516" s="1349"/>
      <c r="K516" s="1349"/>
      <c r="L516" s="1349"/>
      <c r="M516" s="1349"/>
      <c r="N516" s="1349"/>
      <c r="O516" s="1349"/>
      <c r="P516" s="1349"/>
      <c r="Q516" s="1349"/>
      <c r="R516" s="1349"/>
      <c r="S516" s="1349"/>
      <c r="T516" s="1349"/>
      <c r="U516" s="1349"/>
      <c r="V516" s="1349"/>
      <c r="W516" s="1349"/>
      <c r="X516" s="1349"/>
      <c r="Y516" s="1349"/>
      <c r="Z516" s="1349"/>
      <c r="AA516" s="1349"/>
      <c r="AB516" s="1349"/>
      <c r="AC516" s="1349"/>
      <c r="AD516" s="1349"/>
      <c r="AE516" s="1349"/>
      <c r="AF516" s="1349"/>
      <c r="AG516" s="1349"/>
      <c r="AH516" s="1349"/>
      <c r="AI516" s="1349"/>
      <c r="AJ516" s="1349"/>
      <c r="AK516" s="1349"/>
      <c r="AL516" s="1349"/>
      <c r="AM516" s="1349"/>
      <c r="AN516" s="1349"/>
      <c r="AO516" s="1349"/>
    </row>
    <row r="517">
      <c r="G517" s="1349"/>
      <c r="H517" s="1349"/>
      <c r="I517" s="1349"/>
      <c r="J517" s="1349"/>
      <c r="K517" s="1349"/>
      <c r="L517" s="1349"/>
      <c r="M517" s="1349"/>
      <c r="N517" s="1349"/>
      <c r="O517" s="1349"/>
      <c r="P517" s="1349"/>
      <c r="Q517" s="1349"/>
      <c r="R517" s="1349"/>
      <c r="S517" s="1349"/>
      <c r="T517" s="1349"/>
      <c r="U517" s="1349"/>
      <c r="V517" s="1349"/>
      <c r="W517" s="1349"/>
      <c r="X517" s="1349"/>
      <c r="Y517" s="1349"/>
      <c r="Z517" s="1349"/>
      <c r="AA517" s="1349"/>
      <c r="AB517" s="1349"/>
      <c r="AC517" s="1349"/>
      <c r="AD517" s="1349"/>
      <c r="AE517" s="1349"/>
      <c r="AF517" s="1349"/>
      <c r="AG517" s="1349"/>
      <c r="AH517" s="1349"/>
      <c r="AI517" s="1349"/>
      <c r="AJ517" s="1349"/>
      <c r="AK517" s="1349"/>
      <c r="AL517" s="1349"/>
      <c r="AM517" s="1349"/>
      <c r="AN517" s="1349"/>
      <c r="AO517" s="1349"/>
    </row>
    <row r="518">
      <c r="G518" s="1349"/>
      <c r="H518" s="1349"/>
      <c r="I518" s="1349"/>
      <c r="J518" s="1349"/>
      <c r="K518" s="1349"/>
      <c r="L518" s="1349"/>
      <c r="M518" s="1349"/>
      <c r="N518" s="1349"/>
      <c r="O518" s="1349"/>
      <c r="P518" s="1349"/>
      <c r="Q518" s="1349"/>
      <c r="R518" s="1349"/>
      <c r="S518" s="1349"/>
      <c r="T518" s="1349"/>
      <c r="U518" s="1349"/>
      <c r="V518" s="1349"/>
      <c r="W518" s="1349"/>
      <c r="X518" s="1349"/>
      <c r="Y518" s="1349"/>
      <c r="Z518" s="1349"/>
      <c r="AA518" s="1349"/>
      <c r="AB518" s="1349"/>
      <c r="AC518" s="1349"/>
      <c r="AD518" s="1349"/>
      <c r="AE518" s="1349"/>
      <c r="AF518" s="1349"/>
      <c r="AG518" s="1349"/>
      <c r="AH518" s="1349"/>
      <c r="AI518" s="1349"/>
      <c r="AJ518" s="1349"/>
      <c r="AK518" s="1349"/>
      <c r="AL518" s="1349"/>
      <c r="AM518" s="1349"/>
      <c r="AN518" s="1349"/>
      <c r="AO518" s="1349"/>
    </row>
    <row r="519">
      <c r="G519" s="1349"/>
      <c r="H519" s="1349"/>
      <c r="I519" s="1349"/>
      <c r="J519" s="1349"/>
      <c r="K519" s="1349"/>
      <c r="L519" s="1349"/>
      <c r="M519" s="1349"/>
      <c r="N519" s="1349"/>
      <c r="O519" s="1349"/>
      <c r="P519" s="1349"/>
      <c r="Q519" s="1349"/>
      <c r="R519" s="1349"/>
      <c r="S519" s="1349"/>
      <c r="T519" s="1349"/>
      <c r="U519" s="1349"/>
      <c r="V519" s="1349"/>
      <c r="W519" s="1349"/>
      <c r="X519" s="1349"/>
      <c r="Y519" s="1349"/>
      <c r="Z519" s="1349"/>
      <c r="AA519" s="1349"/>
      <c r="AB519" s="1349"/>
      <c r="AC519" s="1349"/>
      <c r="AD519" s="1349"/>
      <c r="AE519" s="1349"/>
      <c r="AF519" s="1349"/>
      <c r="AG519" s="1349"/>
      <c r="AH519" s="1349"/>
      <c r="AI519" s="1349"/>
      <c r="AJ519" s="1349"/>
      <c r="AK519" s="1349"/>
      <c r="AL519" s="1349"/>
      <c r="AM519" s="1349"/>
      <c r="AN519" s="1349"/>
      <c r="AO519" s="1349"/>
    </row>
    <row r="520">
      <c r="G520" s="1349"/>
      <c r="H520" s="1349"/>
      <c r="I520" s="1349"/>
      <c r="J520" s="1349"/>
      <c r="K520" s="1349"/>
      <c r="L520" s="1349"/>
      <c r="M520" s="1349"/>
      <c r="N520" s="1349"/>
      <c r="O520" s="1349"/>
      <c r="P520" s="1349"/>
      <c r="Q520" s="1349"/>
      <c r="R520" s="1349"/>
      <c r="S520" s="1349"/>
      <c r="T520" s="1349"/>
      <c r="U520" s="1349"/>
      <c r="V520" s="1349"/>
      <c r="W520" s="1349"/>
      <c r="X520" s="1349"/>
      <c r="Y520" s="1349"/>
      <c r="Z520" s="1349"/>
      <c r="AA520" s="1349"/>
      <c r="AB520" s="1349"/>
      <c r="AC520" s="1349"/>
      <c r="AD520" s="1349"/>
      <c r="AE520" s="1349"/>
      <c r="AF520" s="1349"/>
      <c r="AG520" s="1349"/>
      <c r="AH520" s="1349"/>
      <c r="AI520" s="1349"/>
      <c r="AJ520" s="1349"/>
      <c r="AK520" s="1349"/>
      <c r="AL520" s="1349"/>
      <c r="AM520" s="1349"/>
      <c r="AN520" s="1349"/>
      <c r="AO520" s="1349"/>
    </row>
    <row r="521">
      <c r="G521" s="1349"/>
      <c r="H521" s="1349"/>
      <c r="I521" s="1349"/>
      <c r="J521" s="1349"/>
      <c r="K521" s="1349"/>
      <c r="L521" s="1349"/>
      <c r="M521" s="1349"/>
      <c r="N521" s="1349"/>
      <c r="O521" s="1349"/>
      <c r="P521" s="1349"/>
      <c r="Q521" s="1349"/>
      <c r="R521" s="1349"/>
      <c r="S521" s="1349"/>
      <c r="T521" s="1349"/>
      <c r="U521" s="1349"/>
      <c r="V521" s="1349"/>
      <c r="W521" s="1349"/>
      <c r="X521" s="1349"/>
      <c r="Y521" s="1349"/>
      <c r="Z521" s="1349"/>
      <c r="AA521" s="1349"/>
      <c r="AB521" s="1349"/>
      <c r="AC521" s="1349"/>
      <c r="AD521" s="1349"/>
      <c r="AE521" s="1349"/>
      <c r="AF521" s="1349"/>
      <c r="AG521" s="1349"/>
      <c r="AH521" s="1349"/>
      <c r="AI521" s="1349"/>
      <c r="AJ521" s="1349"/>
      <c r="AK521" s="1349"/>
      <c r="AL521" s="1349"/>
      <c r="AM521" s="1349"/>
      <c r="AN521" s="1349"/>
      <c r="AO521" s="1349"/>
    </row>
    <row r="522">
      <c r="G522" s="1349"/>
      <c r="H522" s="1349"/>
      <c r="I522" s="1349"/>
      <c r="J522" s="1349"/>
      <c r="K522" s="1349"/>
      <c r="L522" s="1349"/>
      <c r="M522" s="1349"/>
      <c r="N522" s="1349"/>
      <c r="O522" s="1349"/>
      <c r="P522" s="1349"/>
      <c r="Q522" s="1349"/>
      <c r="R522" s="1349"/>
      <c r="S522" s="1349"/>
      <c r="T522" s="1349"/>
      <c r="U522" s="1349"/>
      <c r="V522" s="1349"/>
      <c r="W522" s="1349"/>
      <c r="X522" s="1349"/>
      <c r="Y522" s="1349"/>
      <c r="Z522" s="1349"/>
      <c r="AA522" s="1349"/>
      <c r="AB522" s="1349"/>
      <c r="AC522" s="1349"/>
      <c r="AD522" s="1349"/>
      <c r="AE522" s="1349"/>
      <c r="AF522" s="1349"/>
      <c r="AG522" s="1349"/>
      <c r="AH522" s="1349"/>
      <c r="AI522" s="1349"/>
      <c r="AJ522" s="1349"/>
      <c r="AK522" s="1349"/>
      <c r="AL522" s="1349"/>
      <c r="AM522" s="1349"/>
      <c r="AN522" s="1349"/>
      <c r="AO522" s="1349"/>
    </row>
    <row r="523">
      <c r="G523" s="1349"/>
      <c r="H523" s="1349"/>
      <c r="I523" s="1349"/>
      <c r="J523" s="1349"/>
      <c r="K523" s="1349"/>
      <c r="L523" s="1349"/>
      <c r="M523" s="1349"/>
      <c r="N523" s="1349"/>
      <c r="O523" s="1349"/>
      <c r="P523" s="1349"/>
      <c r="Q523" s="1349"/>
      <c r="R523" s="1349"/>
      <c r="S523" s="1349"/>
      <c r="T523" s="1349"/>
      <c r="U523" s="1349"/>
      <c r="V523" s="1349"/>
      <c r="W523" s="1349"/>
      <c r="X523" s="1349"/>
      <c r="Y523" s="1349"/>
      <c r="Z523" s="1349"/>
      <c r="AA523" s="1349"/>
      <c r="AB523" s="1349"/>
      <c r="AC523" s="1349"/>
      <c r="AD523" s="1349"/>
      <c r="AE523" s="1349"/>
      <c r="AF523" s="1349"/>
      <c r="AG523" s="1349"/>
      <c r="AH523" s="1349"/>
      <c r="AI523" s="1349"/>
      <c r="AJ523" s="1349"/>
      <c r="AK523" s="1349"/>
      <c r="AL523" s="1349"/>
      <c r="AM523" s="1349"/>
      <c r="AN523" s="1349"/>
      <c r="AO523" s="1349"/>
    </row>
    <row r="524">
      <c r="G524" s="1349"/>
      <c r="H524" s="1349"/>
      <c r="I524" s="1349"/>
      <c r="J524" s="1349"/>
      <c r="K524" s="1349"/>
      <c r="L524" s="1349"/>
      <c r="M524" s="1349"/>
      <c r="N524" s="1349"/>
      <c r="O524" s="1349"/>
      <c r="P524" s="1349"/>
      <c r="Q524" s="1349"/>
      <c r="R524" s="1349"/>
      <c r="S524" s="1349"/>
      <c r="T524" s="1349"/>
      <c r="U524" s="1349"/>
      <c r="V524" s="1349"/>
      <c r="W524" s="1349"/>
      <c r="X524" s="1349"/>
      <c r="Y524" s="1349"/>
      <c r="Z524" s="1349"/>
      <c r="AA524" s="1349"/>
      <c r="AB524" s="1349"/>
      <c r="AC524" s="1349"/>
      <c r="AD524" s="1349"/>
      <c r="AE524" s="1349"/>
      <c r="AF524" s="1349"/>
      <c r="AG524" s="1349"/>
      <c r="AH524" s="1349"/>
      <c r="AI524" s="1349"/>
      <c r="AJ524" s="1349"/>
      <c r="AK524" s="1349"/>
      <c r="AL524" s="1349"/>
      <c r="AM524" s="1349"/>
      <c r="AN524" s="1349"/>
      <c r="AO524" s="1349"/>
    </row>
    <row r="525">
      <c r="G525" s="1349"/>
      <c r="H525" s="1349"/>
      <c r="I525" s="1349"/>
      <c r="J525" s="1349"/>
      <c r="K525" s="1349"/>
      <c r="L525" s="1349"/>
      <c r="M525" s="1349"/>
      <c r="N525" s="1349"/>
      <c r="O525" s="1349"/>
      <c r="P525" s="1349"/>
      <c r="Q525" s="1349"/>
      <c r="R525" s="1349"/>
      <c r="S525" s="1349"/>
      <c r="T525" s="1349"/>
      <c r="U525" s="1349"/>
      <c r="V525" s="1349"/>
      <c r="W525" s="1349"/>
      <c r="X525" s="1349"/>
      <c r="Y525" s="1349"/>
      <c r="Z525" s="1349"/>
      <c r="AA525" s="1349"/>
      <c r="AB525" s="1349"/>
      <c r="AC525" s="1349"/>
      <c r="AD525" s="1349"/>
      <c r="AE525" s="1349"/>
      <c r="AF525" s="1349"/>
      <c r="AG525" s="1349"/>
      <c r="AH525" s="1349"/>
      <c r="AI525" s="1349"/>
      <c r="AJ525" s="1349"/>
      <c r="AK525" s="1349"/>
      <c r="AL525" s="1349"/>
      <c r="AM525" s="1349"/>
      <c r="AN525" s="1349"/>
      <c r="AO525" s="1349"/>
    </row>
    <row r="526">
      <c r="G526" s="1349"/>
      <c r="H526" s="1349"/>
      <c r="I526" s="1349"/>
      <c r="J526" s="1349"/>
      <c r="K526" s="1349"/>
      <c r="L526" s="1349"/>
      <c r="M526" s="1349"/>
      <c r="N526" s="1349"/>
      <c r="O526" s="1349"/>
      <c r="P526" s="1349"/>
      <c r="Q526" s="1349"/>
      <c r="R526" s="1349"/>
      <c r="S526" s="1349"/>
      <c r="T526" s="1349"/>
      <c r="U526" s="1349"/>
      <c r="V526" s="1349"/>
      <c r="W526" s="1349"/>
      <c r="X526" s="1349"/>
      <c r="Y526" s="1349"/>
      <c r="Z526" s="1349"/>
      <c r="AA526" s="1349"/>
      <c r="AB526" s="1349"/>
      <c r="AC526" s="1349"/>
      <c r="AD526" s="1349"/>
      <c r="AE526" s="1349"/>
      <c r="AF526" s="1349"/>
      <c r="AG526" s="1349"/>
      <c r="AH526" s="1349"/>
      <c r="AI526" s="1349"/>
      <c r="AJ526" s="1349"/>
      <c r="AK526" s="1349"/>
      <c r="AL526" s="1349"/>
      <c r="AM526" s="1349"/>
      <c r="AN526" s="1349"/>
      <c r="AO526" s="1349"/>
    </row>
    <row r="527">
      <c r="G527" s="1349"/>
      <c r="H527" s="1349"/>
      <c r="I527" s="1349"/>
      <c r="J527" s="1349"/>
      <c r="K527" s="1349"/>
      <c r="L527" s="1349"/>
      <c r="M527" s="1349"/>
      <c r="N527" s="1349"/>
      <c r="O527" s="1349"/>
      <c r="P527" s="1349"/>
      <c r="Q527" s="1349"/>
      <c r="R527" s="1349"/>
      <c r="S527" s="1349"/>
      <c r="T527" s="1349"/>
      <c r="U527" s="1349"/>
      <c r="V527" s="1349"/>
      <c r="W527" s="1349"/>
      <c r="X527" s="1349"/>
      <c r="Y527" s="1349"/>
      <c r="Z527" s="1349"/>
      <c r="AA527" s="1349"/>
      <c r="AB527" s="1349"/>
      <c r="AC527" s="1349"/>
      <c r="AD527" s="1349"/>
      <c r="AE527" s="1349"/>
      <c r="AF527" s="1349"/>
      <c r="AG527" s="1349"/>
      <c r="AH527" s="1349"/>
      <c r="AI527" s="1349"/>
      <c r="AJ527" s="1349"/>
      <c r="AK527" s="1349"/>
      <c r="AL527" s="1349"/>
      <c r="AM527" s="1349"/>
      <c r="AN527" s="1349"/>
      <c r="AO527" s="1349"/>
    </row>
    <row r="528">
      <c r="G528" s="1349"/>
      <c r="H528" s="1349"/>
      <c r="I528" s="1349"/>
      <c r="J528" s="1349"/>
      <c r="K528" s="1349"/>
      <c r="L528" s="1349"/>
      <c r="M528" s="1349"/>
      <c r="N528" s="1349"/>
      <c r="O528" s="1349"/>
      <c r="P528" s="1349"/>
      <c r="Q528" s="1349"/>
      <c r="R528" s="1349"/>
      <c r="S528" s="1349"/>
      <c r="T528" s="1349"/>
      <c r="U528" s="1349"/>
      <c r="V528" s="1349"/>
      <c r="W528" s="1349"/>
      <c r="X528" s="1349"/>
      <c r="Y528" s="1349"/>
      <c r="Z528" s="1349"/>
      <c r="AA528" s="1349"/>
      <c r="AB528" s="1349"/>
      <c r="AC528" s="1349"/>
      <c r="AD528" s="1349"/>
      <c r="AE528" s="1349"/>
      <c r="AF528" s="1349"/>
      <c r="AG528" s="1349"/>
      <c r="AH528" s="1349"/>
      <c r="AI528" s="1349"/>
      <c r="AJ528" s="1349"/>
      <c r="AK528" s="1349"/>
      <c r="AL528" s="1349"/>
      <c r="AM528" s="1349"/>
      <c r="AN528" s="1349"/>
      <c r="AO528" s="1349"/>
    </row>
    <row r="529">
      <c r="G529" s="1349"/>
      <c r="H529" s="1349"/>
      <c r="I529" s="1349"/>
      <c r="J529" s="1349"/>
      <c r="K529" s="1349"/>
      <c r="L529" s="1349"/>
      <c r="M529" s="1349"/>
      <c r="N529" s="1349"/>
      <c r="O529" s="1349"/>
      <c r="P529" s="1349"/>
      <c r="Q529" s="1349"/>
      <c r="R529" s="1349"/>
      <c r="S529" s="1349"/>
      <c r="T529" s="1349"/>
      <c r="U529" s="1349"/>
      <c r="V529" s="1349"/>
      <c r="W529" s="1349"/>
      <c r="X529" s="1349"/>
      <c r="Y529" s="1349"/>
      <c r="Z529" s="1349"/>
      <c r="AA529" s="1349"/>
      <c r="AB529" s="1349"/>
      <c r="AC529" s="1349"/>
      <c r="AD529" s="1349"/>
      <c r="AE529" s="1349"/>
      <c r="AF529" s="1349"/>
      <c r="AG529" s="1349"/>
      <c r="AH529" s="1349"/>
      <c r="AI529" s="1349"/>
      <c r="AJ529" s="1349"/>
      <c r="AK529" s="1349"/>
      <c r="AL529" s="1349"/>
      <c r="AM529" s="1349"/>
      <c r="AN529" s="1349"/>
      <c r="AO529" s="1349"/>
    </row>
    <row r="530">
      <c r="G530" s="1349"/>
      <c r="H530" s="1349"/>
      <c r="I530" s="1349"/>
      <c r="J530" s="1349"/>
      <c r="K530" s="1349"/>
      <c r="L530" s="1349"/>
      <c r="M530" s="1349"/>
      <c r="N530" s="1349"/>
      <c r="O530" s="1349"/>
      <c r="P530" s="1349"/>
      <c r="Q530" s="1349"/>
      <c r="R530" s="1349"/>
      <c r="S530" s="1349"/>
      <c r="T530" s="1349"/>
      <c r="U530" s="1349"/>
      <c r="V530" s="1349"/>
      <c r="W530" s="1349"/>
      <c r="X530" s="1349"/>
      <c r="Y530" s="1349"/>
      <c r="Z530" s="1349"/>
      <c r="AA530" s="1349"/>
      <c r="AB530" s="1349"/>
      <c r="AC530" s="1349"/>
      <c r="AD530" s="1349"/>
      <c r="AE530" s="1349"/>
      <c r="AF530" s="1349"/>
      <c r="AG530" s="1349"/>
      <c r="AH530" s="1349"/>
      <c r="AI530" s="1349"/>
      <c r="AJ530" s="1349"/>
      <c r="AK530" s="1349"/>
      <c r="AL530" s="1349"/>
      <c r="AM530" s="1349"/>
      <c r="AN530" s="1349"/>
      <c r="AO530" s="1349"/>
    </row>
    <row r="531">
      <c r="G531" s="1349"/>
      <c r="H531" s="1349"/>
      <c r="I531" s="1349"/>
      <c r="J531" s="1349"/>
      <c r="K531" s="1349"/>
      <c r="L531" s="1349"/>
      <c r="M531" s="1349"/>
      <c r="N531" s="1349"/>
      <c r="O531" s="1349"/>
      <c r="P531" s="1349"/>
      <c r="Q531" s="1349"/>
      <c r="R531" s="1349"/>
      <c r="S531" s="1349"/>
      <c r="T531" s="1349"/>
      <c r="U531" s="1349"/>
      <c r="V531" s="1349"/>
      <c r="W531" s="1349"/>
      <c r="X531" s="1349"/>
      <c r="Y531" s="1349"/>
      <c r="Z531" s="1349"/>
      <c r="AA531" s="1349"/>
      <c r="AB531" s="1349"/>
      <c r="AC531" s="1349"/>
      <c r="AD531" s="1349"/>
      <c r="AE531" s="1349"/>
      <c r="AF531" s="1349"/>
      <c r="AG531" s="1349"/>
      <c r="AH531" s="1349"/>
      <c r="AI531" s="1349"/>
      <c r="AJ531" s="1349"/>
      <c r="AK531" s="1349"/>
      <c r="AL531" s="1349"/>
      <c r="AM531" s="1349"/>
      <c r="AN531" s="1349"/>
      <c r="AO531" s="1349"/>
    </row>
    <row r="532">
      <c r="G532" s="1349"/>
      <c r="H532" s="1349"/>
      <c r="I532" s="1349"/>
      <c r="J532" s="1349"/>
      <c r="K532" s="1349"/>
      <c r="L532" s="1349"/>
      <c r="M532" s="1349"/>
      <c r="N532" s="1349"/>
      <c r="O532" s="1349"/>
      <c r="P532" s="1349"/>
      <c r="Q532" s="1349"/>
      <c r="R532" s="1349"/>
      <c r="S532" s="1349"/>
      <c r="T532" s="1349"/>
      <c r="U532" s="1349"/>
      <c r="V532" s="1349"/>
      <c r="W532" s="1349"/>
      <c r="X532" s="1349"/>
      <c r="Y532" s="1349"/>
      <c r="Z532" s="1349"/>
      <c r="AA532" s="1349"/>
      <c r="AB532" s="1349"/>
      <c r="AC532" s="1349"/>
      <c r="AD532" s="1349"/>
      <c r="AE532" s="1349"/>
      <c r="AF532" s="1349"/>
      <c r="AG532" s="1349"/>
      <c r="AH532" s="1349"/>
      <c r="AI532" s="1349"/>
      <c r="AJ532" s="1349"/>
      <c r="AK532" s="1349"/>
      <c r="AL532" s="1349"/>
      <c r="AM532" s="1349"/>
      <c r="AN532" s="1349"/>
      <c r="AO532" s="1349"/>
    </row>
    <row r="533">
      <c r="G533" s="1349"/>
      <c r="H533" s="1349"/>
      <c r="I533" s="1349"/>
      <c r="J533" s="1349"/>
      <c r="K533" s="1349"/>
      <c r="L533" s="1349"/>
      <c r="M533" s="1349"/>
      <c r="N533" s="1349"/>
      <c r="O533" s="1349"/>
      <c r="P533" s="1349"/>
      <c r="Q533" s="1349"/>
      <c r="R533" s="1349"/>
      <c r="S533" s="1349"/>
      <c r="T533" s="1349"/>
      <c r="U533" s="1349"/>
      <c r="V533" s="1349"/>
      <c r="W533" s="1349"/>
      <c r="X533" s="1349"/>
      <c r="Y533" s="1349"/>
      <c r="Z533" s="1349"/>
      <c r="AA533" s="1349"/>
      <c r="AB533" s="1349"/>
      <c r="AC533" s="1349"/>
      <c r="AD533" s="1349"/>
      <c r="AE533" s="1349"/>
      <c r="AF533" s="1349"/>
      <c r="AG533" s="1349"/>
      <c r="AH533" s="1349"/>
      <c r="AI533" s="1349"/>
      <c r="AJ533" s="1349"/>
      <c r="AK533" s="1349"/>
      <c r="AL533" s="1349"/>
      <c r="AM533" s="1349"/>
      <c r="AN533" s="1349"/>
      <c r="AO533" s="1349"/>
    </row>
    <row r="534">
      <c r="G534" s="1349"/>
      <c r="H534" s="1349"/>
      <c r="I534" s="1349"/>
      <c r="J534" s="1349"/>
      <c r="K534" s="1349"/>
      <c r="L534" s="1349"/>
      <c r="M534" s="1349"/>
      <c r="N534" s="1349"/>
      <c r="O534" s="1349"/>
      <c r="P534" s="1349"/>
      <c r="Q534" s="1349"/>
      <c r="R534" s="1349"/>
      <c r="S534" s="1349"/>
      <c r="T534" s="1349"/>
      <c r="U534" s="1349"/>
      <c r="V534" s="1349"/>
      <c r="W534" s="1349"/>
      <c r="X534" s="1349"/>
      <c r="Y534" s="1349"/>
      <c r="Z534" s="1349"/>
      <c r="AA534" s="1349"/>
      <c r="AB534" s="1349"/>
      <c r="AC534" s="1349"/>
      <c r="AD534" s="1349"/>
      <c r="AE534" s="1349"/>
      <c r="AF534" s="1349"/>
      <c r="AG534" s="1349"/>
      <c r="AH534" s="1349"/>
      <c r="AI534" s="1349"/>
      <c r="AJ534" s="1349"/>
      <c r="AK534" s="1349"/>
      <c r="AL534" s="1349"/>
      <c r="AM534" s="1349"/>
      <c r="AN534" s="1349"/>
      <c r="AO534" s="1349"/>
    </row>
    <row r="535">
      <c r="G535" s="1349"/>
      <c r="H535" s="1349"/>
      <c r="I535" s="1349"/>
      <c r="J535" s="1349"/>
      <c r="K535" s="1349"/>
      <c r="L535" s="1349"/>
      <c r="M535" s="1349"/>
      <c r="N535" s="1349"/>
      <c r="O535" s="1349"/>
      <c r="P535" s="1349"/>
      <c r="Q535" s="1349"/>
      <c r="R535" s="1349"/>
      <c r="S535" s="1349"/>
      <c r="T535" s="1349"/>
      <c r="U535" s="1349"/>
      <c r="V535" s="1349"/>
      <c r="W535" s="1349"/>
      <c r="X535" s="1349"/>
      <c r="Y535" s="1349"/>
      <c r="Z535" s="1349"/>
      <c r="AA535" s="1349"/>
      <c r="AB535" s="1349"/>
      <c r="AC535" s="1349"/>
      <c r="AD535" s="1349"/>
      <c r="AE535" s="1349"/>
      <c r="AF535" s="1349"/>
      <c r="AG535" s="1349"/>
      <c r="AH535" s="1349"/>
      <c r="AI535" s="1349"/>
      <c r="AJ535" s="1349"/>
      <c r="AK535" s="1349"/>
      <c r="AL535" s="1349"/>
      <c r="AM535" s="1349"/>
      <c r="AN535" s="1349"/>
      <c r="AO535" s="1349"/>
    </row>
    <row r="536">
      <c r="G536" s="1349"/>
      <c r="H536" s="1349"/>
      <c r="I536" s="1349"/>
      <c r="J536" s="1349"/>
      <c r="K536" s="1349"/>
      <c r="L536" s="1349"/>
      <c r="M536" s="1349"/>
      <c r="N536" s="1349"/>
      <c r="O536" s="1349"/>
      <c r="P536" s="1349"/>
      <c r="Q536" s="1349"/>
      <c r="R536" s="1349"/>
      <c r="S536" s="1349"/>
      <c r="T536" s="1349"/>
      <c r="U536" s="1349"/>
      <c r="V536" s="1349"/>
      <c r="W536" s="1349"/>
      <c r="X536" s="1349"/>
      <c r="Y536" s="1349"/>
      <c r="Z536" s="1349"/>
      <c r="AA536" s="1349"/>
      <c r="AB536" s="1349"/>
      <c r="AC536" s="1349"/>
      <c r="AD536" s="1349"/>
      <c r="AE536" s="1349"/>
      <c r="AF536" s="1349"/>
      <c r="AG536" s="1349"/>
      <c r="AH536" s="1349"/>
      <c r="AI536" s="1349"/>
      <c r="AJ536" s="1349"/>
      <c r="AK536" s="1349"/>
      <c r="AL536" s="1349"/>
      <c r="AM536" s="1349"/>
      <c r="AN536" s="1349"/>
      <c r="AO536" s="1349"/>
    </row>
    <row r="537">
      <c r="G537" s="1349"/>
      <c r="H537" s="1349"/>
      <c r="I537" s="1349"/>
      <c r="J537" s="1349"/>
      <c r="K537" s="1349"/>
      <c r="L537" s="1349"/>
      <c r="M537" s="1349"/>
      <c r="N537" s="1349"/>
      <c r="O537" s="1349"/>
      <c r="P537" s="1349"/>
      <c r="Q537" s="1349"/>
      <c r="R537" s="1349"/>
      <c r="S537" s="1349"/>
      <c r="T537" s="1349"/>
      <c r="U537" s="1349"/>
      <c r="V537" s="1349"/>
      <c r="W537" s="1349"/>
      <c r="X537" s="1349"/>
      <c r="Y537" s="1349"/>
      <c r="Z537" s="1349"/>
      <c r="AA537" s="1349"/>
      <c r="AB537" s="1349"/>
      <c r="AC537" s="1349"/>
      <c r="AD537" s="1349"/>
      <c r="AE537" s="1349"/>
      <c r="AF537" s="1349"/>
      <c r="AG537" s="1349"/>
      <c r="AH537" s="1349"/>
      <c r="AI537" s="1349"/>
      <c r="AJ537" s="1349"/>
      <c r="AK537" s="1349"/>
      <c r="AL537" s="1349"/>
      <c r="AM537" s="1349"/>
      <c r="AN537" s="1349"/>
      <c r="AO537" s="1349"/>
    </row>
    <row r="538">
      <c r="G538" s="1349"/>
      <c r="H538" s="1349"/>
      <c r="I538" s="1349"/>
      <c r="J538" s="1349"/>
      <c r="K538" s="1349"/>
      <c r="L538" s="1349"/>
      <c r="M538" s="1349"/>
      <c r="N538" s="1349"/>
      <c r="O538" s="1349"/>
      <c r="P538" s="1349"/>
      <c r="Q538" s="1349"/>
      <c r="R538" s="1349"/>
      <c r="S538" s="1349"/>
      <c r="T538" s="1349"/>
      <c r="U538" s="1349"/>
      <c r="V538" s="1349"/>
      <c r="W538" s="1349"/>
      <c r="X538" s="1349"/>
      <c r="Y538" s="1349"/>
      <c r="Z538" s="1349"/>
      <c r="AA538" s="1349"/>
      <c r="AB538" s="1349"/>
      <c r="AC538" s="1349"/>
      <c r="AD538" s="1349"/>
      <c r="AE538" s="1349"/>
      <c r="AF538" s="1349"/>
      <c r="AG538" s="1349"/>
      <c r="AH538" s="1349"/>
      <c r="AI538" s="1349"/>
      <c r="AJ538" s="1349"/>
      <c r="AK538" s="1349"/>
      <c r="AL538" s="1349"/>
      <c r="AM538" s="1349"/>
      <c r="AN538" s="1349"/>
      <c r="AO538" s="1349"/>
    </row>
    <row r="539">
      <c r="G539" s="1349"/>
      <c r="H539" s="1349"/>
      <c r="I539" s="1349"/>
      <c r="J539" s="1349"/>
      <c r="K539" s="1349"/>
      <c r="L539" s="1349"/>
      <c r="M539" s="1349"/>
      <c r="N539" s="1349"/>
      <c r="O539" s="1349"/>
      <c r="P539" s="1349"/>
      <c r="Q539" s="1349"/>
      <c r="R539" s="1349"/>
      <c r="S539" s="1349"/>
      <c r="T539" s="1349"/>
      <c r="U539" s="1349"/>
      <c r="V539" s="1349"/>
      <c r="W539" s="1349"/>
      <c r="X539" s="1349"/>
      <c r="Y539" s="1349"/>
      <c r="Z539" s="1349"/>
      <c r="AA539" s="1349"/>
      <c r="AB539" s="1349"/>
      <c r="AC539" s="1349"/>
      <c r="AD539" s="1349"/>
      <c r="AE539" s="1349"/>
      <c r="AF539" s="1349"/>
      <c r="AG539" s="1349"/>
      <c r="AH539" s="1349"/>
      <c r="AI539" s="1349"/>
      <c r="AJ539" s="1349"/>
      <c r="AK539" s="1349"/>
      <c r="AL539" s="1349"/>
      <c r="AM539" s="1349"/>
      <c r="AN539" s="1349"/>
      <c r="AO539" s="1349"/>
    </row>
    <row r="540">
      <c r="G540" s="1349"/>
      <c r="H540" s="1349"/>
      <c r="I540" s="1349"/>
      <c r="J540" s="1349"/>
      <c r="K540" s="1349"/>
      <c r="L540" s="1349"/>
      <c r="M540" s="1349"/>
      <c r="N540" s="1349"/>
      <c r="O540" s="1349"/>
      <c r="P540" s="1349"/>
      <c r="Q540" s="1349"/>
      <c r="R540" s="1349"/>
      <c r="S540" s="1349"/>
      <c r="T540" s="1349"/>
      <c r="U540" s="1349"/>
      <c r="V540" s="1349"/>
      <c r="W540" s="1349"/>
      <c r="X540" s="1349"/>
      <c r="Y540" s="1349"/>
      <c r="Z540" s="1349"/>
      <c r="AA540" s="1349"/>
      <c r="AB540" s="1349"/>
      <c r="AC540" s="1349"/>
      <c r="AD540" s="1349"/>
      <c r="AE540" s="1349"/>
      <c r="AF540" s="1349"/>
      <c r="AG540" s="1349"/>
      <c r="AH540" s="1349"/>
      <c r="AI540" s="1349"/>
      <c r="AJ540" s="1349"/>
      <c r="AK540" s="1349"/>
      <c r="AL540" s="1349"/>
      <c r="AM540" s="1349"/>
      <c r="AN540" s="1349"/>
      <c r="AO540" s="1349"/>
    </row>
    <row r="541">
      <c r="G541" s="1349"/>
      <c r="H541" s="1349"/>
      <c r="I541" s="1349"/>
      <c r="J541" s="1349"/>
      <c r="K541" s="1349"/>
      <c r="L541" s="1349"/>
      <c r="M541" s="1349"/>
      <c r="N541" s="1349"/>
      <c r="O541" s="1349"/>
      <c r="P541" s="1349"/>
      <c r="Q541" s="1349"/>
      <c r="R541" s="1349"/>
      <c r="S541" s="1349"/>
      <c r="T541" s="1349"/>
      <c r="U541" s="1349"/>
      <c r="V541" s="1349"/>
      <c r="W541" s="1349"/>
      <c r="X541" s="1349"/>
      <c r="Y541" s="1349"/>
      <c r="Z541" s="1349"/>
      <c r="AA541" s="1349"/>
      <c r="AB541" s="1349"/>
      <c r="AC541" s="1349"/>
      <c r="AD541" s="1349"/>
      <c r="AE541" s="1349"/>
      <c r="AF541" s="1349"/>
      <c r="AG541" s="1349"/>
      <c r="AH541" s="1349"/>
      <c r="AI541" s="1349"/>
      <c r="AJ541" s="1349"/>
      <c r="AK541" s="1349"/>
      <c r="AL541" s="1349"/>
      <c r="AM541" s="1349"/>
      <c r="AN541" s="1349"/>
      <c r="AO541" s="1349"/>
    </row>
    <row r="542">
      <c r="G542" s="1349"/>
      <c r="H542" s="1349"/>
      <c r="I542" s="1349"/>
      <c r="J542" s="1349"/>
      <c r="K542" s="1349"/>
      <c r="L542" s="1349"/>
      <c r="M542" s="1349"/>
      <c r="N542" s="1349"/>
      <c r="O542" s="1349"/>
      <c r="P542" s="1349"/>
      <c r="Q542" s="1349"/>
      <c r="R542" s="1349"/>
      <c r="S542" s="1349"/>
      <c r="T542" s="1349"/>
      <c r="U542" s="1349"/>
      <c r="V542" s="1349"/>
      <c r="W542" s="1349"/>
      <c r="X542" s="1349"/>
      <c r="Y542" s="1349"/>
      <c r="Z542" s="1349"/>
      <c r="AA542" s="1349"/>
      <c r="AB542" s="1349"/>
      <c r="AC542" s="1349"/>
      <c r="AD542" s="1349"/>
      <c r="AE542" s="1349"/>
      <c r="AF542" s="1349"/>
      <c r="AG542" s="1349"/>
      <c r="AH542" s="1349"/>
      <c r="AI542" s="1349"/>
      <c r="AJ542" s="1349"/>
      <c r="AK542" s="1349"/>
      <c r="AL542" s="1349"/>
      <c r="AM542" s="1349"/>
      <c r="AN542" s="1349"/>
      <c r="AO542" s="1349"/>
    </row>
    <row r="543">
      <c r="G543" s="1349"/>
      <c r="H543" s="1349"/>
      <c r="I543" s="1349"/>
      <c r="J543" s="1349"/>
      <c r="K543" s="1349"/>
      <c r="L543" s="1349"/>
      <c r="M543" s="1349"/>
      <c r="N543" s="1349"/>
      <c r="O543" s="1349"/>
      <c r="P543" s="1349"/>
      <c r="Q543" s="1349"/>
      <c r="R543" s="1349"/>
      <c r="S543" s="1349"/>
      <c r="T543" s="1349"/>
      <c r="U543" s="1349"/>
      <c r="V543" s="1349"/>
      <c r="W543" s="1349"/>
      <c r="X543" s="1349"/>
      <c r="Y543" s="1349"/>
      <c r="Z543" s="1349"/>
      <c r="AA543" s="1349"/>
      <c r="AB543" s="1349"/>
      <c r="AC543" s="1349"/>
      <c r="AD543" s="1349"/>
      <c r="AE543" s="1349"/>
      <c r="AF543" s="1349"/>
      <c r="AG543" s="1349"/>
      <c r="AH543" s="1349"/>
      <c r="AI543" s="1349"/>
      <c r="AJ543" s="1349"/>
      <c r="AK543" s="1349"/>
      <c r="AL543" s="1349"/>
      <c r="AM543" s="1349"/>
      <c r="AN543" s="1349"/>
      <c r="AO543" s="1349"/>
    </row>
    <row r="544">
      <c r="G544" s="1349"/>
      <c r="H544" s="1349"/>
      <c r="I544" s="1349"/>
      <c r="J544" s="1349"/>
      <c r="K544" s="1349"/>
      <c r="L544" s="1349"/>
      <c r="M544" s="1349"/>
      <c r="N544" s="1349"/>
      <c r="O544" s="1349"/>
      <c r="P544" s="1349"/>
      <c r="Q544" s="1349"/>
      <c r="R544" s="1349"/>
      <c r="S544" s="1349"/>
      <c r="T544" s="1349"/>
      <c r="U544" s="1349"/>
      <c r="V544" s="1349"/>
      <c r="W544" s="1349"/>
      <c r="X544" s="1349"/>
      <c r="Y544" s="1349"/>
      <c r="Z544" s="1349"/>
      <c r="AA544" s="1349"/>
      <c r="AB544" s="1349"/>
      <c r="AC544" s="1349"/>
      <c r="AD544" s="1349"/>
      <c r="AE544" s="1349"/>
      <c r="AF544" s="1349"/>
      <c r="AG544" s="1349"/>
      <c r="AH544" s="1349"/>
      <c r="AI544" s="1349"/>
      <c r="AJ544" s="1349"/>
      <c r="AK544" s="1349"/>
      <c r="AL544" s="1349"/>
      <c r="AM544" s="1349"/>
      <c r="AN544" s="1349"/>
      <c r="AO544" s="1349"/>
    </row>
    <row r="545">
      <c r="G545" s="1349"/>
      <c r="H545" s="1349"/>
      <c r="I545" s="1349"/>
      <c r="J545" s="1349"/>
      <c r="K545" s="1349"/>
      <c r="L545" s="1349"/>
      <c r="M545" s="1349"/>
      <c r="N545" s="1349"/>
      <c r="O545" s="1349"/>
      <c r="P545" s="1349"/>
      <c r="Q545" s="1349"/>
      <c r="R545" s="1349"/>
      <c r="S545" s="1349"/>
      <c r="T545" s="1349"/>
      <c r="U545" s="1349"/>
      <c r="V545" s="1349"/>
      <c r="W545" s="1349"/>
      <c r="X545" s="1349"/>
      <c r="Y545" s="1349"/>
      <c r="Z545" s="1349"/>
      <c r="AA545" s="1349"/>
      <c r="AB545" s="1349"/>
      <c r="AC545" s="1349"/>
      <c r="AD545" s="1349"/>
      <c r="AE545" s="1349"/>
      <c r="AF545" s="1349"/>
      <c r="AG545" s="1349"/>
      <c r="AH545" s="1349"/>
      <c r="AI545" s="1349"/>
      <c r="AJ545" s="1349"/>
      <c r="AK545" s="1349"/>
      <c r="AL545" s="1349"/>
      <c r="AM545" s="1349"/>
      <c r="AN545" s="1349"/>
      <c r="AO545" s="1349"/>
    </row>
    <row r="546">
      <c r="G546" s="1349"/>
      <c r="H546" s="1349"/>
      <c r="I546" s="1349"/>
      <c r="J546" s="1349"/>
      <c r="K546" s="1349"/>
      <c r="L546" s="1349"/>
      <c r="M546" s="1349"/>
      <c r="N546" s="1349"/>
      <c r="O546" s="1349"/>
      <c r="P546" s="1349"/>
      <c r="Q546" s="1349"/>
      <c r="R546" s="1349"/>
      <c r="S546" s="1349"/>
      <c r="T546" s="1349"/>
      <c r="U546" s="1349"/>
      <c r="V546" s="1349"/>
      <c r="W546" s="1349"/>
      <c r="X546" s="1349"/>
      <c r="Y546" s="1349"/>
      <c r="Z546" s="1349"/>
      <c r="AA546" s="1349"/>
      <c r="AB546" s="1349"/>
      <c r="AC546" s="1349"/>
      <c r="AD546" s="1349"/>
      <c r="AE546" s="1349"/>
      <c r="AF546" s="1349"/>
      <c r="AG546" s="1349"/>
      <c r="AH546" s="1349"/>
      <c r="AI546" s="1349"/>
      <c r="AJ546" s="1349"/>
      <c r="AK546" s="1349"/>
      <c r="AL546" s="1349"/>
      <c r="AM546" s="1349"/>
      <c r="AN546" s="1349"/>
      <c r="AO546" s="1349"/>
    </row>
    <row r="547">
      <c r="G547" s="1349"/>
      <c r="H547" s="1349"/>
      <c r="I547" s="1349"/>
      <c r="J547" s="1349"/>
      <c r="K547" s="1349"/>
      <c r="L547" s="1349"/>
      <c r="M547" s="1349"/>
      <c r="N547" s="1349"/>
      <c r="O547" s="1349"/>
      <c r="P547" s="1349"/>
      <c r="Q547" s="1349"/>
      <c r="R547" s="1349"/>
      <c r="S547" s="1349"/>
      <c r="T547" s="1349"/>
      <c r="U547" s="1349"/>
      <c r="V547" s="1349"/>
      <c r="W547" s="1349"/>
      <c r="X547" s="1349"/>
      <c r="Y547" s="1349"/>
      <c r="Z547" s="1349"/>
      <c r="AA547" s="1349"/>
      <c r="AB547" s="1349"/>
      <c r="AC547" s="1349"/>
      <c r="AD547" s="1349"/>
      <c r="AE547" s="1349"/>
      <c r="AF547" s="1349"/>
      <c r="AG547" s="1349"/>
      <c r="AH547" s="1349"/>
      <c r="AI547" s="1349"/>
      <c r="AJ547" s="1349"/>
      <c r="AK547" s="1349"/>
      <c r="AL547" s="1349"/>
      <c r="AM547" s="1349"/>
      <c r="AN547" s="1349"/>
      <c r="AO547" s="1349"/>
    </row>
    <row r="548">
      <c r="G548" s="1349"/>
      <c r="H548" s="1349"/>
      <c r="I548" s="1349"/>
      <c r="J548" s="1349"/>
      <c r="K548" s="1349"/>
      <c r="L548" s="1349"/>
      <c r="M548" s="1349"/>
      <c r="N548" s="1349"/>
      <c r="O548" s="1349"/>
      <c r="P548" s="1349"/>
      <c r="Q548" s="1349"/>
      <c r="R548" s="1349"/>
      <c r="S548" s="1349"/>
      <c r="T548" s="1349"/>
      <c r="U548" s="1349"/>
      <c r="V548" s="1349"/>
      <c r="W548" s="1349"/>
      <c r="X548" s="1349"/>
      <c r="Y548" s="1349"/>
      <c r="Z548" s="1349"/>
      <c r="AA548" s="1349"/>
      <c r="AB548" s="1349"/>
      <c r="AC548" s="1349"/>
      <c r="AD548" s="1349"/>
      <c r="AE548" s="1349"/>
      <c r="AF548" s="1349"/>
      <c r="AG548" s="1349"/>
      <c r="AH548" s="1349"/>
      <c r="AI548" s="1349"/>
      <c r="AJ548" s="1349"/>
      <c r="AK548" s="1349"/>
      <c r="AL548" s="1349"/>
      <c r="AM548" s="1349"/>
      <c r="AN548" s="1349"/>
      <c r="AO548" s="1349"/>
    </row>
    <row r="549">
      <c r="G549" s="1349"/>
      <c r="H549" s="1349"/>
      <c r="I549" s="1349"/>
      <c r="J549" s="1349"/>
      <c r="K549" s="1349"/>
      <c r="L549" s="1349"/>
      <c r="M549" s="1349"/>
      <c r="N549" s="1349"/>
      <c r="O549" s="1349"/>
      <c r="P549" s="1349"/>
      <c r="Q549" s="1349"/>
      <c r="R549" s="1349"/>
      <c r="S549" s="1349"/>
      <c r="T549" s="1349"/>
      <c r="U549" s="1349"/>
      <c r="V549" s="1349"/>
      <c r="W549" s="1349"/>
      <c r="X549" s="1349"/>
      <c r="Y549" s="1349"/>
      <c r="Z549" s="1349"/>
      <c r="AA549" s="1349"/>
      <c r="AB549" s="1349"/>
      <c r="AC549" s="1349"/>
      <c r="AD549" s="1349"/>
      <c r="AE549" s="1349"/>
      <c r="AF549" s="1349"/>
      <c r="AG549" s="1349"/>
      <c r="AH549" s="1349"/>
      <c r="AI549" s="1349"/>
      <c r="AJ549" s="1349"/>
      <c r="AK549" s="1349"/>
      <c r="AL549" s="1349"/>
      <c r="AM549" s="1349"/>
      <c r="AN549" s="1349"/>
      <c r="AO549" s="1349"/>
    </row>
    <row r="550">
      <c r="G550" s="1349"/>
      <c r="H550" s="1349"/>
      <c r="I550" s="1349"/>
      <c r="J550" s="1349"/>
      <c r="K550" s="1349"/>
      <c r="L550" s="1349"/>
      <c r="M550" s="1349"/>
      <c r="N550" s="1349"/>
      <c r="O550" s="1349"/>
      <c r="P550" s="1349"/>
      <c r="Q550" s="1349"/>
      <c r="R550" s="1349"/>
      <c r="S550" s="1349"/>
      <c r="T550" s="1349"/>
      <c r="U550" s="1349"/>
      <c r="V550" s="1349"/>
      <c r="W550" s="1349"/>
      <c r="X550" s="1349"/>
      <c r="Y550" s="1349"/>
      <c r="Z550" s="1349"/>
      <c r="AA550" s="1349"/>
      <c r="AB550" s="1349"/>
      <c r="AC550" s="1349"/>
      <c r="AD550" s="1349"/>
      <c r="AE550" s="1349"/>
      <c r="AF550" s="1349"/>
      <c r="AG550" s="1349"/>
      <c r="AH550" s="1349"/>
      <c r="AI550" s="1349"/>
      <c r="AJ550" s="1349"/>
      <c r="AK550" s="1349"/>
      <c r="AL550" s="1349"/>
      <c r="AM550" s="1349"/>
      <c r="AN550" s="1349"/>
      <c r="AO550" s="1349"/>
    </row>
    <row r="551">
      <c r="G551" s="1349"/>
      <c r="H551" s="1349"/>
      <c r="I551" s="1349"/>
      <c r="J551" s="1349"/>
      <c r="K551" s="1349"/>
      <c r="L551" s="1349"/>
      <c r="M551" s="1349"/>
      <c r="N551" s="1349"/>
      <c r="O551" s="1349"/>
      <c r="P551" s="1349"/>
      <c r="Q551" s="1349"/>
      <c r="R551" s="1349"/>
      <c r="S551" s="1349"/>
      <c r="T551" s="1349"/>
      <c r="U551" s="1349"/>
      <c r="V551" s="1349"/>
      <c r="W551" s="1349"/>
      <c r="X551" s="1349"/>
      <c r="Y551" s="1349"/>
      <c r="Z551" s="1349"/>
      <c r="AA551" s="1349"/>
      <c r="AB551" s="1349"/>
      <c r="AC551" s="1349"/>
      <c r="AD551" s="1349"/>
      <c r="AE551" s="1349"/>
      <c r="AF551" s="1349"/>
      <c r="AG551" s="1349"/>
      <c r="AH551" s="1349"/>
      <c r="AI551" s="1349"/>
      <c r="AJ551" s="1349"/>
      <c r="AK551" s="1349"/>
      <c r="AL551" s="1349"/>
      <c r="AM551" s="1349"/>
      <c r="AN551" s="1349"/>
      <c r="AO551" s="1349"/>
    </row>
    <row r="552">
      <c r="G552" s="1349"/>
      <c r="H552" s="1349"/>
      <c r="I552" s="1349"/>
      <c r="J552" s="1349"/>
      <c r="K552" s="1349"/>
      <c r="L552" s="1349"/>
      <c r="M552" s="1349"/>
      <c r="N552" s="1349"/>
      <c r="O552" s="1349"/>
      <c r="P552" s="1349"/>
      <c r="Q552" s="1349"/>
      <c r="R552" s="1349"/>
      <c r="S552" s="1349"/>
      <c r="T552" s="1349"/>
      <c r="U552" s="1349"/>
      <c r="V552" s="1349"/>
      <c r="W552" s="1349"/>
      <c r="X552" s="1349"/>
      <c r="Y552" s="1349"/>
      <c r="Z552" s="1349"/>
      <c r="AA552" s="1349"/>
      <c r="AB552" s="1349"/>
      <c r="AC552" s="1349"/>
      <c r="AD552" s="1349"/>
      <c r="AE552" s="1349"/>
      <c r="AF552" s="1349"/>
      <c r="AG552" s="1349"/>
      <c r="AH552" s="1349"/>
      <c r="AI552" s="1349"/>
      <c r="AJ552" s="1349"/>
      <c r="AK552" s="1349"/>
      <c r="AL552" s="1349"/>
      <c r="AM552" s="1349"/>
      <c r="AN552" s="1349"/>
      <c r="AO552" s="1349"/>
    </row>
    <row r="553">
      <c r="G553" s="1349"/>
      <c r="H553" s="1349"/>
      <c r="I553" s="1349"/>
      <c r="J553" s="1349"/>
      <c r="K553" s="1349"/>
      <c r="L553" s="1349"/>
      <c r="M553" s="1349"/>
      <c r="N553" s="1349"/>
      <c r="O553" s="1349"/>
      <c r="P553" s="1349"/>
      <c r="Q553" s="1349"/>
      <c r="R553" s="1349"/>
      <c r="S553" s="1349"/>
      <c r="T553" s="1349"/>
      <c r="U553" s="1349"/>
      <c r="V553" s="1349"/>
      <c r="W553" s="1349"/>
      <c r="X553" s="1349"/>
      <c r="Y553" s="1349"/>
      <c r="Z553" s="1349"/>
      <c r="AA553" s="1349"/>
      <c r="AB553" s="1349"/>
      <c r="AC553" s="1349"/>
      <c r="AD553" s="1349"/>
      <c r="AE553" s="1349"/>
      <c r="AF553" s="1349"/>
      <c r="AG553" s="1349"/>
      <c r="AH553" s="1349"/>
      <c r="AI553" s="1349"/>
      <c r="AJ553" s="1349"/>
      <c r="AK553" s="1349"/>
      <c r="AL553" s="1349"/>
      <c r="AM553" s="1349"/>
      <c r="AN553" s="1349"/>
      <c r="AO553" s="1349"/>
    </row>
    <row r="554">
      <c r="G554" s="1349"/>
      <c r="H554" s="1349"/>
      <c r="I554" s="1349"/>
      <c r="J554" s="1349"/>
      <c r="K554" s="1349"/>
      <c r="L554" s="1349"/>
      <c r="M554" s="1349"/>
      <c r="N554" s="1349"/>
      <c r="O554" s="1349"/>
      <c r="P554" s="1349"/>
      <c r="Q554" s="1349"/>
      <c r="R554" s="1349"/>
      <c r="S554" s="1349"/>
      <c r="T554" s="1349"/>
      <c r="U554" s="1349"/>
      <c r="V554" s="1349"/>
      <c r="W554" s="1349"/>
      <c r="X554" s="1349"/>
      <c r="Y554" s="1349"/>
      <c r="Z554" s="1349"/>
      <c r="AA554" s="1349"/>
      <c r="AB554" s="1349"/>
      <c r="AC554" s="1349"/>
      <c r="AD554" s="1349"/>
      <c r="AE554" s="1349"/>
      <c r="AF554" s="1349"/>
      <c r="AG554" s="1349"/>
      <c r="AH554" s="1349"/>
      <c r="AI554" s="1349"/>
      <c r="AJ554" s="1349"/>
      <c r="AK554" s="1349"/>
      <c r="AL554" s="1349"/>
      <c r="AM554" s="1349"/>
      <c r="AN554" s="1349"/>
      <c r="AO554" s="1349"/>
    </row>
    <row r="555">
      <c r="G555" s="1349"/>
      <c r="H555" s="1349"/>
      <c r="I555" s="1349"/>
      <c r="J555" s="1349"/>
      <c r="K555" s="1349"/>
      <c r="L555" s="1349"/>
      <c r="M555" s="1349"/>
      <c r="N555" s="1349"/>
      <c r="O555" s="1349"/>
      <c r="P555" s="1349"/>
      <c r="Q555" s="1349"/>
      <c r="R555" s="1349"/>
      <c r="S555" s="1349"/>
      <c r="T555" s="1349"/>
      <c r="U555" s="1349"/>
      <c r="V555" s="1349"/>
      <c r="W555" s="1349"/>
      <c r="X555" s="1349"/>
      <c r="Y555" s="1349"/>
      <c r="Z555" s="1349"/>
      <c r="AA555" s="1349"/>
      <c r="AB555" s="1349"/>
      <c r="AC555" s="1349"/>
      <c r="AD555" s="1349"/>
      <c r="AE555" s="1349"/>
      <c r="AF555" s="1349"/>
      <c r="AG555" s="1349"/>
      <c r="AH555" s="1349"/>
      <c r="AI555" s="1349"/>
      <c r="AJ555" s="1349"/>
      <c r="AK555" s="1349"/>
      <c r="AL555" s="1349"/>
      <c r="AM555" s="1349"/>
      <c r="AN555" s="1349"/>
      <c r="AO555" s="1349"/>
    </row>
    <row r="556">
      <c r="G556" s="1349"/>
      <c r="H556" s="1349"/>
      <c r="I556" s="1349"/>
      <c r="J556" s="1349"/>
      <c r="K556" s="1349"/>
      <c r="L556" s="1349"/>
      <c r="M556" s="1349"/>
      <c r="N556" s="1349"/>
      <c r="O556" s="1349"/>
      <c r="P556" s="1349"/>
      <c r="Q556" s="1349"/>
      <c r="R556" s="1349"/>
      <c r="S556" s="1349"/>
      <c r="T556" s="1349"/>
      <c r="U556" s="1349"/>
      <c r="V556" s="1349"/>
      <c r="W556" s="1349"/>
      <c r="X556" s="1349"/>
      <c r="Y556" s="1349"/>
      <c r="Z556" s="1349"/>
      <c r="AA556" s="1349"/>
      <c r="AB556" s="1349"/>
      <c r="AC556" s="1349"/>
      <c r="AD556" s="1349"/>
      <c r="AE556" s="1349"/>
      <c r="AF556" s="1349"/>
      <c r="AG556" s="1349"/>
      <c r="AH556" s="1349"/>
      <c r="AI556" s="1349"/>
      <c r="AJ556" s="1349"/>
      <c r="AK556" s="1349"/>
      <c r="AL556" s="1349"/>
      <c r="AM556" s="1349"/>
      <c r="AN556" s="1349"/>
      <c r="AO556" s="1349"/>
    </row>
    <row r="557">
      <c r="G557" s="1349"/>
      <c r="H557" s="1349"/>
      <c r="I557" s="1349"/>
      <c r="J557" s="1349"/>
      <c r="K557" s="1349"/>
      <c r="L557" s="1349"/>
      <c r="M557" s="1349"/>
      <c r="N557" s="1349"/>
      <c r="O557" s="1349"/>
      <c r="P557" s="1349"/>
      <c r="Q557" s="1349"/>
      <c r="R557" s="1349"/>
      <c r="S557" s="1349"/>
      <c r="T557" s="1349"/>
      <c r="U557" s="1349"/>
      <c r="V557" s="1349"/>
      <c r="W557" s="1349"/>
      <c r="X557" s="1349"/>
      <c r="Y557" s="1349"/>
      <c r="Z557" s="1349"/>
      <c r="AA557" s="1349"/>
      <c r="AB557" s="1349"/>
      <c r="AC557" s="1349"/>
      <c r="AD557" s="1349"/>
      <c r="AE557" s="1349"/>
      <c r="AF557" s="1349"/>
      <c r="AG557" s="1349"/>
      <c r="AH557" s="1349"/>
      <c r="AI557" s="1349"/>
      <c r="AJ557" s="1349"/>
      <c r="AK557" s="1349"/>
      <c r="AL557" s="1349"/>
      <c r="AM557" s="1349"/>
      <c r="AN557" s="1349"/>
      <c r="AO557" s="1349"/>
    </row>
    <row r="558">
      <c r="G558" s="1349"/>
      <c r="H558" s="1349"/>
      <c r="I558" s="1349"/>
      <c r="J558" s="1349"/>
      <c r="K558" s="1349"/>
      <c r="L558" s="1349"/>
      <c r="M558" s="1349"/>
      <c r="N558" s="1349"/>
      <c r="O558" s="1349"/>
      <c r="P558" s="1349"/>
      <c r="Q558" s="1349"/>
      <c r="R558" s="1349"/>
      <c r="S558" s="1349"/>
      <c r="T558" s="1349"/>
      <c r="U558" s="1349"/>
      <c r="V558" s="1349"/>
      <c r="W558" s="1349"/>
      <c r="X558" s="1349"/>
      <c r="Y558" s="1349"/>
      <c r="Z558" s="1349"/>
      <c r="AA558" s="1349"/>
      <c r="AB558" s="1349"/>
      <c r="AC558" s="1349"/>
      <c r="AD558" s="1349"/>
      <c r="AE558" s="1349"/>
      <c r="AF558" s="1349"/>
      <c r="AG558" s="1349"/>
      <c r="AH558" s="1349"/>
      <c r="AI558" s="1349"/>
      <c r="AJ558" s="1349"/>
      <c r="AK558" s="1349"/>
      <c r="AL558" s="1349"/>
      <c r="AM558" s="1349"/>
      <c r="AN558" s="1349"/>
      <c r="AO558" s="1349"/>
    </row>
    <row r="559">
      <c r="G559" s="1349"/>
      <c r="H559" s="1349"/>
      <c r="I559" s="1349"/>
      <c r="J559" s="1349"/>
      <c r="K559" s="1349"/>
      <c r="L559" s="1349"/>
      <c r="M559" s="1349"/>
      <c r="N559" s="1349"/>
      <c r="O559" s="1349"/>
      <c r="P559" s="1349"/>
      <c r="Q559" s="1349"/>
      <c r="R559" s="1349"/>
      <c r="S559" s="1349"/>
      <c r="T559" s="1349"/>
      <c r="U559" s="1349"/>
      <c r="V559" s="1349"/>
      <c r="W559" s="1349"/>
      <c r="X559" s="1349"/>
      <c r="Y559" s="1349"/>
      <c r="Z559" s="1349"/>
      <c r="AA559" s="1349"/>
      <c r="AB559" s="1349"/>
      <c r="AC559" s="1349"/>
      <c r="AD559" s="1349"/>
      <c r="AE559" s="1349"/>
      <c r="AF559" s="1349"/>
      <c r="AG559" s="1349"/>
      <c r="AH559" s="1349"/>
      <c r="AI559" s="1349"/>
      <c r="AJ559" s="1349"/>
      <c r="AK559" s="1349"/>
      <c r="AL559" s="1349"/>
      <c r="AM559" s="1349"/>
      <c r="AN559" s="1349"/>
      <c r="AO559" s="1349"/>
    </row>
    <row r="560">
      <c r="G560" s="1349"/>
      <c r="H560" s="1349"/>
      <c r="I560" s="1349"/>
      <c r="J560" s="1349"/>
      <c r="K560" s="1349"/>
      <c r="L560" s="1349"/>
      <c r="M560" s="1349"/>
      <c r="N560" s="1349"/>
      <c r="O560" s="1349"/>
      <c r="P560" s="1349"/>
      <c r="Q560" s="1349"/>
      <c r="R560" s="1349"/>
      <c r="S560" s="1349"/>
      <c r="T560" s="1349"/>
      <c r="U560" s="1349"/>
      <c r="V560" s="1349"/>
      <c r="W560" s="1349"/>
      <c r="X560" s="1349"/>
      <c r="Y560" s="1349"/>
      <c r="Z560" s="1349"/>
      <c r="AA560" s="1349"/>
      <c r="AB560" s="1349"/>
      <c r="AC560" s="1349"/>
      <c r="AD560" s="1349"/>
      <c r="AE560" s="1349"/>
      <c r="AF560" s="1349"/>
      <c r="AG560" s="1349"/>
      <c r="AH560" s="1349"/>
      <c r="AI560" s="1349"/>
      <c r="AJ560" s="1349"/>
      <c r="AK560" s="1349"/>
      <c r="AL560" s="1349"/>
      <c r="AM560" s="1349"/>
      <c r="AN560" s="1349"/>
      <c r="AO560" s="1349"/>
    </row>
    <row r="561">
      <c r="G561" s="1349"/>
      <c r="H561" s="1349"/>
      <c r="I561" s="1349"/>
      <c r="J561" s="1349"/>
      <c r="K561" s="1349"/>
      <c r="L561" s="1349"/>
      <c r="M561" s="1349"/>
      <c r="N561" s="1349"/>
      <c r="O561" s="1349"/>
      <c r="P561" s="1349"/>
      <c r="Q561" s="1349"/>
      <c r="R561" s="1349"/>
      <c r="S561" s="1349"/>
      <c r="T561" s="1349"/>
      <c r="U561" s="1349"/>
      <c r="V561" s="1349"/>
      <c r="W561" s="1349"/>
      <c r="X561" s="1349"/>
      <c r="Y561" s="1349"/>
      <c r="Z561" s="1349"/>
      <c r="AA561" s="1349"/>
      <c r="AB561" s="1349"/>
      <c r="AC561" s="1349"/>
      <c r="AD561" s="1349"/>
      <c r="AE561" s="1349"/>
      <c r="AF561" s="1349"/>
      <c r="AG561" s="1349"/>
      <c r="AH561" s="1349"/>
      <c r="AI561" s="1349"/>
      <c r="AJ561" s="1349"/>
      <c r="AK561" s="1349"/>
      <c r="AL561" s="1349"/>
      <c r="AM561" s="1349"/>
      <c r="AN561" s="1349"/>
      <c r="AO561" s="1349"/>
    </row>
    <row r="562">
      <c r="G562" s="1349"/>
      <c r="H562" s="1349"/>
      <c r="I562" s="1349"/>
      <c r="J562" s="1349"/>
      <c r="K562" s="1349"/>
      <c r="L562" s="1349"/>
      <c r="M562" s="1349"/>
      <c r="N562" s="1349"/>
      <c r="O562" s="1349"/>
      <c r="P562" s="1349"/>
      <c r="Q562" s="1349"/>
      <c r="R562" s="1349"/>
      <c r="S562" s="1349"/>
      <c r="T562" s="1349"/>
      <c r="U562" s="1349"/>
      <c r="V562" s="1349"/>
      <c r="W562" s="1349"/>
      <c r="X562" s="1349"/>
      <c r="Y562" s="1349"/>
      <c r="Z562" s="1349"/>
      <c r="AA562" s="1349"/>
      <c r="AB562" s="1349"/>
      <c r="AC562" s="1349"/>
      <c r="AD562" s="1349"/>
      <c r="AE562" s="1349"/>
      <c r="AF562" s="1349"/>
      <c r="AG562" s="1349"/>
      <c r="AH562" s="1349"/>
      <c r="AI562" s="1349"/>
      <c r="AJ562" s="1349"/>
      <c r="AK562" s="1349"/>
      <c r="AL562" s="1349"/>
      <c r="AM562" s="1349"/>
      <c r="AN562" s="1349"/>
      <c r="AO562" s="1349"/>
    </row>
    <row r="563">
      <c r="G563" s="1349"/>
      <c r="H563" s="1349"/>
      <c r="I563" s="1349"/>
      <c r="J563" s="1349"/>
      <c r="K563" s="1349"/>
      <c r="L563" s="1349"/>
      <c r="M563" s="1349"/>
      <c r="N563" s="1349"/>
      <c r="O563" s="1349"/>
      <c r="P563" s="1349"/>
      <c r="Q563" s="1349"/>
      <c r="R563" s="1349"/>
      <c r="S563" s="1349"/>
      <c r="T563" s="1349"/>
      <c r="U563" s="1349"/>
      <c r="V563" s="1349"/>
      <c r="W563" s="1349"/>
      <c r="X563" s="1349"/>
      <c r="Y563" s="1349"/>
      <c r="Z563" s="1349"/>
      <c r="AA563" s="1349"/>
      <c r="AB563" s="1349"/>
      <c r="AC563" s="1349"/>
      <c r="AD563" s="1349"/>
      <c r="AE563" s="1349"/>
      <c r="AF563" s="1349"/>
      <c r="AG563" s="1349"/>
      <c r="AH563" s="1349"/>
      <c r="AI563" s="1349"/>
      <c r="AJ563" s="1349"/>
      <c r="AK563" s="1349"/>
      <c r="AL563" s="1349"/>
      <c r="AM563" s="1349"/>
      <c r="AN563" s="1349"/>
      <c r="AO563" s="1349"/>
    </row>
    <row r="564">
      <c r="G564" s="1349"/>
      <c r="H564" s="1349"/>
      <c r="I564" s="1349"/>
      <c r="J564" s="1349"/>
      <c r="K564" s="1349"/>
      <c r="L564" s="1349"/>
      <c r="M564" s="1349"/>
      <c r="N564" s="1349"/>
      <c r="O564" s="1349"/>
      <c r="P564" s="1349"/>
      <c r="Q564" s="1349"/>
      <c r="R564" s="1349"/>
      <c r="S564" s="1349"/>
      <c r="T564" s="1349"/>
      <c r="U564" s="1349"/>
      <c r="V564" s="1349"/>
      <c r="W564" s="1349"/>
      <c r="X564" s="1349"/>
      <c r="Y564" s="1349"/>
      <c r="Z564" s="1349"/>
      <c r="AA564" s="1349"/>
      <c r="AB564" s="1349"/>
      <c r="AC564" s="1349"/>
      <c r="AD564" s="1349"/>
      <c r="AE564" s="1349"/>
      <c r="AF564" s="1349"/>
      <c r="AG564" s="1349"/>
      <c r="AH564" s="1349"/>
      <c r="AI564" s="1349"/>
      <c r="AJ564" s="1349"/>
      <c r="AK564" s="1349"/>
      <c r="AL564" s="1349"/>
      <c r="AM564" s="1349"/>
      <c r="AN564" s="1349"/>
      <c r="AO564" s="1349"/>
    </row>
    <row r="565">
      <c r="G565" s="1349"/>
      <c r="H565" s="1349"/>
      <c r="I565" s="1349"/>
      <c r="J565" s="1349"/>
      <c r="K565" s="1349"/>
      <c r="L565" s="1349"/>
      <c r="M565" s="1349"/>
      <c r="N565" s="1349"/>
      <c r="O565" s="1349"/>
      <c r="P565" s="1349"/>
      <c r="Q565" s="1349"/>
      <c r="R565" s="1349"/>
      <c r="S565" s="1349"/>
      <c r="T565" s="1349"/>
      <c r="U565" s="1349"/>
      <c r="V565" s="1349"/>
      <c r="W565" s="1349"/>
      <c r="X565" s="1349"/>
      <c r="Y565" s="1349"/>
      <c r="Z565" s="1349"/>
      <c r="AA565" s="1349"/>
      <c r="AB565" s="1349"/>
      <c r="AC565" s="1349"/>
      <c r="AD565" s="1349"/>
      <c r="AE565" s="1349"/>
      <c r="AF565" s="1349"/>
      <c r="AG565" s="1349"/>
      <c r="AH565" s="1349"/>
      <c r="AI565" s="1349"/>
      <c r="AJ565" s="1349"/>
      <c r="AK565" s="1349"/>
      <c r="AL565" s="1349"/>
      <c r="AM565" s="1349"/>
      <c r="AN565" s="1349"/>
      <c r="AO565" s="1349"/>
    </row>
    <row r="566">
      <c r="G566" s="1349"/>
      <c r="H566" s="1349"/>
      <c r="I566" s="1349"/>
      <c r="J566" s="1349"/>
      <c r="K566" s="1349"/>
      <c r="L566" s="1349"/>
      <c r="M566" s="1349"/>
      <c r="N566" s="1349"/>
      <c r="O566" s="1349"/>
      <c r="P566" s="1349"/>
      <c r="Q566" s="1349"/>
      <c r="R566" s="1349"/>
      <c r="S566" s="1349"/>
      <c r="T566" s="1349"/>
      <c r="U566" s="1349"/>
      <c r="V566" s="1349"/>
      <c r="W566" s="1349"/>
      <c r="X566" s="1349"/>
      <c r="Y566" s="1349"/>
      <c r="Z566" s="1349"/>
      <c r="AA566" s="1349"/>
      <c r="AB566" s="1349"/>
      <c r="AC566" s="1349"/>
      <c r="AD566" s="1349"/>
      <c r="AE566" s="1349"/>
      <c r="AF566" s="1349"/>
      <c r="AG566" s="1349"/>
      <c r="AH566" s="1349"/>
      <c r="AI566" s="1349"/>
      <c r="AJ566" s="1349"/>
      <c r="AK566" s="1349"/>
      <c r="AL566" s="1349"/>
      <c r="AM566" s="1349"/>
      <c r="AN566" s="1349"/>
      <c r="AO566" s="1349"/>
    </row>
    <row r="567">
      <c r="G567" s="1349"/>
      <c r="H567" s="1349"/>
      <c r="I567" s="1349"/>
      <c r="J567" s="1349"/>
      <c r="K567" s="1349"/>
      <c r="L567" s="1349"/>
      <c r="M567" s="1349"/>
      <c r="N567" s="1349"/>
      <c r="O567" s="1349"/>
      <c r="P567" s="1349"/>
      <c r="Q567" s="1349"/>
      <c r="R567" s="1349"/>
      <c r="S567" s="1349"/>
      <c r="T567" s="1349"/>
      <c r="U567" s="1349"/>
      <c r="V567" s="1349"/>
      <c r="W567" s="1349"/>
      <c r="X567" s="1349"/>
      <c r="Y567" s="1349"/>
      <c r="Z567" s="1349"/>
      <c r="AA567" s="1349"/>
      <c r="AB567" s="1349"/>
      <c r="AC567" s="1349"/>
      <c r="AD567" s="1349"/>
      <c r="AE567" s="1349"/>
      <c r="AF567" s="1349"/>
      <c r="AG567" s="1349"/>
      <c r="AH567" s="1349"/>
      <c r="AI567" s="1349"/>
      <c r="AJ567" s="1349"/>
      <c r="AK567" s="1349"/>
      <c r="AL567" s="1349"/>
      <c r="AM567" s="1349"/>
      <c r="AN567" s="1349"/>
      <c r="AO567" s="1349"/>
    </row>
    <row r="568">
      <c r="G568" s="1349"/>
      <c r="H568" s="1349"/>
      <c r="I568" s="1349"/>
      <c r="J568" s="1349"/>
      <c r="K568" s="1349"/>
      <c r="L568" s="1349"/>
      <c r="M568" s="1349"/>
      <c r="N568" s="1349"/>
      <c r="O568" s="1349"/>
      <c r="P568" s="1349"/>
      <c r="Q568" s="1349"/>
      <c r="R568" s="1349"/>
      <c r="S568" s="1349"/>
      <c r="T568" s="1349"/>
      <c r="U568" s="1349"/>
      <c r="V568" s="1349"/>
      <c r="W568" s="1349"/>
      <c r="X568" s="1349"/>
      <c r="Y568" s="1349"/>
      <c r="Z568" s="1349"/>
      <c r="AA568" s="1349"/>
      <c r="AB568" s="1349"/>
      <c r="AC568" s="1349"/>
      <c r="AD568" s="1349"/>
      <c r="AE568" s="1349"/>
      <c r="AF568" s="1349"/>
      <c r="AG568" s="1349"/>
      <c r="AH568" s="1349"/>
      <c r="AI568" s="1349"/>
      <c r="AJ568" s="1349"/>
      <c r="AK568" s="1349"/>
      <c r="AL568" s="1349"/>
      <c r="AM568" s="1349"/>
      <c r="AN568" s="1349"/>
      <c r="AO568" s="1349"/>
    </row>
    <row r="569">
      <c r="G569" s="1349"/>
      <c r="H569" s="1349"/>
      <c r="I569" s="1349"/>
      <c r="J569" s="1349"/>
      <c r="K569" s="1349"/>
      <c r="L569" s="1349"/>
      <c r="M569" s="1349"/>
      <c r="N569" s="1349"/>
      <c r="O569" s="1349"/>
      <c r="P569" s="1349"/>
      <c r="Q569" s="1349"/>
      <c r="R569" s="1349"/>
      <c r="S569" s="1349"/>
      <c r="T569" s="1349"/>
      <c r="U569" s="1349"/>
      <c r="V569" s="1349"/>
      <c r="W569" s="1349"/>
      <c r="X569" s="1349"/>
      <c r="Y569" s="1349"/>
      <c r="Z569" s="1349"/>
      <c r="AA569" s="1349"/>
      <c r="AB569" s="1349"/>
      <c r="AC569" s="1349"/>
      <c r="AD569" s="1349"/>
      <c r="AE569" s="1349"/>
      <c r="AF569" s="1349"/>
      <c r="AG569" s="1349"/>
      <c r="AH569" s="1349"/>
      <c r="AI569" s="1349"/>
      <c r="AJ569" s="1349"/>
      <c r="AK569" s="1349"/>
      <c r="AL569" s="1349"/>
      <c r="AM569" s="1349"/>
      <c r="AN569" s="1349"/>
      <c r="AO569" s="1349"/>
    </row>
    <row r="570">
      <c r="G570" s="1349"/>
      <c r="H570" s="1349"/>
      <c r="I570" s="1349"/>
      <c r="J570" s="1349"/>
      <c r="K570" s="1349"/>
      <c r="L570" s="1349"/>
      <c r="M570" s="1349"/>
      <c r="N570" s="1349"/>
      <c r="O570" s="1349"/>
      <c r="P570" s="1349"/>
      <c r="Q570" s="1349"/>
      <c r="R570" s="1349"/>
      <c r="S570" s="1349"/>
      <c r="T570" s="1349"/>
      <c r="U570" s="1349"/>
      <c r="V570" s="1349"/>
      <c r="W570" s="1349"/>
      <c r="X570" s="1349"/>
      <c r="Y570" s="1349"/>
      <c r="Z570" s="1349"/>
      <c r="AA570" s="1349"/>
      <c r="AB570" s="1349"/>
      <c r="AC570" s="1349"/>
      <c r="AD570" s="1349"/>
      <c r="AE570" s="1349"/>
      <c r="AF570" s="1349"/>
      <c r="AG570" s="1349"/>
      <c r="AH570" s="1349"/>
      <c r="AI570" s="1349"/>
      <c r="AJ570" s="1349"/>
      <c r="AK570" s="1349"/>
      <c r="AL570" s="1349"/>
      <c r="AM570" s="1349"/>
      <c r="AN570" s="1349"/>
      <c r="AO570" s="1349"/>
    </row>
    <row r="571">
      <c r="G571" s="1349"/>
      <c r="H571" s="1349"/>
      <c r="I571" s="1349"/>
      <c r="J571" s="1349"/>
      <c r="K571" s="1349"/>
      <c r="L571" s="1349"/>
      <c r="M571" s="1349"/>
      <c r="N571" s="1349"/>
      <c r="O571" s="1349"/>
      <c r="P571" s="1349"/>
      <c r="Q571" s="1349"/>
      <c r="R571" s="1349"/>
      <c r="S571" s="1349"/>
      <c r="T571" s="1349"/>
      <c r="U571" s="1349"/>
      <c r="V571" s="1349"/>
      <c r="W571" s="1349"/>
      <c r="X571" s="1349"/>
      <c r="Y571" s="1349"/>
      <c r="Z571" s="1349"/>
      <c r="AA571" s="1349"/>
      <c r="AB571" s="1349"/>
      <c r="AC571" s="1349"/>
      <c r="AD571" s="1349"/>
      <c r="AE571" s="1349"/>
      <c r="AF571" s="1349"/>
      <c r="AG571" s="1349"/>
      <c r="AH571" s="1349"/>
      <c r="AI571" s="1349"/>
      <c r="AJ571" s="1349"/>
      <c r="AK571" s="1349"/>
      <c r="AL571" s="1349"/>
      <c r="AM571" s="1349"/>
      <c r="AN571" s="1349"/>
      <c r="AO571" s="1349"/>
    </row>
    <row r="572">
      <c r="G572" s="1349"/>
      <c r="H572" s="1349"/>
      <c r="I572" s="1349"/>
      <c r="J572" s="1349"/>
      <c r="K572" s="1349"/>
      <c r="L572" s="1349"/>
      <c r="M572" s="1349"/>
      <c r="N572" s="1349"/>
      <c r="O572" s="1349"/>
      <c r="P572" s="1349"/>
      <c r="Q572" s="1349"/>
      <c r="R572" s="1349"/>
      <c r="S572" s="1349"/>
      <c r="T572" s="1349"/>
      <c r="U572" s="1349"/>
      <c r="V572" s="1349"/>
      <c r="W572" s="1349"/>
      <c r="X572" s="1349"/>
      <c r="Y572" s="1349"/>
      <c r="Z572" s="1349"/>
      <c r="AA572" s="1349"/>
      <c r="AB572" s="1349"/>
      <c r="AC572" s="1349"/>
      <c r="AD572" s="1349"/>
      <c r="AE572" s="1349"/>
      <c r="AF572" s="1349"/>
      <c r="AG572" s="1349"/>
      <c r="AH572" s="1349"/>
      <c r="AI572" s="1349"/>
      <c r="AJ572" s="1349"/>
      <c r="AK572" s="1349"/>
      <c r="AL572" s="1349"/>
      <c r="AM572" s="1349"/>
      <c r="AN572" s="1349"/>
      <c r="AO572" s="1349"/>
    </row>
    <row r="573">
      <c r="G573" s="1349"/>
      <c r="H573" s="1349"/>
      <c r="I573" s="1349"/>
      <c r="J573" s="1349"/>
      <c r="K573" s="1349"/>
      <c r="L573" s="1349"/>
      <c r="M573" s="1349"/>
      <c r="N573" s="1349"/>
      <c r="O573" s="1349"/>
      <c r="P573" s="1349"/>
      <c r="Q573" s="1349"/>
      <c r="R573" s="1349"/>
      <c r="S573" s="1349"/>
      <c r="T573" s="1349"/>
      <c r="U573" s="1349"/>
      <c r="V573" s="1349"/>
      <c r="W573" s="1349"/>
      <c r="X573" s="1349"/>
      <c r="Y573" s="1349"/>
      <c r="Z573" s="1349"/>
      <c r="AA573" s="1349"/>
      <c r="AB573" s="1349"/>
      <c r="AC573" s="1349"/>
      <c r="AD573" s="1349"/>
      <c r="AE573" s="1349"/>
      <c r="AF573" s="1349"/>
      <c r="AG573" s="1349"/>
      <c r="AH573" s="1349"/>
      <c r="AI573" s="1349"/>
      <c r="AJ573" s="1349"/>
      <c r="AK573" s="1349"/>
      <c r="AL573" s="1349"/>
      <c r="AM573" s="1349"/>
      <c r="AN573" s="1349"/>
      <c r="AO573" s="1349"/>
    </row>
    <row r="574">
      <c r="G574" s="1349"/>
      <c r="H574" s="1349"/>
      <c r="I574" s="1349"/>
      <c r="J574" s="1349"/>
      <c r="K574" s="1349"/>
      <c r="L574" s="1349"/>
      <c r="M574" s="1349"/>
      <c r="N574" s="1349"/>
      <c r="O574" s="1349"/>
      <c r="P574" s="1349"/>
      <c r="Q574" s="1349"/>
      <c r="R574" s="1349"/>
      <c r="S574" s="1349"/>
      <c r="T574" s="1349"/>
      <c r="U574" s="1349"/>
      <c r="V574" s="1349"/>
      <c r="W574" s="1349"/>
      <c r="X574" s="1349"/>
      <c r="Y574" s="1349"/>
      <c r="Z574" s="1349"/>
      <c r="AA574" s="1349"/>
      <c r="AB574" s="1349"/>
      <c r="AC574" s="1349"/>
      <c r="AD574" s="1349"/>
      <c r="AE574" s="1349"/>
      <c r="AF574" s="1349"/>
      <c r="AG574" s="1349"/>
      <c r="AH574" s="1349"/>
      <c r="AI574" s="1349"/>
      <c r="AJ574" s="1349"/>
      <c r="AK574" s="1349"/>
      <c r="AL574" s="1349"/>
      <c r="AM574" s="1349"/>
      <c r="AN574" s="1349"/>
      <c r="AO574" s="1349"/>
    </row>
    <row r="575">
      <c r="G575" s="1349"/>
      <c r="H575" s="1349"/>
      <c r="I575" s="1349"/>
      <c r="J575" s="1349"/>
      <c r="K575" s="1349"/>
      <c r="L575" s="1349"/>
      <c r="M575" s="1349"/>
      <c r="N575" s="1349"/>
      <c r="O575" s="1349"/>
      <c r="P575" s="1349"/>
      <c r="Q575" s="1349"/>
      <c r="R575" s="1349"/>
      <c r="S575" s="1349"/>
      <c r="T575" s="1349"/>
      <c r="U575" s="1349"/>
      <c r="V575" s="1349"/>
      <c r="W575" s="1349"/>
      <c r="X575" s="1349"/>
      <c r="Y575" s="1349"/>
      <c r="Z575" s="1349"/>
      <c r="AA575" s="1349"/>
      <c r="AB575" s="1349"/>
      <c r="AC575" s="1349"/>
      <c r="AD575" s="1349"/>
      <c r="AE575" s="1349"/>
      <c r="AF575" s="1349"/>
      <c r="AG575" s="1349"/>
      <c r="AH575" s="1349"/>
      <c r="AI575" s="1349"/>
      <c r="AJ575" s="1349"/>
      <c r="AK575" s="1349"/>
      <c r="AL575" s="1349"/>
      <c r="AM575" s="1349"/>
      <c r="AN575" s="1349"/>
      <c r="AO575" s="1349"/>
    </row>
    <row r="576">
      <c r="G576" s="1349"/>
      <c r="H576" s="1349"/>
      <c r="I576" s="1349"/>
      <c r="J576" s="1349"/>
      <c r="K576" s="1349"/>
      <c r="L576" s="1349"/>
      <c r="M576" s="1349"/>
      <c r="N576" s="1349"/>
      <c r="O576" s="1349"/>
      <c r="P576" s="1349"/>
      <c r="Q576" s="1349"/>
      <c r="R576" s="1349"/>
      <c r="S576" s="1349"/>
      <c r="T576" s="1349"/>
      <c r="U576" s="1349"/>
      <c r="V576" s="1349"/>
      <c r="W576" s="1349"/>
      <c r="X576" s="1349"/>
      <c r="Y576" s="1349"/>
      <c r="Z576" s="1349"/>
      <c r="AA576" s="1349"/>
      <c r="AB576" s="1349"/>
      <c r="AC576" s="1349"/>
      <c r="AD576" s="1349"/>
      <c r="AE576" s="1349"/>
      <c r="AF576" s="1349"/>
      <c r="AG576" s="1349"/>
      <c r="AH576" s="1349"/>
      <c r="AI576" s="1349"/>
      <c r="AJ576" s="1349"/>
      <c r="AK576" s="1349"/>
      <c r="AL576" s="1349"/>
      <c r="AM576" s="1349"/>
      <c r="AN576" s="1349"/>
      <c r="AO576" s="1349"/>
    </row>
    <row r="577">
      <c r="G577" s="1349"/>
      <c r="H577" s="1349"/>
      <c r="I577" s="1349"/>
      <c r="J577" s="1349"/>
      <c r="K577" s="1349"/>
      <c r="L577" s="1349"/>
      <c r="M577" s="1349"/>
      <c r="N577" s="1349"/>
      <c r="O577" s="1349"/>
      <c r="P577" s="1349"/>
      <c r="Q577" s="1349"/>
      <c r="R577" s="1349"/>
      <c r="S577" s="1349"/>
      <c r="T577" s="1349"/>
      <c r="U577" s="1349"/>
      <c r="V577" s="1349"/>
      <c r="W577" s="1349"/>
      <c r="X577" s="1349"/>
      <c r="Y577" s="1349"/>
      <c r="Z577" s="1349"/>
      <c r="AA577" s="1349"/>
      <c r="AB577" s="1349"/>
      <c r="AC577" s="1349"/>
      <c r="AD577" s="1349"/>
      <c r="AE577" s="1349"/>
      <c r="AF577" s="1349"/>
      <c r="AG577" s="1349"/>
      <c r="AH577" s="1349"/>
      <c r="AI577" s="1349"/>
      <c r="AJ577" s="1349"/>
      <c r="AK577" s="1349"/>
      <c r="AL577" s="1349"/>
      <c r="AM577" s="1349"/>
      <c r="AN577" s="1349"/>
      <c r="AO577" s="1349"/>
    </row>
    <row r="578">
      <c r="G578" s="1349"/>
      <c r="H578" s="1349"/>
      <c r="I578" s="1349"/>
      <c r="J578" s="1349"/>
      <c r="K578" s="1349"/>
      <c r="L578" s="1349"/>
      <c r="M578" s="1349"/>
      <c r="N578" s="1349"/>
      <c r="O578" s="1349"/>
      <c r="P578" s="1349"/>
      <c r="Q578" s="1349"/>
      <c r="R578" s="1349"/>
      <c r="S578" s="1349"/>
      <c r="T578" s="1349"/>
      <c r="U578" s="1349"/>
      <c r="V578" s="1349"/>
      <c r="W578" s="1349"/>
      <c r="X578" s="1349"/>
      <c r="Y578" s="1349"/>
      <c r="Z578" s="1349"/>
      <c r="AA578" s="1349"/>
      <c r="AB578" s="1349"/>
      <c r="AC578" s="1349"/>
      <c r="AD578" s="1349"/>
      <c r="AE578" s="1349"/>
      <c r="AF578" s="1349"/>
      <c r="AG578" s="1349"/>
      <c r="AH578" s="1349"/>
      <c r="AI578" s="1349"/>
      <c r="AJ578" s="1349"/>
      <c r="AK578" s="1349"/>
      <c r="AL578" s="1349"/>
      <c r="AM578" s="1349"/>
      <c r="AN578" s="1349"/>
      <c r="AO578" s="1349"/>
    </row>
    <row r="579">
      <c r="G579" s="1349"/>
      <c r="H579" s="1349"/>
      <c r="I579" s="1349"/>
      <c r="J579" s="1349"/>
      <c r="K579" s="1349"/>
      <c r="L579" s="1349"/>
      <c r="M579" s="1349"/>
      <c r="N579" s="1349"/>
      <c r="O579" s="1349"/>
      <c r="P579" s="1349"/>
      <c r="Q579" s="1349"/>
      <c r="R579" s="1349"/>
      <c r="S579" s="1349"/>
      <c r="T579" s="1349"/>
      <c r="U579" s="1349"/>
      <c r="V579" s="1349"/>
      <c r="W579" s="1349"/>
      <c r="X579" s="1349"/>
      <c r="Y579" s="1349"/>
      <c r="Z579" s="1349"/>
      <c r="AA579" s="1349"/>
      <c r="AB579" s="1349"/>
      <c r="AC579" s="1349"/>
      <c r="AD579" s="1349"/>
      <c r="AE579" s="1349"/>
      <c r="AF579" s="1349"/>
      <c r="AG579" s="1349"/>
      <c r="AH579" s="1349"/>
      <c r="AI579" s="1349"/>
      <c r="AJ579" s="1349"/>
      <c r="AK579" s="1349"/>
      <c r="AL579" s="1349"/>
      <c r="AM579" s="1349"/>
      <c r="AN579" s="1349"/>
      <c r="AO579" s="1349"/>
    </row>
    <row r="580">
      <c r="G580" s="1349"/>
      <c r="H580" s="1349"/>
      <c r="I580" s="1349"/>
      <c r="J580" s="1349"/>
      <c r="K580" s="1349"/>
      <c r="L580" s="1349"/>
      <c r="M580" s="1349"/>
      <c r="N580" s="1349"/>
      <c r="O580" s="1349"/>
      <c r="P580" s="1349"/>
      <c r="Q580" s="1349"/>
      <c r="R580" s="1349"/>
      <c r="S580" s="1349"/>
      <c r="T580" s="1349"/>
      <c r="U580" s="1349"/>
      <c r="V580" s="1349"/>
      <c r="W580" s="1349"/>
      <c r="X580" s="1349"/>
      <c r="Y580" s="1349"/>
      <c r="Z580" s="1349"/>
      <c r="AA580" s="1349"/>
      <c r="AB580" s="1349"/>
      <c r="AC580" s="1349"/>
      <c r="AD580" s="1349"/>
      <c r="AE580" s="1349"/>
      <c r="AF580" s="1349"/>
      <c r="AG580" s="1349"/>
      <c r="AH580" s="1349"/>
      <c r="AI580" s="1349"/>
      <c r="AJ580" s="1349"/>
      <c r="AK580" s="1349"/>
      <c r="AL580" s="1349"/>
      <c r="AM580" s="1349"/>
      <c r="AN580" s="1349"/>
      <c r="AO580" s="1349"/>
    </row>
    <row r="581">
      <c r="G581" s="1349"/>
      <c r="H581" s="1349"/>
      <c r="I581" s="1349"/>
      <c r="J581" s="1349"/>
      <c r="K581" s="1349"/>
      <c r="L581" s="1349"/>
      <c r="M581" s="1349"/>
      <c r="N581" s="1349"/>
      <c r="O581" s="1349"/>
      <c r="P581" s="1349"/>
      <c r="Q581" s="1349"/>
      <c r="R581" s="1349"/>
      <c r="S581" s="1349"/>
      <c r="T581" s="1349"/>
      <c r="U581" s="1349"/>
      <c r="V581" s="1349"/>
      <c r="W581" s="1349"/>
      <c r="X581" s="1349"/>
      <c r="Y581" s="1349"/>
      <c r="Z581" s="1349"/>
      <c r="AA581" s="1349"/>
      <c r="AB581" s="1349"/>
      <c r="AC581" s="1349"/>
      <c r="AD581" s="1349"/>
      <c r="AE581" s="1349"/>
      <c r="AF581" s="1349"/>
      <c r="AG581" s="1349"/>
      <c r="AH581" s="1349"/>
      <c r="AI581" s="1349"/>
      <c r="AJ581" s="1349"/>
      <c r="AK581" s="1349"/>
      <c r="AL581" s="1349"/>
      <c r="AM581" s="1349"/>
      <c r="AN581" s="1349"/>
      <c r="AO581" s="1349"/>
    </row>
    <row r="582">
      <c r="G582" s="1349"/>
      <c r="H582" s="1349"/>
      <c r="I582" s="1349"/>
      <c r="J582" s="1349"/>
      <c r="K582" s="1349"/>
      <c r="L582" s="1349"/>
      <c r="M582" s="1349"/>
      <c r="N582" s="1349"/>
      <c r="O582" s="1349"/>
      <c r="P582" s="1349"/>
      <c r="Q582" s="1349"/>
      <c r="R582" s="1349"/>
      <c r="S582" s="1349"/>
      <c r="T582" s="1349"/>
      <c r="U582" s="1349"/>
      <c r="V582" s="1349"/>
      <c r="W582" s="1349"/>
      <c r="X582" s="1349"/>
      <c r="Y582" s="1349"/>
      <c r="Z582" s="1349"/>
      <c r="AA582" s="1349"/>
      <c r="AB582" s="1349"/>
      <c r="AC582" s="1349"/>
      <c r="AD582" s="1349"/>
      <c r="AE582" s="1349"/>
      <c r="AF582" s="1349"/>
      <c r="AG582" s="1349"/>
      <c r="AH582" s="1349"/>
      <c r="AI582" s="1349"/>
      <c r="AJ582" s="1349"/>
      <c r="AK582" s="1349"/>
      <c r="AL582" s="1349"/>
      <c r="AM582" s="1349"/>
      <c r="AN582" s="1349"/>
      <c r="AO582" s="1349"/>
    </row>
    <row r="583">
      <c r="G583" s="1349"/>
      <c r="H583" s="1349"/>
      <c r="I583" s="1349"/>
      <c r="J583" s="1349"/>
      <c r="K583" s="1349"/>
      <c r="L583" s="1349"/>
      <c r="M583" s="1349"/>
      <c r="N583" s="1349"/>
      <c r="O583" s="1349"/>
      <c r="P583" s="1349"/>
      <c r="Q583" s="1349"/>
      <c r="R583" s="1349"/>
      <c r="S583" s="1349"/>
      <c r="T583" s="1349"/>
      <c r="U583" s="1349"/>
      <c r="V583" s="1349"/>
      <c r="W583" s="1349"/>
      <c r="X583" s="1349"/>
      <c r="Y583" s="1349"/>
      <c r="Z583" s="1349"/>
      <c r="AA583" s="1349"/>
      <c r="AB583" s="1349"/>
      <c r="AC583" s="1349"/>
      <c r="AD583" s="1349"/>
      <c r="AE583" s="1349"/>
      <c r="AF583" s="1349"/>
      <c r="AG583" s="1349"/>
      <c r="AH583" s="1349"/>
      <c r="AI583" s="1349"/>
      <c r="AJ583" s="1349"/>
      <c r="AK583" s="1349"/>
      <c r="AL583" s="1349"/>
      <c r="AM583" s="1349"/>
      <c r="AN583" s="1349"/>
      <c r="AO583" s="1349"/>
    </row>
    <row r="584">
      <c r="G584" s="1349"/>
      <c r="H584" s="1349"/>
      <c r="I584" s="1349"/>
      <c r="J584" s="1349"/>
      <c r="K584" s="1349"/>
      <c r="L584" s="1349"/>
      <c r="M584" s="1349"/>
      <c r="N584" s="1349"/>
      <c r="O584" s="1349"/>
      <c r="P584" s="1349"/>
      <c r="Q584" s="1349"/>
      <c r="R584" s="1349"/>
      <c r="S584" s="1349"/>
      <c r="T584" s="1349"/>
      <c r="U584" s="1349"/>
      <c r="V584" s="1349"/>
      <c r="W584" s="1349"/>
      <c r="X584" s="1349"/>
      <c r="Y584" s="1349"/>
      <c r="Z584" s="1349"/>
      <c r="AA584" s="1349"/>
      <c r="AB584" s="1349"/>
      <c r="AC584" s="1349"/>
      <c r="AD584" s="1349"/>
      <c r="AE584" s="1349"/>
      <c r="AF584" s="1349"/>
      <c r="AG584" s="1349"/>
      <c r="AH584" s="1349"/>
      <c r="AI584" s="1349"/>
      <c r="AJ584" s="1349"/>
      <c r="AK584" s="1349"/>
      <c r="AL584" s="1349"/>
      <c r="AM584" s="1349"/>
      <c r="AN584" s="1349"/>
      <c r="AO584" s="1349"/>
    </row>
    <row r="585">
      <c r="G585" s="1349"/>
      <c r="H585" s="1349"/>
      <c r="I585" s="1349"/>
      <c r="J585" s="1349"/>
      <c r="K585" s="1349"/>
      <c r="L585" s="1349"/>
      <c r="M585" s="1349"/>
      <c r="N585" s="1349"/>
      <c r="O585" s="1349"/>
      <c r="P585" s="1349"/>
      <c r="Q585" s="1349"/>
      <c r="R585" s="1349"/>
      <c r="S585" s="1349"/>
      <c r="T585" s="1349"/>
      <c r="U585" s="1349"/>
      <c r="V585" s="1349"/>
      <c r="W585" s="1349"/>
      <c r="X585" s="1349"/>
      <c r="Y585" s="1349"/>
      <c r="Z585" s="1349"/>
      <c r="AA585" s="1349"/>
      <c r="AB585" s="1349"/>
      <c r="AC585" s="1349"/>
      <c r="AD585" s="1349"/>
      <c r="AE585" s="1349"/>
      <c r="AF585" s="1349"/>
      <c r="AG585" s="1349"/>
      <c r="AH585" s="1349"/>
      <c r="AI585" s="1349"/>
      <c r="AJ585" s="1349"/>
      <c r="AK585" s="1349"/>
      <c r="AL585" s="1349"/>
      <c r="AM585" s="1349"/>
      <c r="AN585" s="1349"/>
      <c r="AO585" s="1349"/>
    </row>
    <row r="586">
      <c r="G586" s="1349"/>
      <c r="H586" s="1349"/>
      <c r="I586" s="1349"/>
      <c r="J586" s="1349"/>
      <c r="K586" s="1349"/>
      <c r="L586" s="1349"/>
      <c r="M586" s="1349"/>
      <c r="N586" s="1349"/>
      <c r="O586" s="1349"/>
      <c r="P586" s="1349"/>
      <c r="Q586" s="1349"/>
      <c r="R586" s="1349"/>
      <c r="S586" s="1349"/>
      <c r="T586" s="1349"/>
      <c r="U586" s="1349"/>
      <c r="V586" s="1349"/>
      <c r="W586" s="1349"/>
      <c r="X586" s="1349"/>
      <c r="Y586" s="1349"/>
      <c r="Z586" s="1349"/>
      <c r="AA586" s="1349"/>
      <c r="AB586" s="1349"/>
      <c r="AC586" s="1349"/>
      <c r="AD586" s="1349"/>
      <c r="AE586" s="1349"/>
      <c r="AF586" s="1349"/>
      <c r="AG586" s="1349"/>
      <c r="AH586" s="1349"/>
      <c r="AI586" s="1349"/>
      <c r="AJ586" s="1349"/>
      <c r="AK586" s="1349"/>
      <c r="AL586" s="1349"/>
      <c r="AM586" s="1349"/>
      <c r="AN586" s="1349"/>
      <c r="AO586" s="1349"/>
    </row>
    <row r="587">
      <c r="G587" s="1349"/>
      <c r="H587" s="1349"/>
      <c r="I587" s="1349"/>
      <c r="J587" s="1349"/>
      <c r="K587" s="1349"/>
      <c r="L587" s="1349"/>
      <c r="M587" s="1349"/>
      <c r="N587" s="1349"/>
      <c r="O587" s="1349"/>
      <c r="P587" s="1349"/>
      <c r="Q587" s="1349"/>
      <c r="R587" s="1349"/>
      <c r="S587" s="1349"/>
      <c r="T587" s="1349"/>
      <c r="U587" s="1349"/>
      <c r="V587" s="1349"/>
      <c r="W587" s="1349"/>
      <c r="X587" s="1349"/>
      <c r="Y587" s="1349"/>
      <c r="Z587" s="1349"/>
      <c r="AA587" s="1349"/>
      <c r="AB587" s="1349"/>
      <c r="AC587" s="1349"/>
      <c r="AD587" s="1349"/>
      <c r="AE587" s="1349"/>
      <c r="AF587" s="1349"/>
      <c r="AG587" s="1349"/>
      <c r="AH587" s="1349"/>
      <c r="AI587" s="1349"/>
      <c r="AJ587" s="1349"/>
      <c r="AK587" s="1349"/>
      <c r="AL587" s="1349"/>
      <c r="AM587" s="1349"/>
      <c r="AN587" s="1349"/>
      <c r="AO587" s="1349"/>
    </row>
    <row r="588">
      <c r="G588" s="1349"/>
      <c r="H588" s="1349"/>
      <c r="I588" s="1349"/>
      <c r="J588" s="1349"/>
      <c r="K588" s="1349"/>
      <c r="L588" s="1349"/>
      <c r="M588" s="1349"/>
      <c r="N588" s="1349"/>
      <c r="O588" s="1349"/>
      <c r="P588" s="1349"/>
      <c r="Q588" s="1349"/>
      <c r="R588" s="1349"/>
      <c r="S588" s="1349"/>
      <c r="T588" s="1349"/>
      <c r="U588" s="1349"/>
      <c r="V588" s="1349"/>
      <c r="W588" s="1349"/>
      <c r="X588" s="1349"/>
      <c r="Y588" s="1349"/>
      <c r="Z588" s="1349"/>
      <c r="AA588" s="1349"/>
      <c r="AB588" s="1349"/>
      <c r="AC588" s="1349"/>
      <c r="AD588" s="1349"/>
      <c r="AE588" s="1349"/>
      <c r="AF588" s="1349"/>
      <c r="AG588" s="1349"/>
      <c r="AH588" s="1349"/>
      <c r="AI588" s="1349"/>
      <c r="AJ588" s="1349"/>
      <c r="AK588" s="1349"/>
      <c r="AL588" s="1349"/>
      <c r="AM588" s="1349"/>
      <c r="AN588" s="1349"/>
      <c r="AO588" s="1349"/>
    </row>
    <row r="589">
      <c r="G589" s="1349"/>
      <c r="H589" s="1349"/>
      <c r="I589" s="1349"/>
      <c r="J589" s="1349"/>
      <c r="K589" s="1349"/>
      <c r="L589" s="1349"/>
      <c r="M589" s="1349"/>
      <c r="N589" s="1349"/>
      <c r="O589" s="1349"/>
      <c r="P589" s="1349"/>
      <c r="Q589" s="1349"/>
      <c r="R589" s="1349"/>
      <c r="S589" s="1349"/>
      <c r="T589" s="1349"/>
      <c r="U589" s="1349"/>
      <c r="V589" s="1349"/>
      <c r="W589" s="1349"/>
      <c r="X589" s="1349"/>
      <c r="Y589" s="1349"/>
      <c r="Z589" s="1349"/>
      <c r="AA589" s="1349"/>
      <c r="AB589" s="1349"/>
      <c r="AC589" s="1349"/>
      <c r="AD589" s="1349"/>
      <c r="AE589" s="1349"/>
      <c r="AF589" s="1349"/>
      <c r="AG589" s="1349"/>
      <c r="AH589" s="1349"/>
      <c r="AI589" s="1349"/>
      <c r="AJ589" s="1349"/>
      <c r="AK589" s="1349"/>
      <c r="AL589" s="1349"/>
      <c r="AM589" s="1349"/>
      <c r="AN589" s="1349"/>
      <c r="AO589" s="1349"/>
    </row>
    <row r="590">
      <c r="G590" s="1349"/>
      <c r="H590" s="1349"/>
      <c r="I590" s="1349"/>
      <c r="J590" s="1349"/>
      <c r="K590" s="1349"/>
      <c r="L590" s="1349"/>
      <c r="M590" s="1349"/>
      <c r="N590" s="1349"/>
      <c r="O590" s="1349"/>
      <c r="P590" s="1349"/>
      <c r="Q590" s="1349"/>
      <c r="R590" s="1349"/>
      <c r="S590" s="1349"/>
      <c r="T590" s="1349"/>
      <c r="U590" s="1349"/>
      <c r="V590" s="1349"/>
      <c r="W590" s="1349"/>
      <c r="X590" s="1349"/>
      <c r="Y590" s="1349"/>
      <c r="Z590" s="1349"/>
      <c r="AA590" s="1349"/>
      <c r="AB590" s="1349"/>
      <c r="AC590" s="1349"/>
      <c r="AD590" s="1349"/>
      <c r="AE590" s="1349"/>
      <c r="AF590" s="1349"/>
      <c r="AG590" s="1349"/>
      <c r="AH590" s="1349"/>
      <c r="AI590" s="1349"/>
      <c r="AJ590" s="1349"/>
      <c r="AK590" s="1349"/>
      <c r="AL590" s="1349"/>
      <c r="AM590" s="1349"/>
      <c r="AN590" s="1349"/>
      <c r="AO590" s="1349"/>
    </row>
    <row r="591">
      <c r="G591" s="1349"/>
      <c r="H591" s="1349"/>
      <c r="I591" s="1349"/>
      <c r="J591" s="1349"/>
      <c r="K591" s="1349"/>
      <c r="L591" s="1349"/>
      <c r="M591" s="1349"/>
      <c r="N591" s="1349"/>
      <c r="O591" s="1349"/>
      <c r="P591" s="1349"/>
      <c r="Q591" s="1349"/>
      <c r="R591" s="1349"/>
      <c r="S591" s="1349"/>
      <c r="T591" s="1349"/>
      <c r="U591" s="1349"/>
      <c r="V591" s="1349"/>
      <c r="W591" s="1349"/>
      <c r="X591" s="1349"/>
      <c r="Y591" s="1349"/>
      <c r="Z591" s="1349"/>
      <c r="AA591" s="1349"/>
      <c r="AB591" s="1349"/>
      <c r="AC591" s="1349"/>
      <c r="AD591" s="1349"/>
      <c r="AE591" s="1349"/>
      <c r="AF591" s="1349"/>
      <c r="AG591" s="1349"/>
      <c r="AH591" s="1349"/>
      <c r="AI591" s="1349"/>
      <c r="AJ591" s="1349"/>
      <c r="AK591" s="1349"/>
      <c r="AL591" s="1349"/>
      <c r="AM591" s="1349"/>
      <c r="AN591" s="1349"/>
      <c r="AO591" s="1349"/>
    </row>
    <row r="592">
      <c r="G592" s="1349"/>
      <c r="H592" s="1349"/>
      <c r="I592" s="1349"/>
      <c r="J592" s="1349"/>
      <c r="K592" s="1349"/>
      <c r="L592" s="1349"/>
      <c r="M592" s="1349"/>
      <c r="N592" s="1349"/>
      <c r="O592" s="1349"/>
      <c r="P592" s="1349"/>
      <c r="Q592" s="1349"/>
      <c r="R592" s="1349"/>
      <c r="S592" s="1349"/>
      <c r="T592" s="1349"/>
      <c r="U592" s="1349"/>
      <c r="V592" s="1349"/>
      <c r="W592" s="1349"/>
      <c r="X592" s="1349"/>
      <c r="Y592" s="1349"/>
      <c r="Z592" s="1349"/>
      <c r="AA592" s="1349"/>
      <c r="AB592" s="1349"/>
      <c r="AC592" s="1349"/>
      <c r="AD592" s="1349"/>
      <c r="AE592" s="1349"/>
      <c r="AF592" s="1349"/>
      <c r="AG592" s="1349"/>
      <c r="AH592" s="1349"/>
      <c r="AI592" s="1349"/>
      <c r="AJ592" s="1349"/>
      <c r="AK592" s="1349"/>
      <c r="AL592" s="1349"/>
      <c r="AM592" s="1349"/>
      <c r="AN592" s="1349"/>
      <c r="AO592" s="1349"/>
    </row>
    <row r="593">
      <c r="G593" s="1349"/>
      <c r="H593" s="1349"/>
      <c r="I593" s="1349"/>
      <c r="J593" s="1349"/>
      <c r="K593" s="1349"/>
      <c r="L593" s="1349"/>
      <c r="M593" s="1349"/>
      <c r="N593" s="1349"/>
      <c r="O593" s="1349"/>
      <c r="P593" s="1349"/>
      <c r="Q593" s="1349"/>
      <c r="R593" s="1349"/>
      <c r="S593" s="1349"/>
      <c r="T593" s="1349"/>
      <c r="U593" s="1349"/>
      <c r="V593" s="1349"/>
      <c r="W593" s="1349"/>
      <c r="X593" s="1349"/>
      <c r="Y593" s="1349"/>
      <c r="Z593" s="1349"/>
      <c r="AA593" s="1349"/>
      <c r="AB593" s="1349"/>
      <c r="AC593" s="1349"/>
      <c r="AD593" s="1349"/>
      <c r="AE593" s="1349"/>
      <c r="AF593" s="1349"/>
      <c r="AG593" s="1349"/>
      <c r="AH593" s="1349"/>
      <c r="AI593" s="1349"/>
      <c r="AJ593" s="1349"/>
      <c r="AK593" s="1349"/>
      <c r="AL593" s="1349"/>
      <c r="AM593" s="1349"/>
      <c r="AN593" s="1349"/>
      <c r="AO593" s="1349"/>
    </row>
    <row r="594">
      <c r="G594" s="1349"/>
      <c r="H594" s="1349"/>
      <c r="I594" s="1349"/>
      <c r="J594" s="1349"/>
      <c r="K594" s="1349"/>
      <c r="L594" s="1349"/>
      <c r="M594" s="1349"/>
      <c r="N594" s="1349"/>
      <c r="O594" s="1349"/>
      <c r="P594" s="1349"/>
      <c r="Q594" s="1349"/>
      <c r="R594" s="1349"/>
      <c r="S594" s="1349"/>
      <c r="T594" s="1349"/>
      <c r="U594" s="1349"/>
      <c r="V594" s="1349"/>
      <c r="W594" s="1349"/>
      <c r="X594" s="1349"/>
      <c r="Y594" s="1349"/>
      <c r="Z594" s="1349"/>
      <c r="AA594" s="1349"/>
      <c r="AB594" s="1349"/>
      <c r="AC594" s="1349"/>
      <c r="AD594" s="1349"/>
      <c r="AE594" s="1349"/>
      <c r="AF594" s="1349"/>
      <c r="AG594" s="1349"/>
      <c r="AH594" s="1349"/>
      <c r="AI594" s="1349"/>
      <c r="AJ594" s="1349"/>
      <c r="AK594" s="1349"/>
      <c r="AL594" s="1349"/>
      <c r="AM594" s="1349"/>
      <c r="AN594" s="1349"/>
      <c r="AO594" s="1349"/>
    </row>
    <row r="595">
      <c r="G595" s="1349"/>
      <c r="H595" s="1349"/>
      <c r="I595" s="1349"/>
      <c r="J595" s="1349"/>
      <c r="K595" s="1349"/>
      <c r="L595" s="1349"/>
      <c r="M595" s="1349"/>
      <c r="N595" s="1349"/>
      <c r="O595" s="1349"/>
      <c r="P595" s="1349"/>
      <c r="Q595" s="1349"/>
      <c r="R595" s="1349"/>
      <c r="S595" s="1349"/>
      <c r="T595" s="1349"/>
      <c r="U595" s="1349"/>
      <c r="V595" s="1349"/>
      <c r="W595" s="1349"/>
      <c r="X595" s="1349"/>
      <c r="Y595" s="1349"/>
      <c r="Z595" s="1349"/>
      <c r="AA595" s="1349"/>
      <c r="AB595" s="1349"/>
      <c r="AC595" s="1349"/>
      <c r="AD595" s="1349"/>
      <c r="AE595" s="1349"/>
      <c r="AF595" s="1349"/>
      <c r="AG595" s="1349"/>
      <c r="AH595" s="1349"/>
      <c r="AI595" s="1349"/>
      <c r="AJ595" s="1349"/>
      <c r="AK595" s="1349"/>
      <c r="AL595" s="1349"/>
      <c r="AM595" s="1349"/>
      <c r="AN595" s="1349"/>
      <c r="AO595" s="1349"/>
    </row>
    <row r="596">
      <c r="G596" s="1349"/>
      <c r="H596" s="1349"/>
      <c r="I596" s="1349"/>
      <c r="J596" s="1349"/>
      <c r="K596" s="1349"/>
      <c r="L596" s="1349"/>
      <c r="M596" s="1349"/>
      <c r="N596" s="1349"/>
      <c r="O596" s="1349"/>
      <c r="P596" s="1349"/>
      <c r="Q596" s="1349"/>
      <c r="R596" s="1349"/>
      <c r="S596" s="1349"/>
      <c r="T596" s="1349"/>
      <c r="U596" s="1349"/>
      <c r="V596" s="1349"/>
      <c r="W596" s="1349"/>
      <c r="X596" s="1349"/>
      <c r="Y596" s="1349"/>
      <c r="Z596" s="1349"/>
      <c r="AA596" s="1349"/>
      <c r="AB596" s="1349"/>
      <c r="AC596" s="1349"/>
      <c r="AD596" s="1349"/>
      <c r="AE596" s="1349"/>
      <c r="AF596" s="1349"/>
      <c r="AG596" s="1349"/>
      <c r="AH596" s="1349"/>
      <c r="AI596" s="1349"/>
      <c r="AJ596" s="1349"/>
      <c r="AK596" s="1349"/>
      <c r="AL596" s="1349"/>
      <c r="AM596" s="1349"/>
      <c r="AN596" s="1349"/>
      <c r="AO596" s="1349"/>
    </row>
    <row r="597">
      <c r="G597" s="1349"/>
      <c r="H597" s="1349"/>
      <c r="I597" s="1349"/>
      <c r="J597" s="1349"/>
      <c r="K597" s="1349"/>
      <c r="L597" s="1349"/>
      <c r="M597" s="1349"/>
      <c r="N597" s="1349"/>
      <c r="O597" s="1349"/>
      <c r="P597" s="1349"/>
      <c r="Q597" s="1349"/>
      <c r="R597" s="1349"/>
      <c r="S597" s="1349"/>
      <c r="T597" s="1349"/>
      <c r="U597" s="1349"/>
      <c r="V597" s="1349"/>
      <c r="W597" s="1349"/>
      <c r="X597" s="1349"/>
      <c r="Y597" s="1349"/>
      <c r="Z597" s="1349"/>
      <c r="AA597" s="1349"/>
      <c r="AB597" s="1349"/>
      <c r="AC597" s="1349"/>
      <c r="AD597" s="1349"/>
      <c r="AE597" s="1349"/>
      <c r="AF597" s="1349"/>
      <c r="AG597" s="1349"/>
      <c r="AH597" s="1349"/>
      <c r="AI597" s="1349"/>
      <c r="AJ597" s="1349"/>
      <c r="AK597" s="1349"/>
      <c r="AL597" s="1349"/>
      <c r="AM597" s="1349"/>
      <c r="AN597" s="1349"/>
      <c r="AO597" s="1349"/>
    </row>
    <row r="598">
      <c r="G598" s="1349"/>
      <c r="H598" s="1349"/>
      <c r="I598" s="1349"/>
      <c r="J598" s="1349"/>
      <c r="K598" s="1349"/>
      <c r="L598" s="1349"/>
      <c r="M598" s="1349"/>
      <c r="N598" s="1349"/>
      <c r="O598" s="1349"/>
      <c r="P598" s="1349"/>
      <c r="Q598" s="1349"/>
      <c r="R598" s="1349"/>
      <c r="S598" s="1349"/>
      <c r="T598" s="1349"/>
      <c r="U598" s="1349"/>
      <c r="V598" s="1349"/>
      <c r="W598" s="1349"/>
      <c r="X598" s="1349"/>
      <c r="Y598" s="1349"/>
      <c r="Z598" s="1349"/>
      <c r="AA598" s="1349"/>
      <c r="AB598" s="1349"/>
      <c r="AC598" s="1349"/>
      <c r="AD598" s="1349"/>
      <c r="AE598" s="1349"/>
      <c r="AF598" s="1349"/>
      <c r="AG598" s="1349"/>
      <c r="AH598" s="1349"/>
      <c r="AI598" s="1349"/>
      <c r="AJ598" s="1349"/>
      <c r="AK598" s="1349"/>
      <c r="AL598" s="1349"/>
      <c r="AM598" s="1349"/>
      <c r="AN598" s="1349"/>
      <c r="AO598" s="1349"/>
    </row>
    <row r="599">
      <c r="G599" s="1349"/>
      <c r="H599" s="1349"/>
      <c r="I599" s="1349"/>
      <c r="J599" s="1349"/>
      <c r="K599" s="1349"/>
      <c r="L599" s="1349"/>
      <c r="M599" s="1349"/>
      <c r="N599" s="1349"/>
      <c r="O599" s="1349"/>
      <c r="P599" s="1349"/>
      <c r="Q599" s="1349"/>
      <c r="R599" s="1349"/>
      <c r="S599" s="1349"/>
      <c r="T599" s="1349"/>
      <c r="U599" s="1349"/>
      <c r="V599" s="1349"/>
      <c r="W599" s="1349"/>
      <c r="X599" s="1349"/>
      <c r="Y599" s="1349"/>
      <c r="Z599" s="1349"/>
      <c r="AA599" s="1349"/>
      <c r="AB599" s="1349"/>
      <c r="AC599" s="1349"/>
      <c r="AD599" s="1349"/>
      <c r="AE599" s="1349"/>
      <c r="AF599" s="1349"/>
      <c r="AG599" s="1349"/>
      <c r="AH599" s="1349"/>
      <c r="AI599" s="1349"/>
      <c r="AJ599" s="1349"/>
      <c r="AK599" s="1349"/>
      <c r="AL599" s="1349"/>
      <c r="AM599" s="1349"/>
      <c r="AN599" s="1349"/>
      <c r="AO599" s="1349"/>
    </row>
    <row r="600">
      <c r="G600" s="1349"/>
      <c r="H600" s="1349"/>
      <c r="I600" s="1349"/>
      <c r="J600" s="1349"/>
      <c r="K600" s="1349"/>
      <c r="L600" s="1349"/>
      <c r="M600" s="1349"/>
      <c r="N600" s="1349"/>
      <c r="O600" s="1349"/>
      <c r="P600" s="1349"/>
      <c r="Q600" s="1349"/>
      <c r="R600" s="1349"/>
      <c r="S600" s="1349"/>
      <c r="T600" s="1349"/>
      <c r="U600" s="1349"/>
      <c r="V600" s="1349"/>
      <c r="W600" s="1349"/>
      <c r="X600" s="1349"/>
      <c r="Y600" s="1349"/>
      <c r="Z600" s="1349"/>
      <c r="AA600" s="1349"/>
      <c r="AB600" s="1349"/>
      <c r="AC600" s="1349"/>
      <c r="AD600" s="1349"/>
      <c r="AE600" s="1349"/>
      <c r="AF600" s="1349"/>
      <c r="AG600" s="1349"/>
      <c r="AH600" s="1349"/>
      <c r="AI600" s="1349"/>
      <c r="AJ600" s="1349"/>
      <c r="AK600" s="1349"/>
      <c r="AL600" s="1349"/>
      <c r="AM600" s="1349"/>
      <c r="AN600" s="1349"/>
      <c r="AO600" s="1349"/>
    </row>
    <row r="601">
      <c r="G601" s="1349"/>
      <c r="H601" s="1349"/>
      <c r="I601" s="1349"/>
      <c r="J601" s="1349"/>
      <c r="K601" s="1349"/>
      <c r="L601" s="1349"/>
      <c r="M601" s="1349"/>
      <c r="N601" s="1349"/>
      <c r="O601" s="1349"/>
      <c r="P601" s="1349"/>
      <c r="Q601" s="1349"/>
      <c r="R601" s="1349"/>
      <c r="S601" s="1349"/>
      <c r="T601" s="1349"/>
      <c r="U601" s="1349"/>
      <c r="V601" s="1349"/>
      <c r="W601" s="1349"/>
      <c r="X601" s="1349"/>
      <c r="Y601" s="1349"/>
      <c r="Z601" s="1349"/>
      <c r="AA601" s="1349"/>
      <c r="AB601" s="1349"/>
      <c r="AC601" s="1349"/>
      <c r="AD601" s="1349"/>
      <c r="AE601" s="1349"/>
      <c r="AF601" s="1349"/>
      <c r="AG601" s="1349"/>
      <c r="AH601" s="1349"/>
      <c r="AI601" s="1349"/>
      <c r="AJ601" s="1349"/>
      <c r="AK601" s="1349"/>
      <c r="AL601" s="1349"/>
      <c r="AM601" s="1349"/>
      <c r="AN601" s="1349"/>
      <c r="AO601" s="1349"/>
    </row>
    <row r="602">
      <c r="G602" s="1349"/>
      <c r="H602" s="1349"/>
      <c r="I602" s="1349"/>
      <c r="J602" s="1349"/>
      <c r="K602" s="1349"/>
      <c r="L602" s="1349"/>
      <c r="M602" s="1349"/>
      <c r="N602" s="1349"/>
      <c r="O602" s="1349"/>
      <c r="P602" s="1349"/>
      <c r="Q602" s="1349"/>
      <c r="R602" s="1349"/>
      <c r="S602" s="1349"/>
      <c r="T602" s="1349"/>
      <c r="U602" s="1349"/>
      <c r="V602" s="1349"/>
      <c r="W602" s="1349"/>
      <c r="X602" s="1349"/>
      <c r="Y602" s="1349"/>
      <c r="Z602" s="1349"/>
      <c r="AA602" s="1349"/>
      <c r="AB602" s="1349"/>
      <c r="AC602" s="1349"/>
      <c r="AD602" s="1349"/>
      <c r="AE602" s="1349"/>
      <c r="AF602" s="1349"/>
      <c r="AG602" s="1349"/>
      <c r="AH602" s="1349"/>
      <c r="AI602" s="1349"/>
      <c r="AJ602" s="1349"/>
      <c r="AK602" s="1349"/>
      <c r="AL602" s="1349"/>
      <c r="AM602" s="1349"/>
      <c r="AN602" s="1349"/>
      <c r="AO602" s="1349"/>
    </row>
    <row r="603">
      <c r="G603" s="1349"/>
      <c r="H603" s="1349"/>
      <c r="I603" s="1349"/>
      <c r="J603" s="1349"/>
      <c r="K603" s="1349"/>
      <c r="L603" s="1349"/>
      <c r="M603" s="1349"/>
      <c r="N603" s="1349"/>
      <c r="O603" s="1349"/>
      <c r="P603" s="1349"/>
      <c r="Q603" s="1349"/>
      <c r="R603" s="1349"/>
      <c r="S603" s="1349"/>
      <c r="T603" s="1349"/>
      <c r="U603" s="1349"/>
      <c r="V603" s="1349"/>
      <c r="W603" s="1349"/>
      <c r="X603" s="1349"/>
      <c r="Y603" s="1349"/>
      <c r="Z603" s="1349"/>
      <c r="AA603" s="1349"/>
      <c r="AB603" s="1349"/>
      <c r="AC603" s="1349"/>
      <c r="AD603" s="1349"/>
      <c r="AE603" s="1349"/>
      <c r="AF603" s="1349"/>
      <c r="AG603" s="1349"/>
      <c r="AH603" s="1349"/>
      <c r="AI603" s="1349"/>
      <c r="AJ603" s="1349"/>
      <c r="AK603" s="1349"/>
      <c r="AL603" s="1349"/>
      <c r="AM603" s="1349"/>
      <c r="AN603" s="1349"/>
      <c r="AO603" s="1349"/>
    </row>
    <row r="604">
      <c r="G604" s="1349"/>
      <c r="H604" s="1349"/>
      <c r="I604" s="1349"/>
      <c r="J604" s="1349"/>
      <c r="K604" s="1349"/>
      <c r="L604" s="1349"/>
      <c r="M604" s="1349"/>
      <c r="N604" s="1349"/>
      <c r="O604" s="1349"/>
      <c r="P604" s="1349"/>
      <c r="Q604" s="1349"/>
      <c r="R604" s="1349"/>
      <c r="S604" s="1349"/>
      <c r="T604" s="1349"/>
      <c r="U604" s="1349"/>
      <c r="V604" s="1349"/>
      <c r="W604" s="1349"/>
      <c r="X604" s="1349"/>
      <c r="Y604" s="1349"/>
      <c r="Z604" s="1349"/>
      <c r="AA604" s="1349"/>
      <c r="AB604" s="1349"/>
      <c r="AC604" s="1349"/>
      <c r="AD604" s="1349"/>
      <c r="AE604" s="1349"/>
      <c r="AF604" s="1349"/>
      <c r="AG604" s="1349"/>
      <c r="AH604" s="1349"/>
      <c r="AI604" s="1349"/>
      <c r="AJ604" s="1349"/>
      <c r="AK604" s="1349"/>
      <c r="AL604" s="1349"/>
      <c r="AM604" s="1349"/>
      <c r="AN604" s="1349"/>
      <c r="AO604" s="1349"/>
    </row>
    <row r="605">
      <c r="G605" s="1349"/>
      <c r="H605" s="1349"/>
      <c r="I605" s="1349"/>
      <c r="J605" s="1349"/>
      <c r="K605" s="1349"/>
      <c r="L605" s="1349"/>
      <c r="M605" s="1349"/>
      <c r="N605" s="1349"/>
      <c r="O605" s="1349"/>
      <c r="P605" s="1349"/>
      <c r="Q605" s="1349"/>
      <c r="R605" s="1349"/>
      <c r="S605" s="1349"/>
      <c r="T605" s="1349"/>
      <c r="U605" s="1349"/>
      <c r="V605" s="1349"/>
      <c r="W605" s="1349"/>
      <c r="X605" s="1349"/>
      <c r="Y605" s="1349"/>
      <c r="Z605" s="1349"/>
      <c r="AA605" s="1349"/>
      <c r="AB605" s="1349"/>
      <c r="AC605" s="1349"/>
      <c r="AD605" s="1349"/>
      <c r="AE605" s="1349"/>
      <c r="AF605" s="1349"/>
      <c r="AG605" s="1349"/>
      <c r="AH605" s="1349"/>
      <c r="AI605" s="1349"/>
      <c r="AJ605" s="1349"/>
      <c r="AK605" s="1349"/>
      <c r="AL605" s="1349"/>
      <c r="AM605" s="1349"/>
      <c r="AN605" s="1349"/>
      <c r="AO605" s="1349"/>
    </row>
    <row r="606">
      <c r="G606" s="1349"/>
      <c r="H606" s="1349"/>
      <c r="I606" s="1349"/>
      <c r="J606" s="1349"/>
      <c r="K606" s="1349"/>
      <c r="L606" s="1349"/>
      <c r="M606" s="1349"/>
      <c r="N606" s="1349"/>
      <c r="O606" s="1349"/>
      <c r="P606" s="1349"/>
      <c r="Q606" s="1349"/>
      <c r="R606" s="1349"/>
      <c r="S606" s="1349"/>
      <c r="T606" s="1349"/>
      <c r="U606" s="1349"/>
      <c r="V606" s="1349"/>
      <c r="W606" s="1349"/>
      <c r="X606" s="1349"/>
      <c r="Y606" s="1349"/>
      <c r="Z606" s="1349"/>
      <c r="AA606" s="1349"/>
      <c r="AB606" s="1349"/>
      <c r="AC606" s="1349"/>
      <c r="AD606" s="1349"/>
      <c r="AE606" s="1349"/>
      <c r="AF606" s="1349"/>
      <c r="AG606" s="1349"/>
      <c r="AH606" s="1349"/>
      <c r="AI606" s="1349"/>
      <c r="AJ606" s="1349"/>
      <c r="AK606" s="1349"/>
      <c r="AL606" s="1349"/>
      <c r="AM606" s="1349"/>
      <c r="AN606" s="1349"/>
      <c r="AO606" s="1349"/>
    </row>
    <row r="607">
      <c r="G607" s="1349"/>
      <c r="H607" s="1349"/>
      <c r="I607" s="1349"/>
      <c r="J607" s="1349"/>
      <c r="K607" s="1349"/>
      <c r="L607" s="1349"/>
      <c r="M607" s="1349"/>
      <c r="N607" s="1349"/>
      <c r="O607" s="1349"/>
      <c r="P607" s="1349"/>
      <c r="Q607" s="1349"/>
      <c r="R607" s="1349"/>
      <c r="S607" s="1349"/>
      <c r="T607" s="1349"/>
      <c r="U607" s="1349"/>
      <c r="V607" s="1349"/>
      <c r="W607" s="1349"/>
      <c r="X607" s="1349"/>
      <c r="Y607" s="1349"/>
      <c r="Z607" s="1349"/>
      <c r="AA607" s="1349"/>
      <c r="AB607" s="1349"/>
      <c r="AC607" s="1349"/>
      <c r="AD607" s="1349"/>
      <c r="AE607" s="1349"/>
      <c r="AF607" s="1349"/>
      <c r="AG607" s="1349"/>
      <c r="AH607" s="1349"/>
      <c r="AI607" s="1349"/>
      <c r="AJ607" s="1349"/>
      <c r="AK607" s="1349"/>
      <c r="AL607" s="1349"/>
      <c r="AM607" s="1349"/>
      <c r="AN607" s="1349"/>
      <c r="AO607" s="1349"/>
    </row>
    <row r="608">
      <c r="G608" s="1349"/>
      <c r="H608" s="1349"/>
      <c r="I608" s="1349"/>
      <c r="J608" s="1349"/>
      <c r="K608" s="1349"/>
      <c r="L608" s="1349"/>
      <c r="M608" s="1349"/>
      <c r="N608" s="1349"/>
      <c r="O608" s="1349"/>
      <c r="P608" s="1349"/>
      <c r="Q608" s="1349"/>
      <c r="R608" s="1349"/>
      <c r="S608" s="1349"/>
      <c r="T608" s="1349"/>
      <c r="U608" s="1349"/>
      <c r="V608" s="1349"/>
      <c r="W608" s="1349"/>
      <c r="X608" s="1349"/>
      <c r="Y608" s="1349"/>
      <c r="Z608" s="1349"/>
      <c r="AA608" s="1349"/>
      <c r="AB608" s="1349"/>
      <c r="AC608" s="1349"/>
      <c r="AD608" s="1349"/>
      <c r="AE608" s="1349"/>
      <c r="AF608" s="1349"/>
      <c r="AG608" s="1349"/>
      <c r="AH608" s="1349"/>
      <c r="AI608" s="1349"/>
      <c r="AJ608" s="1349"/>
      <c r="AK608" s="1349"/>
      <c r="AL608" s="1349"/>
      <c r="AM608" s="1349"/>
      <c r="AN608" s="1349"/>
      <c r="AO608" s="1349"/>
    </row>
    <row r="609">
      <c r="G609" s="1349"/>
      <c r="H609" s="1349"/>
      <c r="I609" s="1349"/>
      <c r="J609" s="1349"/>
      <c r="K609" s="1349"/>
      <c r="L609" s="1349"/>
      <c r="M609" s="1349"/>
      <c r="N609" s="1349"/>
      <c r="O609" s="1349"/>
      <c r="P609" s="1349"/>
      <c r="Q609" s="1349"/>
      <c r="R609" s="1349"/>
      <c r="S609" s="1349"/>
      <c r="T609" s="1349"/>
      <c r="U609" s="1349"/>
      <c r="V609" s="1349"/>
      <c r="W609" s="1349"/>
      <c r="X609" s="1349"/>
      <c r="Y609" s="1349"/>
      <c r="Z609" s="1349"/>
      <c r="AA609" s="1349"/>
      <c r="AB609" s="1349"/>
      <c r="AC609" s="1349"/>
      <c r="AD609" s="1349"/>
      <c r="AE609" s="1349"/>
      <c r="AF609" s="1349"/>
      <c r="AG609" s="1349"/>
      <c r="AH609" s="1349"/>
      <c r="AI609" s="1349"/>
      <c r="AJ609" s="1349"/>
      <c r="AK609" s="1349"/>
      <c r="AL609" s="1349"/>
      <c r="AM609" s="1349"/>
      <c r="AN609" s="1349"/>
      <c r="AO609" s="1349"/>
    </row>
    <row r="610">
      <c r="G610" s="1349"/>
      <c r="H610" s="1349"/>
      <c r="I610" s="1349"/>
      <c r="J610" s="1349"/>
      <c r="K610" s="1349"/>
      <c r="L610" s="1349"/>
      <c r="M610" s="1349"/>
      <c r="N610" s="1349"/>
      <c r="O610" s="1349"/>
      <c r="P610" s="1349"/>
      <c r="Q610" s="1349"/>
      <c r="R610" s="1349"/>
      <c r="S610" s="1349"/>
      <c r="T610" s="1349"/>
      <c r="U610" s="1349"/>
      <c r="V610" s="1349"/>
      <c r="W610" s="1349"/>
      <c r="X610" s="1349"/>
      <c r="Y610" s="1349"/>
      <c r="Z610" s="1349"/>
      <c r="AA610" s="1349"/>
      <c r="AB610" s="1349"/>
      <c r="AC610" s="1349"/>
      <c r="AD610" s="1349"/>
      <c r="AE610" s="1349"/>
      <c r="AF610" s="1349"/>
      <c r="AG610" s="1349"/>
      <c r="AH610" s="1349"/>
      <c r="AI610" s="1349"/>
      <c r="AJ610" s="1349"/>
      <c r="AK610" s="1349"/>
      <c r="AL610" s="1349"/>
      <c r="AM610" s="1349"/>
      <c r="AN610" s="1349"/>
      <c r="AO610" s="1349"/>
    </row>
    <row r="611">
      <c r="G611" s="1349"/>
      <c r="H611" s="1349"/>
      <c r="I611" s="1349"/>
      <c r="J611" s="1349"/>
      <c r="K611" s="1349"/>
      <c r="L611" s="1349"/>
      <c r="M611" s="1349"/>
      <c r="N611" s="1349"/>
      <c r="O611" s="1349"/>
      <c r="P611" s="1349"/>
      <c r="Q611" s="1349"/>
      <c r="R611" s="1349"/>
      <c r="S611" s="1349"/>
      <c r="T611" s="1349"/>
      <c r="U611" s="1349"/>
      <c r="V611" s="1349"/>
      <c r="W611" s="1349"/>
      <c r="X611" s="1349"/>
      <c r="Y611" s="1349"/>
      <c r="Z611" s="1349"/>
      <c r="AA611" s="1349"/>
      <c r="AB611" s="1349"/>
      <c r="AC611" s="1349"/>
      <c r="AD611" s="1349"/>
      <c r="AE611" s="1349"/>
      <c r="AF611" s="1349"/>
      <c r="AG611" s="1349"/>
      <c r="AH611" s="1349"/>
      <c r="AI611" s="1349"/>
      <c r="AJ611" s="1349"/>
      <c r="AK611" s="1349"/>
      <c r="AL611" s="1349"/>
      <c r="AM611" s="1349"/>
      <c r="AN611" s="1349"/>
      <c r="AO611" s="1349"/>
    </row>
    <row r="612">
      <c r="G612" s="1349"/>
      <c r="H612" s="1349"/>
      <c r="I612" s="1349"/>
      <c r="J612" s="1349"/>
      <c r="K612" s="1349"/>
      <c r="L612" s="1349"/>
      <c r="M612" s="1349"/>
      <c r="N612" s="1349"/>
      <c r="O612" s="1349"/>
      <c r="P612" s="1349"/>
      <c r="Q612" s="1349"/>
      <c r="R612" s="1349"/>
      <c r="S612" s="1349"/>
      <c r="T612" s="1349"/>
      <c r="U612" s="1349"/>
      <c r="V612" s="1349"/>
      <c r="W612" s="1349"/>
      <c r="X612" s="1349"/>
      <c r="Y612" s="1349"/>
      <c r="Z612" s="1349"/>
      <c r="AA612" s="1349"/>
      <c r="AB612" s="1349"/>
      <c r="AC612" s="1349"/>
      <c r="AD612" s="1349"/>
      <c r="AE612" s="1349"/>
      <c r="AF612" s="1349"/>
      <c r="AG612" s="1349"/>
      <c r="AH612" s="1349"/>
      <c r="AI612" s="1349"/>
      <c r="AJ612" s="1349"/>
      <c r="AK612" s="1349"/>
      <c r="AL612" s="1349"/>
      <c r="AM612" s="1349"/>
      <c r="AN612" s="1349"/>
      <c r="AO612" s="1349"/>
    </row>
    <row r="613">
      <c r="G613" s="1349"/>
      <c r="H613" s="1349"/>
      <c r="I613" s="1349"/>
      <c r="J613" s="1349"/>
      <c r="K613" s="1349"/>
      <c r="L613" s="1349"/>
      <c r="M613" s="1349"/>
      <c r="N613" s="1349"/>
      <c r="O613" s="1349"/>
      <c r="P613" s="1349"/>
      <c r="Q613" s="1349"/>
      <c r="R613" s="1349"/>
      <c r="S613" s="1349"/>
      <c r="T613" s="1349"/>
      <c r="U613" s="1349"/>
      <c r="V613" s="1349"/>
      <c r="W613" s="1349"/>
      <c r="X613" s="1349"/>
      <c r="Y613" s="1349"/>
      <c r="Z613" s="1349"/>
      <c r="AA613" s="1349"/>
      <c r="AB613" s="1349"/>
      <c r="AC613" s="1349"/>
      <c r="AD613" s="1349"/>
      <c r="AE613" s="1349"/>
      <c r="AF613" s="1349"/>
      <c r="AG613" s="1349"/>
      <c r="AH613" s="1349"/>
      <c r="AI613" s="1349"/>
      <c r="AJ613" s="1349"/>
      <c r="AK613" s="1349"/>
      <c r="AL613" s="1349"/>
      <c r="AM613" s="1349"/>
      <c r="AN613" s="1349"/>
      <c r="AO613" s="1349"/>
    </row>
    <row r="614">
      <c r="G614" s="1349"/>
      <c r="H614" s="1349"/>
      <c r="I614" s="1349"/>
      <c r="J614" s="1349"/>
      <c r="K614" s="1349"/>
      <c r="L614" s="1349"/>
      <c r="M614" s="1349"/>
      <c r="N614" s="1349"/>
      <c r="O614" s="1349"/>
      <c r="P614" s="1349"/>
      <c r="Q614" s="1349"/>
      <c r="R614" s="1349"/>
      <c r="S614" s="1349"/>
      <c r="T614" s="1349"/>
      <c r="U614" s="1349"/>
      <c r="V614" s="1349"/>
      <c r="W614" s="1349"/>
      <c r="X614" s="1349"/>
      <c r="Y614" s="1349"/>
      <c r="Z614" s="1349"/>
      <c r="AA614" s="1349"/>
      <c r="AB614" s="1349"/>
      <c r="AC614" s="1349"/>
      <c r="AD614" s="1349"/>
      <c r="AE614" s="1349"/>
      <c r="AF614" s="1349"/>
      <c r="AG614" s="1349"/>
      <c r="AH614" s="1349"/>
      <c r="AI614" s="1349"/>
      <c r="AJ614" s="1349"/>
      <c r="AK614" s="1349"/>
      <c r="AL614" s="1349"/>
      <c r="AM614" s="1349"/>
      <c r="AN614" s="1349"/>
      <c r="AO614" s="1349"/>
    </row>
    <row r="615">
      <c r="G615" s="1349"/>
      <c r="H615" s="1349"/>
      <c r="I615" s="1349"/>
      <c r="J615" s="1349"/>
      <c r="K615" s="1349"/>
      <c r="L615" s="1349"/>
      <c r="M615" s="1349"/>
      <c r="N615" s="1349"/>
      <c r="O615" s="1349"/>
      <c r="P615" s="1349"/>
      <c r="Q615" s="1349"/>
      <c r="R615" s="1349"/>
      <c r="S615" s="1349"/>
      <c r="T615" s="1349"/>
      <c r="U615" s="1349"/>
      <c r="V615" s="1349"/>
      <c r="W615" s="1349"/>
      <c r="X615" s="1349"/>
      <c r="Y615" s="1349"/>
      <c r="Z615" s="1349"/>
      <c r="AA615" s="1349"/>
      <c r="AB615" s="1349"/>
      <c r="AC615" s="1349"/>
      <c r="AD615" s="1349"/>
      <c r="AE615" s="1349"/>
      <c r="AF615" s="1349"/>
      <c r="AG615" s="1349"/>
      <c r="AH615" s="1349"/>
      <c r="AI615" s="1349"/>
      <c r="AJ615" s="1349"/>
      <c r="AK615" s="1349"/>
      <c r="AL615" s="1349"/>
      <c r="AM615" s="1349"/>
      <c r="AN615" s="1349"/>
      <c r="AO615" s="1349"/>
    </row>
    <row r="616">
      <c r="G616" s="1349"/>
      <c r="H616" s="1349"/>
      <c r="I616" s="1349"/>
      <c r="J616" s="1349"/>
      <c r="K616" s="1349"/>
      <c r="L616" s="1349"/>
      <c r="M616" s="1349"/>
      <c r="N616" s="1349"/>
      <c r="O616" s="1349"/>
      <c r="P616" s="1349"/>
      <c r="Q616" s="1349"/>
      <c r="R616" s="1349"/>
      <c r="S616" s="1349"/>
      <c r="T616" s="1349"/>
      <c r="U616" s="1349"/>
      <c r="V616" s="1349"/>
      <c r="W616" s="1349"/>
      <c r="X616" s="1349"/>
      <c r="Y616" s="1349"/>
      <c r="Z616" s="1349"/>
      <c r="AA616" s="1349"/>
      <c r="AB616" s="1349"/>
      <c r="AC616" s="1349"/>
      <c r="AD616" s="1349"/>
      <c r="AE616" s="1349"/>
      <c r="AF616" s="1349"/>
      <c r="AG616" s="1349"/>
      <c r="AH616" s="1349"/>
      <c r="AI616" s="1349"/>
      <c r="AJ616" s="1349"/>
      <c r="AK616" s="1349"/>
      <c r="AL616" s="1349"/>
      <c r="AM616" s="1349"/>
      <c r="AN616" s="1349"/>
      <c r="AO616" s="1349"/>
    </row>
    <row r="617">
      <c r="G617" s="1349"/>
      <c r="H617" s="1349"/>
      <c r="I617" s="1349"/>
      <c r="J617" s="1349"/>
      <c r="K617" s="1349"/>
      <c r="L617" s="1349"/>
      <c r="M617" s="1349"/>
      <c r="N617" s="1349"/>
      <c r="O617" s="1349"/>
      <c r="P617" s="1349"/>
      <c r="Q617" s="1349"/>
      <c r="R617" s="1349"/>
      <c r="S617" s="1349"/>
      <c r="T617" s="1349"/>
      <c r="U617" s="1349"/>
      <c r="V617" s="1349"/>
      <c r="W617" s="1349"/>
      <c r="X617" s="1349"/>
      <c r="Y617" s="1349"/>
      <c r="Z617" s="1349"/>
      <c r="AA617" s="1349"/>
      <c r="AB617" s="1349"/>
      <c r="AC617" s="1349"/>
      <c r="AD617" s="1349"/>
      <c r="AE617" s="1349"/>
      <c r="AF617" s="1349"/>
      <c r="AG617" s="1349"/>
      <c r="AH617" s="1349"/>
      <c r="AI617" s="1349"/>
      <c r="AJ617" s="1349"/>
      <c r="AK617" s="1349"/>
      <c r="AL617" s="1349"/>
      <c r="AM617" s="1349"/>
      <c r="AN617" s="1349"/>
      <c r="AO617" s="1349"/>
    </row>
    <row r="618">
      <c r="G618" s="1349"/>
      <c r="H618" s="1349"/>
      <c r="I618" s="1349"/>
      <c r="J618" s="1349"/>
      <c r="K618" s="1349"/>
      <c r="L618" s="1349"/>
      <c r="M618" s="1349"/>
      <c r="N618" s="1349"/>
      <c r="O618" s="1349"/>
      <c r="P618" s="1349"/>
      <c r="Q618" s="1349"/>
      <c r="R618" s="1349"/>
      <c r="S618" s="1349"/>
      <c r="T618" s="1349"/>
      <c r="U618" s="1349"/>
      <c r="V618" s="1349"/>
      <c r="W618" s="1349"/>
      <c r="X618" s="1349"/>
      <c r="Y618" s="1349"/>
      <c r="Z618" s="1349"/>
      <c r="AA618" s="1349"/>
      <c r="AB618" s="1349"/>
      <c r="AC618" s="1349"/>
      <c r="AD618" s="1349"/>
      <c r="AE618" s="1349"/>
      <c r="AF618" s="1349"/>
      <c r="AG618" s="1349"/>
      <c r="AH618" s="1349"/>
      <c r="AI618" s="1349"/>
      <c r="AJ618" s="1349"/>
      <c r="AK618" s="1349"/>
      <c r="AL618" s="1349"/>
      <c r="AM618" s="1349"/>
      <c r="AN618" s="1349"/>
      <c r="AO618" s="1349"/>
    </row>
    <row r="619">
      <c r="G619" s="1349"/>
      <c r="H619" s="1349"/>
      <c r="I619" s="1349"/>
      <c r="J619" s="1349"/>
      <c r="K619" s="1349"/>
      <c r="L619" s="1349"/>
      <c r="M619" s="1349"/>
      <c r="N619" s="1349"/>
      <c r="O619" s="1349"/>
      <c r="P619" s="1349"/>
      <c r="Q619" s="1349"/>
      <c r="R619" s="1349"/>
      <c r="S619" s="1349"/>
      <c r="T619" s="1349"/>
      <c r="U619" s="1349"/>
      <c r="V619" s="1349"/>
      <c r="W619" s="1349"/>
      <c r="X619" s="1349"/>
      <c r="Y619" s="1349"/>
      <c r="Z619" s="1349"/>
      <c r="AA619" s="1349"/>
      <c r="AB619" s="1349"/>
      <c r="AC619" s="1349"/>
      <c r="AD619" s="1349"/>
      <c r="AE619" s="1349"/>
      <c r="AF619" s="1349"/>
      <c r="AG619" s="1349"/>
      <c r="AH619" s="1349"/>
      <c r="AI619" s="1349"/>
      <c r="AJ619" s="1349"/>
      <c r="AK619" s="1349"/>
      <c r="AL619" s="1349"/>
      <c r="AM619" s="1349"/>
      <c r="AN619" s="1349"/>
      <c r="AO619" s="1349"/>
    </row>
    <row r="620">
      <c r="G620" s="1349"/>
      <c r="H620" s="1349"/>
      <c r="I620" s="1349"/>
      <c r="J620" s="1349"/>
      <c r="K620" s="1349"/>
      <c r="L620" s="1349"/>
      <c r="M620" s="1349"/>
      <c r="N620" s="1349"/>
      <c r="O620" s="1349"/>
      <c r="P620" s="1349"/>
      <c r="Q620" s="1349"/>
      <c r="R620" s="1349"/>
      <c r="S620" s="1349"/>
      <c r="T620" s="1349"/>
      <c r="U620" s="1349"/>
      <c r="V620" s="1349"/>
      <c r="W620" s="1349"/>
      <c r="X620" s="1349"/>
      <c r="Y620" s="1349"/>
      <c r="Z620" s="1349"/>
      <c r="AA620" s="1349"/>
      <c r="AB620" s="1349"/>
      <c r="AC620" s="1349"/>
      <c r="AD620" s="1349"/>
      <c r="AE620" s="1349"/>
      <c r="AF620" s="1349"/>
      <c r="AG620" s="1349"/>
      <c r="AH620" s="1349"/>
      <c r="AI620" s="1349"/>
      <c r="AJ620" s="1349"/>
      <c r="AK620" s="1349"/>
      <c r="AL620" s="1349"/>
      <c r="AM620" s="1349"/>
      <c r="AN620" s="1349"/>
      <c r="AO620" s="1349"/>
    </row>
    <row r="621">
      <c r="G621" s="1349"/>
      <c r="H621" s="1349"/>
      <c r="I621" s="1349"/>
      <c r="J621" s="1349"/>
      <c r="K621" s="1349"/>
      <c r="L621" s="1349"/>
      <c r="M621" s="1349"/>
      <c r="N621" s="1349"/>
      <c r="O621" s="1349"/>
      <c r="P621" s="1349"/>
      <c r="Q621" s="1349"/>
      <c r="R621" s="1349"/>
      <c r="S621" s="1349"/>
      <c r="T621" s="1349"/>
      <c r="U621" s="1349"/>
      <c r="V621" s="1349"/>
      <c r="W621" s="1349"/>
      <c r="X621" s="1349"/>
      <c r="Y621" s="1349"/>
      <c r="Z621" s="1349"/>
      <c r="AA621" s="1349"/>
      <c r="AB621" s="1349"/>
      <c r="AC621" s="1349"/>
      <c r="AD621" s="1349"/>
      <c r="AE621" s="1349"/>
      <c r="AF621" s="1349"/>
      <c r="AG621" s="1349"/>
      <c r="AH621" s="1349"/>
      <c r="AI621" s="1349"/>
      <c r="AJ621" s="1349"/>
      <c r="AK621" s="1349"/>
      <c r="AL621" s="1349"/>
      <c r="AM621" s="1349"/>
      <c r="AN621" s="1349"/>
      <c r="AO621" s="1349"/>
    </row>
    <row r="622">
      <c r="G622" s="1349"/>
      <c r="H622" s="1349"/>
      <c r="I622" s="1349"/>
      <c r="J622" s="1349"/>
      <c r="K622" s="1349"/>
      <c r="L622" s="1349"/>
      <c r="M622" s="1349"/>
      <c r="N622" s="1349"/>
      <c r="O622" s="1349"/>
      <c r="P622" s="1349"/>
      <c r="Q622" s="1349"/>
      <c r="R622" s="1349"/>
      <c r="S622" s="1349"/>
      <c r="T622" s="1349"/>
      <c r="U622" s="1349"/>
      <c r="V622" s="1349"/>
      <c r="W622" s="1349"/>
      <c r="X622" s="1349"/>
      <c r="Y622" s="1349"/>
      <c r="Z622" s="1349"/>
      <c r="AA622" s="1349"/>
      <c r="AB622" s="1349"/>
      <c r="AC622" s="1349"/>
      <c r="AD622" s="1349"/>
      <c r="AE622" s="1349"/>
      <c r="AF622" s="1349"/>
      <c r="AG622" s="1349"/>
      <c r="AH622" s="1349"/>
      <c r="AI622" s="1349"/>
      <c r="AJ622" s="1349"/>
      <c r="AK622" s="1349"/>
      <c r="AL622" s="1349"/>
      <c r="AM622" s="1349"/>
      <c r="AN622" s="1349"/>
      <c r="AO622" s="1349"/>
    </row>
    <row r="623">
      <c r="G623" s="1349"/>
      <c r="H623" s="1349"/>
      <c r="I623" s="1349"/>
      <c r="J623" s="1349"/>
      <c r="K623" s="1349"/>
      <c r="L623" s="1349"/>
      <c r="M623" s="1349"/>
      <c r="N623" s="1349"/>
      <c r="O623" s="1349"/>
      <c r="P623" s="1349"/>
      <c r="Q623" s="1349"/>
      <c r="R623" s="1349"/>
      <c r="S623" s="1349"/>
      <c r="T623" s="1349"/>
      <c r="U623" s="1349"/>
      <c r="V623" s="1349"/>
      <c r="W623" s="1349"/>
      <c r="X623" s="1349"/>
      <c r="Y623" s="1349"/>
      <c r="Z623" s="1349"/>
      <c r="AA623" s="1349"/>
      <c r="AB623" s="1349"/>
      <c r="AC623" s="1349"/>
      <c r="AD623" s="1349"/>
      <c r="AE623" s="1349"/>
      <c r="AF623" s="1349"/>
      <c r="AG623" s="1349"/>
      <c r="AH623" s="1349"/>
      <c r="AI623" s="1349"/>
      <c r="AJ623" s="1349"/>
      <c r="AK623" s="1349"/>
      <c r="AL623" s="1349"/>
      <c r="AM623" s="1349"/>
      <c r="AN623" s="1349"/>
      <c r="AO623" s="1349"/>
    </row>
    <row r="624">
      <c r="G624" s="1349"/>
      <c r="H624" s="1349"/>
      <c r="I624" s="1349"/>
      <c r="J624" s="1349"/>
      <c r="K624" s="1349"/>
      <c r="L624" s="1349"/>
      <c r="M624" s="1349"/>
      <c r="N624" s="1349"/>
      <c r="O624" s="1349"/>
      <c r="P624" s="1349"/>
      <c r="Q624" s="1349"/>
      <c r="R624" s="1349"/>
      <c r="S624" s="1349"/>
      <c r="T624" s="1349"/>
      <c r="U624" s="1349"/>
      <c r="V624" s="1349"/>
      <c r="W624" s="1349"/>
      <c r="X624" s="1349"/>
      <c r="Y624" s="1349"/>
      <c r="Z624" s="1349"/>
      <c r="AA624" s="1349"/>
      <c r="AB624" s="1349"/>
      <c r="AC624" s="1349"/>
      <c r="AD624" s="1349"/>
      <c r="AE624" s="1349"/>
      <c r="AF624" s="1349"/>
      <c r="AG624" s="1349"/>
      <c r="AH624" s="1349"/>
      <c r="AI624" s="1349"/>
      <c r="AJ624" s="1349"/>
      <c r="AK624" s="1349"/>
      <c r="AL624" s="1349"/>
      <c r="AM624" s="1349"/>
      <c r="AN624" s="1349"/>
      <c r="AO624" s="1349"/>
    </row>
    <row r="625">
      <c r="G625" s="1349"/>
      <c r="H625" s="1349"/>
      <c r="I625" s="1349"/>
      <c r="J625" s="1349"/>
      <c r="K625" s="1349"/>
      <c r="L625" s="1349"/>
      <c r="M625" s="1349"/>
      <c r="N625" s="1349"/>
      <c r="O625" s="1349"/>
      <c r="P625" s="1349"/>
      <c r="Q625" s="1349"/>
      <c r="R625" s="1349"/>
      <c r="S625" s="1349"/>
      <c r="T625" s="1349"/>
      <c r="U625" s="1349"/>
      <c r="V625" s="1349"/>
      <c r="W625" s="1349"/>
      <c r="X625" s="1349"/>
      <c r="Y625" s="1349"/>
      <c r="Z625" s="1349"/>
      <c r="AA625" s="1349"/>
      <c r="AB625" s="1349"/>
      <c r="AC625" s="1349"/>
      <c r="AD625" s="1349"/>
      <c r="AE625" s="1349"/>
      <c r="AF625" s="1349"/>
      <c r="AG625" s="1349"/>
      <c r="AH625" s="1349"/>
      <c r="AI625" s="1349"/>
      <c r="AJ625" s="1349"/>
      <c r="AK625" s="1349"/>
      <c r="AL625" s="1349"/>
      <c r="AM625" s="1349"/>
      <c r="AN625" s="1349"/>
      <c r="AO625" s="1349"/>
    </row>
    <row r="626">
      <c r="G626" s="1349"/>
      <c r="H626" s="1349"/>
      <c r="I626" s="1349"/>
      <c r="J626" s="1349"/>
      <c r="K626" s="1349"/>
      <c r="L626" s="1349"/>
      <c r="M626" s="1349"/>
      <c r="N626" s="1349"/>
      <c r="O626" s="1349"/>
      <c r="P626" s="1349"/>
      <c r="Q626" s="1349"/>
      <c r="R626" s="1349"/>
      <c r="S626" s="1349"/>
      <c r="T626" s="1349"/>
      <c r="U626" s="1349"/>
      <c r="V626" s="1349"/>
      <c r="W626" s="1349"/>
      <c r="X626" s="1349"/>
      <c r="Y626" s="1349"/>
      <c r="Z626" s="1349"/>
      <c r="AA626" s="1349"/>
      <c r="AB626" s="1349"/>
      <c r="AC626" s="1349"/>
      <c r="AD626" s="1349"/>
      <c r="AE626" s="1349"/>
      <c r="AF626" s="1349"/>
      <c r="AG626" s="1349"/>
      <c r="AH626" s="1349"/>
      <c r="AI626" s="1349"/>
      <c r="AJ626" s="1349"/>
      <c r="AK626" s="1349"/>
      <c r="AL626" s="1349"/>
      <c r="AM626" s="1349"/>
      <c r="AN626" s="1349"/>
      <c r="AO626" s="1349"/>
    </row>
    <row r="627">
      <c r="G627" s="1349"/>
      <c r="H627" s="1349"/>
      <c r="I627" s="1349"/>
      <c r="J627" s="1349"/>
      <c r="K627" s="1349"/>
      <c r="L627" s="1349"/>
      <c r="M627" s="1349"/>
      <c r="N627" s="1349"/>
      <c r="O627" s="1349"/>
      <c r="P627" s="1349"/>
      <c r="Q627" s="1349"/>
      <c r="R627" s="1349"/>
      <c r="S627" s="1349"/>
      <c r="T627" s="1349"/>
      <c r="U627" s="1349"/>
      <c r="V627" s="1349"/>
      <c r="W627" s="1349"/>
      <c r="X627" s="1349"/>
      <c r="Y627" s="1349"/>
      <c r="Z627" s="1349"/>
      <c r="AA627" s="1349"/>
      <c r="AB627" s="1349"/>
      <c r="AC627" s="1349"/>
      <c r="AD627" s="1349"/>
      <c r="AE627" s="1349"/>
      <c r="AF627" s="1349"/>
      <c r="AG627" s="1349"/>
      <c r="AH627" s="1349"/>
      <c r="AI627" s="1349"/>
      <c r="AJ627" s="1349"/>
      <c r="AK627" s="1349"/>
      <c r="AL627" s="1349"/>
      <c r="AM627" s="1349"/>
      <c r="AN627" s="1349"/>
      <c r="AO627" s="1349"/>
    </row>
    <row r="628">
      <c r="G628" s="1349"/>
      <c r="H628" s="1349"/>
      <c r="I628" s="1349"/>
      <c r="J628" s="1349"/>
      <c r="K628" s="1349"/>
      <c r="L628" s="1349"/>
      <c r="M628" s="1349"/>
      <c r="N628" s="1349"/>
      <c r="O628" s="1349"/>
      <c r="P628" s="1349"/>
      <c r="Q628" s="1349"/>
      <c r="R628" s="1349"/>
      <c r="S628" s="1349"/>
      <c r="T628" s="1349"/>
      <c r="U628" s="1349"/>
      <c r="V628" s="1349"/>
      <c r="W628" s="1349"/>
      <c r="X628" s="1349"/>
      <c r="Y628" s="1349"/>
      <c r="Z628" s="1349"/>
      <c r="AA628" s="1349"/>
      <c r="AB628" s="1349"/>
      <c r="AC628" s="1349"/>
      <c r="AD628" s="1349"/>
      <c r="AE628" s="1349"/>
      <c r="AF628" s="1349"/>
      <c r="AG628" s="1349"/>
      <c r="AH628" s="1349"/>
      <c r="AI628" s="1349"/>
      <c r="AJ628" s="1349"/>
      <c r="AK628" s="1349"/>
      <c r="AL628" s="1349"/>
      <c r="AM628" s="1349"/>
      <c r="AN628" s="1349"/>
      <c r="AO628" s="1349"/>
    </row>
    <row r="629">
      <c r="G629" s="1349"/>
      <c r="H629" s="1349"/>
      <c r="I629" s="1349"/>
      <c r="J629" s="1349"/>
      <c r="K629" s="1349"/>
      <c r="L629" s="1349"/>
      <c r="M629" s="1349"/>
      <c r="N629" s="1349"/>
      <c r="O629" s="1349"/>
      <c r="P629" s="1349"/>
      <c r="Q629" s="1349"/>
      <c r="R629" s="1349"/>
      <c r="S629" s="1349"/>
      <c r="T629" s="1349"/>
      <c r="U629" s="1349"/>
      <c r="V629" s="1349"/>
      <c r="W629" s="1349"/>
      <c r="X629" s="1349"/>
      <c r="Y629" s="1349"/>
      <c r="Z629" s="1349"/>
      <c r="AA629" s="1349"/>
      <c r="AB629" s="1349"/>
      <c r="AC629" s="1349"/>
      <c r="AD629" s="1349"/>
      <c r="AE629" s="1349"/>
      <c r="AF629" s="1349"/>
      <c r="AG629" s="1349"/>
      <c r="AH629" s="1349"/>
      <c r="AI629" s="1349"/>
      <c r="AJ629" s="1349"/>
      <c r="AK629" s="1349"/>
      <c r="AL629" s="1349"/>
      <c r="AM629" s="1349"/>
      <c r="AN629" s="1349"/>
      <c r="AO629" s="1349"/>
    </row>
    <row r="630">
      <c r="G630" s="1349"/>
      <c r="H630" s="1349"/>
      <c r="I630" s="1349"/>
      <c r="J630" s="1349"/>
      <c r="K630" s="1349"/>
      <c r="L630" s="1349"/>
      <c r="M630" s="1349"/>
      <c r="N630" s="1349"/>
      <c r="O630" s="1349"/>
      <c r="P630" s="1349"/>
      <c r="Q630" s="1349"/>
      <c r="R630" s="1349"/>
      <c r="S630" s="1349"/>
      <c r="T630" s="1349"/>
      <c r="U630" s="1349"/>
      <c r="V630" s="1349"/>
      <c r="W630" s="1349"/>
      <c r="X630" s="1349"/>
      <c r="Y630" s="1349"/>
      <c r="Z630" s="1349"/>
      <c r="AA630" s="1349"/>
      <c r="AB630" s="1349"/>
      <c r="AC630" s="1349"/>
      <c r="AD630" s="1349"/>
      <c r="AE630" s="1349"/>
      <c r="AF630" s="1349"/>
      <c r="AG630" s="1349"/>
      <c r="AH630" s="1349"/>
      <c r="AI630" s="1349"/>
      <c r="AJ630" s="1349"/>
      <c r="AK630" s="1349"/>
      <c r="AL630" s="1349"/>
      <c r="AM630" s="1349"/>
      <c r="AN630" s="1349"/>
      <c r="AO630" s="1349"/>
    </row>
    <row r="631">
      <c r="G631" s="1349"/>
      <c r="H631" s="1349"/>
      <c r="I631" s="1349"/>
      <c r="J631" s="1349"/>
      <c r="K631" s="1349"/>
      <c r="L631" s="1349"/>
      <c r="M631" s="1349"/>
      <c r="N631" s="1349"/>
      <c r="O631" s="1349"/>
      <c r="P631" s="1349"/>
      <c r="Q631" s="1349"/>
      <c r="R631" s="1349"/>
      <c r="S631" s="1349"/>
      <c r="T631" s="1349"/>
      <c r="U631" s="1349"/>
      <c r="V631" s="1349"/>
      <c r="W631" s="1349"/>
      <c r="X631" s="1349"/>
      <c r="Y631" s="1349"/>
      <c r="Z631" s="1349"/>
      <c r="AA631" s="1349"/>
      <c r="AB631" s="1349"/>
      <c r="AC631" s="1349"/>
      <c r="AD631" s="1349"/>
      <c r="AE631" s="1349"/>
      <c r="AF631" s="1349"/>
      <c r="AG631" s="1349"/>
      <c r="AH631" s="1349"/>
      <c r="AI631" s="1349"/>
      <c r="AJ631" s="1349"/>
      <c r="AK631" s="1349"/>
      <c r="AL631" s="1349"/>
      <c r="AM631" s="1349"/>
      <c r="AN631" s="1349"/>
      <c r="AO631" s="1349"/>
    </row>
    <row r="632">
      <c r="G632" s="1349"/>
      <c r="H632" s="1349"/>
      <c r="I632" s="1349"/>
      <c r="J632" s="1349"/>
      <c r="K632" s="1349"/>
      <c r="L632" s="1349"/>
      <c r="M632" s="1349"/>
      <c r="N632" s="1349"/>
      <c r="O632" s="1349"/>
      <c r="P632" s="1349"/>
      <c r="Q632" s="1349"/>
      <c r="R632" s="1349"/>
      <c r="S632" s="1349"/>
      <c r="T632" s="1349"/>
      <c r="U632" s="1349"/>
      <c r="V632" s="1349"/>
      <c r="W632" s="1349"/>
      <c r="X632" s="1349"/>
      <c r="Y632" s="1349"/>
      <c r="Z632" s="1349"/>
      <c r="AA632" s="1349"/>
      <c r="AB632" s="1349"/>
      <c r="AC632" s="1349"/>
      <c r="AD632" s="1349"/>
      <c r="AE632" s="1349"/>
      <c r="AF632" s="1349"/>
      <c r="AG632" s="1349"/>
      <c r="AH632" s="1349"/>
      <c r="AI632" s="1349"/>
      <c r="AJ632" s="1349"/>
      <c r="AK632" s="1349"/>
      <c r="AL632" s="1349"/>
      <c r="AM632" s="1349"/>
      <c r="AN632" s="1349"/>
      <c r="AO632" s="1349"/>
    </row>
    <row r="633">
      <c r="G633" s="1349"/>
      <c r="H633" s="1349"/>
      <c r="I633" s="1349"/>
      <c r="J633" s="1349"/>
      <c r="K633" s="1349"/>
      <c r="L633" s="1349"/>
      <c r="M633" s="1349"/>
      <c r="N633" s="1349"/>
      <c r="O633" s="1349"/>
      <c r="P633" s="1349"/>
      <c r="Q633" s="1349"/>
      <c r="R633" s="1349"/>
      <c r="S633" s="1349"/>
      <c r="T633" s="1349"/>
      <c r="U633" s="1349"/>
      <c r="V633" s="1349"/>
      <c r="W633" s="1349"/>
      <c r="X633" s="1349"/>
      <c r="Y633" s="1349"/>
      <c r="Z633" s="1349"/>
      <c r="AA633" s="1349"/>
      <c r="AB633" s="1349"/>
      <c r="AC633" s="1349"/>
      <c r="AD633" s="1349"/>
      <c r="AE633" s="1349"/>
      <c r="AF633" s="1349"/>
      <c r="AG633" s="1349"/>
      <c r="AH633" s="1349"/>
      <c r="AI633" s="1349"/>
      <c r="AJ633" s="1349"/>
      <c r="AK633" s="1349"/>
      <c r="AL633" s="1349"/>
      <c r="AM633" s="1349"/>
      <c r="AN633" s="1349"/>
      <c r="AO633" s="1349"/>
    </row>
    <row r="634">
      <c r="G634" s="1349"/>
      <c r="H634" s="1349"/>
      <c r="I634" s="1349"/>
      <c r="J634" s="1349"/>
      <c r="K634" s="1349"/>
      <c r="L634" s="1349"/>
      <c r="M634" s="1349"/>
      <c r="N634" s="1349"/>
      <c r="O634" s="1349"/>
      <c r="P634" s="1349"/>
      <c r="Q634" s="1349"/>
      <c r="R634" s="1349"/>
      <c r="S634" s="1349"/>
      <c r="T634" s="1349"/>
      <c r="U634" s="1349"/>
      <c r="V634" s="1349"/>
      <c r="W634" s="1349"/>
      <c r="X634" s="1349"/>
      <c r="Y634" s="1349"/>
      <c r="Z634" s="1349"/>
      <c r="AA634" s="1349"/>
      <c r="AB634" s="1349"/>
      <c r="AC634" s="1349"/>
      <c r="AD634" s="1349"/>
      <c r="AE634" s="1349"/>
      <c r="AF634" s="1349"/>
      <c r="AG634" s="1349"/>
      <c r="AH634" s="1349"/>
      <c r="AI634" s="1349"/>
      <c r="AJ634" s="1349"/>
      <c r="AK634" s="1349"/>
      <c r="AL634" s="1349"/>
      <c r="AM634" s="1349"/>
      <c r="AN634" s="1349"/>
      <c r="AO634" s="1349"/>
    </row>
    <row r="635">
      <c r="G635" s="1349"/>
      <c r="H635" s="1349"/>
      <c r="I635" s="1349"/>
      <c r="J635" s="1349"/>
      <c r="K635" s="1349"/>
      <c r="L635" s="1349"/>
      <c r="M635" s="1349"/>
      <c r="N635" s="1349"/>
      <c r="O635" s="1349"/>
      <c r="P635" s="1349"/>
      <c r="Q635" s="1349"/>
      <c r="R635" s="1349"/>
      <c r="S635" s="1349"/>
      <c r="T635" s="1349"/>
      <c r="U635" s="1349"/>
      <c r="V635" s="1349"/>
      <c r="W635" s="1349"/>
      <c r="X635" s="1349"/>
      <c r="Y635" s="1349"/>
      <c r="Z635" s="1349"/>
      <c r="AA635" s="1349"/>
      <c r="AB635" s="1349"/>
      <c r="AC635" s="1349"/>
      <c r="AD635" s="1349"/>
      <c r="AE635" s="1349"/>
      <c r="AF635" s="1349"/>
      <c r="AG635" s="1349"/>
      <c r="AH635" s="1349"/>
      <c r="AI635" s="1349"/>
      <c r="AJ635" s="1349"/>
      <c r="AK635" s="1349"/>
      <c r="AL635" s="1349"/>
      <c r="AM635" s="1349"/>
      <c r="AN635" s="1349"/>
      <c r="AO635" s="1349"/>
    </row>
    <row r="636">
      <c r="G636" s="1349"/>
      <c r="H636" s="1349"/>
      <c r="I636" s="1349"/>
      <c r="J636" s="1349"/>
      <c r="K636" s="1349"/>
      <c r="L636" s="1349"/>
      <c r="M636" s="1349"/>
      <c r="N636" s="1349"/>
      <c r="O636" s="1349"/>
      <c r="P636" s="1349"/>
      <c r="Q636" s="1349"/>
      <c r="R636" s="1349"/>
      <c r="S636" s="1349"/>
      <c r="T636" s="1349"/>
      <c r="U636" s="1349"/>
      <c r="V636" s="1349"/>
      <c r="W636" s="1349"/>
      <c r="X636" s="1349"/>
      <c r="Y636" s="1349"/>
      <c r="Z636" s="1349"/>
      <c r="AA636" s="1349"/>
      <c r="AB636" s="1349"/>
      <c r="AC636" s="1349"/>
      <c r="AD636" s="1349"/>
      <c r="AE636" s="1349"/>
      <c r="AF636" s="1349"/>
      <c r="AG636" s="1349"/>
      <c r="AH636" s="1349"/>
      <c r="AI636" s="1349"/>
      <c r="AJ636" s="1349"/>
      <c r="AK636" s="1349"/>
      <c r="AL636" s="1349"/>
      <c r="AM636" s="1349"/>
      <c r="AN636" s="1349"/>
      <c r="AO636" s="1349"/>
    </row>
    <row r="637">
      <c r="G637" s="1349"/>
      <c r="H637" s="1349"/>
      <c r="I637" s="1349"/>
      <c r="J637" s="1349"/>
      <c r="K637" s="1349"/>
      <c r="L637" s="1349"/>
      <c r="M637" s="1349"/>
      <c r="N637" s="1349"/>
      <c r="O637" s="1349"/>
      <c r="P637" s="1349"/>
      <c r="Q637" s="1349"/>
      <c r="R637" s="1349"/>
      <c r="S637" s="1349"/>
      <c r="T637" s="1349"/>
      <c r="U637" s="1349"/>
      <c r="V637" s="1349"/>
      <c r="W637" s="1349"/>
      <c r="X637" s="1349"/>
      <c r="Y637" s="1349"/>
      <c r="Z637" s="1349"/>
      <c r="AA637" s="1349"/>
      <c r="AB637" s="1349"/>
      <c r="AC637" s="1349"/>
      <c r="AD637" s="1349"/>
      <c r="AE637" s="1349"/>
      <c r="AF637" s="1349"/>
      <c r="AG637" s="1349"/>
      <c r="AH637" s="1349"/>
      <c r="AI637" s="1349"/>
      <c r="AJ637" s="1349"/>
      <c r="AK637" s="1349"/>
      <c r="AL637" s="1349"/>
      <c r="AM637" s="1349"/>
      <c r="AN637" s="1349"/>
      <c r="AO637" s="1349"/>
    </row>
    <row r="638">
      <c r="G638" s="1349"/>
      <c r="H638" s="1349"/>
      <c r="I638" s="1349"/>
      <c r="J638" s="1349"/>
      <c r="K638" s="1349"/>
      <c r="L638" s="1349"/>
      <c r="M638" s="1349"/>
      <c r="N638" s="1349"/>
      <c r="O638" s="1349"/>
      <c r="P638" s="1349"/>
      <c r="Q638" s="1349"/>
      <c r="R638" s="1349"/>
      <c r="S638" s="1349"/>
      <c r="T638" s="1349"/>
      <c r="U638" s="1349"/>
      <c r="V638" s="1349"/>
      <c r="W638" s="1349"/>
      <c r="X638" s="1349"/>
      <c r="Y638" s="1349"/>
      <c r="Z638" s="1349"/>
      <c r="AA638" s="1349"/>
      <c r="AB638" s="1349"/>
      <c r="AC638" s="1349"/>
      <c r="AD638" s="1349"/>
      <c r="AE638" s="1349"/>
      <c r="AF638" s="1349"/>
      <c r="AG638" s="1349"/>
      <c r="AH638" s="1349"/>
      <c r="AI638" s="1349"/>
      <c r="AJ638" s="1349"/>
      <c r="AK638" s="1349"/>
      <c r="AL638" s="1349"/>
      <c r="AM638" s="1349"/>
      <c r="AN638" s="1349"/>
      <c r="AO638" s="1349"/>
    </row>
    <row r="639">
      <c r="G639" s="1349"/>
      <c r="H639" s="1349"/>
      <c r="I639" s="1349"/>
      <c r="J639" s="1349"/>
      <c r="K639" s="1349"/>
      <c r="L639" s="1349"/>
      <c r="M639" s="1349"/>
      <c r="N639" s="1349"/>
      <c r="O639" s="1349"/>
      <c r="P639" s="1349"/>
      <c r="Q639" s="1349"/>
      <c r="R639" s="1349"/>
      <c r="S639" s="1349"/>
      <c r="T639" s="1349"/>
      <c r="U639" s="1349"/>
      <c r="V639" s="1349"/>
      <c r="W639" s="1349"/>
      <c r="X639" s="1349"/>
      <c r="Y639" s="1349"/>
      <c r="Z639" s="1349"/>
      <c r="AA639" s="1349"/>
      <c r="AB639" s="1349"/>
      <c r="AC639" s="1349"/>
      <c r="AD639" s="1349"/>
      <c r="AE639" s="1349"/>
      <c r="AF639" s="1349"/>
      <c r="AG639" s="1349"/>
      <c r="AH639" s="1349"/>
      <c r="AI639" s="1349"/>
      <c r="AJ639" s="1349"/>
      <c r="AK639" s="1349"/>
      <c r="AL639" s="1349"/>
      <c r="AM639" s="1349"/>
      <c r="AN639" s="1349"/>
      <c r="AO639" s="1349"/>
    </row>
    <row r="640">
      <c r="G640" s="1349"/>
      <c r="H640" s="1349"/>
      <c r="I640" s="1349"/>
      <c r="J640" s="1349"/>
      <c r="K640" s="1349"/>
      <c r="L640" s="1349"/>
      <c r="M640" s="1349"/>
      <c r="N640" s="1349"/>
      <c r="O640" s="1349"/>
      <c r="P640" s="1349"/>
      <c r="Q640" s="1349"/>
      <c r="R640" s="1349"/>
      <c r="S640" s="1349"/>
      <c r="T640" s="1349"/>
      <c r="U640" s="1349"/>
      <c r="V640" s="1349"/>
      <c r="W640" s="1349"/>
      <c r="X640" s="1349"/>
      <c r="Y640" s="1349"/>
      <c r="Z640" s="1349"/>
      <c r="AA640" s="1349"/>
      <c r="AB640" s="1349"/>
      <c r="AC640" s="1349"/>
      <c r="AD640" s="1349"/>
      <c r="AE640" s="1349"/>
      <c r="AF640" s="1349"/>
      <c r="AG640" s="1349"/>
      <c r="AH640" s="1349"/>
      <c r="AI640" s="1349"/>
      <c r="AJ640" s="1349"/>
      <c r="AK640" s="1349"/>
      <c r="AL640" s="1349"/>
      <c r="AM640" s="1349"/>
      <c r="AN640" s="1349"/>
      <c r="AO640" s="1349"/>
    </row>
    <row r="641">
      <c r="G641" s="1349"/>
      <c r="H641" s="1349"/>
      <c r="I641" s="1349"/>
      <c r="J641" s="1349"/>
      <c r="K641" s="1349"/>
      <c r="L641" s="1349"/>
      <c r="M641" s="1349"/>
      <c r="N641" s="1349"/>
      <c r="O641" s="1349"/>
      <c r="P641" s="1349"/>
      <c r="Q641" s="1349"/>
      <c r="R641" s="1349"/>
      <c r="S641" s="1349"/>
      <c r="T641" s="1349"/>
      <c r="U641" s="1349"/>
      <c r="V641" s="1349"/>
      <c r="W641" s="1349"/>
      <c r="X641" s="1349"/>
      <c r="Y641" s="1349"/>
      <c r="Z641" s="1349"/>
      <c r="AA641" s="1349"/>
      <c r="AB641" s="1349"/>
      <c r="AC641" s="1349"/>
      <c r="AD641" s="1349"/>
      <c r="AE641" s="1349"/>
      <c r="AF641" s="1349"/>
      <c r="AG641" s="1349"/>
      <c r="AH641" s="1349"/>
      <c r="AI641" s="1349"/>
      <c r="AJ641" s="1349"/>
      <c r="AK641" s="1349"/>
      <c r="AL641" s="1349"/>
      <c r="AM641" s="1349"/>
      <c r="AN641" s="1349"/>
      <c r="AO641" s="1349"/>
    </row>
    <row r="642">
      <c r="G642" s="1349"/>
      <c r="H642" s="1349"/>
      <c r="I642" s="1349"/>
      <c r="J642" s="1349"/>
      <c r="K642" s="1349"/>
      <c r="L642" s="1349"/>
      <c r="M642" s="1349"/>
      <c r="N642" s="1349"/>
      <c r="O642" s="1349"/>
      <c r="P642" s="1349"/>
      <c r="Q642" s="1349"/>
      <c r="R642" s="1349"/>
      <c r="S642" s="1349"/>
      <c r="T642" s="1349"/>
      <c r="U642" s="1349"/>
      <c r="V642" s="1349"/>
      <c r="W642" s="1349"/>
      <c r="X642" s="1349"/>
      <c r="Y642" s="1349"/>
      <c r="Z642" s="1349"/>
      <c r="AA642" s="1349"/>
      <c r="AB642" s="1349"/>
      <c r="AC642" s="1349"/>
      <c r="AD642" s="1349"/>
      <c r="AE642" s="1349"/>
      <c r="AF642" s="1349"/>
      <c r="AG642" s="1349"/>
      <c r="AH642" s="1349"/>
      <c r="AI642" s="1349"/>
      <c r="AJ642" s="1349"/>
      <c r="AK642" s="1349"/>
      <c r="AL642" s="1349"/>
      <c r="AM642" s="1349"/>
      <c r="AN642" s="1349"/>
      <c r="AO642" s="1349"/>
    </row>
    <row r="643">
      <c r="G643" s="1349"/>
      <c r="H643" s="1349"/>
      <c r="I643" s="1349"/>
      <c r="J643" s="1349"/>
      <c r="K643" s="1349"/>
      <c r="L643" s="1349"/>
      <c r="M643" s="1349"/>
      <c r="N643" s="1349"/>
      <c r="O643" s="1349"/>
      <c r="P643" s="1349"/>
      <c r="Q643" s="1349"/>
      <c r="R643" s="1349"/>
      <c r="S643" s="1349"/>
      <c r="T643" s="1349"/>
      <c r="U643" s="1349"/>
      <c r="V643" s="1349"/>
      <c r="W643" s="1349"/>
      <c r="X643" s="1349"/>
      <c r="Y643" s="1349"/>
      <c r="Z643" s="1349"/>
      <c r="AA643" s="1349"/>
      <c r="AB643" s="1349"/>
      <c r="AC643" s="1349"/>
      <c r="AD643" s="1349"/>
      <c r="AE643" s="1349"/>
      <c r="AF643" s="1349"/>
      <c r="AG643" s="1349"/>
      <c r="AH643" s="1349"/>
      <c r="AI643" s="1349"/>
      <c r="AJ643" s="1349"/>
      <c r="AK643" s="1349"/>
      <c r="AL643" s="1349"/>
      <c r="AM643" s="1349"/>
      <c r="AN643" s="1349"/>
      <c r="AO643" s="1349"/>
    </row>
    <row r="644">
      <c r="G644" s="1349"/>
      <c r="H644" s="1349"/>
      <c r="I644" s="1349"/>
      <c r="J644" s="1349"/>
      <c r="K644" s="1349"/>
      <c r="L644" s="1349"/>
      <c r="M644" s="1349"/>
      <c r="N644" s="1349"/>
      <c r="O644" s="1349"/>
      <c r="P644" s="1349"/>
      <c r="Q644" s="1349"/>
      <c r="R644" s="1349"/>
      <c r="S644" s="1349"/>
      <c r="T644" s="1349"/>
      <c r="U644" s="1349"/>
      <c r="V644" s="1349"/>
      <c r="W644" s="1349"/>
      <c r="X644" s="1349"/>
      <c r="Y644" s="1349"/>
      <c r="Z644" s="1349"/>
      <c r="AA644" s="1349"/>
      <c r="AB644" s="1349"/>
      <c r="AC644" s="1349"/>
      <c r="AD644" s="1349"/>
      <c r="AE644" s="1349"/>
      <c r="AF644" s="1349"/>
      <c r="AG644" s="1349"/>
      <c r="AH644" s="1349"/>
      <c r="AI644" s="1349"/>
      <c r="AJ644" s="1349"/>
      <c r="AK644" s="1349"/>
      <c r="AL644" s="1349"/>
      <c r="AM644" s="1349"/>
      <c r="AN644" s="1349"/>
      <c r="AO644" s="1349"/>
    </row>
    <row r="645">
      <c r="G645" s="1349"/>
      <c r="H645" s="1349"/>
      <c r="I645" s="1349"/>
      <c r="J645" s="1349"/>
      <c r="K645" s="1349"/>
      <c r="L645" s="1349"/>
      <c r="M645" s="1349"/>
      <c r="N645" s="1349"/>
      <c r="O645" s="1349"/>
      <c r="P645" s="1349"/>
      <c r="Q645" s="1349"/>
      <c r="R645" s="1349"/>
      <c r="S645" s="1349"/>
      <c r="T645" s="1349"/>
      <c r="U645" s="1349"/>
      <c r="V645" s="1349"/>
      <c r="W645" s="1349"/>
      <c r="X645" s="1349"/>
      <c r="Y645" s="1349"/>
      <c r="Z645" s="1349"/>
      <c r="AA645" s="1349"/>
      <c r="AB645" s="1349"/>
      <c r="AC645" s="1349"/>
      <c r="AD645" s="1349"/>
      <c r="AE645" s="1349"/>
      <c r="AF645" s="1349"/>
      <c r="AG645" s="1349"/>
      <c r="AH645" s="1349"/>
      <c r="AI645" s="1349"/>
      <c r="AJ645" s="1349"/>
      <c r="AK645" s="1349"/>
      <c r="AL645" s="1349"/>
      <c r="AM645" s="1349"/>
      <c r="AN645" s="1349"/>
      <c r="AO645" s="1349"/>
    </row>
    <row r="646">
      <c r="G646" s="1349"/>
      <c r="H646" s="1349"/>
      <c r="I646" s="1349"/>
      <c r="J646" s="1349"/>
      <c r="K646" s="1349"/>
      <c r="L646" s="1349"/>
      <c r="M646" s="1349"/>
      <c r="N646" s="1349"/>
      <c r="O646" s="1349"/>
      <c r="P646" s="1349"/>
      <c r="Q646" s="1349"/>
      <c r="R646" s="1349"/>
      <c r="S646" s="1349"/>
      <c r="T646" s="1349"/>
      <c r="U646" s="1349"/>
      <c r="V646" s="1349"/>
      <c r="W646" s="1349"/>
      <c r="X646" s="1349"/>
      <c r="Y646" s="1349"/>
      <c r="Z646" s="1349"/>
      <c r="AA646" s="1349"/>
      <c r="AB646" s="1349"/>
      <c r="AC646" s="1349"/>
      <c r="AD646" s="1349"/>
      <c r="AE646" s="1349"/>
      <c r="AF646" s="1349"/>
      <c r="AG646" s="1349"/>
      <c r="AH646" s="1349"/>
      <c r="AI646" s="1349"/>
      <c r="AJ646" s="1349"/>
      <c r="AK646" s="1349"/>
      <c r="AL646" s="1349"/>
      <c r="AM646" s="1349"/>
      <c r="AN646" s="1349"/>
      <c r="AO646" s="1349"/>
    </row>
    <row r="647">
      <c r="G647" s="1349"/>
      <c r="H647" s="1349"/>
      <c r="I647" s="1349"/>
      <c r="J647" s="1349"/>
      <c r="K647" s="1349"/>
      <c r="L647" s="1349"/>
      <c r="M647" s="1349"/>
      <c r="N647" s="1349"/>
      <c r="O647" s="1349"/>
      <c r="P647" s="1349"/>
      <c r="Q647" s="1349"/>
      <c r="R647" s="1349"/>
      <c r="S647" s="1349"/>
      <c r="T647" s="1349"/>
      <c r="U647" s="1349"/>
      <c r="V647" s="1349"/>
      <c r="W647" s="1349"/>
      <c r="X647" s="1349"/>
      <c r="Y647" s="1349"/>
      <c r="Z647" s="1349"/>
      <c r="AA647" s="1349"/>
      <c r="AB647" s="1349"/>
      <c r="AC647" s="1349"/>
      <c r="AD647" s="1349"/>
      <c r="AE647" s="1349"/>
      <c r="AF647" s="1349"/>
      <c r="AG647" s="1349"/>
      <c r="AH647" s="1349"/>
      <c r="AI647" s="1349"/>
      <c r="AJ647" s="1349"/>
      <c r="AK647" s="1349"/>
      <c r="AL647" s="1349"/>
      <c r="AM647" s="1349"/>
      <c r="AN647" s="1349"/>
      <c r="AO647" s="1349"/>
    </row>
    <row r="648">
      <c r="G648" s="1349"/>
      <c r="H648" s="1349"/>
      <c r="I648" s="1349"/>
      <c r="J648" s="1349"/>
      <c r="K648" s="1349"/>
      <c r="L648" s="1349"/>
      <c r="M648" s="1349"/>
      <c r="N648" s="1349"/>
      <c r="O648" s="1349"/>
      <c r="P648" s="1349"/>
      <c r="Q648" s="1349"/>
      <c r="R648" s="1349"/>
      <c r="S648" s="1349"/>
      <c r="T648" s="1349"/>
      <c r="U648" s="1349"/>
      <c r="V648" s="1349"/>
      <c r="W648" s="1349"/>
      <c r="X648" s="1349"/>
      <c r="Y648" s="1349"/>
      <c r="Z648" s="1349"/>
      <c r="AA648" s="1349"/>
      <c r="AB648" s="1349"/>
      <c r="AC648" s="1349"/>
      <c r="AD648" s="1349"/>
      <c r="AE648" s="1349"/>
      <c r="AF648" s="1349"/>
      <c r="AG648" s="1349"/>
      <c r="AH648" s="1349"/>
      <c r="AI648" s="1349"/>
      <c r="AJ648" s="1349"/>
      <c r="AK648" s="1349"/>
      <c r="AL648" s="1349"/>
      <c r="AM648" s="1349"/>
      <c r="AN648" s="1349"/>
      <c r="AO648" s="1349"/>
    </row>
    <row r="649">
      <c r="G649" s="1349"/>
      <c r="H649" s="1349"/>
      <c r="I649" s="1349"/>
      <c r="J649" s="1349"/>
      <c r="K649" s="1349"/>
      <c r="L649" s="1349"/>
      <c r="M649" s="1349"/>
      <c r="N649" s="1349"/>
      <c r="O649" s="1349"/>
      <c r="P649" s="1349"/>
      <c r="Q649" s="1349"/>
      <c r="R649" s="1349"/>
      <c r="S649" s="1349"/>
      <c r="T649" s="1349"/>
      <c r="U649" s="1349"/>
      <c r="V649" s="1349"/>
      <c r="W649" s="1349"/>
      <c r="X649" s="1349"/>
      <c r="Y649" s="1349"/>
      <c r="Z649" s="1349"/>
      <c r="AA649" s="1349"/>
      <c r="AB649" s="1349"/>
      <c r="AC649" s="1349"/>
      <c r="AD649" s="1349"/>
      <c r="AE649" s="1349"/>
      <c r="AF649" s="1349"/>
      <c r="AG649" s="1349"/>
      <c r="AH649" s="1349"/>
      <c r="AI649" s="1349"/>
      <c r="AJ649" s="1349"/>
      <c r="AK649" s="1349"/>
      <c r="AL649" s="1349"/>
      <c r="AM649" s="1349"/>
      <c r="AN649" s="1349"/>
      <c r="AO649" s="1349"/>
    </row>
    <row r="650">
      <c r="G650" s="1349"/>
      <c r="H650" s="1349"/>
      <c r="I650" s="1349"/>
      <c r="J650" s="1349"/>
      <c r="K650" s="1349"/>
      <c r="L650" s="1349"/>
      <c r="M650" s="1349"/>
      <c r="N650" s="1349"/>
      <c r="O650" s="1349"/>
      <c r="P650" s="1349"/>
      <c r="Q650" s="1349"/>
      <c r="R650" s="1349"/>
      <c r="S650" s="1349"/>
      <c r="T650" s="1349"/>
      <c r="U650" s="1349"/>
      <c r="V650" s="1349"/>
      <c r="W650" s="1349"/>
      <c r="X650" s="1349"/>
      <c r="Y650" s="1349"/>
      <c r="Z650" s="1349"/>
      <c r="AA650" s="1349"/>
      <c r="AB650" s="1349"/>
      <c r="AC650" s="1349"/>
      <c r="AD650" s="1349"/>
      <c r="AE650" s="1349"/>
      <c r="AF650" s="1349"/>
      <c r="AG650" s="1349"/>
      <c r="AH650" s="1349"/>
      <c r="AI650" s="1349"/>
      <c r="AJ650" s="1349"/>
      <c r="AK650" s="1349"/>
      <c r="AL650" s="1349"/>
      <c r="AM650" s="1349"/>
      <c r="AN650" s="1349"/>
      <c r="AO650" s="1349"/>
    </row>
    <row r="651">
      <c r="G651" s="1349"/>
      <c r="H651" s="1349"/>
      <c r="I651" s="1349"/>
      <c r="J651" s="1349"/>
      <c r="K651" s="1349"/>
      <c r="L651" s="1349"/>
      <c r="M651" s="1349"/>
      <c r="N651" s="1349"/>
      <c r="O651" s="1349"/>
      <c r="P651" s="1349"/>
      <c r="Q651" s="1349"/>
      <c r="R651" s="1349"/>
      <c r="S651" s="1349"/>
      <c r="T651" s="1349"/>
      <c r="U651" s="1349"/>
      <c r="V651" s="1349"/>
      <c r="W651" s="1349"/>
      <c r="X651" s="1349"/>
      <c r="Y651" s="1349"/>
      <c r="Z651" s="1349"/>
      <c r="AA651" s="1349"/>
      <c r="AB651" s="1349"/>
      <c r="AC651" s="1349"/>
      <c r="AD651" s="1349"/>
      <c r="AE651" s="1349"/>
      <c r="AF651" s="1349"/>
      <c r="AG651" s="1349"/>
      <c r="AH651" s="1349"/>
      <c r="AI651" s="1349"/>
      <c r="AJ651" s="1349"/>
      <c r="AK651" s="1349"/>
      <c r="AL651" s="1349"/>
      <c r="AM651" s="1349"/>
      <c r="AN651" s="1349"/>
      <c r="AO651" s="1349"/>
    </row>
    <row r="652">
      <c r="G652" s="1349"/>
      <c r="H652" s="1349"/>
      <c r="I652" s="1349"/>
      <c r="J652" s="1349"/>
      <c r="K652" s="1349"/>
      <c r="L652" s="1349"/>
      <c r="M652" s="1349"/>
      <c r="N652" s="1349"/>
      <c r="O652" s="1349"/>
      <c r="P652" s="1349"/>
      <c r="Q652" s="1349"/>
      <c r="R652" s="1349"/>
      <c r="S652" s="1349"/>
      <c r="T652" s="1349"/>
      <c r="U652" s="1349"/>
      <c r="V652" s="1349"/>
      <c r="W652" s="1349"/>
      <c r="X652" s="1349"/>
      <c r="Y652" s="1349"/>
      <c r="Z652" s="1349"/>
      <c r="AA652" s="1349"/>
      <c r="AB652" s="1349"/>
      <c r="AC652" s="1349"/>
      <c r="AD652" s="1349"/>
      <c r="AE652" s="1349"/>
      <c r="AF652" s="1349"/>
      <c r="AG652" s="1349"/>
      <c r="AH652" s="1349"/>
      <c r="AI652" s="1349"/>
      <c r="AJ652" s="1349"/>
      <c r="AK652" s="1349"/>
      <c r="AL652" s="1349"/>
      <c r="AM652" s="1349"/>
      <c r="AN652" s="1349"/>
      <c r="AO652" s="1349"/>
    </row>
    <row r="653">
      <c r="G653" s="1349"/>
      <c r="H653" s="1349"/>
      <c r="I653" s="1349"/>
      <c r="J653" s="1349"/>
      <c r="K653" s="1349"/>
      <c r="L653" s="1349"/>
      <c r="M653" s="1349"/>
      <c r="N653" s="1349"/>
      <c r="O653" s="1349"/>
      <c r="P653" s="1349"/>
      <c r="Q653" s="1349"/>
      <c r="R653" s="1349"/>
      <c r="S653" s="1349"/>
      <c r="T653" s="1349"/>
      <c r="U653" s="1349"/>
      <c r="V653" s="1349"/>
      <c r="W653" s="1349"/>
      <c r="X653" s="1349"/>
      <c r="Y653" s="1349"/>
      <c r="Z653" s="1349"/>
      <c r="AA653" s="1349"/>
      <c r="AB653" s="1349"/>
      <c r="AC653" s="1349"/>
      <c r="AD653" s="1349"/>
      <c r="AE653" s="1349"/>
      <c r="AF653" s="1349"/>
      <c r="AG653" s="1349"/>
      <c r="AH653" s="1349"/>
      <c r="AI653" s="1349"/>
      <c r="AJ653" s="1349"/>
      <c r="AK653" s="1349"/>
      <c r="AL653" s="1349"/>
      <c r="AM653" s="1349"/>
      <c r="AN653" s="1349"/>
      <c r="AO653" s="1349"/>
    </row>
    <row r="654">
      <c r="G654" s="1349"/>
      <c r="H654" s="1349"/>
      <c r="I654" s="1349"/>
      <c r="J654" s="1349"/>
      <c r="K654" s="1349"/>
      <c r="L654" s="1349"/>
      <c r="M654" s="1349"/>
      <c r="N654" s="1349"/>
      <c r="O654" s="1349"/>
      <c r="P654" s="1349"/>
      <c r="Q654" s="1349"/>
      <c r="R654" s="1349"/>
      <c r="S654" s="1349"/>
      <c r="T654" s="1349"/>
      <c r="U654" s="1349"/>
      <c r="V654" s="1349"/>
      <c r="W654" s="1349"/>
      <c r="X654" s="1349"/>
      <c r="Y654" s="1349"/>
      <c r="Z654" s="1349"/>
      <c r="AA654" s="1349"/>
      <c r="AB654" s="1349"/>
      <c r="AC654" s="1349"/>
      <c r="AD654" s="1349"/>
      <c r="AE654" s="1349"/>
      <c r="AF654" s="1349"/>
      <c r="AG654" s="1349"/>
      <c r="AH654" s="1349"/>
      <c r="AI654" s="1349"/>
      <c r="AJ654" s="1349"/>
      <c r="AK654" s="1349"/>
      <c r="AL654" s="1349"/>
      <c r="AM654" s="1349"/>
      <c r="AN654" s="1349"/>
      <c r="AO654" s="1349"/>
    </row>
    <row r="655">
      <c r="G655" s="1349"/>
      <c r="H655" s="1349"/>
      <c r="I655" s="1349"/>
      <c r="J655" s="1349"/>
      <c r="K655" s="1349"/>
      <c r="L655" s="1349"/>
      <c r="M655" s="1349"/>
      <c r="N655" s="1349"/>
      <c r="O655" s="1349"/>
      <c r="P655" s="1349"/>
      <c r="Q655" s="1349"/>
      <c r="R655" s="1349"/>
      <c r="S655" s="1349"/>
      <c r="T655" s="1349"/>
      <c r="U655" s="1349"/>
      <c r="V655" s="1349"/>
      <c r="W655" s="1349"/>
      <c r="X655" s="1349"/>
      <c r="Y655" s="1349"/>
      <c r="Z655" s="1349"/>
      <c r="AA655" s="1349"/>
      <c r="AB655" s="1349"/>
      <c r="AC655" s="1349"/>
      <c r="AD655" s="1349"/>
      <c r="AE655" s="1349"/>
      <c r="AF655" s="1349"/>
      <c r="AG655" s="1349"/>
      <c r="AH655" s="1349"/>
      <c r="AI655" s="1349"/>
      <c r="AJ655" s="1349"/>
      <c r="AK655" s="1349"/>
      <c r="AL655" s="1349"/>
      <c r="AM655" s="1349"/>
      <c r="AN655" s="1349"/>
      <c r="AO655" s="1349"/>
    </row>
    <row r="656">
      <c r="G656" s="1349"/>
      <c r="H656" s="1349"/>
      <c r="I656" s="1349"/>
      <c r="J656" s="1349"/>
      <c r="K656" s="1349"/>
      <c r="L656" s="1349"/>
      <c r="M656" s="1349"/>
      <c r="N656" s="1349"/>
      <c r="O656" s="1349"/>
      <c r="P656" s="1349"/>
      <c r="Q656" s="1349"/>
      <c r="R656" s="1349"/>
      <c r="S656" s="1349"/>
      <c r="T656" s="1349"/>
      <c r="U656" s="1349"/>
      <c r="V656" s="1349"/>
      <c r="W656" s="1349"/>
      <c r="X656" s="1349"/>
      <c r="Y656" s="1349"/>
      <c r="Z656" s="1349"/>
      <c r="AA656" s="1349"/>
      <c r="AB656" s="1349"/>
      <c r="AC656" s="1349"/>
      <c r="AD656" s="1349"/>
      <c r="AE656" s="1349"/>
      <c r="AF656" s="1349"/>
      <c r="AG656" s="1349"/>
      <c r="AH656" s="1349"/>
      <c r="AI656" s="1349"/>
      <c r="AJ656" s="1349"/>
      <c r="AK656" s="1349"/>
      <c r="AL656" s="1349"/>
      <c r="AM656" s="1349"/>
      <c r="AN656" s="1349"/>
      <c r="AO656" s="1349"/>
    </row>
    <row r="657">
      <c r="G657" s="1349"/>
      <c r="H657" s="1349"/>
      <c r="I657" s="1349"/>
      <c r="J657" s="1349"/>
      <c r="K657" s="1349"/>
      <c r="L657" s="1349"/>
      <c r="M657" s="1349"/>
      <c r="N657" s="1349"/>
      <c r="O657" s="1349"/>
      <c r="P657" s="1349"/>
      <c r="Q657" s="1349"/>
      <c r="R657" s="1349"/>
      <c r="S657" s="1349"/>
      <c r="T657" s="1349"/>
      <c r="U657" s="1349"/>
      <c r="V657" s="1349"/>
      <c r="W657" s="1349"/>
      <c r="X657" s="1349"/>
      <c r="Y657" s="1349"/>
      <c r="Z657" s="1349"/>
      <c r="AA657" s="1349"/>
      <c r="AB657" s="1349"/>
      <c r="AC657" s="1349"/>
      <c r="AD657" s="1349"/>
      <c r="AE657" s="1349"/>
      <c r="AF657" s="1349"/>
      <c r="AG657" s="1349"/>
      <c r="AH657" s="1349"/>
      <c r="AI657" s="1349"/>
      <c r="AJ657" s="1349"/>
      <c r="AK657" s="1349"/>
      <c r="AL657" s="1349"/>
      <c r="AM657" s="1349"/>
      <c r="AN657" s="1349"/>
      <c r="AO657" s="1349"/>
    </row>
    <row r="658">
      <c r="G658" s="1349"/>
      <c r="H658" s="1349"/>
      <c r="I658" s="1349"/>
      <c r="J658" s="1349"/>
      <c r="K658" s="1349"/>
      <c r="L658" s="1349"/>
      <c r="M658" s="1349"/>
      <c r="N658" s="1349"/>
      <c r="O658" s="1349"/>
      <c r="P658" s="1349"/>
      <c r="Q658" s="1349"/>
      <c r="R658" s="1349"/>
      <c r="S658" s="1349"/>
      <c r="T658" s="1349"/>
      <c r="U658" s="1349"/>
      <c r="V658" s="1349"/>
      <c r="W658" s="1349"/>
      <c r="X658" s="1349"/>
      <c r="Y658" s="1349"/>
      <c r="Z658" s="1349"/>
      <c r="AA658" s="1349"/>
      <c r="AB658" s="1349"/>
      <c r="AC658" s="1349"/>
      <c r="AD658" s="1349"/>
      <c r="AE658" s="1349"/>
      <c r="AF658" s="1349"/>
      <c r="AG658" s="1349"/>
      <c r="AH658" s="1349"/>
      <c r="AI658" s="1349"/>
      <c r="AJ658" s="1349"/>
      <c r="AK658" s="1349"/>
      <c r="AL658" s="1349"/>
      <c r="AM658" s="1349"/>
      <c r="AN658" s="1349"/>
      <c r="AO658" s="1349"/>
    </row>
    <row r="659">
      <c r="G659" s="1349"/>
      <c r="H659" s="1349"/>
      <c r="I659" s="1349"/>
      <c r="J659" s="1349"/>
      <c r="K659" s="1349"/>
      <c r="L659" s="1349"/>
      <c r="M659" s="1349"/>
      <c r="N659" s="1349"/>
      <c r="O659" s="1349"/>
      <c r="P659" s="1349"/>
      <c r="Q659" s="1349"/>
      <c r="R659" s="1349"/>
      <c r="S659" s="1349"/>
      <c r="T659" s="1349"/>
      <c r="U659" s="1349"/>
      <c r="V659" s="1349"/>
      <c r="W659" s="1349"/>
      <c r="X659" s="1349"/>
      <c r="Y659" s="1349"/>
      <c r="Z659" s="1349"/>
      <c r="AA659" s="1349"/>
      <c r="AB659" s="1349"/>
      <c r="AC659" s="1349"/>
      <c r="AD659" s="1349"/>
      <c r="AE659" s="1349"/>
      <c r="AF659" s="1349"/>
      <c r="AG659" s="1349"/>
      <c r="AH659" s="1349"/>
      <c r="AI659" s="1349"/>
      <c r="AJ659" s="1349"/>
      <c r="AK659" s="1349"/>
      <c r="AL659" s="1349"/>
      <c r="AM659" s="1349"/>
      <c r="AN659" s="1349"/>
      <c r="AO659" s="1349"/>
    </row>
    <row r="660">
      <c r="G660" s="1349"/>
      <c r="H660" s="1349"/>
      <c r="I660" s="1349"/>
      <c r="J660" s="1349"/>
      <c r="K660" s="1349"/>
      <c r="L660" s="1349"/>
      <c r="M660" s="1349"/>
      <c r="N660" s="1349"/>
      <c r="O660" s="1349"/>
      <c r="P660" s="1349"/>
      <c r="Q660" s="1349"/>
      <c r="R660" s="1349"/>
      <c r="S660" s="1349"/>
      <c r="T660" s="1349"/>
      <c r="U660" s="1349"/>
      <c r="V660" s="1349"/>
      <c r="W660" s="1349"/>
      <c r="X660" s="1349"/>
      <c r="Y660" s="1349"/>
      <c r="Z660" s="1349"/>
      <c r="AA660" s="1349"/>
      <c r="AB660" s="1349"/>
      <c r="AC660" s="1349"/>
      <c r="AD660" s="1349"/>
      <c r="AE660" s="1349"/>
      <c r="AF660" s="1349"/>
      <c r="AG660" s="1349"/>
      <c r="AH660" s="1349"/>
      <c r="AI660" s="1349"/>
      <c r="AJ660" s="1349"/>
      <c r="AK660" s="1349"/>
      <c r="AL660" s="1349"/>
      <c r="AM660" s="1349"/>
      <c r="AN660" s="1349"/>
      <c r="AO660" s="1349"/>
    </row>
    <row r="661">
      <c r="G661" s="1349"/>
      <c r="H661" s="1349"/>
      <c r="I661" s="1349"/>
      <c r="J661" s="1349"/>
      <c r="K661" s="1349"/>
      <c r="L661" s="1349"/>
      <c r="M661" s="1349"/>
      <c r="N661" s="1349"/>
      <c r="O661" s="1349"/>
      <c r="P661" s="1349"/>
      <c r="Q661" s="1349"/>
      <c r="R661" s="1349"/>
      <c r="S661" s="1349"/>
      <c r="T661" s="1349"/>
      <c r="U661" s="1349"/>
      <c r="V661" s="1349"/>
      <c r="W661" s="1349"/>
      <c r="X661" s="1349"/>
      <c r="Y661" s="1349"/>
      <c r="Z661" s="1349"/>
      <c r="AA661" s="1349"/>
      <c r="AB661" s="1349"/>
      <c r="AC661" s="1349"/>
      <c r="AD661" s="1349"/>
      <c r="AE661" s="1349"/>
      <c r="AF661" s="1349"/>
      <c r="AG661" s="1349"/>
      <c r="AH661" s="1349"/>
      <c r="AI661" s="1349"/>
      <c r="AJ661" s="1349"/>
      <c r="AK661" s="1349"/>
      <c r="AL661" s="1349"/>
      <c r="AM661" s="1349"/>
      <c r="AN661" s="1349"/>
      <c r="AO661" s="1349"/>
    </row>
    <row r="662">
      <c r="G662" s="1349"/>
      <c r="H662" s="1349"/>
      <c r="I662" s="1349"/>
      <c r="J662" s="1349"/>
      <c r="K662" s="1349"/>
      <c r="L662" s="1349"/>
      <c r="M662" s="1349"/>
      <c r="N662" s="1349"/>
      <c r="O662" s="1349"/>
      <c r="P662" s="1349"/>
      <c r="Q662" s="1349"/>
      <c r="R662" s="1349"/>
      <c r="S662" s="1349"/>
      <c r="T662" s="1349"/>
      <c r="U662" s="1349"/>
      <c r="V662" s="1349"/>
      <c r="W662" s="1349"/>
      <c r="X662" s="1349"/>
      <c r="Y662" s="1349"/>
      <c r="Z662" s="1349"/>
      <c r="AA662" s="1349"/>
      <c r="AB662" s="1349"/>
      <c r="AC662" s="1349"/>
      <c r="AD662" s="1349"/>
      <c r="AE662" s="1349"/>
      <c r="AF662" s="1349"/>
      <c r="AG662" s="1349"/>
      <c r="AH662" s="1349"/>
      <c r="AI662" s="1349"/>
      <c r="AJ662" s="1349"/>
      <c r="AK662" s="1349"/>
      <c r="AL662" s="1349"/>
      <c r="AM662" s="1349"/>
      <c r="AN662" s="1349"/>
      <c r="AO662" s="1349"/>
    </row>
    <row r="663">
      <c r="G663" s="1349"/>
      <c r="H663" s="1349"/>
      <c r="I663" s="1349"/>
      <c r="J663" s="1349"/>
      <c r="K663" s="1349"/>
      <c r="L663" s="1349"/>
      <c r="M663" s="1349"/>
      <c r="N663" s="1349"/>
      <c r="O663" s="1349"/>
      <c r="P663" s="1349"/>
      <c r="Q663" s="1349"/>
      <c r="R663" s="1349"/>
      <c r="S663" s="1349"/>
      <c r="T663" s="1349"/>
      <c r="U663" s="1349"/>
      <c r="V663" s="1349"/>
      <c r="W663" s="1349"/>
      <c r="X663" s="1349"/>
      <c r="Y663" s="1349"/>
      <c r="Z663" s="1349"/>
      <c r="AA663" s="1349"/>
      <c r="AB663" s="1349"/>
      <c r="AC663" s="1349"/>
      <c r="AD663" s="1349"/>
      <c r="AE663" s="1349"/>
      <c r="AF663" s="1349"/>
      <c r="AG663" s="1349"/>
      <c r="AH663" s="1349"/>
      <c r="AI663" s="1349"/>
      <c r="AJ663" s="1349"/>
      <c r="AK663" s="1349"/>
      <c r="AL663" s="1349"/>
      <c r="AM663" s="1349"/>
      <c r="AN663" s="1349"/>
      <c r="AO663" s="1349"/>
    </row>
    <row r="664">
      <c r="G664" s="1349"/>
      <c r="H664" s="1349"/>
      <c r="I664" s="1349"/>
      <c r="J664" s="1349"/>
      <c r="K664" s="1349"/>
      <c r="L664" s="1349"/>
      <c r="M664" s="1349"/>
      <c r="N664" s="1349"/>
      <c r="O664" s="1349"/>
      <c r="P664" s="1349"/>
      <c r="Q664" s="1349"/>
      <c r="R664" s="1349"/>
      <c r="S664" s="1349"/>
      <c r="T664" s="1349"/>
      <c r="U664" s="1349"/>
      <c r="V664" s="1349"/>
      <c r="W664" s="1349"/>
      <c r="X664" s="1349"/>
      <c r="Y664" s="1349"/>
      <c r="Z664" s="1349"/>
      <c r="AA664" s="1349"/>
      <c r="AB664" s="1349"/>
      <c r="AC664" s="1349"/>
      <c r="AD664" s="1349"/>
      <c r="AE664" s="1349"/>
      <c r="AF664" s="1349"/>
      <c r="AG664" s="1349"/>
      <c r="AH664" s="1349"/>
      <c r="AI664" s="1349"/>
      <c r="AJ664" s="1349"/>
      <c r="AK664" s="1349"/>
      <c r="AL664" s="1349"/>
      <c r="AM664" s="1349"/>
      <c r="AN664" s="1349"/>
      <c r="AO664" s="1349"/>
    </row>
    <row r="665">
      <c r="G665" s="1349"/>
      <c r="H665" s="1349"/>
      <c r="I665" s="1349"/>
      <c r="J665" s="1349"/>
      <c r="K665" s="1349"/>
      <c r="L665" s="1349"/>
      <c r="M665" s="1349"/>
      <c r="N665" s="1349"/>
      <c r="O665" s="1349"/>
      <c r="P665" s="1349"/>
      <c r="Q665" s="1349"/>
      <c r="R665" s="1349"/>
      <c r="S665" s="1349"/>
      <c r="T665" s="1349"/>
      <c r="U665" s="1349"/>
      <c r="V665" s="1349"/>
      <c r="W665" s="1349"/>
      <c r="X665" s="1349"/>
      <c r="Y665" s="1349"/>
      <c r="Z665" s="1349"/>
      <c r="AA665" s="1349"/>
      <c r="AB665" s="1349"/>
      <c r="AC665" s="1349"/>
      <c r="AD665" s="1349"/>
      <c r="AE665" s="1349"/>
      <c r="AF665" s="1349"/>
      <c r="AG665" s="1349"/>
      <c r="AH665" s="1349"/>
      <c r="AI665" s="1349"/>
      <c r="AJ665" s="1349"/>
      <c r="AK665" s="1349"/>
      <c r="AL665" s="1349"/>
      <c r="AM665" s="1349"/>
      <c r="AN665" s="1349"/>
      <c r="AO665" s="1349"/>
    </row>
    <row r="666">
      <c r="G666" s="1349"/>
      <c r="H666" s="1349"/>
      <c r="I666" s="1349"/>
      <c r="J666" s="1349"/>
      <c r="K666" s="1349"/>
      <c r="L666" s="1349"/>
      <c r="M666" s="1349"/>
      <c r="N666" s="1349"/>
      <c r="O666" s="1349"/>
      <c r="P666" s="1349"/>
      <c r="Q666" s="1349"/>
      <c r="R666" s="1349"/>
      <c r="S666" s="1349"/>
      <c r="T666" s="1349"/>
      <c r="U666" s="1349"/>
      <c r="V666" s="1349"/>
      <c r="W666" s="1349"/>
      <c r="X666" s="1349"/>
      <c r="Y666" s="1349"/>
      <c r="Z666" s="1349"/>
      <c r="AA666" s="1349"/>
      <c r="AB666" s="1349"/>
      <c r="AC666" s="1349"/>
      <c r="AD666" s="1349"/>
      <c r="AE666" s="1349"/>
      <c r="AF666" s="1349"/>
      <c r="AG666" s="1349"/>
      <c r="AH666" s="1349"/>
      <c r="AI666" s="1349"/>
      <c r="AJ666" s="1349"/>
      <c r="AK666" s="1349"/>
      <c r="AL666" s="1349"/>
      <c r="AM666" s="1349"/>
      <c r="AN666" s="1349"/>
      <c r="AO666" s="1349"/>
    </row>
    <row r="667">
      <c r="G667" s="1349"/>
      <c r="H667" s="1349"/>
      <c r="I667" s="1349"/>
      <c r="J667" s="1349"/>
      <c r="K667" s="1349"/>
      <c r="L667" s="1349"/>
      <c r="M667" s="1349"/>
      <c r="N667" s="1349"/>
      <c r="O667" s="1349"/>
      <c r="P667" s="1349"/>
      <c r="Q667" s="1349"/>
      <c r="R667" s="1349"/>
      <c r="S667" s="1349"/>
      <c r="T667" s="1349"/>
      <c r="U667" s="1349"/>
      <c r="V667" s="1349"/>
      <c r="W667" s="1349"/>
      <c r="X667" s="1349"/>
      <c r="Y667" s="1349"/>
      <c r="Z667" s="1349"/>
      <c r="AA667" s="1349"/>
      <c r="AB667" s="1349"/>
      <c r="AC667" s="1349"/>
      <c r="AD667" s="1349"/>
      <c r="AE667" s="1349"/>
      <c r="AF667" s="1349"/>
      <c r="AG667" s="1349"/>
      <c r="AH667" s="1349"/>
      <c r="AI667" s="1349"/>
      <c r="AJ667" s="1349"/>
      <c r="AK667" s="1349"/>
      <c r="AL667" s="1349"/>
      <c r="AM667" s="1349"/>
      <c r="AN667" s="1349"/>
      <c r="AO667" s="1349"/>
    </row>
    <row r="668">
      <c r="G668" s="1349"/>
      <c r="H668" s="1349"/>
      <c r="I668" s="1349"/>
      <c r="J668" s="1349"/>
      <c r="K668" s="1349"/>
      <c r="L668" s="1349"/>
      <c r="M668" s="1349"/>
      <c r="N668" s="1349"/>
      <c r="O668" s="1349"/>
      <c r="P668" s="1349"/>
      <c r="Q668" s="1349"/>
      <c r="R668" s="1349"/>
      <c r="S668" s="1349"/>
      <c r="T668" s="1349"/>
      <c r="U668" s="1349"/>
      <c r="V668" s="1349"/>
      <c r="W668" s="1349"/>
      <c r="X668" s="1349"/>
      <c r="Y668" s="1349"/>
      <c r="Z668" s="1349"/>
      <c r="AA668" s="1349"/>
      <c r="AB668" s="1349"/>
      <c r="AC668" s="1349"/>
      <c r="AD668" s="1349"/>
      <c r="AE668" s="1349"/>
      <c r="AF668" s="1349"/>
      <c r="AG668" s="1349"/>
      <c r="AH668" s="1349"/>
      <c r="AI668" s="1349"/>
      <c r="AJ668" s="1349"/>
      <c r="AK668" s="1349"/>
      <c r="AL668" s="1349"/>
      <c r="AM668" s="1349"/>
      <c r="AN668" s="1349"/>
      <c r="AO668" s="1349"/>
    </row>
    <row r="669">
      <c r="G669" s="1349"/>
      <c r="H669" s="1349"/>
      <c r="I669" s="1349"/>
      <c r="J669" s="1349"/>
      <c r="K669" s="1349"/>
      <c r="L669" s="1349"/>
      <c r="M669" s="1349"/>
      <c r="N669" s="1349"/>
      <c r="O669" s="1349"/>
      <c r="P669" s="1349"/>
      <c r="Q669" s="1349"/>
      <c r="R669" s="1349"/>
      <c r="S669" s="1349"/>
      <c r="T669" s="1349"/>
      <c r="U669" s="1349"/>
      <c r="V669" s="1349"/>
      <c r="W669" s="1349"/>
      <c r="X669" s="1349"/>
      <c r="Y669" s="1349"/>
      <c r="Z669" s="1349"/>
      <c r="AA669" s="1349"/>
      <c r="AB669" s="1349"/>
      <c r="AC669" s="1349"/>
      <c r="AD669" s="1349"/>
      <c r="AE669" s="1349"/>
      <c r="AF669" s="1349"/>
      <c r="AG669" s="1349"/>
      <c r="AH669" s="1349"/>
      <c r="AI669" s="1349"/>
      <c r="AJ669" s="1349"/>
      <c r="AK669" s="1349"/>
      <c r="AL669" s="1349"/>
      <c r="AM669" s="1349"/>
      <c r="AN669" s="1349"/>
      <c r="AO669" s="1349"/>
    </row>
    <row r="670">
      <c r="G670" s="1349"/>
      <c r="H670" s="1349"/>
      <c r="I670" s="1349"/>
      <c r="J670" s="1349"/>
      <c r="K670" s="1349"/>
      <c r="L670" s="1349"/>
      <c r="M670" s="1349"/>
      <c r="N670" s="1349"/>
      <c r="O670" s="1349"/>
      <c r="P670" s="1349"/>
      <c r="Q670" s="1349"/>
      <c r="R670" s="1349"/>
      <c r="S670" s="1349"/>
      <c r="T670" s="1349"/>
      <c r="U670" s="1349"/>
      <c r="V670" s="1349"/>
      <c r="W670" s="1349"/>
      <c r="X670" s="1349"/>
      <c r="Y670" s="1349"/>
      <c r="Z670" s="1349"/>
      <c r="AA670" s="1349"/>
      <c r="AB670" s="1349"/>
      <c r="AC670" s="1349"/>
      <c r="AD670" s="1349"/>
      <c r="AE670" s="1349"/>
      <c r="AF670" s="1349"/>
      <c r="AG670" s="1349"/>
      <c r="AH670" s="1349"/>
      <c r="AI670" s="1349"/>
      <c r="AJ670" s="1349"/>
      <c r="AK670" s="1349"/>
      <c r="AL670" s="1349"/>
      <c r="AM670" s="1349"/>
      <c r="AN670" s="1349"/>
      <c r="AO670" s="1349"/>
    </row>
    <row r="671">
      <c r="G671" s="1349"/>
      <c r="H671" s="1349"/>
      <c r="I671" s="1349"/>
      <c r="J671" s="1349"/>
      <c r="K671" s="1349"/>
      <c r="L671" s="1349"/>
      <c r="M671" s="1349"/>
      <c r="N671" s="1349"/>
      <c r="O671" s="1349"/>
      <c r="P671" s="1349"/>
      <c r="Q671" s="1349"/>
      <c r="R671" s="1349"/>
      <c r="S671" s="1349"/>
      <c r="T671" s="1349"/>
      <c r="U671" s="1349"/>
      <c r="V671" s="1349"/>
      <c r="W671" s="1349"/>
      <c r="X671" s="1349"/>
      <c r="Y671" s="1349"/>
      <c r="Z671" s="1349"/>
      <c r="AA671" s="1349"/>
      <c r="AB671" s="1349"/>
      <c r="AC671" s="1349"/>
      <c r="AD671" s="1349"/>
      <c r="AE671" s="1349"/>
      <c r="AF671" s="1349"/>
      <c r="AG671" s="1349"/>
      <c r="AH671" s="1349"/>
      <c r="AI671" s="1349"/>
      <c r="AJ671" s="1349"/>
      <c r="AK671" s="1349"/>
      <c r="AL671" s="1349"/>
      <c r="AM671" s="1349"/>
      <c r="AN671" s="1349"/>
      <c r="AO671" s="1349"/>
    </row>
    <row r="672">
      <c r="G672" s="1349"/>
      <c r="H672" s="1349"/>
      <c r="I672" s="1349"/>
      <c r="J672" s="1349"/>
      <c r="K672" s="1349"/>
      <c r="L672" s="1349"/>
      <c r="M672" s="1349"/>
      <c r="N672" s="1349"/>
      <c r="O672" s="1349"/>
      <c r="P672" s="1349"/>
      <c r="Q672" s="1349"/>
      <c r="R672" s="1349"/>
      <c r="S672" s="1349"/>
      <c r="T672" s="1349"/>
      <c r="U672" s="1349"/>
      <c r="V672" s="1349"/>
      <c r="W672" s="1349"/>
      <c r="X672" s="1349"/>
      <c r="Y672" s="1349"/>
      <c r="Z672" s="1349"/>
      <c r="AA672" s="1349"/>
      <c r="AB672" s="1349"/>
      <c r="AC672" s="1349"/>
      <c r="AD672" s="1349"/>
      <c r="AE672" s="1349"/>
      <c r="AF672" s="1349"/>
      <c r="AG672" s="1349"/>
      <c r="AH672" s="1349"/>
      <c r="AI672" s="1349"/>
      <c r="AJ672" s="1349"/>
      <c r="AK672" s="1349"/>
      <c r="AL672" s="1349"/>
      <c r="AM672" s="1349"/>
      <c r="AN672" s="1349"/>
      <c r="AO672" s="1349"/>
    </row>
    <row r="673">
      <c r="G673" s="1349"/>
      <c r="H673" s="1349"/>
      <c r="I673" s="1349"/>
      <c r="J673" s="1349"/>
      <c r="K673" s="1349"/>
      <c r="L673" s="1349"/>
      <c r="M673" s="1349"/>
      <c r="N673" s="1349"/>
      <c r="O673" s="1349"/>
      <c r="P673" s="1349"/>
      <c r="Q673" s="1349"/>
      <c r="R673" s="1349"/>
      <c r="S673" s="1349"/>
      <c r="T673" s="1349"/>
      <c r="U673" s="1349"/>
      <c r="V673" s="1349"/>
      <c r="W673" s="1349"/>
      <c r="X673" s="1349"/>
      <c r="Y673" s="1349"/>
      <c r="Z673" s="1349"/>
      <c r="AA673" s="1349"/>
      <c r="AB673" s="1349"/>
      <c r="AC673" s="1349"/>
      <c r="AD673" s="1349"/>
      <c r="AE673" s="1349"/>
      <c r="AF673" s="1349"/>
      <c r="AG673" s="1349"/>
      <c r="AH673" s="1349"/>
      <c r="AI673" s="1349"/>
      <c r="AJ673" s="1349"/>
      <c r="AK673" s="1349"/>
      <c r="AL673" s="1349"/>
      <c r="AM673" s="1349"/>
      <c r="AN673" s="1349"/>
      <c r="AO673" s="1349"/>
    </row>
    <row r="674">
      <c r="G674" s="1349"/>
      <c r="H674" s="1349"/>
      <c r="I674" s="1349"/>
      <c r="J674" s="1349"/>
      <c r="K674" s="1349"/>
      <c r="L674" s="1349"/>
      <c r="M674" s="1349"/>
      <c r="N674" s="1349"/>
      <c r="O674" s="1349"/>
      <c r="P674" s="1349"/>
      <c r="Q674" s="1349"/>
      <c r="R674" s="1349"/>
      <c r="S674" s="1349"/>
      <c r="T674" s="1349"/>
      <c r="U674" s="1349"/>
      <c r="V674" s="1349"/>
      <c r="W674" s="1349"/>
      <c r="X674" s="1349"/>
      <c r="Y674" s="1349"/>
      <c r="Z674" s="1349"/>
      <c r="AA674" s="1349"/>
      <c r="AB674" s="1349"/>
      <c r="AC674" s="1349"/>
      <c r="AD674" s="1349"/>
      <c r="AE674" s="1349"/>
      <c r="AF674" s="1349"/>
      <c r="AG674" s="1349"/>
      <c r="AH674" s="1349"/>
      <c r="AI674" s="1349"/>
      <c r="AJ674" s="1349"/>
      <c r="AK674" s="1349"/>
      <c r="AL674" s="1349"/>
      <c r="AM674" s="1349"/>
      <c r="AN674" s="1349"/>
      <c r="AO674" s="1349"/>
    </row>
    <row r="675">
      <c r="G675" s="1349"/>
      <c r="H675" s="1349"/>
      <c r="I675" s="1349"/>
      <c r="J675" s="1349"/>
      <c r="K675" s="1349"/>
      <c r="L675" s="1349"/>
      <c r="M675" s="1349"/>
      <c r="N675" s="1349"/>
      <c r="O675" s="1349"/>
      <c r="P675" s="1349"/>
      <c r="Q675" s="1349"/>
      <c r="R675" s="1349"/>
      <c r="S675" s="1349"/>
      <c r="T675" s="1349"/>
      <c r="U675" s="1349"/>
      <c r="V675" s="1349"/>
      <c r="W675" s="1349"/>
      <c r="X675" s="1349"/>
      <c r="Y675" s="1349"/>
      <c r="Z675" s="1349"/>
      <c r="AA675" s="1349"/>
      <c r="AB675" s="1349"/>
      <c r="AC675" s="1349"/>
      <c r="AD675" s="1349"/>
      <c r="AE675" s="1349"/>
      <c r="AF675" s="1349"/>
      <c r="AG675" s="1349"/>
      <c r="AH675" s="1349"/>
      <c r="AI675" s="1349"/>
      <c r="AJ675" s="1349"/>
      <c r="AK675" s="1349"/>
      <c r="AL675" s="1349"/>
      <c r="AM675" s="1349"/>
      <c r="AN675" s="1349"/>
      <c r="AO675" s="1349"/>
    </row>
    <row r="676">
      <c r="G676" s="1349"/>
      <c r="H676" s="1349"/>
      <c r="I676" s="1349"/>
      <c r="J676" s="1349"/>
      <c r="K676" s="1349"/>
      <c r="L676" s="1349"/>
      <c r="M676" s="1349"/>
      <c r="N676" s="1349"/>
      <c r="O676" s="1349"/>
      <c r="P676" s="1349"/>
      <c r="Q676" s="1349"/>
      <c r="R676" s="1349"/>
      <c r="S676" s="1349"/>
      <c r="T676" s="1349"/>
      <c r="U676" s="1349"/>
      <c r="V676" s="1349"/>
      <c r="W676" s="1349"/>
      <c r="X676" s="1349"/>
      <c r="Y676" s="1349"/>
      <c r="Z676" s="1349"/>
      <c r="AA676" s="1349"/>
      <c r="AB676" s="1349"/>
      <c r="AC676" s="1349"/>
      <c r="AD676" s="1349"/>
      <c r="AE676" s="1349"/>
      <c r="AF676" s="1349"/>
      <c r="AG676" s="1349"/>
      <c r="AH676" s="1349"/>
      <c r="AI676" s="1349"/>
      <c r="AJ676" s="1349"/>
      <c r="AK676" s="1349"/>
      <c r="AL676" s="1349"/>
      <c r="AM676" s="1349"/>
      <c r="AN676" s="1349"/>
      <c r="AO676" s="1349"/>
    </row>
    <row r="677">
      <c r="G677" s="1349"/>
      <c r="H677" s="1349"/>
      <c r="I677" s="1349"/>
      <c r="J677" s="1349"/>
      <c r="K677" s="1349"/>
      <c r="L677" s="1349"/>
      <c r="M677" s="1349"/>
      <c r="N677" s="1349"/>
      <c r="O677" s="1349"/>
      <c r="P677" s="1349"/>
      <c r="Q677" s="1349"/>
      <c r="R677" s="1349"/>
      <c r="S677" s="1349"/>
      <c r="T677" s="1349"/>
      <c r="U677" s="1349"/>
      <c r="V677" s="1349"/>
      <c r="W677" s="1349"/>
      <c r="X677" s="1349"/>
      <c r="Y677" s="1349"/>
      <c r="Z677" s="1349"/>
      <c r="AA677" s="1349"/>
      <c r="AB677" s="1349"/>
      <c r="AC677" s="1349"/>
      <c r="AD677" s="1349"/>
      <c r="AE677" s="1349"/>
      <c r="AF677" s="1349"/>
      <c r="AG677" s="1349"/>
      <c r="AH677" s="1349"/>
      <c r="AI677" s="1349"/>
      <c r="AJ677" s="1349"/>
      <c r="AK677" s="1349"/>
      <c r="AL677" s="1349"/>
      <c r="AM677" s="1349"/>
      <c r="AN677" s="1349"/>
      <c r="AO677" s="1349"/>
    </row>
    <row r="678">
      <c r="G678" s="1349"/>
      <c r="H678" s="1349"/>
      <c r="I678" s="1349"/>
      <c r="J678" s="1349"/>
      <c r="K678" s="1349"/>
      <c r="L678" s="1349"/>
      <c r="M678" s="1349"/>
      <c r="N678" s="1349"/>
      <c r="O678" s="1349"/>
      <c r="P678" s="1349"/>
      <c r="Q678" s="1349"/>
      <c r="R678" s="1349"/>
      <c r="S678" s="1349"/>
      <c r="T678" s="1349"/>
      <c r="U678" s="1349"/>
      <c r="V678" s="1349"/>
      <c r="W678" s="1349"/>
      <c r="X678" s="1349"/>
      <c r="Y678" s="1349"/>
      <c r="Z678" s="1349"/>
      <c r="AA678" s="1349"/>
      <c r="AB678" s="1349"/>
      <c r="AC678" s="1349"/>
      <c r="AD678" s="1349"/>
      <c r="AE678" s="1349"/>
      <c r="AF678" s="1349"/>
      <c r="AG678" s="1349"/>
      <c r="AH678" s="1349"/>
      <c r="AI678" s="1349"/>
      <c r="AJ678" s="1349"/>
      <c r="AK678" s="1349"/>
      <c r="AL678" s="1349"/>
      <c r="AM678" s="1349"/>
      <c r="AN678" s="1349"/>
      <c r="AO678" s="1349"/>
    </row>
    <row r="679">
      <c r="G679" s="1349"/>
      <c r="H679" s="1349"/>
      <c r="I679" s="1349"/>
      <c r="J679" s="1349"/>
      <c r="K679" s="1349"/>
      <c r="L679" s="1349"/>
      <c r="M679" s="1349"/>
      <c r="N679" s="1349"/>
      <c r="O679" s="1349"/>
      <c r="P679" s="1349"/>
      <c r="Q679" s="1349"/>
      <c r="R679" s="1349"/>
      <c r="S679" s="1349"/>
      <c r="T679" s="1349"/>
      <c r="U679" s="1349"/>
      <c r="V679" s="1349"/>
      <c r="W679" s="1349"/>
      <c r="X679" s="1349"/>
      <c r="Y679" s="1349"/>
      <c r="Z679" s="1349"/>
      <c r="AA679" s="1349"/>
      <c r="AB679" s="1349"/>
      <c r="AC679" s="1349"/>
      <c r="AD679" s="1349"/>
      <c r="AE679" s="1349"/>
      <c r="AF679" s="1349"/>
      <c r="AG679" s="1349"/>
      <c r="AH679" s="1349"/>
      <c r="AI679" s="1349"/>
      <c r="AJ679" s="1349"/>
      <c r="AK679" s="1349"/>
      <c r="AL679" s="1349"/>
      <c r="AM679" s="1349"/>
      <c r="AN679" s="1349"/>
      <c r="AO679" s="1349"/>
    </row>
    <row r="680">
      <c r="G680" s="1349"/>
      <c r="H680" s="1349"/>
      <c r="I680" s="1349"/>
      <c r="J680" s="1349"/>
      <c r="K680" s="1349"/>
      <c r="L680" s="1349"/>
      <c r="M680" s="1349"/>
      <c r="N680" s="1349"/>
      <c r="O680" s="1349"/>
      <c r="P680" s="1349"/>
      <c r="Q680" s="1349"/>
      <c r="R680" s="1349"/>
      <c r="S680" s="1349"/>
      <c r="T680" s="1349"/>
      <c r="U680" s="1349"/>
      <c r="V680" s="1349"/>
      <c r="W680" s="1349"/>
      <c r="X680" s="1349"/>
      <c r="Y680" s="1349"/>
      <c r="Z680" s="1349"/>
      <c r="AA680" s="1349"/>
      <c r="AB680" s="1349"/>
      <c r="AC680" s="1349"/>
      <c r="AD680" s="1349"/>
      <c r="AE680" s="1349"/>
      <c r="AF680" s="1349"/>
      <c r="AG680" s="1349"/>
      <c r="AH680" s="1349"/>
      <c r="AI680" s="1349"/>
      <c r="AJ680" s="1349"/>
      <c r="AK680" s="1349"/>
      <c r="AL680" s="1349"/>
      <c r="AM680" s="1349"/>
      <c r="AN680" s="1349"/>
      <c r="AO680" s="1349"/>
    </row>
    <row r="681">
      <c r="G681" s="1349"/>
      <c r="H681" s="1349"/>
      <c r="I681" s="1349"/>
      <c r="J681" s="1349"/>
      <c r="K681" s="1349"/>
      <c r="L681" s="1349"/>
      <c r="M681" s="1349"/>
      <c r="N681" s="1349"/>
      <c r="O681" s="1349"/>
      <c r="P681" s="1349"/>
      <c r="Q681" s="1349"/>
      <c r="R681" s="1349"/>
      <c r="S681" s="1349"/>
      <c r="T681" s="1349"/>
      <c r="U681" s="1349"/>
      <c r="V681" s="1349"/>
      <c r="W681" s="1349"/>
      <c r="X681" s="1349"/>
      <c r="Y681" s="1349"/>
      <c r="Z681" s="1349"/>
      <c r="AA681" s="1349"/>
      <c r="AB681" s="1349"/>
      <c r="AC681" s="1349"/>
      <c r="AD681" s="1349"/>
      <c r="AE681" s="1349"/>
      <c r="AF681" s="1349"/>
      <c r="AG681" s="1349"/>
      <c r="AH681" s="1349"/>
      <c r="AI681" s="1349"/>
      <c r="AJ681" s="1349"/>
      <c r="AK681" s="1349"/>
      <c r="AL681" s="1349"/>
      <c r="AM681" s="1349"/>
      <c r="AN681" s="1349"/>
      <c r="AO681" s="1349"/>
    </row>
    <row r="682">
      <c r="G682" s="1349"/>
      <c r="H682" s="1349"/>
      <c r="I682" s="1349"/>
      <c r="J682" s="1349"/>
      <c r="K682" s="1349"/>
      <c r="L682" s="1349"/>
      <c r="M682" s="1349"/>
      <c r="N682" s="1349"/>
      <c r="O682" s="1349"/>
      <c r="P682" s="1349"/>
      <c r="Q682" s="1349"/>
      <c r="R682" s="1349"/>
      <c r="S682" s="1349"/>
      <c r="T682" s="1349"/>
      <c r="U682" s="1349"/>
      <c r="V682" s="1349"/>
      <c r="W682" s="1349"/>
      <c r="X682" s="1349"/>
      <c r="Y682" s="1349"/>
      <c r="Z682" s="1349"/>
      <c r="AA682" s="1349"/>
      <c r="AB682" s="1349"/>
      <c r="AC682" s="1349"/>
      <c r="AD682" s="1349"/>
      <c r="AE682" s="1349"/>
      <c r="AF682" s="1349"/>
      <c r="AG682" s="1349"/>
      <c r="AH682" s="1349"/>
      <c r="AI682" s="1349"/>
      <c r="AJ682" s="1349"/>
      <c r="AK682" s="1349"/>
      <c r="AL682" s="1349"/>
      <c r="AM682" s="1349"/>
      <c r="AN682" s="1349"/>
      <c r="AO682" s="1349"/>
    </row>
    <row r="683">
      <c r="G683" s="1349"/>
      <c r="H683" s="1349"/>
      <c r="I683" s="1349"/>
      <c r="J683" s="1349"/>
      <c r="K683" s="1349"/>
      <c r="L683" s="1349"/>
      <c r="M683" s="1349"/>
      <c r="N683" s="1349"/>
      <c r="O683" s="1349"/>
      <c r="P683" s="1349"/>
      <c r="Q683" s="1349"/>
      <c r="R683" s="1349"/>
      <c r="S683" s="1349"/>
      <c r="T683" s="1349"/>
      <c r="U683" s="1349"/>
      <c r="V683" s="1349"/>
      <c r="W683" s="1349"/>
      <c r="X683" s="1349"/>
      <c r="Y683" s="1349"/>
      <c r="Z683" s="1349"/>
      <c r="AA683" s="1349"/>
      <c r="AB683" s="1349"/>
      <c r="AC683" s="1349"/>
      <c r="AD683" s="1349"/>
      <c r="AE683" s="1349"/>
      <c r="AF683" s="1349"/>
      <c r="AG683" s="1349"/>
      <c r="AH683" s="1349"/>
      <c r="AI683" s="1349"/>
      <c r="AJ683" s="1349"/>
      <c r="AK683" s="1349"/>
      <c r="AL683" s="1349"/>
      <c r="AM683" s="1349"/>
      <c r="AN683" s="1349"/>
      <c r="AO683" s="1349"/>
    </row>
    <row r="684">
      <c r="G684" s="1349"/>
      <c r="H684" s="1349"/>
      <c r="I684" s="1349"/>
      <c r="J684" s="1349"/>
      <c r="K684" s="1349"/>
      <c r="L684" s="1349"/>
      <c r="M684" s="1349"/>
      <c r="N684" s="1349"/>
      <c r="O684" s="1349"/>
      <c r="P684" s="1349"/>
      <c r="Q684" s="1349"/>
      <c r="R684" s="1349"/>
      <c r="S684" s="1349"/>
      <c r="T684" s="1349"/>
      <c r="U684" s="1349"/>
      <c r="V684" s="1349"/>
      <c r="W684" s="1349"/>
      <c r="X684" s="1349"/>
      <c r="Y684" s="1349"/>
      <c r="Z684" s="1349"/>
      <c r="AA684" s="1349"/>
      <c r="AB684" s="1349"/>
      <c r="AC684" s="1349"/>
      <c r="AD684" s="1349"/>
      <c r="AE684" s="1349"/>
      <c r="AF684" s="1349"/>
      <c r="AG684" s="1349"/>
      <c r="AH684" s="1349"/>
      <c r="AI684" s="1349"/>
      <c r="AJ684" s="1349"/>
      <c r="AK684" s="1349"/>
      <c r="AL684" s="1349"/>
      <c r="AM684" s="1349"/>
      <c r="AN684" s="1349"/>
      <c r="AO684" s="1349"/>
    </row>
    <row r="685">
      <c r="G685" s="1349"/>
      <c r="H685" s="1349"/>
      <c r="I685" s="1349"/>
      <c r="J685" s="1349"/>
      <c r="K685" s="1349"/>
      <c r="L685" s="1349"/>
      <c r="M685" s="1349"/>
      <c r="N685" s="1349"/>
      <c r="O685" s="1349"/>
      <c r="P685" s="1349"/>
      <c r="Q685" s="1349"/>
      <c r="R685" s="1349"/>
      <c r="S685" s="1349"/>
      <c r="T685" s="1349"/>
      <c r="U685" s="1349"/>
      <c r="V685" s="1349"/>
      <c r="W685" s="1349"/>
      <c r="X685" s="1349"/>
      <c r="Y685" s="1349"/>
      <c r="Z685" s="1349"/>
      <c r="AA685" s="1349"/>
      <c r="AB685" s="1349"/>
      <c r="AC685" s="1349"/>
      <c r="AD685" s="1349"/>
      <c r="AE685" s="1349"/>
      <c r="AF685" s="1349"/>
      <c r="AG685" s="1349"/>
      <c r="AH685" s="1349"/>
      <c r="AI685" s="1349"/>
      <c r="AJ685" s="1349"/>
      <c r="AK685" s="1349"/>
      <c r="AL685" s="1349"/>
      <c r="AM685" s="1349"/>
      <c r="AN685" s="1349"/>
      <c r="AO685" s="1349"/>
    </row>
    <row r="686">
      <c r="G686" s="1349"/>
      <c r="H686" s="1349"/>
      <c r="I686" s="1349"/>
      <c r="J686" s="1349"/>
      <c r="K686" s="1349"/>
      <c r="L686" s="1349"/>
      <c r="M686" s="1349"/>
      <c r="N686" s="1349"/>
      <c r="O686" s="1349"/>
      <c r="P686" s="1349"/>
      <c r="Q686" s="1349"/>
      <c r="R686" s="1349"/>
      <c r="S686" s="1349"/>
      <c r="T686" s="1349"/>
      <c r="U686" s="1349"/>
      <c r="V686" s="1349"/>
      <c r="W686" s="1349"/>
      <c r="X686" s="1349"/>
      <c r="Y686" s="1349"/>
      <c r="Z686" s="1349"/>
      <c r="AA686" s="1349"/>
      <c r="AB686" s="1349"/>
      <c r="AC686" s="1349"/>
      <c r="AD686" s="1349"/>
      <c r="AE686" s="1349"/>
      <c r="AF686" s="1349"/>
      <c r="AG686" s="1349"/>
      <c r="AH686" s="1349"/>
      <c r="AI686" s="1349"/>
      <c r="AJ686" s="1349"/>
      <c r="AK686" s="1349"/>
      <c r="AL686" s="1349"/>
      <c r="AM686" s="1349"/>
      <c r="AN686" s="1349"/>
      <c r="AO686" s="1349"/>
    </row>
    <row r="687">
      <c r="G687" s="1349"/>
      <c r="H687" s="1349"/>
      <c r="I687" s="1349"/>
      <c r="J687" s="1349"/>
      <c r="K687" s="1349"/>
      <c r="L687" s="1349"/>
      <c r="M687" s="1349"/>
      <c r="N687" s="1349"/>
      <c r="O687" s="1349"/>
      <c r="P687" s="1349"/>
      <c r="Q687" s="1349"/>
      <c r="R687" s="1349"/>
      <c r="S687" s="1349"/>
      <c r="T687" s="1349"/>
      <c r="U687" s="1349"/>
      <c r="V687" s="1349"/>
      <c r="W687" s="1349"/>
      <c r="X687" s="1349"/>
      <c r="Y687" s="1349"/>
      <c r="Z687" s="1349"/>
      <c r="AA687" s="1349"/>
      <c r="AB687" s="1349"/>
      <c r="AC687" s="1349"/>
      <c r="AD687" s="1349"/>
      <c r="AE687" s="1349"/>
      <c r="AF687" s="1349"/>
      <c r="AG687" s="1349"/>
      <c r="AH687" s="1349"/>
      <c r="AI687" s="1349"/>
      <c r="AJ687" s="1349"/>
      <c r="AK687" s="1349"/>
      <c r="AL687" s="1349"/>
      <c r="AM687" s="1349"/>
      <c r="AN687" s="1349"/>
      <c r="AO687" s="1349"/>
    </row>
    <row r="688">
      <c r="G688" s="1349"/>
      <c r="H688" s="1349"/>
      <c r="I688" s="1349"/>
      <c r="J688" s="1349"/>
      <c r="K688" s="1349"/>
      <c r="L688" s="1349"/>
      <c r="M688" s="1349"/>
      <c r="N688" s="1349"/>
      <c r="O688" s="1349"/>
      <c r="P688" s="1349"/>
      <c r="Q688" s="1349"/>
      <c r="R688" s="1349"/>
      <c r="S688" s="1349"/>
      <c r="T688" s="1349"/>
      <c r="U688" s="1349"/>
      <c r="V688" s="1349"/>
      <c r="W688" s="1349"/>
      <c r="X688" s="1349"/>
      <c r="Y688" s="1349"/>
      <c r="Z688" s="1349"/>
      <c r="AA688" s="1349"/>
      <c r="AB688" s="1349"/>
      <c r="AC688" s="1349"/>
      <c r="AD688" s="1349"/>
      <c r="AE688" s="1349"/>
      <c r="AF688" s="1349"/>
      <c r="AG688" s="1349"/>
      <c r="AH688" s="1349"/>
      <c r="AI688" s="1349"/>
      <c r="AJ688" s="1349"/>
      <c r="AK688" s="1349"/>
      <c r="AL688" s="1349"/>
      <c r="AM688" s="1349"/>
      <c r="AN688" s="1349"/>
      <c r="AO688" s="1349"/>
    </row>
    <row r="689">
      <c r="G689" s="1349"/>
      <c r="H689" s="1349"/>
      <c r="I689" s="1349"/>
      <c r="J689" s="1349"/>
      <c r="K689" s="1349"/>
      <c r="L689" s="1349"/>
      <c r="M689" s="1349"/>
      <c r="N689" s="1349"/>
      <c r="O689" s="1349"/>
      <c r="P689" s="1349"/>
      <c r="Q689" s="1349"/>
      <c r="R689" s="1349"/>
      <c r="S689" s="1349"/>
      <c r="T689" s="1349"/>
      <c r="U689" s="1349"/>
      <c r="V689" s="1349"/>
      <c r="W689" s="1349"/>
      <c r="X689" s="1349"/>
      <c r="Y689" s="1349"/>
      <c r="Z689" s="1349"/>
      <c r="AA689" s="1349"/>
      <c r="AB689" s="1349"/>
      <c r="AC689" s="1349"/>
      <c r="AD689" s="1349"/>
      <c r="AE689" s="1349"/>
      <c r="AF689" s="1349"/>
      <c r="AG689" s="1349"/>
      <c r="AH689" s="1349"/>
      <c r="AI689" s="1349"/>
      <c r="AJ689" s="1349"/>
      <c r="AK689" s="1349"/>
      <c r="AL689" s="1349"/>
      <c r="AM689" s="1349"/>
      <c r="AN689" s="1349"/>
      <c r="AO689" s="1349"/>
    </row>
    <row r="690">
      <c r="G690" s="1349"/>
      <c r="H690" s="1349"/>
      <c r="I690" s="1349"/>
      <c r="J690" s="1349"/>
      <c r="K690" s="1349"/>
      <c r="L690" s="1349"/>
      <c r="M690" s="1349"/>
      <c r="N690" s="1349"/>
      <c r="O690" s="1349"/>
      <c r="P690" s="1349"/>
      <c r="Q690" s="1349"/>
      <c r="R690" s="1349"/>
      <c r="S690" s="1349"/>
      <c r="T690" s="1349"/>
      <c r="U690" s="1349"/>
      <c r="V690" s="1349"/>
      <c r="W690" s="1349"/>
      <c r="X690" s="1349"/>
      <c r="Y690" s="1349"/>
      <c r="Z690" s="1349"/>
      <c r="AA690" s="1349"/>
      <c r="AB690" s="1349"/>
      <c r="AC690" s="1349"/>
      <c r="AD690" s="1349"/>
      <c r="AE690" s="1349"/>
      <c r="AF690" s="1349"/>
      <c r="AG690" s="1349"/>
      <c r="AH690" s="1349"/>
      <c r="AI690" s="1349"/>
      <c r="AJ690" s="1349"/>
      <c r="AK690" s="1349"/>
      <c r="AL690" s="1349"/>
      <c r="AM690" s="1349"/>
      <c r="AN690" s="1349"/>
      <c r="AO690" s="1349"/>
    </row>
    <row r="691">
      <c r="G691" s="1349"/>
      <c r="H691" s="1349"/>
      <c r="I691" s="1349"/>
      <c r="J691" s="1349"/>
      <c r="K691" s="1349"/>
      <c r="L691" s="1349"/>
      <c r="M691" s="1349"/>
      <c r="N691" s="1349"/>
      <c r="O691" s="1349"/>
      <c r="P691" s="1349"/>
      <c r="Q691" s="1349"/>
      <c r="R691" s="1349"/>
      <c r="S691" s="1349"/>
      <c r="T691" s="1349"/>
      <c r="U691" s="1349"/>
      <c r="V691" s="1349"/>
      <c r="W691" s="1349"/>
      <c r="X691" s="1349"/>
      <c r="Y691" s="1349"/>
      <c r="Z691" s="1349"/>
      <c r="AA691" s="1349"/>
      <c r="AB691" s="1349"/>
      <c r="AC691" s="1349"/>
      <c r="AD691" s="1349"/>
      <c r="AE691" s="1349"/>
      <c r="AF691" s="1349"/>
      <c r="AG691" s="1349"/>
      <c r="AH691" s="1349"/>
      <c r="AI691" s="1349"/>
      <c r="AJ691" s="1349"/>
      <c r="AK691" s="1349"/>
      <c r="AL691" s="1349"/>
      <c r="AM691" s="1349"/>
      <c r="AN691" s="1349"/>
      <c r="AO691" s="1349"/>
    </row>
    <row r="692">
      <c r="G692" s="1349"/>
      <c r="H692" s="1349"/>
      <c r="I692" s="1349"/>
      <c r="J692" s="1349"/>
      <c r="K692" s="1349"/>
      <c r="L692" s="1349"/>
      <c r="M692" s="1349"/>
      <c r="N692" s="1349"/>
      <c r="O692" s="1349"/>
      <c r="P692" s="1349"/>
      <c r="Q692" s="1349"/>
      <c r="R692" s="1349"/>
      <c r="S692" s="1349"/>
      <c r="T692" s="1349"/>
      <c r="U692" s="1349"/>
      <c r="V692" s="1349"/>
      <c r="W692" s="1349"/>
      <c r="X692" s="1349"/>
      <c r="Y692" s="1349"/>
      <c r="Z692" s="1349"/>
      <c r="AA692" s="1349"/>
      <c r="AB692" s="1349"/>
      <c r="AC692" s="1349"/>
      <c r="AD692" s="1349"/>
      <c r="AE692" s="1349"/>
      <c r="AF692" s="1349"/>
      <c r="AG692" s="1349"/>
      <c r="AH692" s="1349"/>
      <c r="AI692" s="1349"/>
      <c r="AJ692" s="1349"/>
      <c r="AK692" s="1349"/>
      <c r="AL692" s="1349"/>
      <c r="AM692" s="1349"/>
      <c r="AN692" s="1349"/>
      <c r="AO692" s="1349"/>
    </row>
    <row r="693">
      <c r="G693" s="1349"/>
      <c r="H693" s="1349"/>
      <c r="I693" s="1349"/>
      <c r="J693" s="1349"/>
      <c r="K693" s="1349"/>
      <c r="L693" s="1349"/>
      <c r="M693" s="1349"/>
      <c r="N693" s="1349"/>
      <c r="O693" s="1349"/>
      <c r="P693" s="1349"/>
      <c r="Q693" s="1349"/>
      <c r="R693" s="1349"/>
      <c r="S693" s="1349"/>
      <c r="T693" s="1349"/>
      <c r="U693" s="1349"/>
      <c r="V693" s="1349"/>
      <c r="W693" s="1349"/>
      <c r="X693" s="1349"/>
      <c r="Y693" s="1349"/>
      <c r="Z693" s="1349"/>
      <c r="AA693" s="1349"/>
      <c r="AB693" s="1349"/>
      <c r="AC693" s="1349"/>
      <c r="AD693" s="1349"/>
      <c r="AE693" s="1349"/>
      <c r="AF693" s="1349"/>
      <c r="AG693" s="1349"/>
      <c r="AH693" s="1349"/>
      <c r="AI693" s="1349"/>
      <c r="AJ693" s="1349"/>
      <c r="AK693" s="1349"/>
      <c r="AL693" s="1349"/>
      <c r="AM693" s="1349"/>
      <c r="AN693" s="1349"/>
      <c r="AO693" s="1349"/>
    </row>
    <row r="694">
      <c r="G694" s="1349"/>
      <c r="H694" s="1349"/>
      <c r="I694" s="1349"/>
      <c r="J694" s="1349"/>
      <c r="K694" s="1349"/>
      <c r="L694" s="1349"/>
      <c r="M694" s="1349"/>
      <c r="N694" s="1349"/>
      <c r="O694" s="1349"/>
      <c r="P694" s="1349"/>
      <c r="Q694" s="1349"/>
      <c r="R694" s="1349"/>
      <c r="S694" s="1349"/>
      <c r="T694" s="1349"/>
      <c r="U694" s="1349"/>
      <c r="V694" s="1349"/>
      <c r="W694" s="1349"/>
      <c r="X694" s="1349"/>
      <c r="Y694" s="1349"/>
      <c r="Z694" s="1349"/>
      <c r="AA694" s="1349"/>
      <c r="AB694" s="1349"/>
      <c r="AC694" s="1349"/>
      <c r="AD694" s="1349"/>
      <c r="AE694" s="1349"/>
      <c r="AF694" s="1349"/>
      <c r="AG694" s="1349"/>
      <c r="AH694" s="1349"/>
      <c r="AI694" s="1349"/>
      <c r="AJ694" s="1349"/>
      <c r="AK694" s="1349"/>
      <c r="AL694" s="1349"/>
      <c r="AM694" s="1349"/>
      <c r="AN694" s="1349"/>
      <c r="AO694" s="1349"/>
    </row>
    <row r="695">
      <c r="G695" s="1349"/>
      <c r="H695" s="1349"/>
      <c r="I695" s="1349"/>
      <c r="J695" s="1349"/>
      <c r="K695" s="1349"/>
      <c r="L695" s="1349"/>
      <c r="M695" s="1349"/>
      <c r="N695" s="1349"/>
      <c r="O695" s="1349"/>
      <c r="P695" s="1349"/>
      <c r="Q695" s="1349"/>
      <c r="R695" s="1349"/>
      <c r="S695" s="1349"/>
      <c r="T695" s="1349"/>
      <c r="U695" s="1349"/>
      <c r="V695" s="1349"/>
      <c r="W695" s="1349"/>
      <c r="X695" s="1349"/>
      <c r="Y695" s="1349"/>
      <c r="Z695" s="1349"/>
      <c r="AA695" s="1349"/>
      <c r="AB695" s="1349"/>
      <c r="AC695" s="1349"/>
      <c r="AD695" s="1349"/>
      <c r="AE695" s="1349"/>
      <c r="AF695" s="1349"/>
      <c r="AG695" s="1349"/>
      <c r="AH695" s="1349"/>
      <c r="AI695" s="1349"/>
      <c r="AJ695" s="1349"/>
      <c r="AK695" s="1349"/>
      <c r="AL695" s="1349"/>
      <c r="AM695" s="1349"/>
      <c r="AN695" s="1349"/>
      <c r="AO695" s="1349"/>
    </row>
    <row r="696">
      <c r="G696" s="1349"/>
      <c r="H696" s="1349"/>
      <c r="I696" s="1349"/>
      <c r="J696" s="1349"/>
      <c r="K696" s="1349"/>
      <c r="L696" s="1349"/>
      <c r="M696" s="1349"/>
      <c r="N696" s="1349"/>
      <c r="O696" s="1349"/>
      <c r="P696" s="1349"/>
      <c r="Q696" s="1349"/>
      <c r="R696" s="1349"/>
      <c r="S696" s="1349"/>
      <c r="T696" s="1349"/>
      <c r="U696" s="1349"/>
      <c r="V696" s="1349"/>
      <c r="W696" s="1349"/>
      <c r="X696" s="1349"/>
      <c r="Y696" s="1349"/>
      <c r="Z696" s="1349"/>
      <c r="AA696" s="1349"/>
      <c r="AB696" s="1349"/>
      <c r="AC696" s="1349"/>
      <c r="AD696" s="1349"/>
      <c r="AE696" s="1349"/>
      <c r="AF696" s="1349"/>
      <c r="AG696" s="1349"/>
      <c r="AH696" s="1349"/>
      <c r="AI696" s="1349"/>
      <c r="AJ696" s="1349"/>
      <c r="AK696" s="1349"/>
      <c r="AL696" s="1349"/>
      <c r="AM696" s="1349"/>
      <c r="AN696" s="1349"/>
      <c r="AO696" s="1349"/>
    </row>
    <row r="697">
      <c r="G697" s="1349"/>
      <c r="H697" s="1349"/>
      <c r="I697" s="1349"/>
      <c r="J697" s="1349"/>
      <c r="K697" s="1349"/>
      <c r="L697" s="1349"/>
      <c r="M697" s="1349"/>
      <c r="N697" s="1349"/>
      <c r="O697" s="1349"/>
      <c r="P697" s="1349"/>
      <c r="Q697" s="1349"/>
      <c r="R697" s="1349"/>
      <c r="S697" s="1349"/>
      <c r="T697" s="1349"/>
      <c r="U697" s="1349"/>
      <c r="V697" s="1349"/>
      <c r="W697" s="1349"/>
      <c r="X697" s="1349"/>
      <c r="Y697" s="1349"/>
      <c r="Z697" s="1349"/>
      <c r="AA697" s="1349"/>
      <c r="AB697" s="1349"/>
      <c r="AC697" s="1349"/>
      <c r="AD697" s="1349"/>
      <c r="AE697" s="1349"/>
      <c r="AF697" s="1349"/>
      <c r="AG697" s="1349"/>
      <c r="AH697" s="1349"/>
      <c r="AI697" s="1349"/>
      <c r="AJ697" s="1349"/>
      <c r="AK697" s="1349"/>
      <c r="AL697" s="1349"/>
      <c r="AM697" s="1349"/>
      <c r="AN697" s="1349"/>
      <c r="AO697" s="1349"/>
    </row>
    <row r="698">
      <c r="G698" s="1349"/>
      <c r="H698" s="1349"/>
      <c r="I698" s="1349"/>
      <c r="J698" s="1349"/>
      <c r="K698" s="1349"/>
      <c r="L698" s="1349"/>
      <c r="M698" s="1349"/>
      <c r="N698" s="1349"/>
      <c r="O698" s="1349"/>
      <c r="P698" s="1349"/>
      <c r="Q698" s="1349"/>
      <c r="R698" s="1349"/>
      <c r="S698" s="1349"/>
      <c r="T698" s="1349"/>
      <c r="U698" s="1349"/>
      <c r="V698" s="1349"/>
      <c r="W698" s="1349"/>
      <c r="X698" s="1349"/>
      <c r="Y698" s="1349"/>
      <c r="Z698" s="1349"/>
      <c r="AA698" s="1349"/>
      <c r="AB698" s="1349"/>
      <c r="AC698" s="1349"/>
      <c r="AD698" s="1349"/>
      <c r="AE698" s="1349"/>
      <c r="AF698" s="1349"/>
      <c r="AG698" s="1349"/>
      <c r="AH698" s="1349"/>
      <c r="AI698" s="1349"/>
      <c r="AJ698" s="1349"/>
      <c r="AK698" s="1349"/>
      <c r="AL698" s="1349"/>
      <c r="AM698" s="1349"/>
      <c r="AN698" s="1349"/>
      <c r="AO698" s="1349"/>
    </row>
    <row r="699">
      <c r="G699" s="1349"/>
      <c r="H699" s="1349"/>
      <c r="I699" s="1349"/>
      <c r="J699" s="1349"/>
      <c r="K699" s="1349"/>
      <c r="L699" s="1349"/>
      <c r="M699" s="1349"/>
      <c r="N699" s="1349"/>
      <c r="O699" s="1349"/>
      <c r="P699" s="1349"/>
      <c r="Q699" s="1349"/>
      <c r="R699" s="1349"/>
      <c r="S699" s="1349"/>
      <c r="T699" s="1349"/>
      <c r="U699" s="1349"/>
      <c r="V699" s="1349"/>
      <c r="W699" s="1349"/>
      <c r="X699" s="1349"/>
      <c r="Y699" s="1349"/>
      <c r="Z699" s="1349"/>
      <c r="AA699" s="1349"/>
      <c r="AB699" s="1349"/>
      <c r="AC699" s="1349"/>
      <c r="AD699" s="1349"/>
      <c r="AE699" s="1349"/>
      <c r="AF699" s="1349"/>
      <c r="AG699" s="1349"/>
      <c r="AH699" s="1349"/>
      <c r="AI699" s="1349"/>
      <c r="AJ699" s="1349"/>
      <c r="AK699" s="1349"/>
      <c r="AL699" s="1349"/>
      <c r="AM699" s="1349"/>
      <c r="AN699" s="1349"/>
      <c r="AO699" s="1349"/>
    </row>
    <row r="700">
      <c r="G700" s="1349"/>
      <c r="H700" s="1349"/>
      <c r="I700" s="1349"/>
      <c r="J700" s="1349"/>
      <c r="K700" s="1349"/>
      <c r="L700" s="1349"/>
      <c r="M700" s="1349"/>
      <c r="N700" s="1349"/>
      <c r="O700" s="1349"/>
      <c r="P700" s="1349"/>
      <c r="Q700" s="1349"/>
      <c r="R700" s="1349"/>
      <c r="S700" s="1349"/>
      <c r="T700" s="1349"/>
      <c r="U700" s="1349"/>
      <c r="V700" s="1349"/>
      <c r="W700" s="1349"/>
      <c r="X700" s="1349"/>
      <c r="Y700" s="1349"/>
      <c r="Z700" s="1349"/>
      <c r="AA700" s="1349"/>
      <c r="AB700" s="1349"/>
      <c r="AC700" s="1349"/>
      <c r="AD700" s="1349"/>
      <c r="AE700" s="1349"/>
      <c r="AF700" s="1349"/>
      <c r="AG700" s="1349"/>
      <c r="AH700" s="1349"/>
      <c r="AI700" s="1349"/>
      <c r="AJ700" s="1349"/>
      <c r="AK700" s="1349"/>
      <c r="AL700" s="1349"/>
      <c r="AM700" s="1349"/>
      <c r="AN700" s="1349"/>
      <c r="AO700" s="1349"/>
    </row>
    <row r="701">
      <c r="G701" s="1349"/>
      <c r="H701" s="1349"/>
      <c r="I701" s="1349"/>
      <c r="J701" s="1349"/>
      <c r="K701" s="1349"/>
      <c r="L701" s="1349"/>
      <c r="M701" s="1349"/>
      <c r="N701" s="1349"/>
      <c r="O701" s="1349"/>
      <c r="P701" s="1349"/>
      <c r="Q701" s="1349"/>
      <c r="R701" s="1349"/>
      <c r="S701" s="1349"/>
      <c r="T701" s="1349"/>
      <c r="U701" s="1349"/>
      <c r="V701" s="1349"/>
      <c r="W701" s="1349"/>
      <c r="X701" s="1349"/>
      <c r="Y701" s="1349"/>
      <c r="Z701" s="1349"/>
      <c r="AA701" s="1349"/>
      <c r="AB701" s="1349"/>
      <c r="AC701" s="1349"/>
      <c r="AD701" s="1349"/>
      <c r="AE701" s="1349"/>
      <c r="AF701" s="1349"/>
      <c r="AG701" s="1349"/>
      <c r="AH701" s="1349"/>
      <c r="AI701" s="1349"/>
      <c r="AJ701" s="1349"/>
      <c r="AK701" s="1349"/>
      <c r="AL701" s="1349"/>
      <c r="AM701" s="1349"/>
      <c r="AN701" s="1349"/>
      <c r="AO701" s="1349"/>
    </row>
    <row r="702">
      <c r="G702" s="1349"/>
      <c r="H702" s="1349"/>
      <c r="I702" s="1349"/>
      <c r="J702" s="1349"/>
      <c r="K702" s="1349"/>
      <c r="L702" s="1349"/>
      <c r="M702" s="1349"/>
      <c r="N702" s="1349"/>
      <c r="O702" s="1349"/>
      <c r="P702" s="1349"/>
      <c r="Q702" s="1349"/>
      <c r="R702" s="1349"/>
      <c r="S702" s="1349"/>
      <c r="T702" s="1349"/>
      <c r="U702" s="1349"/>
      <c r="V702" s="1349"/>
      <c r="W702" s="1349"/>
      <c r="X702" s="1349"/>
      <c r="Y702" s="1349"/>
      <c r="Z702" s="1349"/>
      <c r="AA702" s="1349"/>
      <c r="AB702" s="1349"/>
      <c r="AC702" s="1349"/>
      <c r="AD702" s="1349"/>
      <c r="AE702" s="1349"/>
      <c r="AF702" s="1349"/>
      <c r="AG702" s="1349"/>
      <c r="AH702" s="1349"/>
      <c r="AI702" s="1349"/>
      <c r="AJ702" s="1349"/>
      <c r="AK702" s="1349"/>
      <c r="AL702" s="1349"/>
      <c r="AM702" s="1349"/>
      <c r="AN702" s="1349"/>
      <c r="AO702" s="1349"/>
    </row>
    <row r="703">
      <c r="G703" s="1349"/>
      <c r="H703" s="1349"/>
      <c r="I703" s="1349"/>
      <c r="J703" s="1349"/>
      <c r="K703" s="1349"/>
      <c r="L703" s="1349"/>
      <c r="M703" s="1349"/>
      <c r="N703" s="1349"/>
      <c r="O703" s="1349"/>
      <c r="P703" s="1349"/>
      <c r="Q703" s="1349"/>
      <c r="R703" s="1349"/>
      <c r="S703" s="1349"/>
      <c r="T703" s="1349"/>
      <c r="U703" s="1349"/>
      <c r="V703" s="1349"/>
      <c r="W703" s="1349"/>
      <c r="X703" s="1349"/>
      <c r="Y703" s="1349"/>
      <c r="Z703" s="1349"/>
      <c r="AA703" s="1349"/>
      <c r="AB703" s="1349"/>
      <c r="AC703" s="1349"/>
      <c r="AD703" s="1349"/>
      <c r="AE703" s="1349"/>
      <c r="AF703" s="1349"/>
      <c r="AG703" s="1349"/>
      <c r="AH703" s="1349"/>
      <c r="AI703" s="1349"/>
      <c r="AJ703" s="1349"/>
      <c r="AK703" s="1349"/>
      <c r="AL703" s="1349"/>
      <c r="AM703" s="1349"/>
      <c r="AN703" s="1349"/>
      <c r="AO703" s="1349"/>
    </row>
    <row r="704">
      <c r="G704" s="1349"/>
      <c r="H704" s="1349"/>
      <c r="I704" s="1349"/>
      <c r="J704" s="1349"/>
      <c r="K704" s="1349"/>
      <c r="L704" s="1349"/>
      <c r="M704" s="1349"/>
      <c r="N704" s="1349"/>
      <c r="O704" s="1349"/>
      <c r="P704" s="1349"/>
      <c r="Q704" s="1349"/>
      <c r="R704" s="1349"/>
      <c r="S704" s="1349"/>
      <c r="T704" s="1349"/>
      <c r="U704" s="1349"/>
      <c r="V704" s="1349"/>
      <c r="W704" s="1349"/>
      <c r="X704" s="1349"/>
      <c r="Y704" s="1349"/>
      <c r="Z704" s="1349"/>
      <c r="AA704" s="1349"/>
      <c r="AB704" s="1349"/>
      <c r="AC704" s="1349"/>
      <c r="AD704" s="1349"/>
      <c r="AE704" s="1349"/>
      <c r="AF704" s="1349"/>
      <c r="AG704" s="1349"/>
      <c r="AH704" s="1349"/>
      <c r="AI704" s="1349"/>
      <c r="AJ704" s="1349"/>
      <c r="AK704" s="1349"/>
      <c r="AL704" s="1349"/>
      <c r="AM704" s="1349"/>
      <c r="AN704" s="1349"/>
      <c r="AO704" s="1349"/>
    </row>
    <row r="705">
      <c r="G705" s="1349"/>
      <c r="H705" s="1349"/>
      <c r="I705" s="1349"/>
      <c r="J705" s="1349"/>
      <c r="K705" s="1349"/>
      <c r="L705" s="1349"/>
      <c r="M705" s="1349"/>
      <c r="N705" s="1349"/>
      <c r="O705" s="1349"/>
      <c r="P705" s="1349"/>
      <c r="Q705" s="1349"/>
      <c r="R705" s="1349"/>
      <c r="S705" s="1349"/>
      <c r="T705" s="1349"/>
      <c r="U705" s="1349"/>
      <c r="V705" s="1349"/>
      <c r="W705" s="1349"/>
      <c r="X705" s="1349"/>
      <c r="Y705" s="1349"/>
      <c r="Z705" s="1349"/>
      <c r="AA705" s="1349"/>
      <c r="AB705" s="1349"/>
      <c r="AC705" s="1349"/>
      <c r="AD705" s="1349"/>
      <c r="AE705" s="1349"/>
      <c r="AF705" s="1349"/>
      <c r="AG705" s="1349"/>
      <c r="AH705" s="1349"/>
      <c r="AI705" s="1349"/>
      <c r="AJ705" s="1349"/>
      <c r="AK705" s="1349"/>
      <c r="AL705" s="1349"/>
      <c r="AM705" s="1349"/>
      <c r="AN705" s="1349"/>
      <c r="AO705" s="1349"/>
    </row>
    <row r="706">
      <c r="G706" s="1349"/>
      <c r="H706" s="1349"/>
      <c r="I706" s="1349"/>
      <c r="J706" s="1349"/>
      <c r="K706" s="1349"/>
      <c r="L706" s="1349"/>
      <c r="M706" s="1349"/>
      <c r="N706" s="1349"/>
      <c r="O706" s="1349"/>
      <c r="P706" s="1349"/>
      <c r="Q706" s="1349"/>
      <c r="R706" s="1349"/>
      <c r="S706" s="1349"/>
      <c r="T706" s="1349"/>
      <c r="U706" s="1349"/>
      <c r="V706" s="1349"/>
      <c r="W706" s="1349"/>
      <c r="X706" s="1349"/>
      <c r="Y706" s="1349"/>
      <c r="Z706" s="1349"/>
      <c r="AA706" s="1349"/>
      <c r="AB706" s="1349"/>
      <c r="AC706" s="1349"/>
      <c r="AD706" s="1349"/>
      <c r="AE706" s="1349"/>
      <c r="AF706" s="1349"/>
      <c r="AG706" s="1349"/>
      <c r="AH706" s="1349"/>
      <c r="AI706" s="1349"/>
      <c r="AJ706" s="1349"/>
      <c r="AK706" s="1349"/>
      <c r="AL706" s="1349"/>
      <c r="AM706" s="1349"/>
      <c r="AN706" s="1349"/>
      <c r="AO706" s="1349"/>
    </row>
    <row r="707">
      <c r="G707" s="1349"/>
      <c r="H707" s="1349"/>
      <c r="I707" s="1349"/>
      <c r="J707" s="1349"/>
      <c r="K707" s="1349"/>
      <c r="L707" s="1349"/>
      <c r="M707" s="1349"/>
      <c r="N707" s="1349"/>
      <c r="O707" s="1349"/>
      <c r="P707" s="1349"/>
      <c r="Q707" s="1349"/>
      <c r="R707" s="1349"/>
      <c r="S707" s="1349"/>
      <c r="T707" s="1349"/>
      <c r="U707" s="1349"/>
      <c r="V707" s="1349"/>
      <c r="W707" s="1349"/>
      <c r="X707" s="1349"/>
      <c r="Y707" s="1349"/>
      <c r="Z707" s="1349"/>
      <c r="AA707" s="1349"/>
      <c r="AB707" s="1349"/>
      <c r="AC707" s="1349"/>
      <c r="AD707" s="1349"/>
      <c r="AE707" s="1349"/>
      <c r="AF707" s="1349"/>
      <c r="AG707" s="1349"/>
      <c r="AH707" s="1349"/>
      <c r="AI707" s="1349"/>
      <c r="AJ707" s="1349"/>
      <c r="AK707" s="1349"/>
      <c r="AL707" s="1349"/>
      <c r="AM707" s="1349"/>
      <c r="AN707" s="1349"/>
      <c r="AO707" s="1349"/>
    </row>
    <row r="708">
      <c r="G708" s="1349"/>
      <c r="H708" s="1349"/>
      <c r="I708" s="1349"/>
      <c r="J708" s="1349"/>
      <c r="K708" s="1349"/>
      <c r="L708" s="1349"/>
      <c r="M708" s="1349"/>
      <c r="N708" s="1349"/>
      <c r="O708" s="1349"/>
      <c r="P708" s="1349"/>
      <c r="Q708" s="1349"/>
      <c r="R708" s="1349"/>
      <c r="S708" s="1349"/>
      <c r="T708" s="1349"/>
      <c r="U708" s="1349"/>
      <c r="V708" s="1349"/>
      <c r="W708" s="1349"/>
      <c r="X708" s="1349"/>
      <c r="Y708" s="1349"/>
      <c r="Z708" s="1349"/>
      <c r="AA708" s="1349"/>
      <c r="AB708" s="1349"/>
      <c r="AC708" s="1349"/>
      <c r="AD708" s="1349"/>
      <c r="AE708" s="1349"/>
      <c r="AF708" s="1349"/>
      <c r="AG708" s="1349"/>
      <c r="AH708" s="1349"/>
      <c r="AI708" s="1349"/>
      <c r="AJ708" s="1349"/>
      <c r="AK708" s="1349"/>
      <c r="AL708" s="1349"/>
      <c r="AM708" s="1349"/>
      <c r="AN708" s="1349"/>
      <c r="AO708" s="1349"/>
    </row>
    <row r="709">
      <c r="G709" s="1349"/>
      <c r="H709" s="1349"/>
      <c r="I709" s="1349"/>
      <c r="J709" s="1349"/>
      <c r="K709" s="1349"/>
      <c r="L709" s="1349"/>
      <c r="M709" s="1349"/>
      <c r="N709" s="1349"/>
      <c r="O709" s="1349"/>
      <c r="P709" s="1349"/>
      <c r="Q709" s="1349"/>
      <c r="R709" s="1349"/>
      <c r="S709" s="1349"/>
      <c r="T709" s="1349"/>
      <c r="U709" s="1349"/>
      <c r="V709" s="1349"/>
      <c r="W709" s="1349"/>
      <c r="X709" s="1349"/>
      <c r="Y709" s="1349"/>
      <c r="Z709" s="1349"/>
      <c r="AA709" s="1349"/>
      <c r="AB709" s="1349"/>
      <c r="AC709" s="1349"/>
      <c r="AD709" s="1349"/>
      <c r="AE709" s="1349"/>
      <c r="AF709" s="1349"/>
      <c r="AG709" s="1349"/>
      <c r="AH709" s="1349"/>
      <c r="AI709" s="1349"/>
      <c r="AJ709" s="1349"/>
      <c r="AK709" s="1349"/>
      <c r="AL709" s="1349"/>
      <c r="AM709" s="1349"/>
      <c r="AN709" s="1349"/>
      <c r="AO709" s="1349"/>
    </row>
    <row r="710">
      <c r="G710" s="1349"/>
      <c r="H710" s="1349"/>
      <c r="I710" s="1349"/>
      <c r="J710" s="1349"/>
      <c r="K710" s="1349"/>
      <c r="L710" s="1349"/>
      <c r="M710" s="1349"/>
      <c r="N710" s="1349"/>
      <c r="O710" s="1349"/>
      <c r="P710" s="1349"/>
      <c r="Q710" s="1349"/>
      <c r="R710" s="1349"/>
      <c r="S710" s="1349"/>
      <c r="T710" s="1349"/>
      <c r="U710" s="1349"/>
      <c r="V710" s="1349"/>
      <c r="W710" s="1349"/>
      <c r="X710" s="1349"/>
      <c r="Y710" s="1349"/>
      <c r="Z710" s="1349"/>
      <c r="AA710" s="1349"/>
      <c r="AB710" s="1349"/>
      <c r="AC710" s="1349"/>
      <c r="AD710" s="1349"/>
      <c r="AE710" s="1349"/>
      <c r="AF710" s="1349"/>
      <c r="AG710" s="1349"/>
      <c r="AH710" s="1349"/>
      <c r="AI710" s="1349"/>
      <c r="AJ710" s="1349"/>
      <c r="AK710" s="1349"/>
      <c r="AL710" s="1349"/>
      <c r="AM710" s="1349"/>
      <c r="AN710" s="1349"/>
      <c r="AO710" s="1349"/>
    </row>
    <row r="711">
      <c r="G711" s="1349"/>
      <c r="H711" s="1349"/>
      <c r="I711" s="1349"/>
      <c r="J711" s="1349"/>
      <c r="K711" s="1349"/>
      <c r="L711" s="1349"/>
      <c r="M711" s="1349"/>
      <c r="N711" s="1349"/>
      <c r="O711" s="1349"/>
      <c r="P711" s="1349"/>
      <c r="Q711" s="1349"/>
      <c r="R711" s="1349"/>
      <c r="S711" s="1349"/>
      <c r="T711" s="1349"/>
      <c r="U711" s="1349"/>
      <c r="V711" s="1349"/>
      <c r="W711" s="1349"/>
      <c r="X711" s="1349"/>
      <c r="Y711" s="1349"/>
      <c r="Z711" s="1349"/>
      <c r="AA711" s="1349"/>
      <c r="AB711" s="1349"/>
      <c r="AC711" s="1349"/>
      <c r="AD711" s="1349"/>
      <c r="AE711" s="1349"/>
      <c r="AF711" s="1349"/>
      <c r="AG711" s="1349"/>
      <c r="AH711" s="1349"/>
      <c r="AI711" s="1349"/>
      <c r="AJ711" s="1349"/>
      <c r="AK711" s="1349"/>
      <c r="AL711" s="1349"/>
      <c r="AM711" s="1349"/>
      <c r="AN711" s="1349"/>
      <c r="AO711" s="1349"/>
    </row>
    <row r="712">
      <c r="G712" s="1349"/>
      <c r="H712" s="1349"/>
      <c r="I712" s="1349"/>
      <c r="J712" s="1349"/>
      <c r="K712" s="1349"/>
      <c r="L712" s="1349"/>
      <c r="M712" s="1349"/>
      <c r="N712" s="1349"/>
      <c r="O712" s="1349"/>
      <c r="P712" s="1349"/>
      <c r="Q712" s="1349"/>
      <c r="R712" s="1349"/>
      <c r="S712" s="1349"/>
      <c r="T712" s="1349"/>
      <c r="U712" s="1349"/>
      <c r="V712" s="1349"/>
      <c r="W712" s="1349"/>
      <c r="X712" s="1349"/>
      <c r="Y712" s="1349"/>
      <c r="Z712" s="1349"/>
      <c r="AA712" s="1349"/>
      <c r="AB712" s="1349"/>
      <c r="AC712" s="1349"/>
      <c r="AD712" s="1349"/>
      <c r="AE712" s="1349"/>
      <c r="AF712" s="1349"/>
      <c r="AG712" s="1349"/>
      <c r="AH712" s="1349"/>
      <c r="AI712" s="1349"/>
      <c r="AJ712" s="1349"/>
      <c r="AK712" s="1349"/>
      <c r="AL712" s="1349"/>
      <c r="AM712" s="1349"/>
      <c r="AN712" s="1349"/>
      <c r="AO712" s="1349"/>
    </row>
    <row r="713">
      <c r="G713" s="1349"/>
      <c r="H713" s="1349"/>
      <c r="I713" s="1349"/>
      <c r="J713" s="1349"/>
      <c r="K713" s="1349"/>
      <c r="L713" s="1349"/>
      <c r="M713" s="1349"/>
      <c r="N713" s="1349"/>
      <c r="O713" s="1349"/>
      <c r="P713" s="1349"/>
      <c r="Q713" s="1349"/>
      <c r="R713" s="1349"/>
      <c r="S713" s="1349"/>
      <c r="T713" s="1349"/>
      <c r="U713" s="1349"/>
      <c r="V713" s="1349"/>
      <c r="W713" s="1349"/>
      <c r="X713" s="1349"/>
      <c r="Y713" s="1349"/>
      <c r="Z713" s="1349"/>
      <c r="AA713" s="1349"/>
      <c r="AB713" s="1349"/>
      <c r="AC713" s="1349"/>
      <c r="AD713" s="1349"/>
      <c r="AE713" s="1349"/>
      <c r="AF713" s="1349"/>
      <c r="AG713" s="1349"/>
      <c r="AH713" s="1349"/>
      <c r="AI713" s="1349"/>
      <c r="AJ713" s="1349"/>
      <c r="AK713" s="1349"/>
      <c r="AL713" s="1349"/>
      <c r="AM713" s="1349"/>
      <c r="AN713" s="1349"/>
      <c r="AO713" s="1349"/>
    </row>
    <row r="714">
      <c r="G714" s="1349"/>
      <c r="H714" s="1349"/>
      <c r="I714" s="1349"/>
      <c r="J714" s="1349"/>
      <c r="K714" s="1349"/>
      <c r="L714" s="1349"/>
      <c r="M714" s="1349"/>
      <c r="N714" s="1349"/>
      <c r="O714" s="1349"/>
      <c r="P714" s="1349"/>
      <c r="Q714" s="1349"/>
      <c r="R714" s="1349"/>
      <c r="S714" s="1349"/>
      <c r="T714" s="1349"/>
      <c r="U714" s="1349"/>
      <c r="V714" s="1349"/>
      <c r="W714" s="1349"/>
      <c r="X714" s="1349"/>
      <c r="Y714" s="1349"/>
      <c r="Z714" s="1349"/>
      <c r="AA714" s="1349"/>
      <c r="AB714" s="1349"/>
      <c r="AC714" s="1349"/>
      <c r="AD714" s="1349"/>
      <c r="AE714" s="1349"/>
      <c r="AF714" s="1349"/>
      <c r="AG714" s="1349"/>
      <c r="AH714" s="1349"/>
      <c r="AI714" s="1349"/>
      <c r="AJ714" s="1349"/>
      <c r="AK714" s="1349"/>
      <c r="AL714" s="1349"/>
      <c r="AM714" s="1349"/>
      <c r="AN714" s="1349"/>
      <c r="AO714" s="1349"/>
    </row>
    <row r="715">
      <c r="G715" s="1349"/>
      <c r="H715" s="1349"/>
      <c r="I715" s="1349"/>
      <c r="J715" s="1349"/>
      <c r="K715" s="1349"/>
      <c r="L715" s="1349"/>
      <c r="M715" s="1349"/>
      <c r="N715" s="1349"/>
      <c r="O715" s="1349"/>
      <c r="P715" s="1349"/>
      <c r="Q715" s="1349"/>
      <c r="R715" s="1349"/>
      <c r="S715" s="1349"/>
      <c r="T715" s="1349"/>
      <c r="U715" s="1349"/>
      <c r="V715" s="1349"/>
      <c r="W715" s="1349"/>
      <c r="X715" s="1349"/>
      <c r="Y715" s="1349"/>
      <c r="Z715" s="1349"/>
      <c r="AA715" s="1349"/>
      <c r="AB715" s="1349"/>
      <c r="AC715" s="1349"/>
      <c r="AD715" s="1349"/>
      <c r="AE715" s="1349"/>
      <c r="AF715" s="1349"/>
      <c r="AG715" s="1349"/>
      <c r="AH715" s="1349"/>
      <c r="AI715" s="1349"/>
      <c r="AJ715" s="1349"/>
      <c r="AK715" s="1349"/>
      <c r="AL715" s="1349"/>
      <c r="AM715" s="1349"/>
      <c r="AN715" s="1349"/>
      <c r="AO715" s="1349"/>
    </row>
    <row r="716">
      <c r="G716" s="1349"/>
      <c r="H716" s="1349"/>
      <c r="I716" s="1349"/>
      <c r="J716" s="1349"/>
      <c r="K716" s="1349"/>
      <c r="L716" s="1349"/>
      <c r="M716" s="1349"/>
      <c r="N716" s="1349"/>
      <c r="O716" s="1349"/>
      <c r="P716" s="1349"/>
      <c r="Q716" s="1349"/>
      <c r="R716" s="1349"/>
      <c r="S716" s="1349"/>
      <c r="T716" s="1349"/>
      <c r="U716" s="1349"/>
      <c r="V716" s="1349"/>
      <c r="W716" s="1349"/>
      <c r="X716" s="1349"/>
      <c r="Y716" s="1349"/>
      <c r="Z716" s="1349"/>
      <c r="AA716" s="1349"/>
      <c r="AB716" s="1349"/>
      <c r="AC716" s="1349"/>
      <c r="AD716" s="1349"/>
      <c r="AE716" s="1349"/>
      <c r="AF716" s="1349"/>
      <c r="AG716" s="1349"/>
      <c r="AH716" s="1349"/>
      <c r="AI716" s="1349"/>
      <c r="AJ716" s="1349"/>
      <c r="AK716" s="1349"/>
      <c r="AL716" s="1349"/>
      <c r="AM716" s="1349"/>
      <c r="AN716" s="1349"/>
      <c r="AO716" s="1349"/>
    </row>
    <row r="717">
      <c r="G717" s="1349"/>
      <c r="H717" s="1349"/>
      <c r="I717" s="1349"/>
      <c r="J717" s="1349"/>
      <c r="K717" s="1349"/>
      <c r="L717" s="1349"/>
      <c r="M717" s="1349"/>
      <c r="N717" s="1349"/>
      <c r="O717" s="1349"/>
      <c r="P717" s="1349"/>
      <c r="Q717" s="1349"/>
      <c r="R717" s="1349"/>
      <c r="S717" s="1349"/>
      <c r="T717" s="1349"/>
      <c r="U717" s="1349"/>
      <c r="V717" s="1349"/>
      <c r="W717" s="1349"/>
      <c r="X717" s="1349"/>
      <c r="Y717" s="1349"/>
      <c r="Z717" s="1349"/>
      <c r="AA717" s="1349"/>
      <c r="AB717" s="1349"/>
      <c r="AC717" s="1349"/>
      <c r="AD717" s="1349"/>
      <c r="AE717" s="1349"/>
      <c r="AF717" s="1349"/>
      <c r="AG717" s="1349"/>
      <c r="AH717" s="1349"/>
      <c r="AI717" s="1349"/>
      <c r="AJ717" s="1349"/>
      <c r="AK717" s="1349"/>
      <c r="AL717" s="1349"/>
      <c r="AM717" s="1349"/>
      <c r="AN717" s="1349"/>
      <c r="AO717" s="1349"/>
    </row>
    <row r="718">
      <c r="G718" s="1349"/>
      <c r="H718" s="1349"/>
      <c r="I718" s="1349"/>
      <c r="J718" s="1349"/>
      <c r="K718" s="1349"/>
      <c r="L718" s="1349"/>
      <c r="M718" s="1349"/>
      <c r="N718" s="1349"/>
      <c r="O718" s="1349"/>
      <c r="P718" s="1349"/>
      <c r="Q718" s="1349"/>
      <c r="R718" s="1349"/>
      <c r="S718" s="1349"/>
      <c r="T718" s="1349"/>
      <c r="U718" s="1349"/>
      <c r="V718" s="1349"/>
      <c r="W718" s="1349"/>
      <c r="X718" s="1349"/>
      <c r="Y718" s="1349"/>
      <c r="Z718" s="1349"/>
      <c r="AA718" s="1349"/>
      <c r="AB718" s="1349"/>
      <c r="AC718" s="1349"/>
      <c r="AD718" s="1349"/>
      <c r="AE718" s="1349"/>
      <c r="AF718" s="1349"/>
      <c r="AG718" s="1349"/>
      <c r="AH718" s="1349"/>
      <c r="AI718" s="1349"/>
      <c r="AJ718" s="1349"/>
      <c r="AK718" s="1349"/>
      <c r="AL718" s="1349"/>
      <c r="AM718" s="1349"/>
      <c r="AN718" s="1349"/>
      <c r="AO718" s="1349"/>
    </row>
    <row r="719">
      <c r="G719" s="1349"/>
      <c r="H719" s="1349"/>
      <c r="I719" s="1349"/>
      <c r="J719" s="1349"/>
      <c r="K719" s="1349"/>
      <c r="L719" s="1349"/>
      <c r="M719" s="1349"/>
      <c r="N719" s="1349"/>
      <c r="O719" s="1349"/>
      <c r="P719" s="1349"/>
      <c r="Q719" s="1349"/>
      <c r="R719" s="1349"/>
      <c r="S719" s="1349"/>
      <c r="T719" s="1349"/>
      <c r="U719" s="1349"/>
      <c r="V719" s="1349"/>
      <c r="W719" s="1349"/>
      <c r="X719" s="1349"/>
      <c r="Y719" s="1349"/>
      <c r="Z719" s="1349"/>
      <c r="AA719" s="1349"/>
      <c r="AB719" s="1349"/>
      <c r="AC719" s="1349"/>
      <c r="AD719" s="1349"/>
      <c r="AE719" s="1349"/>
      <c r="AF719" s="1349"/>
      <c r="AG719" s="1349"/>
      <c r="AH719" s="1349"/>
      <c r="AI719" s="1349"/>
      <c r="AJ719" s="1349"/>
      <c r="AK719" s="1349"/>
      <c r="AL719" s="1349"/>
      <c r="AM719" s="1349"/>
      <c r="AN719" s="1349"/>
      <c r="AO719" s="1349"/>
    </row>
    <row r="720">
      <c r="G720" s="1349"/>
      <c r="H720" s="1349"/>
      <c r="I720" s="1349"/>
      <c r="J720" s="1349"/>
      <c r="K720" s="1349"/>
      <c r="L720" s="1349"/>
      <c r="M720" s="1349"/>
      <c r="N720" s="1349"/>
      <c r="O720" s="1349"/>
      <c r="P720" s="1349"/>
      <c r="Q720" s="1349"/>
      <c r="R720" s="1349"/>
      <c r="S720" s="1349"/>
      <c r="T720" s="1349"/>
      <c r="U720" s="1349"/>
      <c r="V720" s="1349"/>
      <c r="W720" s="1349"/>
      <c r="X720" s="1349"/>
      <c r="Y720" s="1349"/>
      <c r="Z720" s="1349"/>
      <c r="AA720" s="1349"/>
      <c r="AB720" s="1349"/>
      <c r="AC720" s="1349"/>
      <c r="AD720" s="1349"/>
      <c r="AE720" s="1349"/>
      <c r="AF720" s="1349"/>
      <c r="AG720" s="1349"/>
      <c r="AH720" s="1349"/>
      <c r="AI720" s="1349"/>
      <c r="AJ720" s="1349"/>
      <c r="AK720" s="1349"/>
      <c r="AL720" s="1349"/>
      <c r="AM720" s="1349"/>
      <c r="AN720" s="1349"/>
      <c r="AO720" s="1349"/>
    </row>
    <row r="721">
      <c r="G721" s="1349"/>
      <c r="H721" s="1349"/>
      <c r="I721" s="1349"/>
      <c r="J721" s="1349"/>
      <c r="K721" s="1349"/>
      <c r="L721" s="1349"/>
      <c r="M721" s="1349"/>
      <c r="N721" s="1349"/>
      <c r="O721" s="1349"/>
      <c r="P721" s="1349"/>
      <c r="Q721" s="1349"/>
      <c r="R721" s="1349"/>
      <c r="S721" s="1349"/>
      <c r="T721" s="1349"/>
      <c r="U721" s="1349"/>
      <c r="V721" s="1349"/>
      <c r="W721" s="1349"/>
      <c r="X721" s="1349"/>
      <c r="Y721" s="1349"/>
      <c r="Z721" s="1349"/>
      <c r="AA721" s="1349"/>
      <c r="AB721" s="1349"/>
      <c r="AC721" s="1349"/>
      <c r="AD721" s="1349"/>
      <c r="AE721" s="1349"/>
      <c r="AF721" s="1349"/>
      <c r="AG721" s="1349"/>
      <c r="AH721" s="1349"/>
      <c r="AI721" s="1349"/>
      <c r="AJ721" s="1349"/>
      <c r="AK721" s="1349"/>
      <c r="AL721" s="1349"/>
      <c r="AM721" s="1349"/>
      <c r="AN721" s="1349"/>
      <c r="AO721" s="1349"/>
    </row>
    <row r="722">
      <c r="G722" s="1349"/>
      <c r="H722" s="1349"/>
      <c r="I722" s="1349"/>
      <c r="J722" s="1349"/>
      <c r="K722" s="1349"/>
      <c r="L722" s="1349"/>
      <c r="M722" s="1349"/>
      <c r="N722" s="1349"/>
      <c r="O722" s="1349"/>
      <c r="P722" s="1349"/>
      <c r="Q722" s="1349"/>
      <c r="R722" s="1349"/>
      <c r="S722" s="1349"/>
      <c r="T722" s="1349"/>
      <c r="U722" s="1349"/>
      <c r="V722" s="1349"/>
      <c r="W722" s="1349"/>
      <c r="X722" s="1349"/>
      <c r="Y722" s="1349"/>
      <c r="Z722" s="1349"/>
      <c r="AA722" s="1349"/>
      <c r="AB722" s="1349"/>
      <c r="AC722" s="1349"/>
      <c r="AD722" s="1349"/>
      <c r="AE722" s="1349"/>
      <c r="AF722" s="1349"/>
      <c r="AG722" s="1349"/>
      <c r="AH722" s="1349"/>
      <c r="AI722" s="1349"/>
      <c r="AJ722" s="1349"/>
      <c r="AK722" s="1349"/>
      <c r="AL722" s="1349"/>
      <c r="AM722" s="1349"/>
      <c r="AN722" s="1349"/>
      <c r="AO722" s="1349"/>
    </row>
    <row r="723">
      <c r="G723" s="1349"/>
      <c r="H723" s="1349"/>
      <c r="I723" s="1349"/>
      <c r="J723" s="1349"/>
      <c r="K723" s="1349"/>
      <c r="L723" s="1349"/>
      <c r="M723" s="1349"/>
      <c r="N723" s="1349"/>
      <c r="O723" s="1349"/>
      <c r="P723" s="1349"/>
      <c r="Q723" s="1349"/>
      <c r="R723" s="1349"/>
      <c r="S723" s="1349"/>
      <c r="T723" s="1349"/>
      <c r="U723" s="1349"/>
      <c r="V723" s="1349"/>
      <c r="W723" s="1349"/>
      <c r="X723" s="1349"/>
      <c r="Y723" s="1349"/>
      <c r="Z723" s="1349"/>
      <c r="AA723" s="1349"/>
      <c r="AB723" s="1349"/>
      <c r="AC723" s="1349"/>
      <c r="AD723" s="1349"/>
      <c r="AE723" s="1349"/>
      <c r="AF723" s="1349"/>
      <c r="AG723" s="1349"/>
      <c r="AH723" s="1349"/>
      <c r="AI723" s="1349"/>
      <c r="AJ723" s="1349"/>
      <c r="AK723" s="1349"/>
      <c r="AL723" s="1349"/>
      <c r="AM723" s="1349"/>
      <c r="AN723" s="1349"/>
      <c r="AO723" s="1349"/>
    </row>
    <row r="724">
      <c r="G724" s="1349"/>
      <c r="H724" s="1349"/>
      <c r="I724" s="1349"/>
      <c r="J724" s="1349"/>
      <c r="K724" s="1349"/>
      <c r="L724" s="1349"/>
      <c r="M724" s="1349"/>
      <c r="N724" s="1349"/>
      <c r="O724" s="1349"/>
      <c r="P724" s="1349"/>
      <c r="Q724" s="1349"/>
      <c r="R724" s="1349"/>
      <c r="S724" s="1349"/>
      <c r="T724" s="1349"/>
      <c r="U724" s="1349"/>
      <c r="V724" s="1349"/>
      <c r="W724" s="1349"/>
      <c r="X724" s="1349"/>
      <c r="Y724" s="1349"/>
      <c r="Z724" s="1349"/>
      <c r="AA724" s="1349"/>
      <c r="AB724" s="1349"/>
      <c r="AC724" s="1349"/>
      <c r="AD724" s="1349"/>
      <c r="AE724" s="1349"/>
      <c r="AF724" s="1349"/>
      <c r="AG724" s="1349"/>
      <c r="AH724" s="1349"/>
      <c r="AI724" s="1349"/>
      <c r="AJ724" s="1349"/>
      <c r="AK724" s="1349"/>
      <c r="AL724" s="1349"/>
      <c r="AM724" s="1349"/>
      <c r="AN724" s="1349"/>
      <c r="AO724" s="1349"/>
    </row>
    <row r="725">
      <c r="G725" s="1349"/>
      <c r="H725" s="1349"/>
      <c r="I725" s="1349"/>
      <c r="J725" s="1349"/>
      <c r="K725" s="1349"/>
      <c r="L725" s="1349"/>
      <c r="M725" s="1349"/>
      <c r="N725" s="1349"/>
      <c r="O725" s="1349"/>
      <c r="P725" s="1349"/>
      <c r="Q725" s="1349"/>
      <c r="R725" s="1349"/>
      <c r="S725" s="1349"/>
      <c r="T725" s="1349"/>
      <c r="U725" s="1349"/>
      <c r="V725" s="1349"/>
      <c r="W725" s="1349"/>
      <c r="X725" s="1349"/>
      <c r="Y725" s="1349"/>
      <c r="Z725" s="1349"/>
      <c r="AA725" s="1349"/>
      <c r="AB725" s="1349"/>
      <c r="AC725" s="1349"/>
      <c r="AD725" s="1349"/>
      <c r="AE725" s="1349"/>
      <c r="AF725" s="1349"/>
      <c r="AG725" s="1349"/>
      <c r="AH725" s="1349"/>
      <c r="AI725" s="1349"/>
      <c r="AJ725" s="1349"/>
      <c r="AK725" s="1349"/>
      <c r="AL725" s="1349"/>
      <c r="AM725" s="1349"/>
      <c r="AN725" s="1349"/>
      <c r="AO725" s="1349"/>
    </row>
    <row r="726">
      <c r="G726" s="1349"/>
      <c r="H726" s="1349"/>
      <c r="I726" s="1349"/>
      <c r="J726" s="1349"/>
      <c r="K726" s="1349"/>
      <c r="L726" s="1349"/>
      <c r="M726" s="1349"/>
      <c r="N726" s="1349"/>
      <c r="O726" s="1349"/>
      <c r="P726" s="1349"/>
      <c r="Q726" s="1349"/>
      <c r="R726" s="1349"/>
      <c r="S726" s="1349"/>
      <c r="T726" s="1349"/>
      <c r="U726" s="1349"/>
      <c r="V726" s="1349"/>
      <c r="W726" s="1349"/>
      <c r="X726" s="1349"/>
      <c r="Y726" s="1349"/>
      <c r="Z726" s="1349"/>
      <c r="AA726" s="1349"/>
      <c r="AB726" s="1349"/>
      <c r="AC726" s="1349"/>
      <c r="AD726" s="1349"/>
      <c r="AE726" s="1349"/>
      <c r="AF726" s="1349"/>
      <c r="AG726" s="1349"/>
      <c r="AH726" s="1349"/>
      <c r="AI726" s="1349"/>
      <c r="AJ726" s="1349"/>
      <c r="AK726" s="1349"/>
      <c r="AL726" s="1349"/>
      <c r="AM726" s="1349"/>
      <c r="AN726" s="1349"/>
      <c r="AO726" s="1349"/>
    </row>
    <row r="727">
      <c r="G727" s="1349"/>
      <c r="H727" s="1349"/>
      <c r="I727" s="1349"/>
      <c r="J727" s="1349"/>
      <c r="K727" s="1349"/>
      <c r="L727" s="1349"/>
      <c r="M727" s="1349"/>
      <c r="N727" s="1349"/>
      <c r="O727" s="1349"/>
      <c r="P727" s="1349"/>
      <c r="Q727" s="1349"/>
      <c r="R727" s="1349"/>
      <c r="S727" s="1349"/>
      <c r="T727" s="1349"/>
      <c r="U727" s="1349"/>
      <c r="V727" s="1349"/>
      <c r="W727" s="1349"/>
      <c r="X727" s="1349"/>
      <c r="Y727" s="1349"/>
      <c r="Z727" s="1349"/>
      <c r="AA727" s="1349"/>
      <c r="AB727" s="1349"/>
      <c r="AC727" s="1349"/>
      <c r="AD727" s="1349"/>
      <c r="AE727" s="1349"/>
      <c r="AF727" s="1349"/>
      <c r="AG727" s="1349"/>
      <c r="AH727" s="1349"/>
      <c r="AI727" s="1349"/>
      <c r="AJ727" s="1349"/>
      <c r="AK727" s="1349"/>
      <c r="AL727" s="1349"/>
      <c r="AM727" s="1349"/>
      <c r="AN727" s="1349"/>
      <c r="AO727" s="1349"/>
    </row>
    <row r="728">
      <c r="G728" s="1349"/>
      <c r="H728" s="1349"/>
      <c r="I728" s="1349"/>
      <c r="J728" s="1349"/>
      <c r="K728" s="1349"/>
      <c r="L728" s="1349"/>
      <c r="M728" s="1349"/>
      <c r="N728" s="1349"/>
      <c r="O728" s="1349"/>
      <c r="P728" s="1349"/>
      <c r="Q728" s="1349"/>
      <c r="R728" s="1349"/>
      <c r="S728" s="1349"/>
      <c r="T728" s="1349"/>
      <c r="U728" s="1349"/>
      <c r="V728" s="1349"/>
      <c r="W728" s="1349"/>
      <c r="X728" s="1349"/>
      <c r="Y728" s="1349"/>
      <c r="Z728" s="1349"/>
      <c r="AA728" s="1349"/>
      <c r="AB728" s="1349"/>
      <c r="AC728" s="1349"/>
      <c r="AD728" s="1349"/>
      <c r="AE728" s="1349"/>
      <c r="AF728" s="1349"/>
      <c r="AG728" s="1349"/>
      <c r="AH728" s="1349"/>
      <c r="AI728" s="1349"/>
      <c r="AJ728" s="1349"/>
      <c r="AK728" s="1349"/>
      <c r="AL728" s="1349"/>
      <c r="AM728" s="1349"/>
      <c r="AN728" s="1349"/>
      <c r="AO728" s="1349"/>
    </row>
    <row r="729">
      <c r="G729" s="1349"/>
      <c r="H729" s="1349"/>
      <c r="I729" s="1349"/>
      <c r="J729" s="1349"/>
      <c r="K729" s="1349"/>
      <c r="L729" s="1349"/>
      <c r="M729" s="1349"/>
      <c r="N729" s="1349"/>
      <c r="O729" s="1349"/>
      <c r="P729" s="1349"/>
      <c r="Q729" s="1349"/>
      <c r="R729" s="1349"/>
      <c r="S729" s="1349"/>
      <c r="T729" s="1349"/>
      <c r="U729" s="1349"/>
      <c r="V729" s="1349"/>
      <c r="W729" s="1349"/>
      <c r="X729" s="1349"/>
      <c r="Y729" s="1349"/>
      <c r="Z729" s="1349"/>
      <c r="AA729" s="1349"/>
      <c r="AB729" s="1349"/>
      <c r="AC729" s="1349"/>
      <c r="AD729" s="1349"/>
      <c r="AE729" s="1349"/>
      <c r="AF729" s="1349"/>
      <c r="AG729" s="1349"/>
      <c r="AH729" s="1349"/>
      <c r="AI729" s="1349"/>
      <c r="AJ729" s="1349"/>
      <c r="AK729" s="1349"/>
      <c r="AL729" s="1349"/>
      <c r="AM729" s="1349"/>
      <c r="AN729" s="1349"/>
      <c r="AO729" s="1349"/>
    </row>
    <row r="730">
      <c r="G730" s="1349"/>
      <c r="H730" s="1349"/>
      <c r="I730" s="1349"/>
      <c r="J730" s="1349"/>
      <c r="K730" s="1349"/>
      <c r="L730" s="1349"/>
      <c r="M730" s="1349"/>
      <c r="N730" s="1349"/>
      <c r="O730" s="1349"/>
      <c r="P730" s="1349"/>
      <c r="Q730" s="1349"/>
      <c r="R730" s="1349"/>
      <c r="S730" s="1349"/>
      <c r="T730" s="1349"/>
      <c r="U730" s="1349"/>
      <c r="V730" s="1349"/>
      <c r="W730" s="1349"/>
      <c r="X730" s="1349"/>
      <c r="Y730" s="1349"/>
      <c r="Z730" s="1349"/>
      <c r="AA730" s="1349"/>
      <c r="AB730" s="1349"/>
      <c r="AC730" s="1349"/>
      <c r="AD730" s="1349"/>
      <c r="AE730" s="1349"/>
      <c r="AF730" s="1349"/>
      <c r="AG730" s="1349"/>
      <c r="AH730" s="1349"/>
      <c r="AI730" s="1349"/>
      <c r="AJ730" s="1349"/>
      <c r="AK730" s="1349"/>
      <c r="AL730" s="1349"/>
      <c r="AM730" s="1349"/>
      <c r="AN730" s="1349"/>
      <c r="AO730" s="1349"/>
    </row>
    <row r="731">
      <c r="G731" s="1349"/>
      <c r="H731" s="1349"/>
      <c r="I731" s="1349"/>
      <c r="J731" s="1349"/>
      <c r="K731" s="1349"/>
      <c r="L731" s="1349"/>
      <c r="M731" s="1349"/>
      <c r="N731" s="1349"/>
      <c r="O731" s="1349"/>
      <c r="P731" s="1349"/>
      <c r="Q731" s="1349"/>
      <c r="R731" s="1349"/>
      <c r="S731" s="1349"/>
      <c r="T731" s="1349"/>
      <c r="U731" s="1349"/>
      <c r="V731" s="1349"/>
      <c r="W731" s="1349"/>
      <c r="X731" s="1349"/>
      <c r="Y731" s="1349"/>
      <c r="Z731" s="1349"/>
      <c r="AA731" s="1349"/>
      <c r="AB731" s="1349"/>
      <c r="AC731" s="1349"/>
      <c r="AD731" s="1349"/>
      <c r="AE731" s="1349"/>
      <c r="AF731" s="1349"/>
      <c r="AG731" s="1349"/>
      <c r="AH731" s="1349"/>
      <c r="AI731" s="1349"/>
      <c r="AJ731" s="1349"/>
      <c r="AK731" s="1349"/>
      <c r="AL731" s="1349"/>
      <c r="AM731" s="1349"/>
      <c r="AN731" s="1349"/>
      <c r="AO731" s="1349"/>
    </row>
    <row r="732">
      <c r="G732" s="1349"/>
      <c r="H732" s="1349"/>
      <c r="I732" s="1349"/>
      <c r="J732" s="1349"/>
      <c r="K732" s="1349"/>
      <c r="L732" s="1349"/>
      <c r="M732" s="1349"/>
      <c r="N732" s="1349"/>
      <c r="O732" s="1349"/>
      <c r="P732" s="1349"/>
      <c r="Q732" s="1349"/>
      <c r="R732" s="1349"/>
      <c r="S732" s="1349"/>
      <c r="T732" s="1349"/>
      <c r="U732" s="1349"/>
      <c r="V732" s="1349"/>
      <c r="W732" s="1349"/>
      <c r="X732" s="1349"/>
      <c r="Y732" s="1349"/>
      <c r="Z732" s="1349"/>
      <c r="AA732" s="1349"/>
      <c r="AB732" s="1349"/>
      <c r="AC732" s="1349"/>
      <c r="AD732" s="1349"/>
      <c r="AE732" s="1349"/>
      <c r="AF732" s="1349"/>
      <c r="AG732" s="1349"/>
      <c r="AH732" s="1349"/>
      <c r="AI732" s="1349"/>
      <c r="AJ732" s="1349"/>
      <c r="AK732" s="1349"/>
      <c r="AL732" s="1349"/>
      <c r="AM732" s="1349"/>
      <c r="AN732" s="1349"/>
      <c r="AO732" s="1349"/>
    </row>
    <row r="733">
      <c r="G733" s="1349"/>
      <c r="H733" s="1349"/>
      <c r="I733" s="1349"/>
      <c r="J733" s="1349"/>
      <c r="K733" s="1349"/>
      <c r="L733" s="1349"/>
      <c r="M733" s="1349"/>
      <c r="N733" s="1349"/>
      <c r="O733" s="1349"/>
      <c r="P733" s="1349"/>
      <c r="Q733" s="1349"/>
      <c r="R733" s="1349"/>
      <c r="S733" s="1349"/>
      <c r="T733" s="1349"/>
      <c r="U733" s="1349"/>
      <c r="V733" s="1349"/>
      <c r="W733" s="1349"/>
      <c r="X733" s="1349"/>
      <c r="Y733" s="1349"/>
      <c r="Z733" s="1349"/>
      <c r="AA733" s="1349"/>
      <c r="AB733" s="1349"/>
      <c r="AC733" s="1349"/>
      <c r="AD733" s="1349"/>
      <c r="AE733" s="1349"/>
      <c r="AF733" s="1349"/>
      <c r="AG733" s="1349"/>
      <c r="AH733" s="1349"/>
      <c r="AI733" s="1349"/>
      <c r="AJ733" s="1349"/>
      <c r="AK733" s="1349"/>
      <c r="AL733" s="1349"/>
      <c r="AM733" s="1349"/>
      <c r="AN733" s="1349"/>
      <c r="AO733" s="1349"/>
    </row>
    <row r="734">
      <c r="G734" s="1349"/>
      <c r="H734" s="1349"/>
      <c r="I734" s="1349"/>
      <c r="J734" s="1349"/>
      <c r="K734" s="1349"/>
      <c r="L734" s="1349"/>
      <c r="M734" s="1349"/>
      <c r="N734" s="1349"/>
      <c r="O734" s="1349"/>
      <c r="P734" s="1349"/>
      <c r="Q734" s="1349"/>
      <c r="R734" s="1349"/>
      <c r="S734" s="1349"/>
      <c r="T734" s="1349"/>
      <c r="U734" s="1349"/>
      <c r="V734" s="1349"/>
      <c r="W734" s="1349"/>
      <c r="X734" s="1349"/>
      <c r="Y734" s="1349"/>
      <c r="Z734" s="1349"/>
      <c r="AA734" s="1349"/>
      <c r="AB734" s="1349"/>
      <c r="AC734" s="1349"/>
      <c r="AD734" s="1349"/>
      <c r="AE734" s="1349"/>
      <c r="AF734" s="1349"/>
      <c r="AG734" s="1349"/>
      <c r="AH734" s="1349"/>
      <c r="AI734" s="1349"/>
      <c r="AJ734" s="1349"/>
      <c r="AK734" s="1349"/>
      <c r="AL734" s="1349"/>
      <c r="AM734" s="1349"/>
      <c r="AN734" s="1349"/>
      <c r="AO734" s="1349"/>
    </row>
    <row r="735">
      <c r="G735" s="1349"/>
      <c r="H735" s="1349"/>
      <c r="I735" s="1349"/>
      <c r="J735" s="1349"/>
      <c r="K735" s="1349"/>
      <c r="L735" s="1349"/>
      <c r="M735" s="1349"/>
      <c r="N735" s="1349"/>
      <c r="O735" s="1349"/>
      <c r="P735" s="1349"/>
      <c r="Q735" s="1349"/>
      <c r="R735" s="1349"/>
      <c r="S735" s="1349"/>
      <c r="T735" s="1349"/>
      <c r="U735" s="1349"/>
      <c r="V735" s="1349"/>
      <c r="W735" s="1349"/>
      <c r="X735" s="1349"/>
      <c r="Y735" s="1349"/>
      <c r="Z735" s="1349"/>
      <c r="AA735" s="1349"/>
      <c r="AB735" s="1349"/>
      <c r="AC735" s="1349"/>
      <c r="AD735" s="1349"/>
      <c r="AE735" s="1349"/>
      <c r="AF735" s="1349"/>
      <c r="AG735" s="1349"/>
      <c r="AH735" s="1349"/>
      <c r="AI735" s="1349"/>
      <c r="AJ735" s="1349"/>
      <c r="AK735" s="1349"/>
      <c r="AL735" s="1349"/>
      <c r="AM735" s="1349"/>
      <c r="AN735" s="1349"/>
      <c r="AO735" s="1349"/>
    </row>
    <row r="736">
      <c r="G736" s="1349"/>
      <c r="H736" s="1349"/>
      <c r="I736" s="1349"/>
      <c r="J736" s="1349"/>
      <c r="K736" s="1349"/>
      <c r="L736" s="1349"/>
      <c r="M736" s="1349"/>
      <c r="N736" s="1349"/>
      <c r="O736" s="1349"/>
      <c r="P736" s="1349"/>
      <c r="Q736" s="1349"/>
      <c r="R736" s="1349"/>
      <c r="S736" s="1349"/>
      <c r="T736" s="1349"/>
      <c r="U736" s="1349"/>
      <c r="V736" s="1349"/>
      <c r="W736" s="1349"/>
      <c r="X736" s="1349"/>
      <c r="Y736" s="1349"/>
      <c r="Z736" s="1349"/>
      <c r="AA736" s="1349"/>
      <c r="AB736" s="1349"/>
      <c r="AC736" s="1349"/>
      <c r="AD736" s="1349"/>
      <c r="AE736" s="1349"/>
      <c r="AF736" s="1349"/>
      <c r="AG736" s="1349"/>
      <c r="AH736" s="1349"/>
      <c r="AI736" s="1349"/>
      <c r="AJ736" s="1349"/>
      <c r="AK736" s="1349"/>
      <c r="AL736" s="1349"/>
      <c r="AM736" s="1349"/>
      <c r="AN736" s="1349"/>
      <c r="AO736" s="1349"/>
    </row>
    <row r="737">
      <c r="G737" s="1349"/>
      <c r="H737" s="1349"/>
      <c r="I737" s="1349"/>
      <c r="J737" s="1349"/>
      <c r="K737" s="1349"/>
      <c r="L737" s="1349"/>
      <c r="M737" s="1349"/>
      <c r="N737" s="1349"/>
      <c r="O737" s="1349"/>
      <c r="P737" s="1349"/>
      <c r="Q737" s="1349"/>
      <c r="R737" s="1349"/>
      <c r="S737" s="1349"/>
      <c r="T737" s="1349"/>
      <c r="U737" s="1349"/>
      <c r="V737" s="1349"/>
      <c r="W737" s="1349"/>
      <c r="X737" s="1349"/>
      <c r="Y737" s="1349"/>
      <c r="Z737" s="1349"/>
      <c r="AA737" s="1349"/>
      <c r="AB737" s="1349"/>
      <c r="AC737" s="1349"/>
      <c r="AD737" s="1349"/>
      <c r="AE737" s="1349"/>
      <c r="AF737" s="1349"/>
      <c r="AG737" s="1349"/>
      <c r="AH737" s="1349"/>
      <c r="AI737" s="1349"/>
      <c r="AJ737" s="1349"/>
      <c r="AK737" s="1349"/>
      <c r="AL737" s="1349"/>
      <c r="AM737" s="1349"/>
      <c r="AN737" s="1349"/>
      <c r="AO737" s="1349"/>
    </row>
    <row r="738">
      <c r="G738" s="1349"/>
      <c r="H738" s="1349"/>
      <c r="I738" s="1349"/>
      <c r="J738" s="1349"/>
      <c r="K738" s="1349"/>
      <c r="L738" s="1349"/>
      <c r="M738" s="1349"/>
      <c r="N738" s="1349"/>
      <c r="O738" s="1349"/>
      <c r="P738" s="1349"/>
      <c r="Q738" s="1349"/>
      <c r="R738" s="1349"/>
      <c r="S738" s="1349"/>
      <c r="T738" s="1349"/>
      <c r="U738" s="1349"/>
      <c r="V738" s="1349"/>
      <c r="W738" s="1349"/>
      <c r="X738" s="1349"/>
      <c r="Y738" s="1349"/>
      <c r="Z738" s="1349"/>
      <c r="AA738" s="1349"/>
      <c r="AB738" s="1349"/>
      <c r="AC738" s="1349"/>
      <c r="AD738" s="1349"/>
      <c r="AE738" s="1349"/>
      <c r="AF738" s="1349"/>
      <c r="AG738" s="1349"/>
      <c r="AH738" s="1349"/>
      <c r="AI738" s="1349"/>
      <c r="AJ738" s="1349"/>
      <c r="AK738" s="1349"/>
      <c r="AL738" s="1349"/>
      <c r="AM738" s="1349"/>
      <c r="AN738" s="1349"/>
      <c r="AO738" s="1349"/>
    </row>
    <row r="739">
      <c r="G739" s="1349"/>
      <c r="H739" s="1349"/>
      <c r="I739" s="1349"/>
      <c r="J739" s="1349"/>
      <c r="K739" s="1349"/>
      <c r="L739" s="1349"/>
      <c r="M739" s="1349"/>
      <c r="N739" s="1349"/>
      <c r="O739" s="1349"/>
      <c r="P739" s="1349"/>
      <c r="Q739" s="1349"/>
      <c r="R739" s="1349"/>
      <c r="S739" s="1349"/>
      <c r="T739" s="1349"/>
      <c r="U739" s="1349"/>
      <c r="V739" s="1349"/>
      <c r="W739" s="1349"/>
      <c r="X739" s="1349"/>
      <c r="Y739" s="1349"/>
      <c r="Z739" s="1349"/>
      <c r="AA739" s="1349"/>
      <c r="AB739" s="1349"/>
      <c r="AC739" s="1349"/>
      <c r="AD739" s="1349"/>
      <c r="AE739" s="1349"/>
      <c r="AF739" s="1349"/>
      <c r="AG739" s="1349"/>
      <c r="AH739" s="1349"/>
      <c r="AI739" s="1349"/>
      <c r="AJ739" s="1349"/>
      <c r="AK739" s="1349"/>
      <c r="AL739" s="1349"/>
      <c r="AM739" s="1349"/>
      <c r="AN739" s="1349"/>
      <c r="AO739" s="1349"/>
    </row>
    <row r="740">
      <c r="G740" s="1349"/>
      <c r="H740" s="1349"/>
      <c r="I740" s="1349"/>
      <c r="J740" s="1349"/>
      <c r="K740" s="1349"/>
      <c r="L740" s="1349"/>
      <c r="M740" s="1349"/>
      <c r="N740" s="1349"/>
      <c r="O740" s="1349"/>
      <c r="P740" s="1349"/>
      <c r="Q740" s="1349"/>
      <c r="R740" s="1349"/>
      <c r="S740" s="1349"/>
      <c r="T740" s="1349"/>
      <c r="U740" s="1349"/>
      <c r="V740" s="1349"/>
      <c r="W740" s="1349"/>
      <c r="X740" s="1349"/>
      <c r="Y740" s="1349"/>
      <c r="Z740" s="1349"/>
      <c r="AA740" s="1349"/>
      <c r="AB740" s="1349"/>
      <c r="AC740" s="1349"/>
      <c r="AD740" s="1349"/>
      <c r="AE740" s="1349"/>
      <c r="AF740" s="1349"/>
      <c r="AG740" s="1349"/>
      <c r="AH740" s="1349"/>
      <c r="AI740" s="1349"/>
      <c r="AJ740" s="1349"/>
      <c r="AK740" s="1349"/>
      <c r="AL740" s="1349"/>
      <c r="AM740" s="1349"/>
      <c r="AN740" s="1349"/>
      <c r="AO740" s="1349"/>
    </row>
    <row r="741">
      <c r="G741" s="1349"/>
      <c r="H741" s="1349"/>
      <c r="I741" s="1349"/>
      <c r="J741" s="1349"/>
      <c r="K741" s="1349"/>
      <c r="L741" s="1349"/>
      <c r="M741" s="1349"/>
      <c r="N741" s="1349"/>
      <c r="O741" s="1349"/>
      <c r="P741" s="1349"/>
      <c r="Q741" s="1349"/>
      <c r="R741" s="1349"/>
      <c r="S741" s="1349"/>
      <c r="T741" s="1349"/>
      <c r="U741" s="1349"/>
      <c r="V741" s="1349"/>
      <c r="W741" s="1349"/>
      <c r="X741" s="1349"/>
      <c r="Y741" s="1349"/>
      <c r="Z741" s="1349"/>
      <c r="AA741" s="1349"/>
      <c r="AB741" s="1349"/>
      <c r="AC741" s="1349"/>
      <c r="AD741" s="1349"/>
      <c r="AE741" s="1349"/>
      <c r="AF741" s="1349"/>
      <c r="AG741" s="1349"/>
      <c r="AH741" s="1349"/>
      <c r="AI741" s="1349"/>
      <c r="AJ741" s="1349"/>
      <c r="AK741" s="1349"/>
      <c r="AL741" s="1349"/>
      <c r="AM741" s="1349"/>
      <c r="AN741" s="1349"/>
      <c r="AO741" s="1349"/>
    </row>
    <row r="742">
      <c r="G742" s="1349"/>
      <c r="H742" s="1349"/>
      <c r="I742" s="1349"/>
      <c r="J742" s="1349"/>
      <c r="K742" s="1349"/>
      <c r="L742" s="1349"/>
      <c r="M742" s="1349"/>
      <c r="N742" s="1349"/>
      <c r="O742" s="1349"/>
      <c r="P742" s="1349"/>
      <c r="Q742" s="1349"/>
      <c r="R742" s="1349"/>
      <c r="S742" s="1349"/>
      <c r="T742" s="1349"/>
      <c r="U742" s="1349"/>
      <c r="V742" s="1349"/>
      <c r="W742" s="1349"/>
      <c r="X742" s="1349"/>
      <c r="Y742" s="1349"/>
      <c r="Z742" s="1349"/>
      <c r="AA742" s="1349"/>
      <c r="AB742" s="1349"/>
      <c r="AC742" s="1349"/>
      <c r="AD742" s="1349"/>
      <c r="AE742" s="1349"/>
      <c r="AF742" s="1349"/>
      <c r="AG742" s="1349"/>
      <c r="AH742" s="1349"/>
      <c r="AI742" s="1349"/>
      <c r="AJ742" s="1349"/>
      <c r="AK742" s="1349"/>
      <c r="AL742" s="1349"/>
      <c r="AM742" s="1349"/>
      <c r="AN742" s="1349"/>
      <c r="AO742" s="1349"/>
    </row>
    <row r="743">
      <c r="G743" s="1349"/>
      <c r="H743" s="1349"/>
      <c r="I743" s="1349"/>
      <c r="J743" s="1349"/>
      <c r="K743" s="1349"/>
      <c r="L743" s="1349"/>
      <c r="M743" s="1349"/>
      <c r="N743" s="1349"/>
      <c r="O743" s="1349"/>
      <c r="P743" s="1349"/>
      <c r="Q743" s="1349"/>
      <c r="R743" s="1349"/>
      <c r="S743" s="1349"/>
      <c r="T743" s="1349"/>
      <c r="U743" s="1349"/>
      <c r="V743" s="1349"/>
      <c r="W743" s="1349"/>
      <c r="X743" s="1349"/>
      <c r="Y743" s="1349"/>
      <c r="Z743" s="1349"/>
      <c r="AA743" s="1349"/>
      <c r="AB743" s="1349"/>
      <c r="AC743" s="1349"/>
      <c r="AD743" s="1349"/>
      <c r="AE743" s="1349"/>
      <c r="AF743" s="1349"/>
      <c r="AG743" s="1349"/>
      <c r="AH743" s="1349"/>
      <c r="AI743" s="1349"/>
      <c r="AJ743" s="1349"/>
      <c r="AK743" s="1349"/>
      <c r="AL743" s="1349"/>
      <c r="AM743" s="1349"/>
      <c r="AN743" s="1349"/>
      <c r="AO743" s="1349"/>
    </row>
    <row r="744">
      <c r="G744" s="1349"/>
      <c r="H744" s="1349"/>
      <c r="I744" s="1349"/>
      <c r="J744" s="1349"/>
      <c r="K744" s="1349"/>
      <c r="L744" s="1349"/>
      <c r="M744" s="1349"/>
      <c r="N744" s="1349"/>
      <c r="O744" s="1349"/>
      <c r="P744" s="1349"/>
      <c r="Q744" s="1349"/>
      <c r="R744" s="1349"/>
      <c r="S744" s="1349"/>
      <c r="T744" s="1349"/>
      <c r="U744" s="1349"/>
      <c r="V744" s="1349"/>
      <c r="W744" s="1349"/>
      <c r="X744" s="1349"/>
      <c r="Y744" s="1349"/>
      <c r="Z744" s="1349"/>
      <c r="AA744" s="1349"/>
      <c r="AB744" s="1349"/>
      <c r="AC744" s="1349"/>
      <c r="AD744" s="1349"/>
      <c r="AE744" s="1349"/>
      <c r="AF744" s="1349"/>
      <c r="AG744" s="1349"/>
      <c r="AH744" s="1349"/>
      <c r="AI744" s="1349"/>
      <c r="AJ744" s="1349"/>
      <c r="AK744" s="1349"/>
      <c r="AL744" s="1349"/>
      <c r="AM744" s="1349"/>
      <c r="AN744" s="1349"/>
      <c r="AO744" s="1349"/>
    </row>
    <row r="745">
      <c r="G745" s="1349"/>
      <c r="H745" s="1349"/>
      <c r="I745" s="1349"/>
      <c r="J745" s="1349"/>
      <c r="K745" s="1349"/>
      <c r="L745" s="1349"/>
      <c r="M745" s="1349"/>
      <c r="N745" s="1349"/>
      <c r="O745" s="1349"/>
      <c r="P745" s="1349"/>
      <c r="Q745" s="1349"/>
      <c r="R745" s="1349"/>
      <c r="S745" s="1349"/>
      <c r="T745" s="1349"/>
      <c r="U745" s="1349"/>
      <c r="V745" s="1349"/>
      <c r="W745" s="1349"/>
      <c r="X745" s="1349"/>
      <c r="Y745" s="1349"/>
      <c r="Z745" s="1349"/>
      <c r="AA745" s="1349"/>
      <c r="AB745" s="1349"/>
      <c r="AC745" s="1349"/>
      <c r="AD745" s="1349"/>
      <c r="AE745" s="1349"/>
      <c r="AF745" s="1349"/>
      <c r="AG745" s="1349"/>
      <c r="AH745" s="1349"/>
      <c r="AI745" s="1349"/>
      <c r="AJ745" s="1349"/>
      <c r="AK745" s="1349"/>
      <c r="AL745" s="1349"/>
      <c r="AM745" s="1349"/>
      <c r="AN745" s="1349"/>
      <c r="AO745" s="1349"/>
    </row>
    <row r="746">
      <c r="G746" s="1349"/>
      <c r="H746" s="1349"/>
      <c r="I746" s="1349"/>
      <c r="J746" s="1349"/>
      <c r="K746" s="1349"/>
      <c r="L746" s="1349"/>
      <c r="M746" s="1349"/>
      <c r="N746" s="1349"/>
      <c r="O746" s="1349"/>
      <c r="P746" s="1349"/>
      <c r="Q746" s="1349"/>
      <c r="R746" s="1349"/>
      <c r="S746" s="1349"/>
      <c r="T746" s="1349"/>
      <c r="U746" s="1349"/>
      <c r="V746" s="1349"/>
      <c r="W746" s="1349"/>
      <c r="X746" s="1349"/>
      <c r="Y746" s="1349"/>
      <c r="Z746" s="1349"/>
      <c r="AA746" s="1349"/>
      <c r="AB746" s="1349"/>
      <c r="AC746" s="1349"/>
      <c r="AD746" s="1349"/>
      <c r="AE746" s="1349"/>
      <c r="AF746" s="1349"/>
      <c r="AG746" s="1349"/>
      <c r="AH746" s="1349"/>
      <c r="AI746" s="1349"/>
      <c r="AJ746" s="1349"/>
      <c r="AK746" s="1349"/>
      <c r="AL746" s="1349"/>
      <c r="AM746" s="1349"/>
      <c r="AN746" s="1349"/>
      <c r="AO746" s="1349"/>
    </row>
    <row r="747">
      <c r="G747" s="1349"/>
      <c r="H747" s="1349"/>
      <c r="I747" s="1349"/>
      <c r="J747" s="1349"/>
      <c r="K747" s="1349"/>
      <c r="L747" s="1349"/>
      <c r="M747" s="1349"/>
      <c r="N747" s="1349"/>
      <c r="O747" s="1349"/>
      <c r="P747" s="1349"/>
      <c r="Q747" s="1349"/>
      <c r="R747" s="1349"/>
      <c r="S747" s="1349"/>
      <c r="T747" s="1349"/>
      <c r="U747" s="1349"/>
      <c r="V747" s="1349"/>
      <c r="W747" s="1349"/>
      <c r="X747" s="1349"/>
      <c r="Y747" s="1349"/>
      <c r="Z747" s="1349"/>
      <c r="AA747" s="1349"/>
      <c r="AB747" s="1349"/>
      <c r="AC747" s="1349"/>
      <c r="AD747" s="1349"/>
      <c r="AE747" s="1349"/>
      <c r="AF747" s="1349"/>
      <c r="AG747" s="1349"/>
      <c r="AH747" s="1349"/>
      <c r="AI747" s="1349"/>
      <c r="AJ747" s="1349"/>
      <c r="AK747" s="1349"/>
      <c r="AL747" s="1349"/>
      <c r="AM747" s="1349"/>
      <c r="AN747" s="1349"/>
      <c r="AO747" s="1349"/>
    </row>
    <row r="748">
      <c r="G748" s="1349"/>
      <c r="H748" s="1349"/>
      <c r="I748" s="1349"/>
      <c r="J748" s="1349"/>
      <c r="K748" s="1349"/>
      <c r="L748" s="1349"/>
      <c r="M748" s="1349"/>
      <c r="N748" s="1349"/>
      <c r="O748" s="1349"/>
      <c r="P748" s="1349"/>
      <c r="Q748" s="1349"/>
      <c r="R748" s="1349"/>
      <c r="S748" s="1349"/>
      <c r="T748" s="1349"/>
      <c r="U748" s="1349"/>
      <c r="V748" s="1349"/>
      <c r="W748" s="1349"/>
      <c r="X748" s="1349"/>
      <c r="Y748" s="1349"/>
      <c r="Z748" s="1349"/>
      <c r="AA748" s="1349"/>
      <c r="AB748" s="1349"/>
      <c r="AC748" s="1349"/>
      <c r="AD748" s="1349"/>
      <c r="AE748" s="1349"/>
      <c r="AF748" s="1349"/>
      <c r="AG748" s="1349"/>
      <c r="AH748" s="1349"/>
      <c r="AI748" s="1349"/>
      <c r="AJ748" s="1349"/>
      <c r="AK748" s="1349"/>
      <c r="AL748" s="1349"/>
      <c r="AM748" s="1349"/>
      <c r="AN748" s="1349"/>
      <c r="AO748" s="1349"/>
    </row>
    <row r="749">
      <c r="G749" s="1349"/>
      <c r="H749" s="1349"/>
      <c r="I749" s="1349"/>
      <c r="J749" s="1349"/>
      <c r="K749" s="1349"/>
      <c r="L749" s="1349"/>
      <c r="M749" s="1349"/>
      <c r="N749" s="1349"/>
      <c r="O749" s="1349"/>
      <c r="P749" s="1349"/>
      <c r="Q749" s="1349"/>
      <c r="R749" s="1349"/>
      <c r="S749" s="1349"/>
      <c r="T749" s="1349"/>
      <c r="U749" s="1349"/>
      <c r="V749" s="1349"/>
      <c r="W749" s="1349"/>
      <c r="X749" s="1349"/>
      <c r="Y749" s="1349"/>
      <c r="Z749" s="1349"/>
      <c r="AA749" s="1349"/>
      <c r="AB749" s="1349"/>
      <c r="AC749" s="1349"/>
      <c r="AD749" s="1349"/>
      <c r="AE749" s="1349"/>
      <c r="AF749" s="1349"/>
      <c r="AG749" s="1349"/>
      <c r="AH749" s="1349"/>
      <c r="AI749" s="1349"/>
      <c r="AJ749" s="1349"/>
      <c r="AK749" s="1349"/>
      <c r="AL749" s="1349"/>
      <c r="AM749" s="1349"/>
      <c r="AN749" s="1349"/>
      <c r="AO749" s="1349"/>
    </row>
    <row r="750">
      <c r="G750" s="1349"/>
      <c r="H750" s="1349"/>
      <c r="I750" s="1349"/>
      <c r="J750" s="1349"/>
      <c r="K750" s="1349"/>
      <c r="L750" s="1349"/>
      <c r="M750" s="1349"/>
      <c r="N750" s="1349"/>
      <c r="O750" s="1349"/>
      <c r="P750" s="1349"/>
      <c r="Q750" s="1349"/>
      <c r="R750" s="1349"/>
      <c r="S750" s="1349"/>
      <c r="T750" s="1349"/>
      <c r="U750" s="1349"/>
      <c r="V750" s="1349"/>
      <c r="W750" s="1349"/>
      <c r="X750" s="1349"/>
      <c r="Y750" s="1349"/>
      <c r="Z750" s="1349"/>
      <c r="AA750" s="1349"/>
      <c r="AB750" s="1349"/>
      <c r="AC750" s="1349"/>
      <c r="AD750" s="1349"/>
      <c r="AE750" s="1349"/>
      <c r="AF750" s="1349"/>
      <c r="AG750" s="1349"/>
      <c r="AH750" s="1349"/>
      <c r="AI750" s="1349"/>
      <c r="AJ750" s="1349"/>
      <c r="AK750" s="1349"/>
      <c r="AL750" s="1349"/>
      <c r="AM750" s="1349"/>
      <c r="AN750" s="1349"/>
      <c r="AO750" s="1349"/>
    </row>
    <row r="751">
      <c r="G751" s="1349"/>
      <c r="H751" s="1349"/>
      <c r="I751" s="1349"/>
      <c r="J751" s="1349"/>
      <c r="K751" s="1349"/>
      <c r="L751" s="1349"/>
      <c r="M751" s="1349"/>
      <c r="N751" s="1349"/>
      <c r="O751" s="1349"/>
      <c r="P751" s="1349"/>
      <c r="Q751" s="1349"/>
      <c r="R751" s="1349"/>
      <c r="S751" s="1349"/>
      <c r="T751" s="1349"/>
      <c r="U751" s="1349"/>
      <c r="V751" s="1349"/>
      <c r="W751" s="1349"/>
      <c r="X751" s="1349"/>
      <c r="Y751" s="1349"/>
      <c r="Z751" s="1349"/>
      <c r="AA751" s="1349"/>
      <c r="AB751" s="1349"/>
      <c r="AC751" s="1349"/>
      <c r="AD751" s="1349"/>
      <c r="AE751" s="1349"/>
      <c r="AF751" s="1349"/>
      <c r="AG751" s="1349"/>
      <c r="AH751" s="1349"/>
      <c r="AI751" s="1349"/>
      <c r="AJ751" s="1349"/>
      <c r="AK751" s="1349"/>
      <c r="AL751" s="1349"/>
      <c r="AM751" s="1349"/>
      <c r="AN751" s="1349"/>
      <c r="AO751" s="1349"/>
    </row>
    <row r="752">
      <c r="G752" s="1349"/>
      <c r="H752" s="1349"/>
      <c r="I752" s="1349"/>
      <c r="J752" s="1349"/>
      <c r="K752" s="1349"/>
      <c r="L752" s="1349"/>
      <c r="M752" s="1349"/>
      <c r="N752" s="1349"/>
      <c r="O752" s="1349"/>
      <c r="P752" s="1349"/>
      <c r="Q752" s="1349"/>
      <c r="R752" s="1349"/>
      <c r="S752" s="1349"/>
      <c r="T752" s="1349"/>
      <c r="U752" s="1349"/>
      <c r="V752" s="1349"/>
      <c r="W752" s="1349"/>
      <c r="X752" s="1349"/>
      <c r="Y752" s="1349"/>
      <c r="Z752" s="1349"/>
      <c r="AA752" s="1349"/>
      <c r="AB752" s="1349"/>
      <c r="AC752" s="1349"/>
      <c r="AD752" s="1349"/>
      <c r="AE752" s="1349"/>
      <c r="AF752" s="1349"/>
      <c r="AG752" s="1349"/>
      <c r="AH752" s="1349"/>
      <c r="AI752" s="1349"/>
      <c r="AJ752" s="1349"/>
      <c r="AK752" s="1349"/>
      <c r="AL752" s="1349"/>
      <c r="AM752" s="1349"/>
      <c r="AN752" s="1349"/>
      <c r="AO752" s="1349"/>
    </row>
    <row r="753">
      <c r="G753" s="1349"/>
      <c r="H753" s="1349"/>
      <c r="I753" s="1349"/>
      <c r="J753" s="1349"/>
      <c r="K753" s="1349"/>
      <c r="L753" s="1349"/>
      <c r="M753" s="1349"/>
      <c r="N753" s="1349"/>
      <c r="O753" s="1349"/>
      <c r="P753" s="1349"/>
      <c r="Q753" s="1349"/>
      <c r="R753" s="1349"/>
      <c r="S753" s="1349"/>
      <c r="T753" s="1349"/>
      <c r="U753" s="1349"/>
      <c r="V753" s="1349"/>
      <c r="W753" s="1349"/>
      <c r="X753" s="1349"/>
      <c r="Y753" s="1349"/>
      <c r="Z753" s="1349"/>
      <c r="AA753" s="1349"/>
      <c r="AB753" s="1349"/>
      <c r="AC753" s="1349"/>
      <c r="AD753" s="1349"/>
      <c r="AE753" s="1349"/>
      <c r="AF753" s="1349"/>
      <c r="AG753" s="1349"/>
      <c r="AH753" s="1349"/>
      <c r="AI753" s="1349"/>
      <c r="AJ753" s="1349"/>
      <c r="AK753" s="1349"/>
      <c r="AL753" s="1349"/>
      <c r="AM753" s="1349"/>
      <c r="AN753" s="1349"/>
      <c r="AO753" s="1349"/>
    </row>
    <row r="754">
      <c r="G754" s="1349"/>
      <c r="H754" s="1349"/>
      <c r="I754" s="1349"/>
      <c r="J754" s="1349"/>
      <c r="K754" s="1349"/>
      <c r="L754" s="1349"/>
      <c r="M754" s="1349"/>
      <c r="N754" s="1349"/>
      <c r="O754" s="1349"/>
      <c r="P754" s="1349"/>
      <c r="Q754" s="1349"/>
      <c r="R754" s="1349"/>
      <c r="S754" s="1349"/>
      <c r="T754" s="1349"/>
      <c r="U754" s="1349"/>
      <c r="V754" s="1349"/>
      <c r="W754" s="1349"/>
      <c r="X754" s="1349"/>
      <c r="Y754" s="1349"/>
      <c r="Z754" s="1349"/>
      <c r="AA754" s="1349"/>
      <c r="AB754" s="1349"/>
      <c r="AC754" s="1349"/>
      <c r="AD754" s="1349"/>
      <c r="AE754" s="1349"/>
      <c r="AF754" s="1349"/>
      <c r="AG754" s="1349"/>
      <c r="AH754" s="1349"/>
      <c r="AI754" s="1349"/>
      <c r="AJ754" s="1349"/>
      <c r="AK754" s="1349"/>
      <c r="AL754" s="1349"/>
      <c r="AM754" s="1349"/>
      <c r="AN754" s="1349"/>
      <c r="AO754" s="1349"/>
    </row>
    <row r="755">
      <c r="G755" s="1349"/>
      <c r="H755" s="1349"/>
      <c r="I755" s="1349"/>
      <c r="J755" s="1349"/>
      <c r="K755" s="1349"/>
      <c r="L755" s="1349"/>
      <c r="M755" s="1349"/>
      <c r="N755" s="1349"/>
      <c r="O755" s="1349"/>
      <c r="P755" s="1349"/>
      <c r="Q755" s="1349"/>
      <c r="R755" s="1349"/>
      <c r="S755" s="1349"/>
      <c r="T755" s="1349"/>
      <c r="U755" s="1349"/>
      <c r="V755" s="1349"/>
      <c r="W755" s="1349"/>
      <c r="X755" s="1349"/>
      <c r="Y755" s="1349"/>
      <c r="Z755" s="1349"/>
      <c r="AA755" s="1349"/>
      <c r="AB755" s="1349"/>
      <c r="AC755" s="1349"/>
      <c r="AD755" s="1349"/>
      <c r="AE755" s="1349"/>
      <c r="AF755" s="1349"/>
      <c r="AG755" s="1349"/>
      <c r="AH755" s="1349"/>
      <c r="AI755" s="1349"/>
      <c r="AJ755" s="1349"/>
      <c r="AK755" s="1349"/>
      <c r="AL755" s="1349"/>
      <c r="AM755" s="1349"/>
      <c r="AN755" s="1349"/>
      <c r="AO755" s="1349"/>
    </row>
    <row r="756">
      <c r="G756" s="1349"/>
      <c r="H756" s="1349"/>
      <c r="I756" s="1349"/>
      <c r="J756" s="1349"/>
      <c r="K756" s="1349"/>
      <c r="L756" s="1349"/>
      <c r="M756" s="1349"/>
      <c r="N756" s="1349"/>
      <c r="O756" s="1349"/>
      <c r="P756" s="1349"/>
      <c r="Q756" s="1349"/>
      <c r="R756" s="1349"/>
      <c r="S756" s="1349"/>
      <c r="T756" s="1349"/>
      <c r="U756" s="1349"/>
      <c r="V756" s="1349"/>
      <c r="W756" s="1349"/>
      <c r="X756" s="1349"/>
      <c r="Y756" s="1349"/>
      <c r="Z756" s="1349"/>
      <c r="AA756" s="1349"/>
      <c r="AB756" s="1349"/>
      <c r="AC756" s="1349"/>
      <c r="AD756" s="1349"/>
      <c r="AE756" s="1349"/>
      <c r="AF756" s="1349"/>
      <c r="AG756" s="1349"/>
      <c r="AH756" s="1349"/>
      <c r="AI756" s="1349"/>
      <c r="AJ756" s="1349"/>
      <c r="AK756" s="1349"/>
      <c r="AL756" s="1349"/>
      <c r="AM756" s="1349"/>
      <c r="AN756" s="1349"/>
      <c r="AO756" s="1349"/>
    </row>
    <row r="757">
      <c r="G757" s="1349"/>
      <c r="H757" s="1349"/>
      <c r="I757" s="1349"/>
      <c r="J757" s="1349"/>
      <c r="K757" s="1349"/>
      <c r="L757" s="1349"/>
      <c r="M757" s="1349"/>
      <c r="N757" s="1349"/>
      <c r="O757" s="1349"/>
      <c r="P757" s="1349"/>
      <c r="Q757" s="1349"/>
      <c r="R757" s="1349"/>
      <c r="S757" s="1349"/>
      <c r="T757" s="1349"/>
      <c r="U757" s="1349"/>
      <c r="V757" s="1349"/>
      <c r="W757" s="1349"/>
      <c r="X757" s="1349"/>
      <c r="Y757" s="1349"/>
      <c r="Z757" s="1349"/>
      <c r="AA757" s="1349"/>
      <c r="AB757" s="1349"/>
      <c r="AC757" s="1349"/>
      <c r="AD757" s="1349"/>
      <c r="AE757" s="1349"/>
      <c r="AF757" s="1349"/>
      <c r="AG757" s="1349"/>
      <c r="AH757" s="1349"/>
      <c r="AI757" s="1349"/>
      <c r="AJ757" s="1349"/>
      <c r="AK757" s="1349"/>
      <c r="AL757" s="1349"/>
      <c r="AM757" s="1349"/>
      <c r="AN757" s="1349"/>
      <c r="AO757" s="1349"/>
    </row>
    <row r="758">
      <c r="G758" s="1349"/>
      <c r="H758" s="1349"/>
      <c r="I758" s="1349"/>
      <c r="J758" s="1349"/>
      <c r="K758" s="1349"/>
      <c r="L758" s="1349"/>
      <c r="M758" s="1349"/>
      <c r="N758" s="1349"/>
      <c r="O758" s="1349"/>
      <c r="P758" s="1349"/>
      <c r="Q758" s="1349"/>
      <c r="R758" s="1349"/>
      <c r="S758" s="1349"/>
      <c r="T758" s="1349"/>
      <c r="U758" s="1349"/>
      <c r="V758" s="1349"/>
      <c r="W758" s="1349"/>
      <c r="X758" s="1349"/>
      <c r="Y758" s="1349"/>
      <c r="Z758" s="1349"/>
      <c r="AA758" s="1349"/>
      <c r="AB758" s="1349"/>
      <c r="AC758" s="1349"/>
      <c r="AD758" s="1349"/>
      <c r="AE758" s="1349"/>
      <c r="AF758" s="1349"/>
      <c r="AG758" s="1349"/>
      <c r="AH758" s="1349"/>
      <c r="AI758" s="1349"/>
      <c r="AJ758" s="1349"/>
      <c r="AK758" s="1349"/>
      <c r="AL758" s="1349"/>
      <c r="AM758" s="1349"/>
      <c r="AN758" s="1349"/>
      <c r="AO758" s="1349"/>
    </row>
    <row r="759">
      <c r="G759" s="1349"/>
      <c r="H759" s="1349"/>
      <c r="I759" s="1349"/>
      <c r="J759" s="1349"/>
      <c r="K759" s="1349"/>
      <c r="L759" s="1349"/>
      <c r="M759" s="1349"/>
      <c r="N759" s="1349"/>
      <c r="O759" s="1349"/>
      <c r="P759" s="1349"/>
      <c r="Q759" s="1349"/>
      <c r="R759" s="1349"/>
      <c r="S759" s="1349"/>
      <c r="T759" s="1349"/>
      <c r="U759" s="1349"/>
      <c r="V759" s="1349"/>
      <c r="W759" s="1349"/>
      <c r="X759" s="1349"/>
      <c r="Y759" s="1349"/>
      <c r="Z759" s="1349"/>
      <c r="AA759" s="1349"/>
      <c r="AB759" s="1349"/>
      <c r="AC759" s="1349"/>
      <c r="AD759" s="1349"/>
      <c r="AE759" s="1349"/>
      <c r="AF759" s="1349"/>
      <c r="AG759" s="1349"/>
      <c r="AH759" s="1349"/>
      <c r="AI759" s="1349"/>
      <c r="AJ759" s="1349"/>
      <c r="AK759" s="1349"/>
      <c r="AL759" s="1349"/>
      <c r="AM759" s="1349"/>
      <c r="AN759" s="1349"/>
      <c r="AO759" s="1349"/>
    </row>
    <row r="760">
      <c r="G760" s="1349"/>
      <c r="H760" s="1349"/>
      <c r="I760" s="1349"/>
      <c r="J760" s="1349"/>
      <c r="K760" s="1349"/>
      <c r="L760" s="1349"/>
      <c r="M760" s="1349"/>
      <c r="N760" s="1349"/>
      <c r="O760" s="1349"/>
      <c r="P760" s="1349"/>
      <c r="Q760" s="1349"/>
      <c r="R760" s="1349"/>
      <c r="S760" s="1349"/>
      <c r="T760" s="1349"/>
      <c r="U760" s="1349"/>
      <c r="V760" s="1349"/>
      <c r="W760" s="1349"/>
      <c r="X760" s="1349"/>
      <c r="Y760" s="1349"/>
      <c r="Z760" s="1349"/>
      <c r="AA760" s="1349"/>
      <c r="AB760" s="1349"/>
      <c r="AC760" s="1349"/>
      <c r="AD760" s="1349"/>
      <c r="AE760" s="1349"/>
      <c r="AF760" s="1349"/>
      <c r="AG760" s="1349"/>
      <c r="AH760" s="1349"/>
      <c r="AI760" s="1349"/>
      <c r="AJ760" s="1349"/>
      <c r="AK760" s="1349"/>
      <c r="AL760" s="1349"/>
      <c r="AM760" s="1349"/>
      <c r="AN760" s="1349"/>
      <c r="AO760" s="1349"/>
    </row>
    <row r="761">
      <c r="G761" s="1349"/>
      <c r="H761" s="1349"/>
      <c r="I761" s="1349"/>
      <c r="J761" s="1349"/>
      <c r="K761" s="1349"/>
      <c r="L761" s="1349"/>
      <c r="M761" s="1349"/>
      <c r="N761" s="1349"/>
      <c r="O761" s="1349"/>
      <c r="P761" s="1349"/>
      <c r="Q761" s="1349"/>
      <c r="R761" s="1349"/>
      <c r="S761" s="1349"/>
      <c r="T761" s="1349"/>
      <c r="U761" s="1349"/>
      <c r="V761" s="1349"/>
      <c r="W761" s="1349"/>
      <c r="X761" s="1349"/>
      <c r="Y761" s="1349"/>
      <c r="Z761" s="1349"/>
      <c r="AA761" s="1349"/>
      <c r="AB761" s="1349"/>
      <c r="AC761" s="1349"/>
      <c r="AD761" s="1349"/>
      <c r="AE761" s="1349"/>
      <c r="AF761" s="1349"/>
      <c r="AG761" s="1349"/>
      <c r="AH761" s="1349"/>
      <c r="AI761" s="1349"/>
      <c r="AJ761" s="1349"/>
      <c r="AK761" s="1349"/>
      <c r="AL761" s="1349"/>
      <c r="AM761" s="1349"/>
      <c r="AN761" s="1349"/>
      <c r="AO761" s="1349"/>
    </row>
    <row r="762">
      <c r="G762" s="1349"/>
      <c r="H762" s="1349"/>
      <c r="I762" s="1349"/>
      <c r="J762" s="1349"/>
      <c r="K762" s="1349"/>
      <c r="L762" s="1349"/>
      <c r="M762" s="1349"/>
      <c r="N762" s="1349"/>
      <c r="O762" s="1349"/>
      <c r="P762" s="1349"/>
      <c r="Q762" s="1349"/>
      <c r="R762" s="1349"/>
      <c r="S762" s="1349"/>
      <c r="T762" s="1349"/>
      <c r="U762" s="1349"/>
      <c r="V762" s="1349"/>
      <c r="W762" s="1349"/>
      <c r="X762" s="1349"/>
      <c r="Y762" s="1349"/>
      <c r="Z762" s="1349"/>
      <c r="AA762" s="1349"/>
      <c r="AB762" s="1349"/>
      <c r="AC762" s="1349"/>
      <c r="AD762" s="1349"/>
      <c r="AE762" s="1349"/>
      <c r="AF762" s="1349"/>
      <c r="AG762" s="1349"/>
      <c r="AH762" s="1349"/>
      <c r="AI762" s="1349"/>
      <c r="AJ762" s="1349"/>
      <c r="AK762" s="1349"/>
      <c r="AL762" s="1349"/>
      <c r="AM762" s="1349"/>
      <c r="AN762" s="1349"/>
      <c r="AO762" s="1349"/>
    </row>
    <row r="763">
      <c r="G763" s="1349"/>
      <c r="H763" s="1349"/>
      <c r="I763" s="1349"/>
      <c r="J763" s="1349"/>
      <c r="K763" s="1349"/>
      <c r="L763" s="1349"/>
      <c r="M763" s="1349"/>
      <c r="N763" s="1349"/>
      <c r="O763" s="1349"/>
      <c r="P763" s="1349"/>
      <c r="Q763" s="1349"/>
      <c r="R763" s="1349"/>
      <c r="S763" s="1349"/>
      <c r="T763" s="1349"/>
      <c r="U763" s="1349"/>
      <c r="V763" s="1349"/>
      <c r="W763" s="1349"/>
      <c r="X763" s="1349"/>
      <c r="Y763" s="1349"/>
      <c r="Z763" s="1349"/>
      <c r="AA763" s="1349"/>
      <c r="AB763" s="1349"/>
      <c r="AC763" s="1349"/>
      <c r="AD763" s="1349"/>
      <c r="AE763" s="1349"/>
      <c r="AF763" s="1349"/>
      <c r="AG763" s="1349"/>
      <c r="AH763" s="1349"/>
      <c r="AI763" s="1349"/>
      <c r="AJ763" s="1349"/>
      <c r="AK763" s="1349"/>
      <c r="AL763" s="1349"/>
      <c r="AM763" s="1349"/>
      <c r="AN763" s="1349"/>
      <c r="AO763" s="1349"/>
    </row>
    <row r="764">
      <c r="G764" s="1349"/>
      <c r="H764" s="1349"/>
      <c r="I764" s="1349"/>
      <c r="J764" s="1349"/>
      <c r="K764" s="1349"/>
      <c r="L764" s="1349"/>
      <c r="M764" s="1349"/>
      <c r="N764" s="1349"/>
      <c r="O764" s="1349"/>
      <c r="P764" s="1349"/>
      <c r="Q764" s="1349"/>
      <c r="R764" s="1349"/>
      <c r="S764" s="1349"/>
      <c r="T764" s="1349"/>
      <c r="U764" s="1349"/>
      <c r="V764" s="1349"/>
      <c r="W764" s="1349"/>
      <c r="X764" s="1349"/>
      <c r="Y764" s="1349"/>
      <c r="Z764" s="1349"/>
      <c r="AA764" s="1349"/>
      <c r="AB764" s="1349"/>
      <c r="AC764" s="1349"/>
      <c r="AD764" s="1349"/>
      <c r="AE764" s="1349"/>
      <c r="AF764" s="1349"/>
      <c r="AG764" s="1349"/>
      <c r="AH764" s="1349"/>
      <c r="AI764" s="1349"/>
      <c r="AJ764" s="1349"/>
      <c r="AK764" s="1349"/>
      <c r="AL764" s="1349"/>
      <c r="AM764" s="1349"/>
      <c r="AN764" s="1349"/>
      <c r="AO764" s="1349"/>
    </row>
    <row r="765">
      <c r="G765" s="1349"/>
      <c r="H765" s="1349"/>
      <c r="I765" s="1349"/>
      <c r="J765" s="1349"/>
      <c r="K765" s="1349"/>
      <c r="L765" s="1349"/>
      <c r="M765" s="1349"/>
      <c r="N765" s="1349"/>
      <c r="O765" s="1349"/>
      <c r="P765" s="1349"/>
      <c r="Q765" s="1349"/>
      <c r="R765" s="1349"/>
      <c r="S765" s="1349"/>
      <c r="T765" s="1349"/>
      <c r="U765" s="1349"/>
      <c r="V765" s="1349"/>
      <c r="W765" s="1349"/>
      <c r="X765" s="1349"/>
      <c r="Y765" s="1349"/>
      <c r="Z765" s="1349"/>
      <c r="AA765" s="1349"/>
      <c r="AB765" s="1349"/>
      <c r="AC765" s="1349"/>
      <c r="AD765" s="1349"/>
      <c r="AE765" s="1349"/>
      <c r="AF765" s="1349"/>
      <c r="AG765" s="1349"/>
      <c r="AH765" s="1349"/>
      <c r="AI765" s="1349"/>
      <c r="AJ765" s="1349"/>
      <c r="AK765" s="1349"/>
      <c r="AL765" s="1349"/>
      <c r="AM765" s="1349"/>
      <c r="AN765" s="1349"/>
      <c r="AO765" s="1349"/>
    </row>
    <row r="766">
      <c r="G766" s="1349"/>
      <c r="H766" s="1349"/>
      <c r="I766" s="1349"/>
      <c r="J766" s="1349"/>
      <c r="K766" s="1349"/>
      <c r="L766" s="1349"/>
      <c r="M766" s="1349"/>
      <c r="N766" s="1349"/>
      <c r="O766" s="1349"/>
      <c r="P766" s="1349"/>
      <c r="Q766" s="1349"/>
      <c r="R766" s="1349"/>
      <c r="S766" s="1349"/>
      <c r="T766" s="1349"/>
      <c r="U766" s="1349"/>
      <c r="V766" s="1349"/>
      <c r="W766" s="1349"/>
      <c r="X766" s="1349"/>
      <c r="Y766" s="1349"/>
      <c r="Z766" s="1349"/>
      <c r="AA766" s="1349"/>
      <c r="AB766" s="1349"/>
      <c r="AC766" s="1349"/>
      <c r="AD766" s="1349"/>
      <c r="AE766" s="1349"/>
      <c r="AF766" s="1349"/>
      <c r="AG766" s="1349"/>
      <c r="AH766" s="1349"/>
      <c r="AI766" s="1349"/>
      <c r="AJ766" s="1349"/>
      <c r="AK766" s="1349"/>
      <c r="AL766" s="1349"/>
      <c r="AM766" s="1349"/>
      <c r="AN766" s="1349"/>
      <c r="AO766" s="1349"/>
    </row>
    <row r="767">
      <c r="G767" s="1349"/>
      <c r="H767" s="1349"/>
      <c r="I767" s="1349"/>
      <c r="J767" s="1349"/>
      <c r="K767" s="1349"/>
      <c r="L767" s="1349"/>
      <c r="M767" s="1349"/>
      <c r="N767" s="1349"/>
      <c r="O767" s="1349"/>
      <c r="P767" s="1349"/>
      <c r="Q767" s="1349"/>
      <c r="R767" s="1349"/>
      <c r="S767" s="1349"/>
      <c r="T767" s="1349"/>
      <c r="U767" s="1349"/>
      <c r="V767" s="1349"/>
      <c r="W767" s="1349"/>
      <c r="X767" s="1349"/>
      <c r="Y767" s="1349"/>
      <c r="Z767" s="1349"/>
      <c r="AA767" s="1349"/>
      <c r="AB767" s="1349"/>
      <c r="AC767" s="1349"/>
      <c r="AD767" s="1349"/>
      <c r="AE767" s="1349"/>
      <c r="AF767" s="1349"/>
      <c r="AG767" s="1349"/>
      <c r="AH767" s="1349"/>
      <c r="AI767" s="1349"/>
      <c r="AJ767" s="1349"/>
      <c r="AK767" s="1349"/>
      <c r="AL767" s="1349"/>
      <c r="AM767" s="1349"/>
      <c r="AN767" s="1349"/>
      <c r="AO767" s="1349"/>
    </row>
    <row r="768">
      <c r="G768" s="1349"/>
      <c r="H768" s="1349"/>
      <c r="I768" s="1349"/>
      <c r="J768" s="1349"/>
      <c r="K768" s="1349"/>
      <c r="L768" s="1349"/>
      <c r="M768" s="1349"/>
      <c r="N768" s="1349"/>
      <c r="O768" s="1349"/>
      <c r="P768" s="1349"/>
      <c r="Q768" s="1349"/>
      <c r="R768" s="1349"/>
      <c r="S768" s="1349"/>
      <c r="T768" s="1349"/>
      <c r="U768" s="1349"/>
      <c r="V768" s="1349"/>
      <c r="W768" s="1349"/>
      <c r="X768" s="1349"/>
      <c r="Y768" s="1349"/>
      <c r="Z768" s="1349"/>
      <c r="AA768" s="1349"/>
      <c r="AB768" s="1349"/>
      <c r="AC768" s="1349"/>
      <c r="AD768" s="1349"/>
      <c r="AE768" s="1349"/>
      <c r="AF768" s="1349"/>
      <c r="AG768" s="1349"/>
      <c r="AH768" s="1349"/>
      <c r="AI768" s="1349"/>
      <c r="AJ768" s="1349"/>
      <c r="AK768" s="1349"/>
      <c r="AL768" s="1349"/>
      <c r="AM768" s="1349"/>
      <c r="AN768" s="1349"/>
      <c r="AO768" s="1349"/>
    </row>
    <row r="769">
      <c r="G769" s="1349"/>
      <c r="H769" s="1349"/>
      <c r="I769" s="1349"/>
      <c r="J769" s="1349"/>
      <c r="K769" s="1349"/>
      <c r="L769" s="1349"/>
      <c r="M769" s="1349"/>
      <c r="N769" s="1349"/>
      <c r="O769" s="1349"/>
      <c r="P769" s="1349"/>
      <c r="Q769" s="1349"/>
      <c r="R769" s="1349"/>
      <c r="S769" s="1349"/>
      <c r="T769" s="1349"/>
      <c r="U769" s="1349"/>
      <c r="V769" s="1349"/>
      <c r="W769" s="1349"/>
      <c r="X769" s="1349"/>
      <c r="Y769" s="1349"/>
      <c r="Z769" s="1349"/>
      <c r="AA769" s="1349"/>
      <c r="AB769" s="1349"/>
      <c r="AC769" s="1349"/>
      <c r="AD769" s="1349"/>
      <c r="AE769" s="1349"/>
      <c r="AF769" s="1349"/>
      <c r="AG769" s="1349"/>
      <c r="AH769" s="1349"/>
      <c r="AI769" s="1349"/>
      <c r="AJ769" s="1349"/>
      <c r="AK769" s="1349"/>
      <c r="AL769" s="1349"/>
      <c r="AM769" s="1349"/>
      <c r="AN769" s="1349"/>
      <c r="AO769" s="1349"/>
    </row>
    <row r="770">
      <c r="G770" s="1349"/>
      <c r="H770" s="1349"/>
      <c r="I770" s="1349"/>
      <c r="J770" s="1349"/>
      <c r="K770" s="1349"/>
      <c r="L770" s="1349"/>
      <c r="M770" s="1349"/>
      <c r="N770" s="1349"/>
      <c r="O770" s="1349"/>
      <c r="P770" s="1349"/>
      <c r="Q770" s="1349"/>
      <c r="R770" s="1349"/>
      <c r="S770" s="1349"/>
      <c r="T770" s="1349"/>
      <c r="U770" s="1349"/>
      <c r="V770" s="1349"/>
      <c r="W770" s="1349"/>
      <c r="X770" s="1349"/>
      <c r="Y770" s="1349"/>
      <c r="Z770" s="1349"/>
      <c r="AA770" s="1349"/>
      <c r="AB770" s="1349"/>
      <c r="AC770" s="1349"/>
      <c r="AD770" s="1349"/>
      <c r="AE770" s="1349"/>
      <c r="AF770" s="1349"/>
      <c r="AG770" s="1349"/>
      <c r="AH770" s="1349"/>
      <c r="AI770" s="1349"/>
      <c r="AJ770" s="1349"/>
      <c r="AK770" s="1349"/>
      <c r="AL770" s="1349"/>
      <c r="AM770" s="1349"/>
      <c r="AN770" s="1349"/>
      <c r="AO770" s="1349"/>
    </row>
    <row r="771">
      <c r="G771" s="1349"/>
      <c r="H771" s="1349"/>
      <c r="I771" s="1349"/>
      <c r="J771" s="1349"/>
      <c r="K771" s="1349"/>
      <c r="L771" s="1349"/>
      <c r="M771" s="1349"/>
      <c r="N771" s="1349"/>
      <c r="O771" s="1349"/>
      <c r="P771" s="1349"/>
      <c r="Q771" s="1349"/>
      <c r="R771" s="1349"/>
      <c r="S771" s="1349"/>
      <c r="T771" s="1349"/>
      <c r="U771" s="1349"/>
      <c r="V771" s="1349"/>
      <c r="W771" s="1349"/>
      <c r="X771" s="1349"/>
      <c r="Y771" s="1349"/>
      <c r="Z771" s="1349"/>
      <c r="AA771" s="1349"/>
      <c r="AB771" s="1349"/>
      <c r="AC771" s="1349"/>
      <c r="AD771" s="1349"/>
      <c r="AE771" s="1349"/>
      <c r="AF771" s="1349"/>
      <c r="AG771" s="1349"/>
      <c r="AH771" s="1349"/>
      <c r="AI771" s="1349"/>
      <c r="AJ771" s="1349"/>
      <c r="AK771" s="1349"/>
      <c r="AL771" s="1349"/>
      <c r="AM771" s="1349"/>
      <c r="AN771" s="1349"/>
      <c r="AO771" s="1349"/>
    </row>
    <row r="772">
      <c r="G772" s="1349"/>
      <c r="H772" s="1349"/>
      <c r="I772" s="1349"/>
      <c r="J772" s="1349"/>
      <c r="K772" s="1349"/>
      <c r="L772" s="1349"/>
      <c r="M772" s="1349"/>
      <c r="N772" s="1349"/>
      <c r="O772" s="1349"/>
      <c r="P772" s="1349"/>
      <c r="Q772" s="1349"/>
      <c r="R772" s="1349"/>
      <c r="S772" s="1349"/>
      <c r="T772" s="1349"/>
      <c r="U772" s="1349"/>
      <c r="V772" s="1349"/>
      <c r="W772" s="1349"/>
      <c r="X772" s="1349"/>
      <c r="Y772" s="1349"/>
      <c r="Z772" s="1349"/>
      <c r="AA772" s="1349"/>
      <c r="AB772" s="1349"/>
      <c r="AC772" s="1349"/>
      <c r="AD772" s="1349"/>
      <c r="AE772" s="1349"/>
      <c r="AF772" s="1349"/>
      <c r="AG772" s="1349"/>
      <c r="AH772" s="1349"/>
      <c r="AI772" s="1349"/>
      <c r="AJ772" s="1349"/>
      <c r="AK772" s="1349"/>
      <c r="AL772" s="1349"/>
      <c r="AM772" s="1349"/>
      <c r="AN772" s="1349"/>
      <c r="AO772" s="1349"/>
    </row>
    <row r="773">
      <c r="G773" s="1349"/>
      <c r="H773" s="1349"/>
      <c r="I773" s="1349"/>
      <c r="J773" s="1349"/>
      <c r="K773" s="1349"/>
      <c r="L773" s="1349"/>
      <c r="M773" s="1349"/>
      <c r="N773" s="1349"/>
      <c r="O773" s="1349"/>
      <c r="P773" s="1349"/>
      <c r="Q773" s="1349"/>
      <c r="R773" s="1349"/>
      <c r="S773" s="1349"/>
      <c r="T773" s="1349"/>
      <c r="U773" s="1349"/>
      <c r="V773" s="1349"/>
      <c r="W773" s="1349"/>
      <c r="X773" s="1349"/>
      <c r="Y773" s="1349"/>
      <c r="Z773" s="1349"/>
      <c r="AA773" s="1349"/>
      <c r="AB773" s="1349"/>
      <c r="AC773" s="1349"/>
      <c r="AD773" s="1349"/>
      <c r="AE773" s="1349"/>
      <c r="AF773" s="1349"/>
      <c r="AG773" s="1349"/>
      <c r="AH773" s="1349"/>
      <c r="AI773" s="1349"/>
      <c r="AJ773" s="1349"/>
      <c r="AK773" s="1349"/>
      <c r="AL773" s="1349"/>
      <c r="AM773" s="1349"/>
      <c r="AN773" s="1349"/>
      <c r="AO773" s="1349"/>
    </row>
    <row r="774">
      <c r="G774" s="1349"/>
      <c r="H774" s="1349"/>
      <c r="I774" s="1349"/>
      <c r="J774" s="1349"/>
      <c r="K774" s="1349"/>
      <c r="L774" s="1349"/>
      <c r="M774" s="1349"/>
      <c r="N774" s="1349"/>
      <c r="O774" s="1349"/>
      <c r="P774" s="1349"/>
      <c r="Q774" s="1349"/>
      <c r="R774" s="1349"/>
      <c r="S774" s="1349"/>
      <c r="T774" s="1349"/>
      <c r="U774" s="1349"/>
      <c r="V774" s="1349"/>
      <c r="W774" s="1349"/>
      <c r="X774" s="1349"/>
      <c r="Y774" s="1349"/>
      <c r="Z774" s="1349"/>
      <c r="AA774" s="1349"/>
      <c r="AB774" s="1349"/>
      <c r="AC774" s="1349"/>
      <c r="AD774" s="1349"/>
      <c r="AE774" s="1349"/>
      <c r="AF774" s="1349"/>
      <c r="AG774" s="1349"/>
      <c r="AH774" s="1349"/>
      <c r="AI774" s="1349"/>
      <c r="AJ774" s="1349"/>
      <c r="AK774" s="1349"/>
      <c r="AL774" s="1349"/>
      <c r="AM774" s="1349"/>
      <c r="AN774" s="1349"/>
      <c r="AO774" s="1349"/>
    </row>
    <row r="775">
      <c r="G775" s="1349"/>
      <c r="H775" s="1349"/>
      <c r="I775" s="1349"/>
      <c r="J775" s="1349"/>
      <c r="K775" s="1349"/>
      <c r="L775" s="1349"/>
      <c r="M775" s="1349"/>
      <c r="N775" s="1349"/>
      <c r="O775" s="1349"/>
      <c r="P775" s="1349"/>
      <c r="Q775" s="1349"/>
      <c r="R775" s="1349"/>
      <c r="S775" s="1349"/>
      <c r="T775" s="1349"/>
      <c r="U775" s="1349"/>
      <c r="V775" s="1349"/>
      <c r="W775" s="1349"/>
      <c r="X775" s="1349"/>
      <c r="Y775" s="1349"/>
      <c r="Z775" s="1349"/>
      <c r="AA775" s="1349"/>
      <c r="AB775" s="1349"/>
      <c r="AC775" s="1349"/>
      <c r="AD775" s="1349"/>
      <c r="AE775" s="1349"/>
      <c r="AF775" s="1349"/>
      <c r="AG775" s="1349"/>
      <c r="AH775" s="1349"/>
      <c r="AI775" s="1349"/>
      <c r="AJ775" s="1349"/>
      <c r="AK775" s="1349"/>
      <c r="AL775" s="1349"/>
      <c r="AM775" s="1349"/>
      <c r="AN775" s="1349"/>
      <c r="AO775" s="1349"/>
    </row>
    <row r="776">
      <c r="G776" s="1349"/>
      <c r="H776" s="1349"/>
      <c r="I776" s="1349"/>
      <c r="J776" s="1349"/>
      <c r="K776" s="1349"/>
      <c r="L776" s="1349"/>
      <c r="M776" s="1349"/>
      <c r="N776" s="1349"/>
      <c r="O776" s="1349"/>
      <c r="P776" s="1349"/>
      <c r="Q776" s="1349"/>
      <c r="R776" s="1349"/>
      <c r="S776" s="1349"/>
      <c r="T776" s="1349"/>
      <c r="U776" s="1349"/>
      <c r="V776" s="1349"/>
      <c r="W776" s="1349"/>
      <c r="X776" s="1349"/>
      <c r="Y776" s="1349"/>
      <c r="Z776" s="1349"/>
      <c r="AA776" s="1349"/>
      <c r="AB776" s="1349"/>
      <c r="AC776" s="1349"/>
      <c r="AD776" s="1349"/>
      <c r="AE776" s="1349"/>
      <c r="AF776" s="1349"/>
      <c r="AG776" s="1349"/>
      <c r="AH776" s="1349"/>
      <c r="AI776" s="1349"/>
      <c r="AJ776" s="1349"/>
      <c r="AK776" s="1349"/>
      <c r="AL776" s="1349"/>
      <c r="AM776" s="1349"/>
      <c r="AN776" s="1349"/>
      <c r="AO776" s="1349"/>
    </row>
    <row r="777">
      <c r="G777" s="1349"/>
      <c r="H777" s="1349"/>
      <c r="I777" s="1349"/>
      <c r="J777" s="1349"/>
      <c r="K777" s="1349"/>
      <c r="L777" s="1349"/>
      <c r="M777" s="1349"/>
      <c r="N777" s="1349"/>
      <c r="O777" s="1349"/>
      <c r="P777" s="1349"/>
      <c r="Q777" s="1349"/>
      <c r="R777" s="1349"/>
      <c r="S777" s="1349"/>
      <c r="T777" s="1349"/>
      <c r="U777" s="1349"/>
      <c r="V777" s="1349"/>
      <c r="W777" s="1349"/>
      <c r="X777" s="1349"/>
      <c r="Y777" s="1349"/>
      <c r="Z777" s="1349"/>
      <c r="AA777" s="1349"/>
      <c r="AB777" s="1349"/>
      <c r="AC777" s="1349"/>
      <c r="AD777" s="1349"/>
      <c r="AE777" s="1349"/>
      <c r="AF777" s="1349"/>
      <c r="AG777" s="1349"/>
      <c r="AH777" s="1349"/>
      <c r="AI777" s="1349"/>
      <c r="AJ777" s="1349"/>
      <c r="AK777" s="1349"/>
      <c r="AL777" s="1349"/>
      <c r="AM777" s="1349"/>
      <c r="AN777" s="1349"/>
      <c r="AO777" s="1349"/>
    </row>
    <row r="778">
      <c r="G778" s="1349"/>
      <c r="H778" s="1349"/>
      <c r="I778" s="1349"/>
      <c r="J778" s="1349"/>
      <c r="K778" s="1349"/>
      <c r="L778" s="1349"/>
      <c r="M778" s="1349"/>
      <c r="N778" s="1349"/>
      <c r="O778" s="1349"/>
      <c r="P778" s="1349"/>
      <c r="Q778" s="1349"/>
      <c r="R778" s="1349"/>
      <c r="S778" s="1349"/>
      <c r="T778" s="1349"/>
      <c r="U778" s="1349"/>
      <c r="V778" s="1349"/>
      <c r="W778" s="1349"/>
      <c r="X778" s="1349"/>
      <c r="Y778" s="1349"/>
      <c r="Z778" s="1349"/>
      <c r="AA778" s="1349"/>
      <c r="AB778" s="1349"/>
      <c r="AC778" s="1349"/>
      <c r="AD778" s="1349"/>
      <c r="AE778" s="1349"/>
      <c r="AF778" s="1349"/>
      <c r="AG778" s="1349"/>
      <c r="AH778" s="1349"/>
      <c r="AI778" s="1349"/>
      <c r="AJ778" s="1349"/>
      <c r="AK778" s="1349"/>
      <c r="AL778" s="1349"/>
      <c r="AM778" s="1349"/>
      <c r="AN778" s="1349"/>
      <c r="AO778" s="1349"/>
    </row>
    <row r="779">
      <c r="G779" s="1349"/>
      <c r="H779" s="1349"/>
      <c r="I779" s="1349"/>
      <c r="J779" s="1349"/>
      <c r="K779" s="1349"/>
      <c r="L779" s="1349"/>
      <c r="M779" s="1349"/>
      <c r="N779" s="1349"/>
      <c r="O779" s="1349"/>
      <c r="P779" s="1349"/>
      <c r="Q779" s="1349"/>
      <c r="R779" s="1349"/>
      <c r="S779" s="1349"/>
      <c r="T779" s="1349"/>
      <c r="U779" s="1349"/>
      <c r="V779" s="1349"/>
      <c r="W779" s="1349"/>
      <c r="X779" s="1349"/>
      <c r="Y779" s="1349"/>
      <c r="Z779" s="1349"/>
      <c r="AA779" s="1349"/>
      <c r="AB779" s="1349"/>
      <c r="AC779" s="1349"/>
      <c r="AD779" s="1349"/>
      <c r="AE779" s="1349"/>
      <c r="AF779" s="1349"/>
      <c r="AG779" s="1349"/>
      <c r="AH779" s="1349"/>
      <c r="AI779" s="1349"/>
      <c r="AJ779" s="1349"/>
      <c r="AK779" s="1349"/>
      <c r="AL779" s="1349"/>
      <c r="AM779" s="1349"/>
      <c r="AN779" s="1349"/>
      <c r="AO779" s="1349"/>
    </row>
    <row r="780">
      <c r="G780" s="1349"/>
      <c r="H780" s="1349"/>
      <c r="I780" s="1349"/>
      <c r="J780" s="1349"/>
      <c r="K780" s="1349"/>
      <c r="L780" s="1349"/>
      <c r="M780" s="1349"/>
      <c r="N780" s="1349"/>
      <c r="O780" s="1349"/>
      <c r="P780" s="1349"/>
      <c r="Q780" s="1349"/>
      <c r="R780" s="1349"/>
      <c r="S780" s="1349"/>
      <c r="T780" s="1349"/>
      <c r="U780" s="1349"/>
      <c r="V780" s="1349"/>
      <c r="W780" s="1349"/>
      <c r="X780" s="1349"/>
      <c r="Y780" s="1349"/>
      <c r="Z780" s="1349"/>
      <c r="AA780" s="1349"/>
      <c r="AB780" s="1349"/>
      <c r="AC780" s="1349"/>
      <c r="AD780" s="1349"/>
      <c r="AE780" s="1349"/>
      <c r="AF780" s="1349"/>
      <c r="AG780" s="1349"/>
      <c r="AH780" s="1349"/>
      <c r="AI780" s="1349"/>
      <c r="AJ780" s="1349"/>
      <c r="AK780" s="1349"/>
      <c r="AL780" s="1349"/>
      <c r="AM780" s="1349"/>
      <c r="AN780" s="1349"/>
      <c r="AO780" s="1349"/>
    </row>
    <row r="781">
      <c r="G781" s="1349"/>
      <c r="H781" s="1349"/>
      <c r="I781" s="1349"/>
      <c r="J781" s="1349"/>
      <c r="K781" s="1349"/>
      <c r="L781" s="1349"/>
      <c r="M781" s="1349"/>
      <c r="N781" s="1349"/>
      <c r="O781" s="1349"/>
      <c r="P781" s="1349"/>
      <c r="Q781" s="1349"/>
      <c r="R781" s="1349"/>
      <c r="S781" s="1349"/>
      <c r="T781" s="1349"/>
      <c r="U781" s="1349"/>
      <c r="V781" s="1349"/>
      <c r="W781" s="1349"/>
      <c r="X781" s="1349"/>
      <c r="Y781" s="1349"/>
      <c r="Z781" s="1349"/>
      <c r="AA781" s="1349"/>
      <c r="AB781" s="1349"/>
      <c r="AC781" s="1349"/>
      <c r="AD781" s="1349"/>
      <c r="AE781" s="1349"/>
      <c r="AF781" s="1349"/>
      <c r="AG781" s="1349"/>
      <c r="AH781" s="1349"/>
      <c r="AI781" s="1349"/>
      <c r="AJ781" s="1349"/>
      <c r="AK781" s="1349"/>
      <c r="AL781" s="1349"/>
      <c r="AM781" s="1349"/>
      <c r="AN781" s="1349"/>
      <c r="AO781" s="1349"/>
    </row>
    <row r="782">
      <c r="G782" s="1349"/>
      <c r="H782" s="1349"/>
      <c r="I782" s="1349"/>
      <c r="J782" s="1349"/>
      <c r="K782" s="1349"/>
      <c r="L782" s="1349"/>
      <c r="M782" s="1349"/>
      <c r="N782" s="1349"/>
      <c r="O782" s="1349"/>
      <c r="P782" s="1349"/>
      <c r="Q782" s="1349"/>
      <c r="R782" s="1349"/>
      <c r="S782" s="1349"/>
      <c r="T782" s="1349"/>
      <c r="U782" s="1349"/>
      <c r="V782" s="1349"/>
      <c r="W782" s="1349"/>
      <c r="X782" s="1349"/>
      <c r="Y782" s="1349"/>
      <c r="Z782" s="1349"/>
      <c r="AA782" s="1349"/>
      <c r="AB782" s="1349"/>
      <c r="AC782" s="1349"/>
      <c r="AD782" s="1349"/>
      <c r="AE782" s="1349"/>
      <c r="AF782" s="1349"/>
      <c r="AG782" s="1349"/>
      <c r="AH782" s="1349"/>
      <c r="AI782" s="1349"/>
      <c r="AJ782" s="1349"/>
      <c r="AK782" s="1349"/>
      <c r="AL782" s="1349"/>
      <c r="AM782" s="1349"/>
      <c r="AN782" s="1349"/>
      <c r="AO782" s="1349"/>
    </row>
    <row r="783">
      <c r="G783" s="1349"/>
      <c r="H783" s="1349"/>
      <c r="I783" s="1349"/>
      <c r="J783" s="1349"/>
      <c r="K783" s="1349"/>
      <c r="L783" s="1349"/>
      <c r="M783" s="1349"/>
      <c r="N783" s="1349"/>
      <c r="O783" s="1349"/>
      <c r="P783" s="1349"/>
      <c r="Q783" s="1349"/>
      <c r="R783" s="1349"/>
      <c r="S783" s="1349"/>
      <c r="T783" s="1349"/>
      <c r="U783" s="1349"/>
      <c r="V783" s="1349"/>
      <c r="W783" s="1349"/>
      <c r="X783" s="1349"/>
      <c r="Y783" s="1349"/>
      <c r="Z783" s="1349"/>
      <c r="AA783" s="1349"/>
      <c r="AB783" s="1349"/>
      <c r="AC783" s="1349"/>
      <c r="AD783" s="1349"/>
      <c r="AE783" s="1349"/>
      <c r="AF783" s="1349"/>
      <c r="AG783" s="1349"/>
      <c r="AH783" s="1349"/>
      <c r="AI783" s="1349"/>
      <c r="AJ783" s="1349"/>
      <c r="AK783" s="1349"/>
      <c r="AL783" s="1349"/>
      <c r="AM783" s="1349"/>
      <c r="AN783" s="1349"/>
      <c r="AO783" s="1349"/>
    </row>
    <row r="784">
      <c r="G784" s="1349"/>
      <c r="H784" s="1349"/>
      <c r="I784" s="1349"/>
      <c r="J784" s="1349"/>
      <c r="K784" s="1349"/>
      <c r="L784" s="1349"/>
      <c r="M784" s="1349"/>
      <c r="N784" s="1349"/>
      <c r="O784" s="1349"/>
      <c r="P784" s="1349"/>
      <c r="Q784" s="1349"/>
      <c r="R784" s="1349"/>
      <c r="S784" s="1349"/>
      <c r="T784" s="1349"/>
      <c r="U784" s="1349"/>
      <c r="V784" s="1349"/>
      <c r="W784" s="1349"/>
      <c r="X784" s="1349"/>
      <c r="Y784" s="1349"/>
      <c r="Z784" s="1349"/>
      <c r="AA784" s="1349"/>
      <c r="AB784" s="1349"/>
      <c r="AC784" s="1349"/>
      <c r="AD784" s="1349"/>
      <c r="AE784" s="1349"/>
      <c r="AF784" s="1349"/>
      <c r="AG784" s="1349"/>
      <c r="AH784" s="1349"/>
      <c r="AI784" s="1349"/>
      <c r="AJ784" s="1349"/>
      <c r="AK784" s="1349"/>
      <c r="AL784" s="1349"/>
      <c r="AM784" s="1349"/>
      <c r="AN784" s="1349"/>
      <c r="AO784" s="1349"/>
    </row>
    <row r="785">
      <c r="G785" s="1349"/>
      <c r="H785" s="1349"/>
      <c r="I785" s="1349"/>
      <c r="J785" s="1349"/>
      <c r="K785" s="1349"/>
      <c r="L785" s="1349"/>
      <c r="M785" s="1349"/>
      <c r="N785" s="1349"/>
      <c r="O785" s="1349"/>
      <c r="P785" s="1349"/>
      <c r="Q785" s="1349"/>
      <c r="R785" s="1349"/>
      <c r="S785" s="1349"/>
      <c r="T785" s="1349"/>
      <c r="U785" s="1349"/>
      <c r="V785" s="1349"/>
      <c r="W785" s="1349"/>
      <c r="X785" s="1349"/>
      <c r="Y785" s="1349"/>
      <c r="Z785" s="1349"/>
      <c r="AA785" s="1349"/>
      <c r="AB785" s="1349"/>
      <c r="AC785" s="1349"/>
      <c r="AD785" s="1349"/>
      <c r="AE785" s="1349"/>
      <c r="AF785" s="1349"/>
      <c r="AG785" s="1349"/>
      <c r="AH785" s="1349"/>
      <c r="AI785" s="1349"/>
      <c r="AJ785" s="1349"/>
      <c r="AK785" s="1349"/>
      <c r="AL785" s="1349"/>
      <c r="AM785" s="1349"/>
      <c r="AN785" s="1349"/>
      <c r="AO785" s="1349"/>
    </row>
    <row r="786">
      <c r="G786" s="1349"/>
      <c r="H786" s="1349"/>
      <c r="I786" s="1349"/>
      <c r="J786" s="1349"/>
      <c r="K786" s="1349"/>
      <c r="L786" s="1349"/>
      <c r="M786" s="1349"/>
      <c r="N786" s="1349"/>
      <c r="O786" s="1349"/>
      <c r="P786" s="1349"/>
      <c r="Q786" s="1349"/>
      <c r="R786" s="1349"/>
      <c r="S786" s="1349"/>
      <c r="T786" s="1349"/>
      <c r="U786" s="1349"/>
      <c r="V786" s="1349"/>
      <c r="W786" s="1349"/>
      <c r="X786" s="1349"/>
      <c r="Y786" s="1349"/>
      <c r="Z786" s="1349"/>
      <c r="AA786" s="1349"/>
      <c r="AB786" s="1349"/>
      <c r="AC786" s="1349"/>
      <c r="AD786" s="1349"/>
      <c r="AE786" s="1349"/>
      <c r="AF786" s="1349"/>
      <c r="AG786" s="1349"/>
      <c r="AH786" s="1349"/>
      <c r="AI786" s="1349"/>
      <c r="AJ786" s="1349"/>
      <c r="AK786" s="1349"/>
      <c r="AL786" s="1349"/>
      <c r="AM786" s="1349"/>
      <c r="AN786" s="1349"/>
      <c r="AO786" s="1349"/>
    </row>
    <row r="787">
      <c r="G787" s="1349"/>
      <c r="H787" s="1349"/>
      <c r="I787" s="1349"/>
      <c r="J787" s="1349"/>
      <c r="K787" s="1349"/>
      <c r="L787" s="1349"/>
      <c r="M787" s="1349"/>
      <c r="N787" s="1349"/>
      <c r="O787" s="1349"/>
      <c r="P787" s="1349"/>
      <c r="Q787" s="1349"/>
      <c r="R787" s="1349"/>
      <c r="S787" s="1349"/>
      <c r="T787" s="1349"/>
      <c r="U787" s="1349"/>
      <c r="V787" s="1349"/>
      <c r="W787" s="1349"/>
      <c r="X787" s="1349"/>
      <c r="Y787" s="1349"/>
      <c r="Z787" s="1349"/>
      <c r="AA787" s="1349"/>
      <c r="AB787" s="1349"/>
      <c r="AC787" s="1349"/>
      <c r="AD787" s="1349"/>
      <c r="AE787" s="1349"/>
      <c r="AF787" s="1349"/>
      <c r="AG787" s="1349"/>
      <c r="AH787" s="1349"/>
      <c r="AI787" s="1349"/>
      <c r="AJ787" s="1349"/>
      <c r="AK787" s="1349"/>
      <c r="AL787" s="1349"/>
      <c r="AM787" s="1349"/>
      <c r="AN787" s="1349"/>
      <c r="AO787" s="1349"/>
    </row>
    <row r="788">
      <c r="G788" s="1349"/>
      <c r="H788" s="1349"/>
      <c r="I788" s="1349"/>
      <c r="J788" s="1349"/>
      <c r="K788" s="1349"/>
      <c r="L788" s="1349"/>
      <c r="M788" s="1349"/>
      <c r="N788" s="1349"/>
      <c r="O788" s="1349"/>
      <c r="P788" s="1349"/>
      <c r="Q788" s="1349"/>
      <c r="R788" s="1349"/>
      <c r="S788" s="1349"/>
      <c r="T788" s="1349"/>
      <c r="U788" s="1349"/>
      <c r="V788" s="1349"/>
      <c r="W788" s="1349"/>
      <c r="X788" s="1349"/>
      <c r="Y788" s="1349"/>
      <c r="Z788" s="1349"/>
      <c r="AA788" s="1349"/>
      <c r="AB788" s="1349"/>
      <c r="AC788" s="1349"/>
      <c r="AD788" s="1349"/>
      <c r="AE788" s="1349"/>
      <c r="AF788" s="1349"/>
      <c r="AG788" s="1349"/>
      <c r="AH788" s="1349"/>
      <c r="AI788" s="1349"/>
      <c r="AJ788" s="1349"/>
      <c r="AK788" s="1349"/>
      <c r="AL788" s="1349"/>
      <c r="AM788" s="1349"/>
      <c r="AN788" s="1349"/>
      <c r="AO788" s="1349"/>
    </row>
    <row r="789">
      <c r="G789" s="1349"/>
      <c r="H789" s="1349"/>
      <c r="I789" s="1349"/>
      <c r="J789" s="1349"/>
      <c r="K789" s="1349"/>
      <c r="L789" s="1349"/>
      <c r="M789" s="1349"/>
      <c r="N789" s="1349"/>
      <c r="O789" s="1349"/>
      <c r="P789" s="1349"/>
      <c r="Q789" s="1349"/>
      <c r="R789" s="1349"/>
      <c r="S789" s="1349"/>
      <c r="T789" s="1349"/>
      <c r="U789" s="1349"/>
      <c r="V789" s="1349"/>
      <c r="W789" s="1349"/>
      <c r="X789" s="1349"/>
      <c r="Y789" s="1349"/>
      <c r="Z789" s="1349"/>
      <c r="AA789" s="1349"/>
      <c r="AB789" s="1349"/>
      <c r="AC789" s="1349"/>
      <c r="AD789" s="1349"/>
      <c r="AE789" s="1349"/>
      <c r="AF789" s="1349"/>
      <c r="AG789" s="1349"/>
      <c r="AH789" s="1349"/>
      <c r="AI789" s="1349"/>
      <c r="AJ789" s="1349"/>
      <c r="AK789" s="1349"/>
      <c r="AL789" s="1349"/>
      <c r="AM789" s="1349"/>
      <c r="AN789" s="1349"/>
      <c r="AO789" s="1349"/>
    </row>
    <row r="790">
      <c r="G790" s="1349"/>
      <c r="H790" s="1349"/>
      <c r="I790" s="1349"/>
      <c r="J790" s="1349"/>
      <c r="K790" s="1349"/>
      <c r="L790" s="1349"/>
      <c r="M790" s="1349"/>
      <c r="N790" s="1349"/>
      <c r="O790" s="1349"/>
      <c r="P790" s="1349"/>
      <c r="Q790" s="1349"/>
      <c r="R790" s="1349"/>
      <c r="S790" s="1349"/>
      <c r="T790" s="1349"/>
      <c r="U790" s="1349"/>
      <c r="V790" s="1349"/>
      <c r="W790" s="1349"/>
      <c r="X790" s="1349"/>
      <c r="Y790" s="1349"/>
      <c r="Z790" s="1349"/>
      <c r="AA790" s="1349"/>
      <c r="AB790" s="1349"/>
      <c r="AC790" s="1349"/>
      <c r="AD790" s="1349"/>
      <c r="AE790" s="1349"/>
      <c r="AF790" s="1349"/>
      <c r="AG790" s="1349"/>
      <c r="AH790" s="1349"/>
      <c r="AI790" s="1349"/>
      <c r="AJ790" s="1349"/>
      <c r="AK790" s="1349"/>
      <c r="AL790" s="1349"/>
      <c r="AM790" s="1349"/>
      <c r="AN790" s="1349"/>
      <c r="AO790" s="1349"/>
    </row>
    <row r="791">
      <c r="G791" s="1349"/>
      <c r="H791" s="1349"/>
      <c r="I791" s="1349"/>
      <c r="J791" s="1349"/>
      <c r="K791" s="1349"/>
      <c r="L791" s="1349"/>
      <c r="M791" s="1349"/>
      <c r="N791" s="1349"/>
      <c r="O791" s="1349"/>
      <c r="P791" s="1349"/>
      <c r="Q791" s="1349"/>
      <c r="R791" s="1349"/>
      <c r="S791" s="1349"/>
      <c r="T791" s="1349"/>
      <c r="U791" s="1349"/>
      <c r="V791" s="1349"/>
      <c r="W791" s="1349"/>
      <c r="X791" s="1349"/>
      <c r="Y791" s="1349"/>
      <c r="Z791" s="1349"/>
      <c r="AA791" s="1349"/>
      <c r="AB791" s="1349"/>
      <c r="AC791" s="1349"/>
      <c r="AD791" s="1349"/>
      <c r="AE791" s="1349"/>
      <c r="AF791" s="1349"/>
      <c r="AG791" s="1349"/>
      <c r="AH791" s="1349"/>
      <c r="AI791" s="1349"/>
      <c r="AJ791" s="1349"/>
      <c r="AK791" s="1349"/>
      <c r="AL791" s="1349"/>
      <c r="AM791" s="1349"/>
      <c r="AN791" s="1349"/>
      <c r="AO791" s="1349"/>
    </row>
    <row r="792">
      <c r="G792" s="1349"/>
      <c r="H792" s="1349"/>
      <c r="I792" s="1349"/>
      <c r="J792" s="1349"/>
      <c r="K792" s="1349"/>
      <c r="L792" s="1349"/>
      <c r="M792" s="1349"/>
      <c r="N792" s="1349"/>
      <c r="O792" s="1349"/>
      <c r="P792" s="1349"/>
      <c r="Q792" s="1349"/>
      <c r="R792" s="1349"/>
      <c r="S792" s="1349"/>
      <c r="T792" s="1349"/>
      <c r="U792" s="1349"/>
      <c r="V792" s="1349"/>
      <c r="W792" s="1349"/>
      <c r="X792" s="1349"/>
      <c r="Y792" s="1349"/>
      <c r="Z792" s="1349"/>
      <c r="AA792" s="1349"/>
      <c r="AB792" s="1349"/>
      <c r="AC792" s="1349"/>
      <c r="AD792" s="1349"/>
      <c r="AE792" s="1349"/>
      <c r="AF792" s="1349"/>
      <c r="AG792" s="1349"/>
      <c r="AH792" s="1349"/>
      <c r="AI792" s="1349"/>
      <c r="AJ792" s="1349"/>
      <c r="AK792" s="1349"/>
      <c r="AL792" s="1349"/>
      <c r="AM792" s="1349"/>
      <c r="AN792" s="1349"/>
      <c r="AO792" s="1349"/>
    </row>
    <row r="793">
      <c r="G793" s="1349"/>
      <c r="H793" s="1349"/>
      <c r="I793" s="1349"/>
      <c r="J793" s="1349"/>
      <c r="K793" s="1349"/>
      <c r="L793" s="1349"/>
      <c r="M793" s="1349"/>
      <c r="N793" s="1349"/>
      <c r="O793" s="1349"/>
      <c r="P793" s="1349"/>
      <c r="Q793" s="1349"/>
      <c r="R793" s="1349"/>
      <c r="S793" s="1349"/>
      <c r="T793" s="1349"/>
      <c r="U793" s="1349"/>
      <c r="V793" s="1349"/>
      <c r="W793" s="1349"/>
      <c r="X793" s="1349"/>
      <c r="Y793" s="1349"/>
      <c r="Z793" s="1349"/>
      <c r="AA793" s="1349"/>
      <c r="AB793" s="1349"/>
      <c r="AC793" s="1349"/>
      <c r="AD793" s="1349"/>
      <c r="AE793" s="1349"/>
      <c r="AF793" s="1349"/>
      <c r="AG793" s="1349"/>
      <c r="AH793" s="1349"/>
      <c r="AI793" s="1349"/>
      <c r="AJ793" s="1349"/>
      <c r="AK793" s="1349"/>
      <c r="AL793" s="1349"/>
      <c r="AM793" s="1349"/>
      <c r="AN793" s="1349"/>
      <c r="AO793" s="1349"/>
    </row>
    <row r="794">
      <c r="G794" s="1349"/>
      <c r="H794" s="1349"/>
      <c r="I794" s="1349"/>
      <c r="J794" s="1349"/>
      <c r="K794" s="1349"/>
      <c r="L794" s="1349"/>
      <c r="M794" s="1349"/>
      <c r="N794" s="1349"/>
      <c r="O794" s="1349"/>
      <c r="P794" s="1349"/>
      <c r="Q794" s="1349"/>
      <c r="R794" s="1349"/>
      <c r="S794" s="1349"/>
      <c r="T794" s="1349"/>
      <c r="U794" s="1349"/>
      <c r="V794" s="1349"/>
      <c r="W794" s="1349"/>
      <c r="X794" s="1349"/>
      <c r="Y794" s="1349"/>
      <c r="Z794" s="1349"/>
      <c r="AA794" s="1349"/>
      <c r="AB794" s="1349"/>
      <c r="AC794" s="1349"/>
      <c r="AD794" s="1349"/>
      <c r="AE794" s="1349"/>
      <c r="AF794" s="1349"/>
      <c r="AG794" s="1349"/>
      <c r="AH794" s="1349"/>
      <c r="AI794" s="1349"/>
      <c r="AJ794" s="1349"/>
      <c r="AK794" s="1349"/>
      <c r="AL794" s="1349"/>
      <c r="AM794" s="1349"/>
      <c r="AN794" s="1349"/>
      <c r="AO794" s="1349"/>
    </row>
    <row r="795">
      <c r="G795" s="1349"/>
      <c r="H795" s="1349"/>
      <c r="I795" s="1349"/>
      <c r="J795" s="1349"/>
      <c r="K795" s="1349"/>
      <c r="L795" s="1349"/>
      <c r="M795" s="1349"/>
      <c r="N795" s="1349"/>
      <c r="O795" s="1349"/>
      <c r="P795" s="1349"/>
      <c r="Q795" s="1349"/>
      <c r="R795" s="1349"/>
      <c r="S795" s="1349"/>
      <c r="T795" s="1349"/>
      <c r="U795" s="1349"/>
      <c r="V795" s="1349"/>
      <c r="W795" s="1349"/>
      <c r="X795" s="1349"/>
      <c r="Y795" s="1349"/>
      <c r="Z795" s="1349"/>
      <c r="AA795" s="1349"/>
      <c r="AB795" s="1349"/>
      <c r="AC795" s="1349"/>
      <c r="AD795" s="1349"/>
      <c r="AE795" s="1349"/>
      <c r="AF795" s="1349"/>
      <c r="AG795" s="1349"/>
      <c r="AH795" s="1349"/>
      <c r="AI795" s="1349"/>
      <c r="AJ795" s="1349"/>
      <c r="AK795" s="1349"/>
      <c r="AL795" s="1349"/>
      <c r="AM795" s="1349"/>
      <c r="AN795" s="1349"/>
      <c r="AO795" s="1349"/>
    </row>
    <row r="796">
      <c r="G796" s="1349"/>
      <c r="H796" s="1349"/>
      <c r="I796" s="1349"/>
      <c r="J796" s="1349"/>
      <c r="K796" s="1349"/>
      <c r="L796" s="1349"/>
      <c r="M796" s="1349"/>
      <c r="N796" s="1349"/>
      <c r="O796" s="1349"/>
      <c r="P796" s="1349"/>
      <c r="Q796" s="1349"/>
      <c r="R796" s="1349"/>
      <c r="S796" s="1349"/>
      <c r="T796" s="1349"/>
      <c r="U796" s="1349"/>
      <c r="V796" s="1349"/>
      <c r="W796" s="1349"/>
      <c r="X796" s="1349"/>
      <c r="Y796" s="1349"/>
      <c r="Z796" s="1349"/>
      <c r="AA796" s="1349"/>
      <c r="AB796" s="1349"/>
      <c r="AC796" s="1349"/>
      <c r="AD796" s="1349"/>
      <c r="AE796" s="1349"/>
      <c r="AF796" s="1349"/>
      <c r="AG796" s="1349"/>
      <c r="AH796" s="1349"/>
      <c r="AI796" s="1349"/>
      <c r="AJ796" s="1349"/>
      <c r="AK796" s="1349"/>
      <c r="AL796" s="1349"/>
      <c r="AM796" s="1349"/>
      <c r="AN796" s="1349"/>
      <c r="AO796" s="1349"/>
    </row>
    <row r="797">
      <c r="G797" s="1349"/>
      <c r="H797" s="1349"/>
      <c r="I797" s="1349"/>
      <c r="J797" s="1349"/>
      <c r="K797" s="1349"/>
      <c r="L797" s="1349"/>
      <c r="M797" s="1349"/>
      <c r="N797" s="1349"/>
      <c r="O797" s="1349"/>
      <c r="P797" s="1349"/>
      <c r="Q797" s="1349"/>
      <c r="R797" s="1349"/>
      <c r="S797" s="1349"/>
      <c r="T797" s="1349"/>
      <c r="U797" s="1349"/>
      <c r="V797" s="1349"/>
      <c r="W797" s="1349"/>
      <c r="X797" s="1349"/>
      <c r="Y797" s="1349"/>
      <c r="Z797" s="1349"/>
      <c r="AA797" s="1349"/>
      <c r="AB797" s="1349"/>
      <c r="AC797" s="1349"/>
      <c r="AD797" s="1349"/>
      <c r="AE797" s="1349"/>
      <c r="AF797" s="1349"/>
      <c r="AG797" s="1349"/>
      <c r="AH797" s="1349"/>
      <c r="AI797" s="1349"/>
      <c r="AJ797" s="1349"/>
      <c r="AK797" s="1349"/>
      <c r="AL797" s="1349"/>
      <c r="AM797" s="1349"/>
      <c r="AN797" s="1349"/>
      <c r="AO797" s="1349"/>
    </row>
    <row r="798">
      <c r="G798" s="1349"/>
      <c r="H798" s="1349"/>
      <c r="I798" s="1349"/>
      <c r="J798" s="1349"/>
      <c r="K798" s="1349"/>
      <c r="L798" s="1349"/>
      <c r="M798" s="1349"/>
      <c r="N798" s="1349"/>
      <c r="O798" s="1349"/>
      <c r="P798" s="1349"/>
      <c r="Q798" s="1349"/>
      <c r="R798" s="1349"/>
      <c r="S798" s="1349"/>
      <c r="T798" s="1349"/>
      <c r="U798" s="1349"/>
      <c r="V798" s="1349"/>
      <c r="W798" s="1349"/>
      <c r="X798" s="1349"/>
      <c r="Y798" s="1349"/>
      <c r="Z798" s="1349"/>
      <c r="AA798" s="1349"/>
      <c r="AB798" s="1349"/>
      <c r="AC798" s="1349"/>
      <c r="AD798" s="1349"/>
      <c r="AE798" s="1349"/>
      <c r="AF798" s="1349"/>
      <c r="AG798" s="1349"/>
      <c r="AH798" s="1349"/>
      <c r="AI798" s="1349"/>
      <c r="AJ798" s="1349"/>
      <c r="AK798" s="1349"/>
      <c r="AL798" s="1349"/>
      <c r="AM798" s="1349"/>
      <c r="AN798" s="1349"/>
      <c r="AO798" s="1349"/>
    </row>
    <row r="799">
      <c r="G799" s="1349"/>
      <c r="H799" s="1349"/>
      <c r="I799" s="1349"/>
      <c r="J799" s="1349"/>
      <c r="K799" s="1349"/>
      <c r="L799" s="1349"/>
      <c r="M799" s="1349"/>
      <c r="N799" s="1349"/>
      <c r="O799" s="1349"/>
      <c r="P799" s="1349"/>
      <c r="Q799" s="1349"/>
      <c r="R799" s="1349"/>
      <c r="S799" s="1349"/>
      <c r="T799" s="1349"/>
      <c r="U799" s="1349"/>
      <c r="V799" s="1349"/>
      <c r="W799" s="1349"/>
      <c r="X799" s="1349"/>
      <c r="Y799" s="1349"/>
      <c r="Z799" s="1349"/>
      <c r="AA799" s="1349"/>
      <c r="AB799" s="1349"/>
      <c r="AC799" s="1349"/>
      <c r="AD799" s="1349"/>
      <c r="AE799" s="1349"/>
      <c r="AF799" s="1349"/>
      <c r="AG799" s="1349"/>
      <c r="AH799" s="1349"/>
      <c r="AI799" s="1349"/>
      <c r="AJ799" s="1349"/>
      <c r="AK799" s="1349"/>
      <c r="AL799" s="1349"/>
      <c r="AM799" s="1349"/>
      <c r="AN799" s="1349"/>
      <c r="AO799" s="1349"/>
    </row>
    <row r="800">
      <c r="G800" s="1349"/>
      <c r="H800" s="1349"/>
      <c r="I800" s="1349"/>
      <c r="J800" s="1349"/>
      <c r="K800" s="1349"/>
      <c r="L800" s="1349"/>
      <c r="M800" s="1349"/>
      <c r="N800" s="1349"/>
      <c r="O800" s="1349"/>
      <c r="P800" s="1349"/>
      <c r="Q800" s="1349"/>
      <c r="R800" s="1349"/>
      <c r="S800" s="1349"/>
      <c r="T800" s="1349"/>
      <c r="U800" s="1349"/>
      <c r="V800" s="1349"/>
      <c r="W800" s="1349"/>
      <c r="X800" s="1349"/>
      <c r="Y800" s="1349"/>
      <c r="Z800" s="1349"/>
      <c r="AA800" s="1349"/>
      <c r="AB800" s="1349"/>
      <c r="AC800" s="1349"/>
      <c r="AD800" s="1349"/>
      <c r="AE800" s="1349"/>
      <c r="AF800" s="1349"/>
      <c r="AG800" s="1349"/>
      <c r="AH800" s="1349"/>
      <c r="AI800" s="1349"/>
      <c r="AJ800" s="1349"/>
      <c r="AK800" s="1349"/>
      <c r="AL800" s="1349"/>
      <c r="AM800" s="1349"/>
      <c r="AN800" s="1349"/>
      <c r="AO800" s="1349"/>
    </row>
    <row r="801">
      <c r="G801" s="1349"/>
      <c r="H801" s="1349"/>
      <c r="I801" s="1349"/>
      <c r="J801" s="1349"/>
      <c r="K801" s="1349"/>
      <c r="L801" s="1349"/>
      <c r="M801" s="1349"/>
      <c r="N801" s="1349"/>
      <c r="O801" s="1349"/>
      <c r="P801" s="1349"/>
      <c r="Q801" s="1349"/>
      <c r="R801" s="1349"/>
      <c r="S801" s="1349"/>
      <c r="T801" s="1349"/>
      <c r="U801" s="1349"/>
      <c r="V801" s="1349"/>
      <c r="W801" s="1349"/>
      <c r="X801" s="1349"/>
      <c r="Y801" s="1349"/>
      <c r="Z801" s="1349"/>
      <c r="AA801" s="1349"/>
      <c r="AB801" s="1349"/>
      <c r="AC801" s="1349"/>
      <c r="AD801" s="1349"/>
      <c r="AE801" s="1349"/>
      <c r="AF801" s="1349"/>
      <c r="AG801" s="1349"/>
      <c r="AH801" s="1349"/>
      <c r="AI801" s="1349"/>
      <c r="AJ801" s="1349"/>
      <c r="AK801" s="1349"/>
      <c r="AL801" s="1349"/>
      <c r="AM801" s="1349"/>
      <c r="AN801" s="1349"/>
      <c r="AO801" s="1349"/>
    </row>
    <row r="802">
      <c r="G802" s="1349"/>
      <c r="H802" s="1349"/>
      <c r="I802" s="1349"/>
      <c r="J802" s="1349"/>
      <c r="K802" s="1349"/>
      <c r="L802" s="1349"/>
      <c r="M802" s="1349"/>
      <c r="N802" s="1349"/>
      <c r="O802" s="1349"/>
      <c r="P802" s="1349"/>
      <c r="Q802" s="1349"/>
      <c r="R802" s="1349"/>
      <c r="S802" s="1349"/>
      <c r="T802" s="1349"/>
      <c r="U802" s="1349"/>
      <c r="V802" s="1349"/>
      <c r="W802" s="1349"/>
      <c r="X802" s="1349"/>
      <c r="Y802" s="1349"/>
      <c r="Z802" s="1349"/>
      <c r="AA802" s="1349"/>
      <c r="AB802" s="1349"/>
      <c r="AC802" s="1349"/>
      <c r="AD802" s="1349"/>
      <c r="AE802" s="1349"/>
      <c r="AF802" s="1349"/>
      <c r="AG802" s="1349"/>
      <c r="AH802" s="1349"/>
      <c r="AI802" s="1349"/>
      <c r="AJ802" s="1349"/>
      <c r="AK802" s="1349"/>
      <c r="AL802" s="1349"/>
      <c r="AM802" s="1349"/>
      <c r="AN802" s="1349"/>
      <c r="AO802" s="1349"/>
    </row>
    <row r="803">
      <c r="G803" s="1349"/>
      <c r="H803" s="1349"/>
      <c r="I803" s="1349"/>
      <c r="J803" s="1349"/>
      <c r="K803" s="1349"/>
      <c r="L803" s="1349"/>
      <c r="M803" s="1349"/>
      <c r="N803" s="1349"/>
      <c r="O803" s="1349"/>
      <c r="P803" s="1349"/>
      <c r="Q803" s="1349"/>
      <c r="R803" s="1349"/>
      <c r="S803" s="1349"/>
      <c r="T803" s="1349"/>
      <c r="U803" s="1349"/>
      <c r="V803" s="1349"/>
      <c r="W803" s="1349"/>
      <c r="X803" s="1349"/>
      <c r="Y803" s="1349"/>
      <c r="Z803" s="1349"/>
      <c r="AA803" s="1349"/>
      <c r="AB803" s="1349"/>
      <c r="AC803" s="1349"/>
      <c r="AD803" s="1349"/>
      <c r="AE803" s="1349"/>
      <c r="AF803" s="1349"/>
      <c r="AG803" s="1349"/>
      <c r="AH803" s="1349"/>
      <c r="AI803" s="1349"/>
      <c r="AJ803" s="1349"/>
      <c r="AK803" s="1349"/>
      <c r="AL803" s="1349"/>
      <c r="AM803" s="1349"/>
      <c r="AN803" s="1349"/>
      <c r="AO803" s="1349"/>
    </row>
    <row r="804">
      <c r="G804" s="1349"/>
      <c r="H804" s="1349"/>
      <c r="I804" s="1349"/>
      <c r="J804" s="1349"/>
      <c r="K804" s="1349"/>
      <c r="L804" s="1349"/>
      <c r="M804" s="1349"/>
      <c r="N804" s="1349"/>
      <c r="O804" s="1349"/>
      <c r="P804" s="1349"/>
      <c r="Q804" s="1349"/>
      <c r="R804" s="1349"/>
      <c r="S804" s="1349"/>
      <c r="T804" s="1349"/>
      <c r="U804" s="1349"/>
      <c r="V804" s="1349"/>
      <c r="W804" s="1349"/>
      <c r="X804" s="1349"/>
      <c r="Y804" s="1349"/>
      <c r="Z804" s="1349"/>
      <c r="AA804" s="1349"/>
      <c r="AB804" s="1349"/>
      <c r="AC804" s="1349"/>
      <c r="AD804" s="1349"/>
      <c r="AE804" s="1349"/>
      <c r="AF804" s="1349"/>
      <c r="AG804" s="1349"/>
      <c r="AH804" s="1349"/>
      <c r="AI804" s="1349"/>
      <c r="AJ804" s="1349"/>
      <c r="AK804" s="1349"/>
      <c r="AL804" s="1349"/>
      <c r="AM804" s="1349"/>
      <c r="AN804" s="1349"/>
      <c r="AO804" s="1349"/>
    </row>
    <row r="805">
      <c r="G805" s="1349"/>
      <c r="H805" s="1349"/>
      <c r="I805" s="1349"/>
      <c r="J805" s="1349"/>
      <c r="K805" s="1349"/>
      <c r="L805" s="1349"/>
      <c r="M805" s="1349"/>
      <c r="N805" s="1349"/>
      <c r="O805" s="1349"/>
      <c r="P805" s="1349"/>
      <c r="Q805" s="1349"/>
      <c r="R805" s="1349"/>
      <c r="S805" s="1349"/>
      <c r="T805" s="1349"/>
      <c r="U805" s="1349"/>
      <c r="V805" s="1349"/>
      <c r="W805" s="1349"/>
      <c r="X805" s="1349"/>
      <c r="Y805" s="1349"/>
      <c r="Z805" s="1349"/>
      <c r="AA805" s="1349"/>
      <c r="AB805" s="1349"/>
      <c r="AC805" s="1349"/>
      <c r="AD805" s="1349"/>
      <c r="AE805" s="1349"/>
      <c r="AF805" s="1349"/>
      <c r="AG805" s="1349"/>
      <c r="AH805" s="1349"/>
      <c r="AI805" s="1349"/>
      <c r="AJ805" s="1349"/>
      <c r="AK805" s="1349"/>
      <c r="AL805" s="1349"/>
      <c r="AM805" s="1349"/>
      <c r="AN805" s="1349"/>
      <c r="AO805" s="1349"/>
    </row>
    <row r="806">
      <c r="G806" s="1349"/>
      <c r="H806" s="1349"/>
      <c r="I806" s="1349"/>
      <c r="J806" s="1349"/>
      <c r="K806" s="1349"/>
      <c r="L806" s="1349"/>
      <c r="M806" s="1349"/>
      <c r="N806" s="1349"/>
      <c r="O806" s="1349"/>
      <c r="P806" s="1349"/>
      <c r="Q806" s="1349"/>
      <c r="R806" s="1349"/>
      <c r="S806" s="1349"/>
      <c r="T806" s="1349"/>
      <c r="U806" s="1349"/>
      <c r="V806" s="1349"/>
      <c r="W806" s="1349"/>
      <c r="X806" s="1349"/>
      <c r="Y806" s="1349"/>
      <c r="Z806" s="1349"/>
      <c r="AA806" s="1349"/>
      <c r="AB806" s="1349"/>
      <c r="AC806" s="1349"/>
      <c r="AD806" s="1349"/>
      <c r="AE806" s="1349"/>
      <c r="AF806" s="1349"/>
      <c r="AG806" s="1349"/>
      <c r="AH806" s="1349"/>
      <c r="AI806" s="1349"/>
      <c r="AJ806" s="1349"/>
      <c r="AK806" s="1349"/>
      <c r="AL806" s="1349"/>
      <c r="AM806" s="1349"/>
      <c r="AN806" s="1349"/>
      <c r="AO806" s="1349"/>
    </row>
    <row r="807">
      <c r="G807" s="1349"/>
      <c r="H807" s="1349"/>
      <c r="I807" s="1349"/>
      <c r="J807" s="1349"/>
      <c r="K807" s="1349"/>
      <c r="L807" s="1349"/>
      <c r="M807" s="1349"/>
      <c r="N807" s="1349"/>
      <c r="O807" s="1349"/>
      <c r="P807" s="1349"/>
      <c r="Q807" s="1349"/>
      <c r="R807" s="1349"/>
      <c r="S807" s="1349"/>
      <c r="T807" s="1349"/>
      <c r="U807" s="1349"/>
      <c r="V807" s="1349"/>
      <c r="W807" s="1349"/>
      <c r="X807" s="1349"/>
      <c r="Y807" s="1349"/>
      <c r="Z807" s="1349"/>
      <c r="AA807" s="1349"/>
      <c r="AB807" s="1349"/>
      <c r="AC807" s="1349"/>
      <c r="AD807" s="1349"/>
      <c r="AE807" s="1349"/>
      <c r="AF807" s="1349"/>
      <c r="AG807" s="1349"/>
      <c r="AH807" s="1349"/>
      <c r="AI807" s="1349"/>
      <c r="AJ807" s="1349"/>
      <c r="AK807" s="1349"/>
      <c r="AL807" s="1349"/>
      <c r="AM807" s="1349"/>
      <c r="AN807" s="1349"/>
      <c r="AO807" s="1349"/>
    </row>
    <row r="808">
      <c r="G808" s="1349"/>
      <c r="H808" s="1349"/>
      <c r="I808" s="1349"/>
      <c r="J808" s="1349"/>
      <c r="K808" s="1349"/>
      <c r="L808" s="1349"/>
      <c r="M808" s="1349"/>
      <c r="N808" s="1349"/>
      <c r="O808" s="1349"/>
      <c r="P808" s="1349"/>
      <c r="Q808" s="1349"/>
      <c r="R808" s="1349"/>
      <c r="S808" s="1349"/>
      <c r="T808" s="1349"/>
      <c r="U808" s="1349"/>
      <c r="V808" s="1349"/>
      <c r="W808" s="1349"/>
      <c r="X808" s="1349"/>
      <c r="Y808" s="1349"/>
      <c r="Z808" s="1349"/>
      <c r="AA808" s="1349"/>
      <c r="AB808" s="1349"/>
      <c r="AC808" s="1349"/>
      <c r="AD808" s="1349"/>
      <c r="AE808" s="1349"/>
      <c r="AF808" s="1349"/>
      <c r="AG808" s="1349"/>
      <c r="AH808" s="1349"/>
      <c r="AI808" s="1349"/>
      <c r="AJ808" s="1349"/>
      <c r="AK808" s="1349"/>
      <c r="AL808" s="1349"/>
      <c r="AM808" s="1349"/>
      <c r="AN808" s="1349"/>
      <c r="AO808" s="1349"/>
    </row>
    <row r="809">
      <c r="G809" s="1349"/>
      <c r="H809" s="1349"/>
      <c r="I809" s="1349"/>
      <c r="J809" s="1349"/>
      <c r="K809" s="1349"/>
      <c r="L809" s="1349"/>
      <c r="M809" s="1349"/>
      <c r="N809" s="1349"/>
      <c r="O809" s="1349"/>
      <c r="P809" s="1349"/>
      <c r="Q809" s="1349"/>
      <c r="R809" s="1349"/>
      <c r="S809" s="1349"/>
      <c r="T809" s="1349"/>
      <c r="U809" s="1349"/>
      <c r="V809" s="1349"/>
      <c r="W809" s="1349"/>
      <c r="X809" s="1349"/>
      <c r="Y809" s="1349"/>
      <c r="Z809" s="1349"/>
      <c r="AA809" s="1349"/>
      <c r="AB809" s="1349"/>
      <c r="AC809" s="1349"/>
      <c r="AD809" s="1349"/>
      <c r="AE809" s="1349"/>
      <c r="AF809" s="1349"/>
      <c r="AG809" s="1349"/>
      <c r="AH809" s="1349"/>
      <c r="AI809" s="1349"/>
      <c r="AJ809" s="1349"/>
      <c r="AK809" s="1349"/>
      <c r="AL809" s="1349"/>
      <c r="AM809" s="1349"/>
      <c r="AN809" s="1349"/>
      <c r="AO809" s="1349"/>
    </row>
    <row r="810">
      <c r="G810" s="1349"/>
      <c r="H810" s="1349"/>
      <c r="I810" s="1349"/>
      <c r="J810" s="1349"/>
      <c r="K810" s="1349"/>
      <c r="L810" s="1349"/>
      <c r="M810" s="1349"/>
      <c r="N810" s="1349"/>
      <c r="O810" s="1349"/>
      <c r="P810" s="1349"/>
      <c r="Q810" s="1349"/>
      <c r="R810" s="1349"/>
      <c r="S810" s="1349"/>
      <c r="T810" s="1349"/>
      <c r="U810" s="1349"/>
      <c r="V810" s="1349"/>
      <c r="W810" s="1349"/>
      <c r="X810" s="1349"/>
      <c r="Y810" s="1349"/>
      <c r="Z810" s="1349"/>
      <c r="AA810" s="1349"/>
      <c r="AB810" s="1349"/>
      <c r="AC810" s="1349"/>
      <c r="AD810" s="1349"/>
      <c r="AE810" s="1349"/>
      <c r="AF810" s="1349"/>
      <c r="AG810" s="1349"/>
      <c r="AH810" s="1349"/>
      <c r="AI810" s="1349"/>
      <c r="AJ810" s="1349"/>
      <c r="AK810" s="1349"/>
      <c r="AL810" s="1349"/>
      <c r="AM810" s="1349"/>
      <c r="AN810" s="1349"/>
      <c r="AO810" s="1349"/>
    </row>
    <row r="811">
      <c r="G811" s="1349"/>
      <c r="H811" s="1349"/>
      <c r="I811" s="1349"/>
      <c r="J811" s="1349"/>
      <c r="K811" s="1349"/>
      <c r="L811" s="1349"/>
      <c r="M811" s="1349"/>
      <c r="N811" s="1349"/>
      <c r="O811" s="1349"/>
      <c r="P811" s="1349"/>
      <c r="Q811" s="1349"/>
      <c r="R811" s="1349"/>
      <c r="S811" s="1349"/>
      <c r="T811" s="1349"/>
      <c r="U811" s="1349"/>
      <c r="V811" s="1349"/>
      <c r="W811" s="1349"/>
      <c r="X811" s="1349"/>
      <c r="Y811" s="1349"/>
      <c r="Z811" s="1349"/>
      <c r="AA811" s="1349"/>
      <c r="AB811" s="1349"/>
      <c r="AC811" s="1349"/>
      <c r="AD811" s="1349"/>
      <c r="AE811" s="1349"/>
      <c r="AF811" s="1349"/>
      <c r="AG811" s="1349"/>
      <c r="AH811" s="1349"/>
      <c r="AI811" s="1349"/>
      <c r="AJ811" s="1349"/>
      <c r="AK811" s="1349"/>
      <c r="AL811" s="1349"/>
      <c r="AM811" s="1349"/>
      <c r="AN811" s="1349"/>
      <c r="AO811" s="1349"/>
    </row>
    <row r="812">
      <c r="G812" s="1349"/>
      <c r="H812" s="1349"/>
      <c r="I812" s="1349"/>
      <c r="J812" s="1349"/>
      <c r="K812" s="1349"/>
      <c r="L812" s="1349"/>
      <c r="M812" s="1349"/>
      <c r="N812" s="1349"/>
      <c r="O812" s="1349"/>
      <c r="P812" s="1349"/>
      <c r="Q812" s="1349"/>
      <c r="R812" s="1349"/>
      <c r="S812" s="1349"/>
      <c r="T812" s="1349"/>
      <c r="U812" s="1349"/>
      <c r="V812" s="1349"/>
      <c r="W812" s="1349"/>
      <c r="X812" s="1349"/>
      <c r="Y812" s="1349"/>
      <c r="Z812" s="1349"/>
      <c r="AA812" s="1349"/>
      <c r="AB812" s="1349"/>
      <c r="AC812" s="1349"/>
      <c r="AD812" s="1349"/>
      <c r="AE812" s="1349"/>
      <c r="AF812" s="1349"/>
      <c r="AG812" s="1349"/>
      <c r="AH812" s="1349"/>
      <c r="AI812" s="1349"/>
      <c r="AJ812" s="1349"/>
      <c r="AK812" s="1349"/>
      <c r="AL812" s="1349"/>
      <c r="AM812" s="1349"/>
      <c r="AN812" s="1349"/>
      <c r="AO812" s="1349"/>
    </row>
    <row r="813">
      <c r="G813" s="1349"/>
      <c r="H813" s="1349"/>
      <c r="I813" s="1349"/>
      <c r="J813" s="1349"/>
      <c r="K813" s="1349"/>
      <c r="L813" s="1349"/>
      <c r="M813" s="1349"/>
      <c r="N813" s="1349"/>
      <c r="O813" s="1349"/>
      <c r="P813" s="1349"/>
      <c r="Q813" s="1349"/>
      <c r="R813" s="1349"/>
      <c r="S813" s="1349"/>
      <c r="T813" s="1349"/>
      <c r="U813" s="1349"/>
      <c r="V813" s="1349"/>
      <c r="W813" s="1349"/>
      <c r="X813" s="1349"/>
      <c r="Y813" s="1349"/>
      <c r="Z813" s="1349"/>
      <c r="AA813" s="1349"/>
      <c r="AB813" s="1349"/>
      <c r="AC813" s="1349"/>
      <c r="AD813" s="1349"/>
      <c r="AE813" s="1349"/>
      <c r="AF813" s="1349"/>
      <c r="AG813" s="1349"/>
      <c r="AH813" s="1349"/>
      <c r="AI813" s="1349"/>
      <c r="AJ813" s="1349"/>
      <c r="AK813" s="1349"/>
      <c r="AL813" s="1349"/>
      <c r="AM813" s="1349"/>
      <c r="AN813" s="1349"/>
      <c r="AO813" s="1349"/>
    </row>
    <row r="814">
      <c r="G814" s="1349"/>
      <c r="H814" s="1349"/>
      <c r="I814" s="1349"/>
      <c r="J814" s="1349"/>
      <c r="K814" s="1349"/>
      <c r="L814" s="1349"/>
      <c r="M814" s="1349"/>
      <c r="N814" s="1349"/>
      <c r="O814" s="1349"/>
      <c r="P814" s="1349"/>
      <c r="Q814" s="1349"/>
      <c r="R814" s="1349"/>
      <c r="S814" s="1349"/>
      <c r="T814" s="1349"/>
      <c r="U814" s="1349"/>
      <c r="V814" s="1349"/>
      <c r="W814" s="1349"/>
      <c r="X814" s="1349"/>
      <c r="Y814" s="1349"/>
      <c r="Z814" s="1349"/>
      <c r="AA814" s="1349"/>
      <c r="AB814" s="1349"/>
      <c r="AC814" s="1349"/>
      <c r="AD814" s="1349"/>
      <c r="AE814" s="1349"/>
      <c r="AF814" s="1349"/>
      <c r="AG814" s="1349"/>
      <c r="AH814" s="1349"/>
      <c r="AI814" s="1349"/>
      <c r="AJ814" s="1349"/>
      <c r="AK814" s="1349"/>
      <c r="AL814" s="1349"/>
      <c r="AM814" s="1349"/>
      <c r="AN814" s="1349"/>
      <c r="AO814" s="1349"/>
    </row>
    <row r="815">
      <c r="G815" s="1349"/>
      <c r="H815" s="1349"/>
      <c r="I815" s="1349"/>
      <c r="J815" s="1349"/>
      <c r="K815" s="1349"/>
      <c r="L815" s="1349"/>
      <c r="M815" s="1349"/>
      <c r="N815" s="1349"/>
      <c r="O815" s="1349"/>
      <c r="P815" s="1349"/>
      <c r="Q815" s="1349"/>
      <c r="R815" s="1349"/>
      <c r="S815" s="1349"/>
      <c r="T815" s="1349"/>
      <c r="U815" s="1349"/>
      <c r="V815" s="1349"/>
      <c r="W815" s="1349"/>
      <c r="X815" s="1349"/>
      <c r="Y815" s="1349"/>
      <c r="Z815" s="1349"/>
      <c r="AA815" s="1349"/>
      <c r="AB815" s="1349"/>
      <c r="AC815" s="1349"/>
      <c r="AD815" s="1349"/>
      <c r="AE815" s="1349"/>
      <c r="AF815" s="1349"/>
      <c r="AG815" s="1349"/>
      <c r="AH815" s="1349"/>
      <c r="AI815" s="1349"/>
      <c r="AJ815" s="1349"/>
      <c r="AK815" s="1349"/>
      <c r="AL815" s="1349"/>
      <c r="AM815" s="1349"/>
      <c r="AN815" s="1349"/>
      <c r="AO815" s="1349"/>
    </row>
    <row r="816">
      <c r="G816" s="1349"/>
      <c r="H816" s="1349"/>
      <c r="I816" s="1349"/>
      <c r="J816" s="1349"/>
      <c r="K816" s="1349"/>
      <c r="L816" s="1349"/>
      <c r="M816" s="1349"/>
      <c r="N816" s="1349"/>
      <c r="O816" s="1349"/>
      <c r="P816" s="1349"/>
      <c r="Q816" s="1349"/>
      <c r="R816" s="1349"/>
      <c r="S816" s="1349"/>
      <c r="T816" s="1349"/>
      <c r="U816" s="1349"/>
      <c r="V816" s="1349"/>
      <c r="W816" s="1349"/>
      <c r="X816" s="1349"/>
      <c r="Y816" s="1349"/>
      <c r="Z816" s="1349"/>
      <c r="AA816" s="1349"/>
      <c r="AB816" s="1349"/>
      <c r="AC816" s="1349"/>
      <c r="AD816" s="1349"/>
      <c r="AE816" s="1349"/>
      <c r="AF816" s="1349"/>
      <c r="AG816" s="1349"/>
      <c r="AH816" s="1349"/>
      <c r="AI816" s="1349"/>
      <c r="AJ816" s="1349"/>
      <c r="AK816" s="1349"/>
      <c r="AL816" s="1349"/>
      <c r="AM816" s="1349"/>
      <c r="AN816" s="1349"/>
      <c r="AO816" s="1349"/>
    </row>
    <row r="817">
      <c r="G817" s="1349"/>
      <c r="H817" s="1349"/>
      <c r="I817" s="1349"/>
      <c r="J817" s="1349"/>
      <c r="K817" s="1349"/>
      <c r="L817" s="1349"/>
      <c r="M817" s="1349"/>
      <c r="N817" s="1349"/>
      <c r="O817" s="1349"/>
      <c r="P817" s="1349"/>
      <c r="Q817" s="1349"/>
      <c r="R817" s="1349"/>
      <c r="S817" s="1349"/>
      <c r="T817" s="1349"/>
      <c r="U817" s="1349"/>
      <c r="V817" s="1349"/>
      <c r="W817" s="1349"/>
      <c r="X817" s="1349"/>
      <c r="Y817" s="1349"/>
      <c r="Z817" s="1349"/>
      <c r="AA817" s="1349"/>
      <c r="AB817" s="1349"/>
      <c r="AC817" s="1349"/>
      <c r="AD817" s="1349"/>
      <c r="AE817" s="1349"/>
      <c r="AF817" s="1349"/>
      <c r="AG817" s="1349"/>
      <c r="AH817" s="1349"/>
      <c r="AI817" s="1349"/>
      <c r="AJ817" s="1349"/>
      <c r="AK817" s="1349"/>
      <c r="AL817" s="1349"/>
      <c r="AM817" s="1349"/>
      <c r="AN817" s="1349"/>
      <c r="AO817" s="1349"/>
    </row>
    <row r="818">
      <c r="G818" s="1349"/>
      <c r="H818" s="1349"/>
      <c r="I818" s="1349"/>
      <c r="J818" s="1349"/>
      <c r="K818" s="1349"/>
      <c r="L818" s="1349"/>
      <c r="M818" s="1349"/>
      <c r="N818" s="1349"/>
      <c r="O818" s="1349"/>
      <c r="P818" s="1349"/>
      <c r="Q818" s="1349"/>
      <c r="R818" s="1349"/>
      <c r="S818" s="1349"/>
      <c r="T818" s="1349"/>
      <c r="U818" s="1349"/>
      <c r="V818" s="1349"/>
      <c r="W818" s="1349"/>
      <c r="X818" s="1349"/>
      <c r="Y818" s="1349"/>
      <c r="Z818" s="1349"/>
      <c r="AA818" s="1349"/>
      <c r="AB818" s="1349"/>
      <c r="AC818" s="1349"/>
      <c r="AD818" s="1349"/>
      <c r="AE818" s="1349"/>
      <c r="AF818" s="1349"/>
      <c r="AG818" s="1349"/>
      <c r="AH818" s="1349"/>
      <c r="AI818" s="1349"/>
      <c r="AJ818" s="1349"/>
      <c r="AK818" s="1349"/>
      <c r="AL818" s="1349"/>
      <c r="AM818" s="1349"/>
      <c r="AN818" s="1349"/>
      <c r="AO818" s="1349"/>
    </row>
    <row r="819">
      <c r="G819" s="1349"/>
      <c r="H819" s="1349"/>
      <c r="I819" s="1349"/>
      <c r="J819" s="1349"/>
      <c r="K819" s="1349"/>
      <c r="L819" s="1349"/>
      <c r="M819" s="1349"/>
      <c r="N819" s="1349"/>
      <c r="O819" s="1349"/>
      <c r="P819" s="1349"/>
      <c r="Q819" s="1349"/>
      <c r="R819" s="1349"/>
      <c r="S819" s="1349"/>
      <c r="T819" s="1349"/>
      <c r="U819" s="1349"/>
      <c r="V819" s="1349"/>
      <c r="W819" s="1349"/>
      <c r="X819" s="1349"/>
      <c r="Y819" s="1349"/>
      <c r="Z819" s="1349"/>
      <c r="AA819" s="1349"/>
      <c r="AB819" s="1349"/>
      <c r="AC819" s="1349"/>
      <c r="AD819" s="1349"/>
      <c r="AE819" s="1349"/>
      <c r="AF819" s="1349"/>
      <c r="AG819" s="1349"/>
      <c r="AH819" s="1349"/>
      <c r="AI819" s="1349"/>
      <c r="AJ819" s="1349"/>
      <c r="AK819" s="1349"/>
      <c r="AL819" s="1349"/>
      <c r="AM819" s="1349"/>
      <c r="AN819" s="1349"/>
      <c r="AO819" s="1349"/>
    </row>
    <row r="820">
      <c r="G820" s="1349"/>
      <c r="H820" s="1349"/>
      <c r="I820" s="1349"/>
      <c r="J820" s="1349"/>
      <c r="K820" s="1349"/>
      <c r="L820" s="1349"/>
      <c r="M820" s="1349"/>
      <c r="N820" s="1349"/>
      <c r="O820" s="1349"/>
      <c r="P820" s="1349"/>
      <c r="Q820" s="1349"/>
      <c r="R820" s="1349"/>
      <c r="S820" s="1349"/>
      <c r="T820" s="1349"/>
      <c r="U820" s="1349"/>
      <c r="V820" s="1349"/>
      <c r="W820" s="1349"/>
      <c r="X820" s="1349"/>
      <c r="Y820" s="1349"/>
      <c r="Z820" s="1349"/>
      <c r="AA820" s="1349"/>
      <c r="AB820" s="1349"/>
      <c r="AC820" s="1349"/>
      <c r="AD820" s="1349"/>
      <c r="AE820" s="1349"/>
      <c r="AF820" s="1349"/>
      <c r="AG820" s="1349"/>
      <c r="AH820" s="1349"/>
      <c r="AI820" s="1349"/>
      <c r="AJ820" s="1349"/>
      <c r="AK820" s="1349"/>
      <c r="AL820" s="1349"/>
      <c r="AM820" s="1349"/>
      <c r="AN820" s="1349"/>
      <c r="AO820" s="1349"/>
    </row>
    <row r="821">
      <c r="G821" s="1349"/>
      <c r="H821" s="1349"/>
      <c r="I821" s="1349"/>
      <c r="J821" s="1349"/>
      <c r="K821" s="1349"/>
      <c r="L821" s="1349"/>
      <c r="M821" s="1349"/>
      <c r="N821" s="1349"/>
      <c r="O821" s="1349"/>
      <c r="P821" s="1349"/>
      <c r="Q821" s="1349"/>
      <c r="R821" s="1349"/>
      <c r="S821" s="1349"/>
      <c r="T821" s="1349"/>
      <c r="U821" s="1349"/>
      <c r="V821" s="1349"/>
      <c r="W821" s="1349"/>
      <c r="X821" s="1349"/>
      <c r="Y821" s="1349"/>
      <c r="Z821" s="1349"/>
      <c r="AA821" s="1349"/>
      <c r="AB821" s="1349"/>
      <c r="AC821" s="1349"/>
      <c r="AD821" s="1349"/>
      <c r="AE821" s="1349"/>
      <c r="AF821" s="1349"/>
      <c r="AG821" s="1349"/>
      <c r="AH821" s="1349"/>
      <c r="AI821" s="1349"/>
      <c r="AJ821" s="1349"/>
      <c r="AK821" s="1349"/>
      <c r="AL821" s="1349"/>
      <c r="AM821" s="1349"/>
      <c r="AN821" s="1349"/>
      <c r="AO821" s="1349"/>
    </row>
    <row r="822">
      <c r="G822" s="1349"/>
      <c r="H822" s="1349"/>
      <c r="I822" s="1349"/>
      <c r="J822" s="1349"/>
      <c r="K822" s="1349"/>
      <c r="L822" s="1349"/>
      <c r="M822" s="1349"/>
      <c r="N822" s="1349"/>
      <c r="O822" s="1349"/>
      <c r="P822" s="1349"/>
      <c r="Q822" s="1349"/>
      <c r="R822" s="1349"/>
      <c r="S822" s="1349"/>
      <c r="T822" s="1349"/>
      <c r="U822" s="1349"/>
      <c r="V822" s="1349"/>
      <c r="W822" s="1349"/>
      <c r="X822" s="1349"/>
      <c r="Y822" s="1349"/>
      <c r="Z822" s="1349"/>
      <c r="AA822" s="1349"/>
      <c r="AB822" s="1349"/>
      <c r="AC822" s="1349"/>
      <c r="AD822" s="1349"/>
      <c r="AE822" s="1349"/>
      <c r="AF822" s="1349"/>
      <c r="AG822" s="1349"/>
      <c r="AH822" s="1349"/>
      <c r="AI822" s="1349"/>
      <c r="AJ822" s="1349"/>
      <c r="AK822" s="1349"/>
      <c r="AL822" s="1349"/>
      <c r="AM822" s="1349"/>
      <c r="AN822" s="1349"/>
      <c r="AO822" s="1349"/>
    </row>
    <row r="823">
      <c r="G823" s="1349"/>
      <c r="H823" s="1349"/>
      <c r="I823" s="1349"/>
      <c r="J823" s="1349"/>
      <c r="K823" s="1349"/>
      <c r="L823" s="1349"/>
      <c r="M823" s="1349"/>
      <c r="N823" s="1349"/>
      <c r="O823" s="1349"/>
      <c r="P823" s="1349"/>
      <c r="Q823" s="1349"/>
      <c r="R823" s="1349"/>
      <c r="S823" s="1349"/>
      <c r="T823" s="1349"/>
      <c r="U823" s="1349"/>
      <c r="V823" s="1349"/>
      <c r="W823" s="1349"/>
      <c r="X823" s="1349"/>
      <c r="Y823" s="1349"/>
      <c r="Z823" s="1349"/>
      <c r="AA823" s="1349"/>
      <c r="AB823" s="1349"/>
      <c r="AC823" s="1349"/>
      <c r="AD823" s="1349"/>
      <c r="AE823" s="1349"/>
      <c r="AF823" s="1349"/>
      <c r="AG823" s="1349"/>
      <c r="AH823" s="1349"/>
      <c r="AI823" s="1349"/>
      <c r="AJ823" s="1349"/>
      <c r="AK823" s="1349"/>
      <c r="AL823" s="1349"/>
      <c r="AM823" s="1349"/>
      <c r="AN823" s="1349"/>
      <c r="AO823" s="1349"/>
    </row>
    <row r="824">
      <c r="G824" s="1349"/>
      <c r="H824" s="1349"/>
      <c r="I824" s="1349"/>
      <c r="J824" s="1349"/>
      <c r="K824" s="1349"/>
      <c r="L824" s="1349"/>
      <c r="M824" s="1349"/>
      <c r="N824" s="1349"/>
      <c r="O824" s="1349"/>
      <c r="P824" s="1349"/>
      <c r="Q824" s="1349"/>
      <c r="R824" s="1349"/>
      <c r="S824" s="1349"/>
      <c r="T824" s="1349"/>
      <c r="U824" s="1349"/>
      <c r="V824" s="1349"/>
      <c r="W824" s="1349"/>
      <c r="X824" s="1349"/>
      <c r="Y824" s="1349"/>
      <c r="Z824" s="1349"/>
      <c r="AA824" s="1349"/>
      <c r="AB824" s="1349"/>
      <c r="AC824" s="1349"/>
      <c r="AD824" s="1349"/>
      <c r="AE824" s="1349"/>
      <c r="AF824" s="1349"/>
      <c r="AG824" s="1349"/>
      <c r="AH824" s="1349"/>
      <c r="AI824" s="1349"/>
      <c r="AJ824" s="1349"/>
      <c r="AK824" s="1349"/>
      <c r="AL824" s="1349"/>
      <c r="AM824" s="1349"/>
      <c r="AN824" s="1349"/>
      <c r="AO824" s="1349"/>
    </row>
    <row r="825">
      <c r="G825" s="1349"/>
      <c r="H825" s="1349"/>
      <c r="I825" s="1349"/>
      <c r="J825" s="1349"/>
      <c r="K825" s="1349"/>
      <c r="L825" s="1349"/>
      <c r="M825" s="1349"/>
      <c r="N825" s="1349"/>
      <c r="O825" s="1349"/>
      <c r="P825" s="1349"/>
      <c r="Q825" s="1349"/>
      <c r="R825" s="1349"/>
      <c r="S825" s="1349"/>
      <c r="T825" s="1349"/>
      <c r="U825" s="1349"/>
      <c r="V825" s="1349"/>
      <c r="W825" s="1349"/>
      <c r="X825" s="1349"/>
      <c r="Y825" s="1349"/>
      <c r="Z825" s="1349"/>
      <c r="AA825" s="1349"/>
      <c r="AB825" s="1349"/>
      <c r="AC825" s="1349"/>
      <c r="AD825" s="1349"/>
      <c r="AE825" s="1349"/>
      <c r="AF825" s="1349"/>
      <c r="AG825" s="1349"/>
      <c r="AH825" s="1349"/>
      <c r="AI825" s="1349"/>
      <c r="AJ825" s="1349"/>
      <c r="AK825" s="1349"/>
      <c r="AL825" s="1349"/>
      <c r="AM825" s="1349"/>
      <c r="AN825" s="1349"/>
      <c r="AO825" s="1349"/>
    </row>
    <row r="826">
      <c r="G826" s="1349"/>
      <c r="H826" s="1349"/>
      <c r="I826" s="1349"/>
      <c r="J826" s="1349"/>
      <c r="K826" s="1349"/>
      <c r="L826" s="1349"/>
      <c r="M826" s="1349"/>
      <c r="N826" s="1349"/>
      <c r="O826" s="1349"/>
      <c r="P826" s="1349"/>
      <c r="Q826" s="1349"/>
      <c r="R826" s="1349"/>
      <c r="S826" s="1349"/>
      <c r="T826" s="1349"/>
      <c r="U826" s="1349"/>
      <c r="V826" s="1349"/>
      <c r="W826" s="1349"/>
      <c r="X826" s="1349"/>
      <c r="Y826" s="1349"/>
      <c r="Z826" s="1349"/>
      <c r="AA826" s="1349"/>
      <c r="AB826" s="1349"/>
      <c r="AC826" s="1349"/>
      <c r="AD826" s="1349"/>
      <c r="AE826" s="1349"/>
      <c r="AF826" s="1349"/>
      <c r="AG826" s="1349"/>
      <c r="AH826" s="1349"/>
      <c r="AI826" s="1349"/>
      <c r="AJ826" s="1349"/>
      <c r="AK826" s="1349"/>
      <c r="AL826" s="1349"/>
      <c r="AM826" s="1349"/>
      <c r="AN826" s="1349"/>
      <c r="AO826" s="1349"/>
    </row>
    <row r="827">
      <c r="G827" s="1349"/>
      <c r="H827" s="1349"/>
      <c r="I827" s="1349"/>
      <c r="J827" s="1349"/>
      <c r="K827" s="1349"/>
      <c r="L827" s="1349"/>
      <c r="M827" s="1349"/>
      <c r="N827" s="1349"/>
      <c r="O827" s="1349"/>
      <c r="P827" s="1349"/>
      <c r="Q827" s="1349"/>
      <c r="R827" s="1349"/>
      <c r="S827" s="1349"/>
      <c r="T827" s="1349"/>
      <c r="U827" s="1349"/>
      <c r="V827" s="1349"/>
      <c r="W827" s="1349"/>
      <c r="X827" s="1349"/>
      <c r="Y827" s="1349"/>
      <c r="Z827" s="1349"/>
      <c r="AA827" s="1349"/>
      <c r="AB827" s="1349"/>
      <c r="AC827" s="1349"/>
      <c r="AD827" s="1349"/>
      <c r="AE827" s="1349"/>
      <c r="AF827" s="1349"/>
      <c r="AG827" s="1349"/>
      <c r="AH827" s="1349"/>
      <c r="AI827" s="1349"/>
      <c r="AJ827" s="1349"/>
      <c r="AK827" s="1349"/>
      <c r="AL827" s="1349"/>
      <c r="AM827" s="1349"/>
      <c r="AN827" s="1349"/>
      <c r="AO827" s="1349"/>
    </row>
    <row r="828">
      <c r="G828" s="1349"/>
      <c r="H828" s="1349"/>
      <c r="I828" s="1349"/>
      <c r="J828" s="1349"/>
      <c r="K828" s="1349"/>
      <c r="L828" s="1349"/>
      <c r="M828" s="1349"/>
      <c r="N828" s="1349"/>
      <c r="O828" s="1349"/>
      <c r="P828" s="1349"/>
      <c r="Q828" s="1349"/>
      <c r="R828" s="1349"/>
      <c r="S828" s="1349"/>
      <c r="T828" s="1349"/>
      <c r="U828" s="1349"/>
      <c r="V828" s="1349"/>
      <c r="W828" s="1349"/>
      <c r="X828" s="1349"/>
      <c r="Y828" s="1349"/>
      <c r="Z828" s="1349"/>
      <c r="AA828" s="1349"/>
      <c r="AB828" s="1349"/>
      <c r="AC828" s="1349"/>
      <c r="AD828" s="1349"/>
      <c r="AE828" s="1349"/>
      <c r="AF828" s="1349"/>
      <c r="AG828" s="1349"/>
      <c r="AH828" s="1349"/>
      <c r="AI828" s="1349"/>
      <c r="AJ828" s="1349"/>
      <c r="AK828" s="1349"/>
      <c r="AL828" s="1349"/>
      <c r="AM828" s="1349"/>
      <c r="AN828" s="1349"/>
      <c r="AO828" s="1349"/>
    </row>
    <row r="829">
      <c r="G829" s="1349"/>
      <c r="H829" s="1349"/>
      <c r="I829" s="1349"/>
      <c r="J829" s="1349"/>
      <c r="K829" s="1349"/>
      <c r="L829" s="1349"/>
      <c r="M829" s="1349"/>
      <c r="N829" s="1349"/>
      <c r="O829" s="1349"/>
      <c r="P829" s="1349"/>
      <c r="Q829" s="1349"/>
      <c r="R829" s="1349"/>
      <c r="S829" s="1349"/>
      <c r="T829" s="1349"/>
      <c r="U829" s="1349"/>
      <c r="V829" s="1349"/>
      <c r="W829" s="1349"/>
      <c r="X829" s="1349"/>
      <c r="Y829" s="1349"/>
      <c r="Z829" s="1349"/>
      <c r="AA829" s="1349"/>
      <c r="AB829" s="1349"/>
      <c r="AC829" s="1349"/>
      <c r="AD829" s="1349"/>
      <c r="AE829" s="1349"/>
      <c r="AF829" s="1349"/>
      <c r="AG829" s="1349"/>
      <c r="AH829" s="1349"/>
      <c r="AI829" s="1349"/>
      <c r="AJ829" s="1349"/>
      <c r="AK829" s="1349"/>
      <c r="AL829" s="1349"/>
      <c r="AM829" s="1349"/>
      <c r="AN829" s="1349"/>
      <c r="AO829" s="1349"/>
    </row>
    <row r="830">
      <c r="G830" s="1349"/>
      <c r="H830" s="1349"/>
      <c r="I830" s="1349"/>
      <c r="J830" s="1349"/>
      <c r="K830" s="1349"/>
      <c r="L830" s="1349"/>
      <c r="M830" s="1349"/>
      <c r="N830" s="1349"/>
      <c r="O830" s="1349"/>
      <c r="P830" s="1349"/>
      <c r="Q830" s="1349"/>
      <c r="R830" s="1349"/>
      <c r="S830" s="1349"/>
      <c r="T830" s="1349"/>
      <c r="U830" s="1349"/>
      <c r="V830" s="1349"/>
      <c r="W830" s="1349"/>
      <c r="X830" s="1349"/>
      <c r="Y830" s="1349"/>
      <c r="Z830" s="1349"/>
      <c r="AA830" s="1349"/>
      <c r="AB830" s="1349"/>
      <c r="AC830" s="1349"/>
      <c r="AD830" s="1349"/>
      <c r="AE830" s="1349"/>
      <c r="AF830" s="1349"/>
      <c r="AG830" s="1349"/>
      <c r="AH830" s="1349"/>
      <c r="AI830" s="1349"/>
      <c r="AJ830" s="1349"/>
      <c r="AK830" s="1349"/>
      <c r="AL830" s="1349"/>
      <c r="AM830" s="1349"/>
      <c r="AN830" s="1349"/>
      <c r="AO830" s="1349"/>
    </row>
    <row r="831">
      <c r="G831" s="1349"/>
      <c r="H831" s="1349"/>
      <c r="I831" s="1349"/>
      <c r="J831" s="1349"/>
      <c r="K831" s="1349"/>
      <c r="L831" s="1349"/>
      <c r="M831" s="1349"/>
      <c r="N831" s="1349"/>
      <c r="O831" s="1349"/>
      <c r="P831" s="1349"/>
      <c r="Q831" s="1349"/>
      <c r="R831" s="1349"/>
      <c r="S831" s="1349"/>
      <c r="T831" s="1349"/>
      <c r="U831" s="1349"/>
      <c r="V831" s="1349"/>
      <c r="W831" s="1349"/>
      <c r="X831" s="1349"/>
      <c r="Y831" s="1349"/>
      <c r="Z831" s="1349"/>
      <c r="AA831" s="1349"/>
      <c r="AB831" s="1349"/>
      <c r="AC831" s="1349"/>
      <c r="AD831" s="1349"/>
      <c r="AE831" s="1349"/>
      <c r="AF831" s="1349"/>
      <c r="AG831" s="1349"/>
      <c r="AH831" s="1349"/>
      <c r="AI831" s="1349"/>
      <c r="AJ831" s="1349"/>
      <c r="AK831" s="1349"/>
      <c r="AL831" s="1349"/>
      <c r="AM831" s="1349"/>
      <c r="AN831" s="1349"/>
      <c r="AO831" s="1349"/>
    </row>
    <row r="832">
      <c r="G832" s="1349"/>
      <c r="H832" s="1349"/>
      <c r="I832" s="1349"/>
      <c r="J832" s="1349"/>
      <c r="K832" s="1349"/>
      <c r="L832" s="1349"/>
      <c r="M832" s="1349"/>
      <c r="N832" s="1349"/>
      <c r="O832" s="1349"/>
      <c r="P832" s="1349"/>
      <c r="Q832" s="1349"/>
      <c r="R832" s="1349"/>
      <c r="S832" s="1349"/>
      <c r="T832" s="1349"/>
      <c r="U832" s="1349"/>
      <c r="V832" s="1349"/>
      <c r="W832" s="1349"/>
      <c r="X832" s="1349"/>
      <c r="Y832" s="1349"/>
      <c r="Z832" s="1349"/>
      <c r="AA832" s="1349"/>
      <c r="AB832" s="1349"/>
      <c r="AC832" s="1349"/>
      <c r="AD832" s="1349"/>
      <c r="AE832" s="1349"/>
      <c r="AF832" s="1349"/>
      <c r="AG832" s="1349"/>
      <c r="AH832" s="1349"/>
      <c r="AI832" s="1349"/>
      <c r="AJ832" s="1349"/>
      <c r="AK832" s="1349"/>
      <c r="AL832" s="1349"/>
      <c r="AM832" s="1349"/>
      <c r="AN832" s="1349"/>
      <c r="AO832" s="1349"/>
    </row>
    <row r="833">
      <c r="G833" s="1349"/>
      <c r="H833" s="1349"/>
      <c r="I833" s="1349"/>
      <c r="J833" s="1349"/>
      <c r="K833" s="1349"/>
      <c r="L833" s="1349"/>
      <c r="M833" s="1349"/>
      <c r="N833" s="1349"/>
      <c r="O833" s="1349"/>
      <c r="P833" s="1349"/>
      <c r="Q833" s="1349"/>
      <c r="R833" s="1349"/>
      <c r="S833" s="1349"/>
      <c r="T833" s="1349"/>
      <c r="U833" s="1349"/>
      <c r="V833" s="1349"/>
      <c r="W833" s="1349"/>
      <c r="X833" s="1349"/>
      <c r="Y833" s="1349"/>
      <c r="Z833" s="1349"/>
      <c r="AA833" s="1349"/>
      <c r="AB833" s="1349"/>
      <c r="AC833" s="1349"/>
      <c r="AD833" s="1349"/>
      <c r="AE833" s="1349"/>
      <c r="AF833" s="1349"/>
      <c r="AG833" s="1349"/>
      <c r="AH833" s="1349"/>
      <c r="AI833" s="1349"/>
      <c r="AJ833" s="1349"/>
      <c r="AK833" s="1349"/>
      <c r="AL833" s="1349"/>
      <c r="AM833" s="1349"/>
      <c r="AN833" s="1349"/>
      <c r="AO833" s="1349"/>
    </row>
    <row r="834">
      <c r="G834" s="1349"/>
      <c r="H834" s="1349"/>
      <c r="I834" s="1349"/>
      <c r="J834" s="1349"/>
      <c r="K834" s="1349"/>
      <c r="L834" s="1349"/>
      <c r="M834" s="1349"/>
      <c r="N834" s="1349"/>
      <c r="O834" s="1349"/>
      <c r="P834" s="1349"/>
      <c r="Q834" s="1349"/>
      <c r="R834" s="1349"/>
      <c r="S834" s="1349"/>
      <c r="T834" s="1349"/>
      <c r="U834" s="1349"/>
      <c r="V834" s="1349"/>
      <c r="W834" s="1349"/>
      <c r="X834" s="1349"/>
      <c r="Y834" s="1349"/>
      <c r="Z834" s="1349"/>
      <c r="AA834" s="1349"/>
      <c r="AB834" s="1349"/>
      <c r="AC834" s="1349"/>
      <c r="AD834" s="1349"/>
      <c r="AE834" s="1349"/>
      <c r="AF834" s="1349"/>
      <c r="AG834" s="1349"/>
      <c r="AH834" s="1349"/>
      <c r="AI834" s="1349"/>
      <c r="AJ834" s="1349"/>
      <c r="AK834" s="1349"/>
      <c r="AL834" s="1349"/>
      <c r="AM834" s="1349"/>
      <c r="AN834" s="1349"/>
      <c r="AO834" s="1349"/>
    </row>
    <row r="835">
      <c r="G835" s="1349"/>
      <c r="H835" s="1349"/>
      <c r="I835" s="1349"/>
      <c r="J835" s="1349"/>
      <c r="K835" s="1349"/>
      <c r="L835" s="1349"/>
      <c r="M835" s="1349"/>
      <c r="N835" s="1349"/>
      <c r="O835" s="1349"/>
      <c r="P835" s="1349"/>
      <c r="Q835" s="1349"/>
      <c r="R835" s="1349"/>
      <c r="S835" s="1349"/>
      <c r="T835" s="1349"/>
      <c r="U835" s="1349"/>
      <c r="V835" s="1349"/>
      <c r="W835" s="1349"/>
      <c r="X835" s="1349"/>
      <c r="Y835" s="1349"/>
      <c r="Z835" s="1349"/>
      <c r="AA835" s="1349"/>
      <c r="AB835" s="1349"/>
      <c r="AC835" s="1349"/>
      <c r="AD835" s="1349"/>
      <c r="AE835" s="1349"/>
      <c r="AF835" s="1349"/>
      <c r="AG835" s="1349"/>
      <c r="AH835" s="1349"/>
      <c r="AI835" s="1349"/>
      <c r="AJ835" s="1349"/>
      <c r="AK835" s="1349"/>
      <c r="AL835" s="1349"/>
      <c r="AM835" s="1349"/>
      <c r="AN835" s="1349"/>
      <c r="AO835" s="1349"/>
    </row>
    <row r="836">
      <c r="G836" s="1349"/>
      <c r="H836" s="1349"/>
      <c r="I836" s="1349"/>
      <c r="J836" s="1349"/>
      <c r="K836" s="1349"/>
      <c r="L836" s="1349"/>
      <c r="M836" s="1349"/>
      <c r="N836" s="1349"/>
      <c r="O836" s="1349"/>
      <c r="P836" s="1349"/>
      <c r="Q836" s="1349"/>
      <c r="R836" s="1349"/>
      <c r="S836" s="1349"/>
      <c r="T836" s="1349"/>
      <c r="U836" s="1349"/>
      <c r="V836" s="1349"/>
      <c r="W836" s="1349"/>
      <c r="X836" s="1349"/>
      <c r="Y836" s="1349"/>
      <c r="Z836" s="1349"/>
      <c r="AA836" s="1349"/>
      <c r="AB836" s="1349"/>
      <c r="AC836" s="1349"/>
      <c r="AD836" s="1349"/>
      <c r="AE836" s="1349"/>
      <c r="AF836" s="1349"/>
      <c r="AG836" s="1349"/>
      <c r="AH836" s="1349"/>
      <c r="AI836" s="1349"/>
      <c r="AJ836" s="1349"/>
      <c r="AK836" s="1349"/>
      <c r="AL836" s="1349"/>
      <c r="AM836" s="1349"/>
      <c r="AN836" s="1349"/>
      <c r="AO836" s="1349"/>
    </row>
    <row r="837">
      <c r="G837" s="1349"/>
      <c r="H837" s="1349"/>
      <c r="I837" s="1349"/>
      <c r="J837" s="1349"/>
      <c r="K837" s="1349"/>
      <c r="L837" s="1349"/>
      <c r="M837" s="1349"/>
      <c r="N837" s="1349"/>
      <c r="O837" s="1349"/>
      <c r="P837" s="1349"/>
      <c r="Q837" s="1349"/>
      <c r="R837" s="1349"/>
      <c r="S837" s="1349"/>
      <c r="T837" s="1349"/>
      <c r="U837" s="1349"/>
      <c r="V837" s="1349"/>
      <c r="W837" s="1349"/>
      <c r="X837" s="1349"/>
      <c r="Y837" s="1349"/>
      <c r="Z837" s="1349"/>
      <c r="AA837" s="1349"/>
      <c r="AB837" s="1349"/>
      <c r="AC837" s="1349"/>
      <c r="AD837" s="1349"/>
      <c r="AE837" s="1349"/>
      <c r="AF837" s="1349"/>
      <c r="AG837" s="1349"/>
      <c r="AH837" s="1349"/>
      <c r="AI837" s="1349"/>
      <c r="AJ837" s="1349"/>
      <c r="AK837" s="1349"/>
      <c r="AL837" s="1349"/>
      <c r="AM837" s="1349"/>
      <c r="AN837" s="1349"/>
      <c r="AO837" s="1349"/>
    </row>
    <row r="838">
      <c r="G838" s="1349"/>
      <c r="H838" s="1349"/>
      <c r="I838" s="1349"/>
      <c r="J838" s="1349"/>
      <c r="K838" s="1349"/>
      <c r="L838" s="1349"/>
      <c r="M838" s="1349"/>
      <c r="N838" s="1349"/>
      <c r="O838" s="1349"/>
      <c r="P838" s="1349"/>
      <c r="Q838" s="1349"/>
      <c r="R838" s="1349"/>
      <c r="S838" s="1349"/>
      <c r="T838" s="1349"/>
      <c r="U838" s="1349"/>
      <c r="V838" s="1349"/>
      <c r="W838" s="1349"/>
      <c r="X838" s="1349"/>
      <c r="Y838" s="1349"/>
      <c r="Z838" s="1349"/>
      <c r="AA838" s="1349"/>
      <c r="AB838" s="1349"/>
      <c r="AC838" s="1349"/>
      <c r="AD838" s="1349"/>
      <c r="AE838" s="1349"/>
      <c r="AF838" s="1349"/>
      <c r="AG838" s="1349"/>
      <c r="AH838" s="1349"/>
      <c r="AI838" s="1349"/>
      <c r="AJ838" s="1349"/>
      <c r="AK838" s="1349"/>
      <c r="AL838" s="1349"/>
      <c r="AM838" s="1349"/>
      <c r="AN838" s="1349"/>
      <c r="AO838" s="1349"/>
    </row>
    <row r="839">
      <c r="G839" s="1349"/>
      <c r="H839" s="1349"/>
      <c r="I839" s="1349"/>
      <c r="J839" s="1349"/>
      <c r="K839" s="1349"/>
      <c r="L839" s="1349"/>
      <c r="M839" s="1349"/>
      <c r="N839" s="1349"/>
      <c r="O839" s="1349"/>
      <c r="P839" s="1349"/>
      <c r="Q839" s="1349"/>
      <c r="R839" s="1349"/>
      <c r="S839" s="1349"/>
      <c r="T839" s="1349"/>
      <c r="U839" s="1349"/>
      <c r="V839" s="1349"/>
      <c r="W839" s="1349"/>
      <c r="X839" s="1349"/>
      <c r="Y839" s="1349"/>
      <c r="Z839" s="1349"/>
      <c r="AA839" s="1349"/>
      <c r="AB839" s="1349"/>
      <c r="AC839" s="1349"/>
      <c r="AD839" s="1349"/>
      <c r="AE839" s="1349"/>
      <c r="AF839" s="1349"/>
      <c r="AG839" s="1349"/>
      <c r="AH839" s="1349"/>
      <c r="AI839" s="1349"/>
      <c r="AJ839" s="1349"/>
      <c r="AK839" s="1349"/>
      <c r="AL839" s="1349"/>
      <c r="AM839" s="1349"/>
      <c r="AN839" s="1349"/>
      <c r="AO839" s="1349"/>
    </row>
    <row r="840">
      <c r="G840" s="1349"/>
      <c r="H840" s="1349"/>
      <c r="I840" s="1349"/>
      <c r="J840" s="1349"/>
      <c r="K840" s="1349"/>
      <c r="L840" s="1349"/>
      <c r="M840" s="1349"/>
      <c r="N840" s="1349"/>
      <c r="O840" s="1349"/>
      <c r="P840" s="1349"/>
      <c r="Q840" s="1349"/>
      <c r="R840" s="1349"/>
      <c r="S840" s="1349"/>
      <c r="T840" s="1349"/>
      <c r="U840" s="1349"/>
      <c r="V840" s="1349"/>
      <c r="W840" s="1349"/>
      <c r="X840" s="1349"/>
      <c r="Y840" s="1349"/>
      <c r="Z840" s="1349"/>
      <c r="AA840" s="1349"/>
      <c r="AB840" s="1349"/>
      <c r="AC840" s="1349"/>
      <c r="AD840" s="1349"/>
      <c r="AE840" s="1349"/>
      <c r="AF840" s="1349"/>
      <c r="AG840" s="1349"/>
      <c r="AH840" s="1349"/>
      <c r="AI840" s="1349"/>
      <c r="AJ840" s="1349"/>
      <c r="AK840" s="1349"/>
      <c r="AL840" s="1349"/>
      <c r="AM840" s="1349"/>
      <c r="AN840" s="1349"/>
      <c r="AO840" s="1349"/>
    </row>
    <row r="841">
      <c r="G841" s="1349"/>
      <c r="H841" s="1349"/>
      <c r="I841" s="1349"/>
      <c r="J841" s="1349"/>
      <c r="K841" s="1349"/>
      <c r="L841" s="1349"/>
      <c r="M841" s="1349"/>
      <c r="N841" s="1349"/>
      <c r="O841" s="1349"/>
      <c r="P841" s="1349"/>
      <c r="Q841" s="1349"/>
      <c r="R841" s="1349"/>
      <c r="S841" s="1349"/>
      <c r="T841" s="1349"/>
      <c r="U841" s="1349"/>
      <c r="V841" s="1349"/>
      <c r="W841" s="1349"/>
      <c r="X841" s="1349"/>
      <c r="Y841" s="1349"/>
      <c r="Z841" s="1349"/>
      <c r="AA841" s="1349"/>
      <c r="AB841" s="1349"/>
      <c r="AC841" s="1349"/>
      <c r="AD841" s="1349"/>
      <c r="AE841" s="1349"/>
      <c r="AF841" s="1349"/>
      <c r="AG841" s="1349"/>
      <c r="AH841" s="1349"/>
      <c r="AI841" s="1349"/>
      <c r="AJ841" s="1349"/>
      <c r="AK841" s="1349"/>
      <c r="AL841" s="1349"/>
      <c r="AM841" s="1349"/>
      <c r="AN841" s="1349"/>
      <c r="AO841" s="1349"/>
    </row>
    <row r="842">
      <c r="G842" s="1349"/>
      <c r="H842" s="1349"/>
      <c r="I842" s="1349"/>
      <c r="J842" s="1349"/>
      <c r="K842" s="1349"/>
      <c r="L842" s="1349"/>
      <c r="M842" s="1349"/>
      <c r="N842" s="1349"/>
      <c r="O842" s="1349"/>
      <c r="P842" s="1349"/>
      <c r="Q842" s="1349"/>
      <c r="R842" s="1349"/>
      <c r="S842" s="1349"/>
      <c r="T842" s="1349"/>
      <c r="U842" s="1349"/>
      <c r="V842" s="1349"/>
      <c r="W842" s="1349"/>
      <c r="X842" s="1349"/>
      <c r="Y842" s="1349"/>
      <c r="Z842" s="1349"/>
      <c r="AA842" s="1349"/>
      <c r="AB842" s="1349"/>
      <c r="AC842" s="1349"/>
      <c r="AD842" s="1349"/>
      <c r="AE842" s="1349"/>
      <c r="AF842" s="1349"/>
      <c r="AG842" s="1349"/>
      <c r="AH842" s="1349"/>
      <c r="AI842" s="1349"/>
      <c r="AJ842" s="1349"/>
      <c r="AK842" s="1349"/>
      <c r="AL842" s="1349"/>
      <c r="AM842" s="1349"/>
      <c r="AN842" s="1349"/>
      <c r="AO842" s="1349"/>
    </row>
    <row r="843">
      <c r="G843" s="1349"/>
      <c r="H843" s="1349"/>
      <c r="I843" s="1349"/>
      <c r="J843" s="1349"/>
      <c r="K843" s="1349"/>
      <c r="L843" s="1349"/>
      <c r="M843" s="1349"/>
      <c r="N843" s="1349"/>
      <c r="O843" s="1349"/>
      <c r="P843" s="1349"/>
      <c r="Q843" s="1349"/>
      <c r="R843" s="1349"/>
      <c r="S843" s="1349"/>
      <c r="T843" s="1349"/>
      <c r="U843" s="1349"/>
      <c r="V843" s="1349"/>
      <c r="W843" s="1349"/>
      <c r="X843" s="1349"/>
      <c r="Y843" s="1349"/>
      <c r="Z843" s="1349"/>
      <c r="AA843" s="1349"/>
      <c r="AB843" s="1349"/>
      <c r="AC843" s="1349"/>
      <c r="AD843" s="1349"/>
      <c r="AE843" s="1349"/>
      <c r="AF843" s="1349"/>
      <c r="AG843" s="1349"/>
      <c r="AH843" s="1349"/>
      <c r="AI843" s="1349"/>
      <c r="AJ843" s="1349"/>
      <c r="AK843" s="1349"/>
      <c r="AL843" s="1349"/>
      <c r="AM843" s="1349"/>
      <c r="AN843" s="1349"/>
      <c r="AO843" s="1349"/>
    </row>
    <row r="844">
      <c r="G844" s="1349"/>
      <c r="H844" s="1349"/>
      <c r="I844" s="1349"/>
      <c r="J844" s="1349"/>
      <c r="K844" s="1349"/>
      <c r="L844" s="1349"/>
      <c r="M844" s="1349"/>
      <c r="N844" s="1349"/>
      <c r="O844" s="1349"/>
      <c r="P844" s="1349"/>
      <c r="Q844" s="1349"/>
      <c r="R844" s="1349"/>
      <c r="S844" s="1349"/>
      <c r="T844" s="1349"/>
      <c r="U844" s="1349"/>
      <c r="V844" s="1349"/>
      <c r="W844" s="1349"/>
      <c r="X844" s="1349"/>
      <c r="Y844" s="1349"/>
      <c r="Z844" s="1349"/>
      <c r="AA844" s="1349"/>
      <c r="AB844" s="1349"/>
      <c r="AC844" s="1349"/>
      <c r="AD844" s="1349"/>
      <c r="AE844" s="1349"/>
      <c r="AF844" s="1349"/>
      <c r="AG844" s="1349"/>
      <c r="AH844" s="1349"/>
      <c r="AI844" s="1349"/>
      <c r="AJ844" s="1349"/>
      <c r="AK844" s="1349"/>
      <c r="AL844" s="1349"/>
      <c r="AM844" s="1349"/>
      <c r="AN844" s="1349"/>
      <c r="AO844" s="1349"/>
    </row>
    <row r="845">
      <c r="G845" s="1349"/>
      <c r="H845" s="1349"/>
      <c r="I845" s="1349"/>
      <c r="J845" s="1349"/>
      <c r="K845" s="1349"/>
      <c r="L845" s="1349"/>
      <c r="M845" s="1349"/>
      <c r="N845" s="1349"/>
      <c r="O845" s="1349"/>
      <c r="P845" s="1349"/>
      <c r="Q845" s="1349"/>
      <c r="R845" s="1349"/>
      <c r="S845" s="1349"/>
      <c r="T845" s="1349"/>
      <c r="U845" s="1349"/>
      <c r="V845" s="1349"/>
      <c r="W845" s="1349"/>
      <c r="X845" s="1349"/>
      <c r="Y845" s="1349"/>
      <c r="Z845" s="1349"/>
      <c r="AA845" s="1349"/>
      <c r="AB845" s="1349"/>
      <c r="AC845" s="1349"/>
      <c r="AD845" s="1349"/>
      <c r="AE845" s="1349"/>
      <c r="AF845" s="1349"/>
      <c r="AG845" s="1349"/>
      <c r="AH845" s="1349"/>
      <c r="AI845" s="1349"/>
      <c r="AJ845" s="1349"/>
      <c r="AK845" s="1349"/>
      <c r="AL845" s="1349"/>
      <c r="AM845" s="1349"/>
      <c r="AN845" s="1349"/>
      <c r="AO845" s="1349"/>
    </row>
    <row r="846">
      <c r="G846" s="1349"/>
      <c r="H846" s="1349"/>
      <c r="I846" s="1349"/>
      <c r="J846" s="1349"/>
      <c r="K846" s="1349"/>
      <c r="L846" s="1349"/>
      <c r="M846" s="1349"/>
      <c r="N846" s="1349"/>
      <c r="O846" s="1349"/>
      <c r="P846" s="1349"/>
      <c r="Q846" s="1349"/>
      <c r="R846" s="1349"/>
      <c r="S846" s="1349"/>
      <c r="T846" s="1349"/>
      <c r="U846" s="1349"/>
      <c r="V846" s="1349"/>
      <c r="W846" s="1349"/>
      <c r="X846" s="1349"/>
      <c r="Y846" s="1349"/>
      <c r="Z846" s="1349"/>
      <c r="AA846" s="1349"/>
      <c r="AB846" s="1349"/>
      <c r="AC846" s="1349"/>
      <c r="AD846" s="1349"/>
      <c r="AE846" s="1349"/>
      <c r="AF846" s="1349"/>
      <c r="AG846" s="1349"/>
      <c r="AH846" s="1349"/>
      <c r="AI846" s="1349"/>
      <c r="AJ846" s="1349"/>
      <c r="AK846" s="1349"/>
      <c r="AL846" s="1349"/>
      <c r="AM846" s="1349"/>
      <c r="AN846" s="1349"/>
      <c r="AO846" s="1349"/>
    </row>
    <row r="847">
      <c r="G847" s="1349"/>
      <c r="H847" s="1349"/>
      <c r="I847" s="1349"/>
      <c r="J847" s="1349"/>
      <c r="K847" s="1349"/>
      <c r="L847" s="1349"/>
      <c r="M847" s="1349"/>
      <c r="N847" s="1349"/>
      <c r="O847" s="1349"/>
      <c r="P847" s="1349"/>
      <c r="Q847" s="1349"/>
      <c r="R847" s="1349"/>
      <c r="S847" s="1349"/>
      <c r="T847" s="1349"/>
      <c r="U847" s="1349"/>
      <c r="V847" s="1349"/>
      <c r="W847" s="1349"/>
      <c r="X847" s="1349"/>
      <c r="Y847" s="1349"/>
      <c r="Z847" s="1349"/>
      <c r="AA847" s="1349"/>
      <c r="AB847" s="1349"/>
      <c r="AC847" s="1349"/>
      <c r="AD847" s="1349"/>
      <c r="AE847" s="1349"/>
      <c r="AF847" s="1349"/>
      <c r="AG847" s="1349"/>
      <c r="AH847" s="1349"/>
      <c r="AI847" s="1349"/>
      <c r="AJ847" s="1349"/>
      <c r="AK847" s="1349"/>
      <c r="AL847" s="1349"/>
      <c r="AM847" s="1349"/>
      <c r="AN847" s="1349"/>
      <c r="AO847" s="1349"/>
    </row>
    <row r="848">
      <c r="G848" s="1349"/>
      <c r="H848" s="1349"/>
      <c r="I848" s="1349"/>
      <c r="J848" s="1349"/>
      <c r="K848" s="1349"/>
      <c r="L848" s="1349"/>
      <c r="M848" s="1349"/>
      <c r="N848" s="1349"/>
      <c r="O848" s="1349"/>
      <c r="P848" s="1349"/>
      <c r="Q848" s="1349"/>
      <c r="R848" s="1349"/>
      <c r="S848" s="1349"/>
      <c r="T848" s="1349"/>
      <c r="U848" s="1349"/>
      <c r="V848" s="1349"/>
      <c r="W848" s="1349"/>
      <c r="X848" s="1349"/>
      <c r="Y848" s="1349"/>
      <c r="Z848" s="1349"/>
      <c r="AA848" s="1349"/>
      <c r="AB848" s="1349"/>
      <c r="AC848" s="1349"/>
      <c r="AD848" s="1349"/>
      <c r="AE848" s="1349"/>
      <c r="AF848" s="1349"/>
      <c r="AG848" s="1349"/>
      <c r="AH848" s="1349"/>
      <c r="AI848" s="1349"/>
      <c r="AJ848" s="1349"/>
      <c r="AK848" s="1349"/>
      <c r="AL848" s="1349"/>
      <c r="AM848" s="1349"/>
      <c r="AN848" s="1349"/>
      <c r="AO848" s="1349"/>
    </row>
    <row r="849">
      <c r="G849" s="1349"/>
      <c r="H849" s="1349"/>
      <c r="I849" s="1349"/>
      <c r="J849" s="1349"/>
      <c r="K849" s="1349"/>
      <c r="L849" s="1349"/>
      <c r="M849" s="1349"/>
      <c r="N849" s="1349"/>
      <c r="O849" s="1349"/>
      <c r="P849" s="1349"/>
      <c r="Q849" s="1349"/>
      <c r="R849" s="1349"/>
      <c r="S849" s="1349"/>
      <c r="T849" s="1349"/>
      <c r="U849" s="1349"/>
      <c r="V849" s="1349"/>
      <c r="W849" s="1349"/>
      <c r="X849" s="1349"/>
      <c r="Y849" s="1349"/>
      <c r="Z849" s="1349"/>
      <c r="AA849" s="1349"/>
      <c r="AB849" s="1349"/>
      <c r="AC849" s="1349"/>
      <c r="AD849" s="1349"/>
      <c r="AE849" s="1349"/>
      <c r="AF849" s="1349"/>
      <c r="AG849" s="1349"/>
      <c r="AH849" s="1349"/>
      <c r="AI849" s="1349"/>
      <c r="AJ849" s="1349"/>
      <c r="AK849" s="1349"/>
      <c r="AL849" s="1349"/>
      <c r="AM849" s="1349"/>
      <c r="AN849" s="1349"/>
      <c r="AO849" s="1349"/>
    </row>
    <row r="850">
      <c r="G850" s="1349"/>
      <c r="H850" s="1349"/>
      <c r="I850" s="1349"/>
      <c r="J850" s="1349"/>
      <c r="K850" s="1349"/>
      <c r="L850" s="1349"/>
      <c r="M850" s="1349"/>
      <c r="N850" s="1349"/>
      <c r="O850" s="1349"/>
      <c r="P850" s="1349"/>
      <c r="Q850" s="1349"/>
      <c r="R850" s="1349"/>
      <c r="S850" s="1349"/>
      <c r="T850" s="1349"/>
      <c r="U850" s="1349"/>
      <c r="V850" s="1349"/>
      <c r="W850" s="1349"/>
      <c r="X850" s="1349"/>
      <c r="Y850" s="1349"/>
      <c r="Z850" s="1349"/>
      <c r="AA850" s="1349"/>
      <c r="AB850" s="1349"/>
      <c r="AC850" s="1349"/>
      <c r="AD850" s="1349"/>
      <c r="AE850" s="1349"/>
      <c r="AF850" s="1349"/>
      <c r="AG850" s="1349"/>
      <c r="AH850" s="1349"/>
      <c r="AI850" s="1349"/>
      <c r="AJ850" s="1349"/>
      <c r="AK850" s="1349"/>
      <c r="AL850" s="1349"/>
      <c r="AM850" s="1349"/>
      <c r="AN850" s="1349"/>
      <c r="AO850" s="1349"/>
    </row>
    <row r="851">
      <c r="G851" s="1349"/>
      <c r="H851" s="1349"/>
      <c r="I851" s="1349"/>
      <c r="J851" s="1349"/>
      <c r="K851" s="1349"/>
      <c r="L851" s="1349"/>
      <c r="M851" s="1349"/>
      <c r="N851" s="1349"/>
      <c r="O851" s="1349"/>
      <c r="P851" s="1349"/>
      <c r="Q851" s="1349"/>
      <c r="R851" s="1349"/>
      <c r="S851" s="1349"/>
      <c r="T851" s="1349"/>
      <c r="U851" s="1349"/>
      <c r="V851" s="1349"/>
      <c r="W851" s="1349"/>
      <c r="X851" s="1349"/>
      <c r="Y851" s="1349"/>
      <c r="Z851" s="1349"/>
      <c r="AA851" s="1349"/>
      <c r="AB851" s="1349"/>
      <c r="AC851" s="1349"/>
      <c r="AD851" s="1349"/>
      <c r="AE851" s="1349"/>
      <c r="AF851" s="1349"/>
      <c r="AG851" s="1349"/>
      <c r="AH851" s="1349"/>
      <c r="AI851" s="1349"/>
      <c r="AJ851" s="1349"/>
      <c r="AK851" s="1349"/>
      <c r="AL851" s="1349"/>
      <c r="AM851" s="1349"/>
      <c r="AN851" s="1349"/>
      <c r="AO851" s="1349"/>
    </row>
    <row r="852">
      <c r="G852" s="1349"/>
      <c r="H852" s="1349"/>
      <c r="I852" s="1349"/>
      <c r="J852" s="1349"/>
      <c r="K852" s="1349"/>
      <c r="L852" s="1349"/>
      <c r="M852" s="1349"/>
      <c r="N852" s="1349"/>
      <c r="O852" s="1349"/>
      <c r="P852" s="1349"/>
      <c r="Q852" s="1349"/>
      <c r="R852" s="1349"/>
      <c r="S852" s="1349"/>
      <c r="T852" s="1349"/>
      <c r="U852" s="1349"/>
      <c r="V852" s="1349"/>
      <c r="W852" s="1349"/>
      <c r="X852" s="1349"/>
      <c r="Y852" s="1349"/>
      <c r="Z852" s="1349"/>
      <c r="AA852" s="1349"/>
      <c r="AB852" s="1349"/>
      <c r="AC852" s="1349"/>
      <c r="AD852" s="1349"/>
      <c r="AE852" s="1349"/>
      <c r="AF852" s="1349"/>
      <c r="AG852" s="1349"/>
      <c r="AH852" s="1349"/>
      <c r="AI852" s="1349"/>
      <c r="AJ852" s="1349"/>
      <c r="AK852" s="1349"/>
      <c r="AL852" s="1349"/>
      <c r="AM852" s="1349"/>
      <c r="AN852" s="1349"/>
      <c r="AO852" s="1349"/>
    </row>
    <row r="853">
      <c r="G853" s="1349"/>
      <c r="H853" s="1349"/>
      <c r="I853" s="1349"/>
      <c r="J853" s="1349"/>
      <c r="K853" s="1349"/>
      <c r="L853" s="1349"/>
      <c r="M853" s="1349"/>
      <c r="N853" s="1349"/>
      <c r="O853" s="1349"/>
      <c r="P853" s="1349"/>
      <c r="Q853" s="1349"/>
      <c r="R853" s="1349"/>
      <c r="S853" s="1349"/>
      <c r="T853" s="1349"/>
      <c r="U853" s="1349"/>
      <c r="V853" s="1349"/>
      <c r="W853" s="1349"/>
      <c r="X853" s="1349"/>
      <c r="Y853" s="1349"/>
      <c r="Z853" s="1349"/>
      <c r="AA853" s="1349"/>
      <c r="AB853" s="1349"/>
      <c r="AC853" s="1349"/>
      <c r="AD853" s="1349"/>
      <c r="AE853" s="1349"/>
      <c r="AF853" s="1349"/>
      <c r="AG853" s="1349"/>
      <c r="AH853" s="1349"/>
      <c r="AI853" s="1349"/>
      <c r="AJ853" s="1349"/>
      <c r="AK853" s="1349"/>
      <c r="AL853" s="1349"/>
      <c r="AM853" s="1349"/>
      <c r="AN853" s="1349"/>
      <c r="AO853" s="1349"/>
    </row>
    <row r="854">
      <c r="G854" s="1349"/>
      <c r="H854" s="1349"/>
      <c r="I854" s="1349"/>
      <c r="J854" s="1349"/>
      <c r="K854" s="1349"/>
      <c r="L854" s="1349"/>
      <c r="M854" s="1349"/>
      <c r="N854" s="1349"/>
      <c r="O854" s="1349"/>
      <c r="P854" s="1349"/>
      <c r="Q854" s="1349"/>
      <c r="R854" s="1349"/>
      <c r="S854" s="1349"/>
      <c r="T854" s="1349"/>
      <c r="U854" s="1349"/>
      <c r="V854" s="1349"/>
      <c r="W854" s="1349"/>
      <c r="X854" s="1349"/>
      <c r="Y854" s="1349"/>
      <c r="Z854" s="1349"/>
      <c r="AA854" s="1349"/>
      <c r="AB854" s="1349"/>
      <c r="AC854" s="1349"/>
      <c r="AD854" s="1349"/>
      <c r="AE854" s="1349"/>
      <c r="AF854" s="1349"/>
      <c r="AG854" s="1349"/>
      <c r="AH854" s="1349"/>
      <c r="AI854" s="1349"/>
      <c r="AJ854" s="1349"/>
      <c r="AK854" s="1349"/>
      <c r="AL854" s="1349"/>
      <c r="AM854" s="1349"/>
      <c r="AN854" s="1349"/>
      <c r="AO854" s="1349"/>
    </row>
    <row r="855">
      <c r="G855" s="1349"/>
      <c r="H855" s="1349"/>
      <c r="I855" s="1349"/>
      <c r="J855" s="1349"/>
      <c r="K855" s="1349"/>
      <c r="L855" s="1349"/>
      <c r="M855" s="1349"/>
      <c r="N855" s="1349"/>
      <c r="O855" s="1349"/>
      <c r="P855" s="1349"/>
      <c r="Q855" s="1349"/>
      <c r="R855" s="1349"/>
      <c r="S855" s="1349"/>
      <c r="T855" s="1349"/>
      <c r="U855" s="1349"/>
      <c r="V855" s="1349"/>
      <c r="W855" s="1349"/>
      <c r="X855" s="1349"/>
      <c r="Y855" s="1349"/>
      <c r="Z855" s="1349"/>
      <c r="AA855" s="1349"/>
      <c r="AB855" s="1349"/>
      <c r="AC855" s="1349"/>
      <c r="AD855" s="1349"/>
      <c r="AE855" s="1349"/>
      <c r="AF855" s="1349"/>
      <c r="AG855" s="1349"/>
      <c r="AH855" s="1349"/>
      <c r="AI855" s="1349"/>
      <c r="AJ855" s="1349"/>
      <c r="AK855" s="1349"/>
      <c r="AL855" s="1349"/>
      <c r="AM855" s="1349"/>
      <c r="AN855" s="1349"/>
      <c r="AO855" s="1349"/>
    </row>
    <row r="856">
      <c r="G856" s="1349"/>
      <c r="H856" s="1349"/>
      <c r="I856" s="1349"/>
      <c r="J856" s="1349"/>
      <c r="K856" s="1349"/>
      <c r="L856" s="1349"/>
      <c r="M856" s="1349"/>
      <c r="N856" s="1349"/>
      <c r="O856" s="1349"/>
      <c r="P856" s="1349"/>
      <c r="Q856" s="1349"/>
      <c r="R856" s="1349"/>
      <c r="S856" s="1349"/>
      <c r="T856" s="1349"/>
      <c r="U856" s="1349"/>
      <c r="V856" s="1349"/>
      <c r="W856" s="1349"/>
      <c r="X856" s="1349"/>
      <c r="Y856" s="1349"/>
      <c r="Z856" s="1349"/>
      <c r="AA856" s="1349"/>
      <c r="AB856" s="1349"/>
      <c r="AC856" s="1349"/>
      <c r="AD856" s="1349"/>
      <c r="AE856" s="1349"/>
      <c r="AF856" s="1349"/>
      <c r="AG856" s="1349"/>
      <c r="AH856" s="1349"/>
      <c r="AI856" s="1349"/>
      <c r="AJ856" s="1349"/>
      <c r="AK856" s="1349"/>
      <c r="AL856" s="1349"/>
      <c r="AM856" s="1349"/>
      <c r="AN856" s="1349"/>
      <c r="AO856" s="1349"/>
    </row>
    <row r="857">
      <c r="G857" s="1349"/>
      <c r="H857" s="1349"/>
      <c r="I857" s="1349"/>
      <c r="J857" s="1349"/>
      <c r="K857" s="1349"/>
      <c r="L857" s="1349"/>
      <c r="M857" s="1349"/>
      <c r="N857" s="1349"/>
      <c r="O857" s="1349"/>
      <c r="P857" s="1349"/>
      <c r="Q857" s="1349"/>
      <c r="R857" s="1349"/>
      <c r="S857" s="1349"/>
      <c r="T857" s="1349"/>
      <c r="U857" s="1349"/>
      <c r="V857" s="1349"/>
      <c r="W857" s="1349"/>
      <c r="X857" s="1349"/>
      <c r="Y857" s="1349"/>
      <c r="Z857" s="1349"/>
      <c r="AA857" s="1349"/>
      <c r="AB857" s="1349"/>
      <c r="AC857" s="1349"/>
      <c r="AD857" s="1349"/>
      <c r="AE857" s="1349"/>
      <c r="AF857" s="1349"/>
      <c r="AG857" s="1349"/>
      <c r="AH857" s="1349"/>
      <c r="AI857" s="1349"/>
      <c r="AJ857" s="1349"/>
      <c r="AK857" s="1349"/>
      <c r="AL857" s="1349"/>
      <c r="AM857" s="1349"/>
      <c r="AN857" s="1349"/>
      <c r="AO857" s="1349"/>
    </row>
    <row r="858">
      <c r="G858" s="1349"/>
      <c r="H858" s="1349"/>
      <c r="I858" s="1349"/>
      <c r="J858" s="1349"/>
      <c r="K858" s="1349"/>
      <c r="L858" s="1349"/>
      <c r="M858" s="1349"/>
      <c r="N858" s="1349"/>
      <c r="O858" s="1349"/>
      <c r="P858" s="1349"/>
      <c r="Q858" s="1349"/>
      <c r="R858" s="1349"/>
      <c r="S858" s="1349"/>
      <c r="T858" s="1349"/>
      <c r="U858" s="1349"/>
      <c r="V858" s="1349"/>
      <c r="W858" s="1349"/>
      <c r="X858" s="1349"/>
      <c r="Y858" s="1349"/>
      <c r="Z858" s="1349"/>
      <c r="AA858" s="1349"/>
      <c r="AB858" s="1349"/>
      <c r="AC858" s="1349"/>
      <c r="AD858" s="1349"/>
      <c r="AE858" s="1349"/>
      <c r="AF858" s="1349"/>
      <c r="AG858" s="1349"/>
      <c r="AH858" s="1349"/>
      <c r="AI858" s="1349"/>
      <c r="AJ858" s="1349"/>
      <c r="AK858" s="1349"/>
      <c r="AL858" s="1349"/>
      <c r="AM858" s="1349"/>
      <c r="AN858" s="1349"/>
      <c r="AO858" s="1349"/>
    </row>
    <row r="859">
      <c r="G859" s="1349"/>
      <c r="H859" s="1349"/>
      <c r="I859" s="1349"/>
      <c r="J859" s="1349"/>
      <c r="K859" s="1349"/>
      <c r="L859" s="1349"/>
      <c r="M859" s="1349"/>
      <c r="N859" s="1349"/>
      <c r="O859" s="1349"/>
      <c r="P859" s="1349"/>
      <c r="Q859" s="1349"/>
      <c r="R859" s="1349"/>
      <c r="S859" s="1349"/>
      <c r="T859" s="1349"/>
      <c r="U859" s="1349"/>
      <c r="V859" s="1349"/>
      <c r="W859" s="1349"/>
      <c r="X859" s="1349"/>
      <c r="Y859" s="1349"/>
      <c r="Z859" s="1349"/>
      <c r="AA859" s="1349"/>
      <c r="AB859" s="1349"/>
      <c r="AC859" s="1349"/>
      <c r="AD859" s="1349"/>
      <c r="AE859" s="1349"/>
      <c r="AF859" s="1349"/>
      <c r="AG859" s="1349"/>
      <c r="AH859" s="1349"/>
      <c r="AI859" s="1349"/>
      <c r="AJ859" s="1349"/>
      <c r="AK859" s="1349"/>
      <c r="AL859" s="1349"/>
      <c r="AM859" s="1349"/>
      <c r="AN859" s="1349"/>
      <c r="AO859" s="1349"/>
    </row>
    <row r="860">
      <c r="G860" s="1349"/>
      <c r="H860" s="1349"/>
      <c r="I860" s="1349"/>
      <c r="J860" s="1349"/>
      <c r="K860" s="1349"/>
      <c r="L860" s="1349"/>
      <c r="M860" s="1349"/>
      <c r="N860" s="1349"/>
      <c r="O860" s="1349"/>
      <c r="P860" s="1349"/>
      <c r="Q860" s="1349"/>
      <c r="R860" s="1349"/>
      <c r="S860" s="1349"/>
      <c r="T860" s="1349"/>
      <c r="U860" s="1349"/>
      <c r="V860" s="1349"/>
      <c r="W860" s="1349"/>
      <c r="X860" s="1349"/>
      <c r="Y860" s="1349"/>
      <c r="Z860" s="1349"/>
      <c r="AA860" s="1349"/>
      <c r="AB860" s="1349"/>
      <c r="AC860" s="1349"/>
      <c r="AD860" s="1349"/>
      <c r="AE860" s="1349"/>
      <c r="AF860" s="1349"/>
      <c r="AG860" s="1349"/>
      <c r="AH860" s="1349"/>
      <c r="AI860" s="1349"/>
      <c r="AJ860" s="1349"/>
      <c r="AK860" s="1349"/>
      <c r="AL860" s="1349"/>
      <c r="AM860" s="1349"/>
      <c r="AN860" s="1349"/>
      <c r="AO860" s="1349"/>
    </row>
    <row r="861">
      <c r="G861" s="1349"/>
      <c r="H861" s="1349"/>
      <c r="I861" s="1349"/>
      <c r="J861" s="1349"/>
      <c r="K861" s="1349"/>
      <c r="L861" s="1349"/>
      <c r="M861" s="1349"/>
      <c r="N861" s="1349"/>
      <c r="O861" s="1349"/>
      <c r="P861" s="1349"/>
      <c r="Q861" s="1349"/>
      <c r="R861" s="1349"/>
      <c r="S861" s="1349"/>
      <c r="T861" s="1349"/>
      <c r="U861" s="1349"/>
      <c r="V861" s="1349"/>
      <c r="W861" s="1349"/>
      <c r="X861" s="1349"/>
      <c r="Y861" s="1349"/>
      <c r="Z861" s="1349"/>
      <c r="AA861" s="1349"/>
      <c r="AB861" s="1349"/>
      <c r="AC861" s="1349"/>
      <c r="AD861" s="1349"/>
      <c r="AE861" s="1349"/>
      <c r="AF861" s="1349"/>
      <c r="AG861" s="1349"/>
      <c r="AH861" s="1349"/>
      <c r="AI861" s="1349"/>
      <c r="AJ861" s="1349"/>
      <c r="AK861" s="1349"/>
      <c r="AL861" s="1349"/>
      <c r="AM861" s="1349"/>
      <c r="AN861" s="1349"/>
      <c r="AO861" s="1349"/>
    </row>
    <row r="862">
      <c r="G862" s="1349"/>
      <c r="H862" s="1349"/>
      <c r="I862" s="1349"/>
      <c r="J862" s="1349"/>
      <c r="K862" s="1349"/>
      <c r="L862" s="1349"/>
      <c r="M862" s="1349"/>
      <c r="N862" s="1349"/>
      <c r="O862" s="1349"/>
      <c r="P862" s="1349"/>
      <c r="Q862" s="1349"/>
      <c r="R862" s="1349"/>
      <c r="S862" s="1349"/>
      <c r="T862" s="1349"/>
      <c r="U862" s="1349"/>
      <c r="V862" s="1349"/>
      <c r="W862" s="1349"/>
      <c r="X862" s="1349"/>
      <c r="Y862" s="1349"/>
      <c r="Z862" s="1349"/>
      <c r="AA862" s="1349"/>
      <c r="AB862" s="1349"/>
      <c r="AC862" s="1349"/>
      <c r="AD862" s="1349"/>
      <c r="AE862" s="1349"/>
      <c r="AF862" s="1349"/>
      <c r="AG862" s="1349"/>
      <c r="AH862" s="1349"/>
      <c r="AI862" s="1349"/>
      <c r="AJ862" s="1349"/>
      <c r="AK862" s="1349"/>
      <c r="AL862" s="1349"/>
      <c r="AM862" s="1349"/>
      <c r="AN862" s="1349"/>
      <c r="AO862" s="1349"/>
    </row>
    <row r="863">
      <c r="G863" s="1349"/>
      <c r="H863" s="1349"/>
      <c r="I863" s="1349"/>
      <c r="J863" s="1349"/>
      <c r="K863" s="1349"/>
      <c r="L863" s="1349"/>
      <c r="M863" s="1349"/>
      <c r="N863" s="1349"/>
      <c r="O863" s="1349"/>
      <c r="P863" s="1349"/>
      <c r="Q863" s="1349"/>
      <c r="R863" s="1349"/>
      <c r="S863" s="1349"/>
      <c r="T863" s="1349"/>
      <c r="U863" s="1349"/>
      <c r="V863" s="1349"/>
      <c r="W863" s="1349"/>
      <c r="X863" s="1349"/>
      <c r="Y863" s="1349"/>
      <c r="Z863" s="1349"/>
      <c r="AA863" s="1349"/>
      <c r="AB863" s="1349"/>
      <c r="AC863" s="1349"/>
      <c r="AD863" s="1349"/>
      <c r="AE863" s="1349"/>
      <c r="AF863" s="1349"/>
      <c r="AG863" s="1349"/>
      <c r="AH863" s="1349"/>
      <c r="AI863" s="1349"/>
      <c r="AJ863" s="1349"/>
      <c r="AK863" s="1349"/>
      <c r="AL863" s="1349"/>
      <c r="AM863" s="1349"/>
      <c r="AN863" s="1349"/>
      <c r="AO863" s="1349"/>
    </row>
    <row r="864">
      <c r="G864" s="1349"/>
      <c r="H864" s="1349"/>
      <c r="I864" s="1349"/>
      <c r="J864" s="1349"/>
      <c r="K864" s="1349"/>
      <c r="L864" s="1349"/>
      <c r="M864" s="1349"/>
      <c r="N864" s="1349"/>
      <c r="O864" s="1349"/>
      <c r="P864" s="1349"/>
      <c r="Q864" s="1349"/>
      <c r="R864" s="1349"/>
      <c r="S864" s="1349"/>
      <c r="T864" s="1349"/>
      <c r="U864" s="1349"/>
      <c r="V864" s="1349"/>
      <c r="W864" s="1349"/>
      <c r="X864" s="1349"/>
      <c r="Y864" s="1349"/>
      <c r="Z864" s="1349"/>
      <c r="AA864" s="1349"/>
      <c r="AB864" s="1349"/>
      <c r="AC864" s="1349"/>
      <c r="AD864" s="1349"/>
      <c r="AE864" s="1349"/>
      <c r="AF864" s="1349"/>
      <c r="AG864" s="1349"/>
      <c r="AH864" s="1349"/>
      <c r="AI864" s="1349"/>
      <c r="AJ864" s="1349"/>
      <c r="AK864" s="1349"/>
      <c r="AL864" s="1349"/>
      <c r="AM864" s="1349"/>
      <c r="AN864" s="1349"/>
      <c r="AO864" s="1349"/>
    </row>
    <row r="865">
      <c r="G865" s="1349"/>
      <c r="H865" s="1349"/>
      <c r="I865" s="1349"/>
      <c r="J865" s="1349"/>
      <c r="K865" s="1349"/>
      <c r="L865" s="1349"/>
      <c r="M865" s="1349"/>
      <c r="N865" s="1349"/>
      <c r="O865" s="1349"/>
      <c r="P865" s="1349"/>
      <c r="Q865" s="1349"/>
      <c r="R865" s="1349"/>
      <c r="S865" s="1349"/>
      <c r="T865" s="1349"/>
      <c r="U865" s="1349"/>
      <c r="V865" s="1349"/>
      <c r="W865" s="1349"/>
      <c r="X865" s="1349"/>
      <c r="Y865" s="1349"/>
      <c r="Z865" s="1349"/>
      <c r="AA865" s="1349"/>
      <c r="AB865" s="1349"/>
      <c r="AC865" s="1349"/>
      <c r="AD865" s="1349"/>
      <c r="AE865" s="1349"/>
      <c r="AF865" s="1349"/>
      <c r="AG865" s="1349"/>
      <c r="AH865" s="1349"/>
      <c r="AI865" s="1349"/>
      <c r="AJ865" s="1349"/>
      <c r="AK865" s="1349"/>
      <c r="AL865" s="1349"/>
      <c r="AM865" s="1349"/>
      <c r="AN865" s="1349"/>
      <c r="AO865" s="1349"/>
    </row>
    <row r="866">
      <c r="G866" s="1349"/>
      <c r="H866" s="1349"/>
      <c r="I866" s="1349"/>
      <c r="J866" s="1349"/>
      <c r="K866" s="1349"/>
      <c r="L866" s="1349"/>
      <c r="M866" s="1349"/>
      <c r="N866" s="1349"/>
      <c r="O866" s="1349"/>
      <c r="P866" s="1349"/>
      <c r="Q866" s="1349"/>
      <c r="R866" s="1349"/>
      <c r="S866" s="1349"/>
      <c r="T866" s="1349"/>
      <c r="U866" s="1349"/>
      <c r="V866" s="1349"/>
      <c r="W866" s="1349"/>
      <c r="X866" s="1349"/>
      <c r="Y866" s="1349"/>
      <c r="Z866" s="1349"/>
      <c r="AA866" s="1349"/>
      <c r="AB866" s="1349"/>
      <c r="AC866" s="1349"/>
      <c r="AD866" s="1349"/>
      <c r="AE866" s="1349"/>
      <c r="AF866" s="1349"/>
      <c r="AG866" s="1349"/>
      <c r="AH866" s="1349"/>
      <c r="AI866" s="1349"/>
      <c r="AJ866" s="1349"/>
      <c r="AK866" s="1349"/>
      <c r="AL866" s="1349"/>
      <c r="AM866" s="1349"/>
      <c r="AN866" s="1349"/>
      <c r="AO866" s="1349"/>
    </row>
    <row r="867">
      <c r="G867" s="1349"/>
      <c r="H867" s="1349"/>
      <c r="I867" s="1349"/>
      <c r="J867" s="1349"/>
      <c r="K867" s="1349"/>
      <c r="L867" s="1349"/>
      <c r="M867" s="1349"/>
      <c r="N867" s="1349"/>
      <c r="O867" s="1349"/>
      <c r="P867" s="1349"/>
      <c r="Q867" s="1349"/>
      <c r="R867" s="1349"/>
      <c r="S867" s="1349"/>
      <c r="T867" s="1349"/>
      <c r="U867" s="1349"/>
      <c r="V867" s="1349"/>
      <c r="W867" s="1349"/>
      <c r="X867" s="1349"/>
      <c r="Y867" s="1349"/>
      <c r="Z867" s="1349"/>
      <c r="AA867" s="1349"/>
      <c r="AB867" s="1349"/>
      <c r="AC867" s="1349"/>
      <c r="AD867" s="1349"/>
      <c r="AE867" s="1349"/>
      <c r="AF867" s="1349"/>
      <c r="AG867" s="1349"/>
      <c r="AH867" s="1349"/>
      <c r="AI867" s="1349"/>
      <c r="AJ867" s="1349"/>
      <c r="AK867" s="1349"/>
      <c r="AL867" s="1349"/>
      <c r="AM867" s="1349"/>
      <c r="AN867" s="1349"/>
      <c r="AO867" s="1349"/>
    </row>
    <row r="868">
      <c r="G868" s="1349"/>
      <c r="H868" s="1349"/>
      <c r="I868" s="1349"/>
      <c r="J868" s="1349"/>
      <c r="K868" s="1349"/>
      <c r="L868" s="1349"/>
      <c r="M868" s="1349"/>
      <c r="N868" s="1349"/>
      <c r="O868" s="1349"/>
      <c r="P868" s="1349"/>
      <c r="Q868" s="1349"/>
      <c r="R868" s="1349"/>
      <c r="S868" s="1349"/>
      <c r="T868" s="1349"/>
      <c r="U868" s="1349"/>
      <c r="V868" s="1349"/>
      <c r="W868" s="1349"/>
      <c r="X868" s="1349"/>
      <c r="Y868" s="1349"/>
      <c r="Z868" s="1349"/>
      <c r="AA868" s="1349"/>
      <c r="AB868" s="1349"/>
      <c r="AC868" s="1349"/>
      <c r="AD868" s="1349"/>
      <c r="AE868" s="1349"/>
      <c r="AF868" s="1349"/>
      <c r="AG868" s="1349"/>
      <c r="AH868" s="1349"/>
      <c r="AI868" s="1349"/>
      <c r="AJ868" s="1349"/>
      <c r="AK868" s="1349"/>
      <c r="AL868" s="1349"/>
      <c r="AM868" s="1349"/>
      <c r="AN868" s="1349"/>
      <c r="AO868" s="1349"/>
    </row>
    <row r="869">
      <c r="G869" s="1349"/>
      <c r="H869" s="1349"/>
      <c r="I869" s="1349"/>
      <c r="J869" s="1349"/>
      <c r="K869" s="1349"/>
      <c r="L869" s="1349"/>
      <c r="M869" s="1349"/>
      <c r="N869" s="1349"/>
      <c r="O869" s="1349"/>
      <c r="P869" s="1349"/>
      <c r="Q869" s="1349"/>
      <c r="R869" s="1349"/>
      <c r="S869" s="1349"/>
      <c r="T869" s="1349"/>
      <c r="U869" s="1349"/>
      <c r="V869" s="1349"/>
      <c r="W869" s="1349"/>
      <c r="X869" s="1349"/>
      <c r="Y869" s="1349"/>
      <c r="Z869" s="1349"/>
      <c r="AA869" s="1349"/>
      <c r="AB869" s="1349"/>
      <c r="AC869" s="1349"/>
      <c r="AD869" s="1349"/>
      <c r="AE869" s="1349"/>
      <c r="AF869" s="1349"/>
      <c r="AG869" s="1349"/>
      <c r="AH869" s="1349"/>
      <c r="AI869" s="1349"/>
      <c r="AJ869" s="1349"/>
      <c r="AK869" s="1349"/>
      <c r="AL869" s="1349"/>
      <c r="AM869" s="1349"/>
      <c r="AN869" s="1349"/>
      <c r="AO869" s="1349"/>
    </row>
    <row r="870">
      <c r="G870" s="1349"/>
      <c r="H870" s="1349"/>
      <c r="I870" s="1349"/>
      <c r="J870" s="1349"/>
      <c r="K870" s="1349"/>
      <c r="L870" s="1349"/>
      <c r="M870" s="1349"/>
      <c r="N870" s="1349"/>
      <c r="O870" s="1349"/>
      <c r="P870" s="1349"/>
      <c r="Q870" s="1349"/>
      <c r="R870" s="1349"/>
      <c r="S870" s="1349"/>
      <c r="T870" s="1349"/>
      <c r="U870" s="1349"/>
      <c r="V870" s="1349"/>
      <c r="W870" s="1349"/>
      <c r="X870" s="1349"/>
      <c r="Y870" s="1349"/>
      <c r="Z870" s="1349"/>
      <c r="AA870" s="1349"/>
      <c r="AB870" s="1349"/>
      <c r="AC870" s="1349"/>
      <c r="AD870" s="1349"/>
      <c r="AE870" s="1349"/>
      <c r="AF870" s="1349"/>
      <c r="AG870" s="1349"/>
      <c r="AH870" s="1349"/>
      <c r="AI870" s="1349"/>
      <c r="AJ870" s="1349"/>
      <c r="AK870" s="1349"/>
      <c r="AL870" s="1349"/>
      <c r="AM870" s="1349"/>
      <c r="AN870" s="1349"/>
      <c r="AO870" s="1349"/>
    </row>
    <row r="871">
      <c r="G871" s="1349"/>
      <c r="H871" s="1349"/>
      <c r="I871" s="1349"/>
      <c r="J871" s="1349"/>
      <c r="K871" s="1349"/>
      <c r="L871" s="1349"/>
      <c r="M871" s="1349"/>
      <c r="N871" s="1349"/>
      <c r="O871" s="1349"/>
      <c r="P871" s="1349"/>
      <c r="Q871" s="1349"/>
      <c r="R871" s="1349"/>
      <c r="S871" s="1349"/>
      <c r="T871" s="1349"/>
      <c r="U871" s="1349"/>
      <c r="V871" s="1349"/>
      <c r="W871" s="1349"/>
      <c r="X871" s="1349"/>
      <c r="Y871" s="1349"/>
      <c r="Z871" s="1349"/>
      <c r="AA871" s="1349"/>
      <c r="AB871" s="1349"/>
      <c r="AC871" s="1349"/>
      <c r="AD871" s="1349"/>
      <c r="AE871" s="1349"/>
      <c r="AF871" s="1349"/>
      <c r="AG871" s="1349"/>
      <c r="AH871" s="1349"/>
      <c r="AI871" s="1349"/>
      <c r="AJ871" s="1349"/>
      <c r="AK871" s="1349"/>
      <c r="AL871" s="1349"/>
      <c r="AM871" s="1349"/>
      <c r="AN871" s="1349"/>
      <c r="AO871" s="1349"/>
    </row>
    <row r="872">
      <c r="G872" s="1349"/>
      <c r="H872" s="1349"/>
      <c r="I872" s="1349"/>
      <c r="J872" s="1349"/>
      <c r="K872" s="1349"/>
      <c r="L872" s="1349"/>
      <c r="M872" s="1349"/>
      <c r="N872" s="1349"/>
      <c r="O872" s="1349"/>
      <c r="P872" s="1349"/>
      <c r="Q872" s="1349"/>
      <c r="R872" s="1349"/>
      <c r="S872" s="1349"/>
      <c r="T872" s="1349"/>
      <c r="U872" s="1349"/>
      <c r="V872" s="1349"/>
      <c r="W872" s="1349"/>
      <c r="X872" s="1349"/>
      <c r="Y872" s="1349"/>
      <c r="Z872" s="1349"/>
      <c r="AA872" s="1349"/>
      <c r="AB872" s="1349"/>
      <c r="AC872" s="1349"/>
      <c r="AD872" s="1349"/>
      <c r="AE872" s="1349"/>
      <c r="AF872" s="1349"/>
      <c r="AG872" s="1349"/>
      <c r="AH872" s="1349"/>
      <c r="AI872" s="1349"/>
      <c r="AJ872" s="1349"/>
      <c r="AK872" s="1349"/>
      <c r="AL872" s="1349"/>
      <c r="AM872" s="1349"/>
      <c r="AN872" s="1349"/>
      <c r="AO872" s="1349"/>
    </row>
    <row r="873">
      <c r="G873" s="1349"/>
      <c r="H873" s="1349"/>
      <c r="I873" s="1349"/>
      <c r="J873" s="1349"/>
      <c r="K873" s="1349"/>
      <c r="L873" s="1349"/>
      <c r="M873" s="1349"/>
      <c r="N873" s="1349"/>
      <c r="O873" s="1349"/>
      <c r="P873" s="1349"/>
      <c r="Q873" s="1349"/>
      <c r="R873" s="1349"/>
      <c r="S873" s="1349"/>
      <c r="T873" s="1349"/>
      <c r="U873" s="1349"/>
      <c r="V873" s="1349"/>
      <c r="W873" s="1349"/>
      <c r="X873" s="1349"/>
      <c r="Y873" s="1349"/>
      <c r="Z873" s="1349"/>
      <c r="AA873" s="1349"/>
      <c r="AB873" s="1349"/>
      <c r="AC873" s="1349"/>
      <c r="AD873" s="1349"/>
      <c r="AE873" s="1349"/>
      <c r="AF873" s="1349"/>
      <c r="AG873" s="1349"/>
      <c r="AH873" s="1349"/>
      <c r="AI873" s="1349"/>
      <c r="AJ873" s="1349"/>
      <c r="AK873" s="1349"/>
      <c r="AL873" s="1349"/>
      <c r="AM873" s="1349"/>
      <c r="AN873" s="1349"/>
      <c r="AO873" s="1349"/>
    </row>
    <row r="874">
      <c r="G874" s="1349"/>
      <c r="H874" s="1349"/>
      <c r="I874" s="1349"/>
      <c r="J874" s="1349"/>
      <c r="K874" s="1349"/>
      <c r="L874" s="1349"/>
      <c r="M874" s="1349"/>
      <c r="N874" s="1349"/>
      <c r="O874" s="1349"/>
      <c r="P874" s="1349"/>
      <c r="Q874" s="1349"/>
      <c r="R874" s="1349"/>
      <c r="S874" s="1349"/>
      <c r="T874" s="1349"/>
      <c r="U874" s="1349"/>
      <c r="V874" s="1349"/>
      <c r="W874" s="1349"/>
      <c r="X874" s="1349"/>
      <c r="Y874" s="1349"/>
      <c r="Z874" s="1349"/>
      <c r="AA874" s="1349"/>
      <c r="AB874" s="1349"/>
      <c r="AC874" s="1349"/>
      <c r="AD874" s="1349"/>
      <c r="AE874" s="1349"/>
      <c r="AF874" s="1349"/>
      <c r="AG874" s="1349"/>
      <c r="AH874" s="1349"/>
      <c r="AI874" s="1349"/>
      <c r="AJ874" s="1349"/>
      <c r="AK874" s="1349"/>
      <c r="AL874" s="1349"/>
      <c r="AM874" s="1349"/>
      <c r="AN874" s="1349"/>
      <c r="AO874" s="1349"/>
    </row>
    <row r="875">
      <c r="G875" s="1349"/>
      <c r="H875" s="1349"/>
      <c r="I875" s="1349"/>
      <c r="J875" s="1349"/>
      <c r="K875" s="1349"/>
      <c r="L875" s="1349"/>
      <c r="M875" s="1349"/>
      <c r="N875" s="1349"/>
      <c r="O875" s="1349"/>
      <c r="P875" s="1349"/>
      <c r="Q875" s="1349"/>
      <c r="R875" s="1349"/>
      <c r="S875" s="1349"/>
      <c r="T875" s="1349"/>
      <c r="U875" s="1349"/>
      <c r="V875" s="1349"/>
      <c r="W875" s="1349"/>
      <c r="X875" s="1349"/>
      <c r="Y875" s="1349"/>
      <c r="Z875" s="1349"/>
      <c r="AA875" s="1349"/>
      <c r="AB875" s="1349"/>
      <c r="AC875" s="1349"/>
      <c r="AD875" s="1349"/>
      <c r="AE875" s="1349"/>
      <c r="AF875" s="1349"/>
      <c r="AG875" s="1349"/>
      <c r="AH875" s="1349"/>
      <c r="AI875" s="1349"/>
      <c r="AJ875" s="1349"/>
      <c r="AK875" s="1349"/>
      <c r="AL875" s="1349"/>
      <c r="AM875" s="1349"/>
      <c r="AN875" s="1349"/>
      <c r="AO875" s="1349"/>
    </row>
    <row r="876">
      <c r="G876" s="1349"/>
      <c r="H876" s="1349"/>
      <c r="I876" s="1349"/>
      <c r="J876" s="1349"/>
      <c r="K876" s="1349"/>
      <c r="L876" s="1349"/>
      <c r="M876" s="1349"/>
      <c r="N876" s="1349"/>
      <c r="O876" s="1349"/>
      <c r="P876" s="1349"/>
      <c r="Q876" s="1349"/>
      <c r="R876" s="1349"/>
      <c r="S876" s="1349"/>
      <c r="T876" s="1349"/>
      <c r="U876" s="1349"/>
      <c r="V876" s="1349"/>
      <c r="W876" s="1349"/>
      <c r="X876" s="1349"/>
      <c r="Y876" s="1349"/>
      <c r="Z876" s="1349"/>
      <c r="AA876" s="1349"/>
      <c r="AB876" s="1349"/>
      <c r="AC876" s="1349"/>
      <c r="AD876" s="1349"/>
      <c r="AE876" s="1349"/>
      <c r="AF876" s="1349"/>
      <c r="AG876" s="1349"/>
      <c r="AH876" s="1349"/>
      <c r="AI876" s="1349"/>
      <c r="AJ876" s="1349"/>
      <c r="AK876" s="1349"/>
      <c r="AL876" s="1349"/>
      <c r="AM876" s="1349"/>
      <c r="AN876" s="1349"/>
      <c r="AO876" s="1349"/>
    </row>
    <row r="877">
      <c r="G877" s="1349"/>
      <c r="H877" s="1349"/>
      <c r="I877" s="1349"/>
      <c r="J877" s="1349"/>
      <c r="K877" s="1349"/>
      <c r="L877" s="1349"/>
      <c r="M877" s="1349"/>
      <c r="N877" s="1349"/>
      <c r="O877" s="1349"/>
      <c r="P877" s="1349"/>
      <c r="Q877" s="1349"/>
      <c r="R877" s="1349"/>
      <c r="S877" s="1349"/>
      <c r="T877" s="1349"/>
      <c r="U877" s="1349"/>
      <c r="V877" s="1349"/>
      <c r="W877" s="1349"/>
      <c r="X877" s="1349"/>
      <c r="Y877" s="1349"/>
      <c r="Z877" s="1349"/>
      <c r="AA877" s="1349"/>
      <c r="AB877" s="1349"/>
      <c r="AC877" s="1349"/>
      <c r="AD877" s="1349"/>
      <c r="AE877" s="1349"/>
      <c r="AF877" s="1349"/>
      <c r="AG877" s="1349"/>
      <c r="AH877" s="1349"/>
      <c r="AI877" s="1349"/>
      <c r="AJ877" s="1349"/>
      <c r="AK877" s="1349"/>
      <c r="AL877" s="1349"/>
      <c r="AM877" s="1349"/>
      <c r="AN877" s="1349"/>
      <c r="AO877" s="1349"/>
    </row>
    <row r="878">
      <c r="G878" s="1349"/>
      <c r="H878" s="1349"/>
      <c r="I878" s="1349"/>
      <c r="J878" s="1349"/>
      <c r="K878" s="1349"/>
      <c r="L878" s="1349"/>
      <c r="M878" s="1349"/>
      <c r="N878" s="1349"/>
      <c r="O878" s="1349"/>
      <c r="P878" s="1349"/>
      <c r="Q878" s="1349"/>
      <c r="R878" s="1349"/>
      <c r="S878" s="1349"/>
      <c r="T878" s="1349"/>
      <c r="U878" s="1349"/>
      <c r="V878" s="1349"/>
      <c r="W878" s="1349"/>
      <c r="X878" s="1349"/>
      <c r="Y878" s="1349"/>
      <c r="Z878" s="1349"/>
      <c r="AA878" s="1349"/>
      <c r="AB878" s="1349"/>
      <c r="AC878" s="1349"/>
      <c r="AD878" s="1349"/>
      <c r="AE878" s="1349"/>
      <c r="AF878" s="1349"/>
      <c r="AG878" s="1349"/>
      <c r="AH878" s="1349"/>
      <c r="AI878" s="1349"/>
      <c r="AJ878" s="1349"/>
      <c r="AK878" s="1349"/>
      <c r="AL878" s="1349"/>
      <c r="AM878" s="1349"/>
      <c r="AN878" s="1349"/>
      <c r="AO878" s="1349"/>
    </row>
    <row r="879">
      <c r="G879" s="1349"/>
      <c r="H879" s="1349"/>
      <c r="I879" s="1349"/>
      <c r="J879" s="1349"/>
      <c r="K879" s="1349"/>
      <c r="L879" s="1349"/>
      <c r="M879" s="1349"/>
      <c r="N879" s="1349"/>
      <c r="O879" s="1349"/>
      <c r="P879" s="1349"/>
      <c r="Q879" s="1349"/>
      <c r="R879" s="1349"/>
      <c r="S879" s="1349"/>
      <c r="T879" s="1349"/>
      <c r="U879" s="1349"/>
      <c r="V879" s="1349"/>
      <c r="W879" s="1349"/>
      <c r="X879" s="1349"/>
      <c r="Y879" s="1349"/>
      <c r="Z879" s="1349"/>
      <c r="AA879" s="1349"/>
      <c r="AB879" s="1349"/>
      <c r="AC879" s="1349"/>
      <c r="AD879" s="1349"/>
      <c r="AE879" s="1349"/>
      <c r="AF879" s="1349"/>
      <c r="AG879" s="1349"/>
      <c r="AH879" s="1349"/>
      <c r="AI879" s="1349"/>
      <c r="AJ879" s="1349"/>
      <c r="AK879" s="1349"/>
      <c r="AL879" s="1349"/>
      <c r="AM879" s="1349"/>
      <c r="AN879" s="1349"/>
      <c r="AO879" s="1349"/>
    </row>
    <row r="880">
      <c r="G880" s="1349"/>
      <c r="H880" s="1349"/>
      <c r="I880" s="1349"/>
      <c r="J880" s="1349"/>
      <c r="K880" s="1349"/>
      <c r="L880" s="1349"/>
      <c r="M880" s="1349"/>
      <c r="N880" s="1349"/>
      <c r="O880" s="1349"/>
      <c r="P880" s="1349"/>
      <c r="Q880" s="1349"/>
      <c r="R880" s="1349"/>
      <c r="S880" s="1349"/>
      <c r="T880" s="1349"/>
      <c r="U880" s="1349"/>
      <c r="V880" s="1349"/>
      <c r="W880" s="1349"/>
      <c r="X880" s="1349"/>
      <c r="Y880" s="1349"/>
      <c r="Z880" s="1349"/>
      <c r="AA880" s="1349"/>
      <c r="AB880" s="1349"/>
      <c r="AC880" s="1349"/>
      <c r="AD880" s="1349"/>
      <c r="AE880" s="1349"/>
      <c r="AF880" s="1349"/>
      <c r="AG880" s="1349"/>
      <c r="AH880" s="1349"/>
      <c r="AI880" s="1349"/>
      <c r="AJ880" s="1349"/>
      <c r="AK880" s="1349"/>
      <c r="AL880" s="1349"/>
      <c r="AM880" s="1349"/>
      <c r="AN880" s="1349"/>
      <c r="AO880" s="1349"/>
    </row>
    <row r="881">
      <c r="G881" s="1349"/>
      <c r="H881" s="1349"/>
      <c r="I881" s="1349"/>
      <c r="J881" s="1349"/>
      <c r="K881" s="1349"/>
      <c r="L881" s="1349"/>
      <c r="M881" s="1349"/>
      <c r="N881" s="1349"/>
      <c r="O881" s="1349"/>
      <c r="P881" s="1349"/>
      <c r="Q881" s="1349"/>
      <c r="R881" s="1349"/>
      <c r="S881" s="1349"/>
      <c r="T881" s="1349"/>
      <c r="U881" s="1349"/>
      <c r="V881" s="1349"/>
      <c r="W881" s="1349"/>
      <c r="X881" s="1349"/>
      <c r="Y881" s="1349"/>
      <c r="Z881" s="1349"/>
      <c r="AA881" s="1349"/>
      <c r="AB881" s="1349"/>
      <c r="AC881" s="1349"/>
      <c r="AD881" s="1349"/>
      <c r="AE881" s="1349"/>
      <c r="AF881" s="1349"/>
      <c r="AG881" s="1349"/>
      <c r="AH881" s="1349"/>
      <c r="AI881" s="1349"/>
      <c r="AJ881" s="1349"/>
      <c r="AK881" s="1349"/>
      <c r="AL881" s="1349"/>
      <c r="AM881" s="1349"/>
      <c r="AN881" s="1349"/>
      <c r="AO881" s="1349"/>
    </row>
    <row r="882">
      <c r="G882" s="1349"/>
      <c r="H882" s="1349"/>
      <c r="I882" s="1349"/>
      <c r="J882" s="1349"/>
      <c r="K882" s="1349"/>
      <c r="L882" s="1349"/>
      <c r="M882" s="1349"/>
      <c r="N882" s="1349"/>
      <c r="O882" s="1349"/>
      <c r="P882" s="1349"/>
      <c r="Q882" s="1349"/>
      <c r="R882" s="1349"/>
      <c r="S882" s="1349"/>
      <c r="T882" s="1349"/>
      <c r="U882" s="1349"/>
      <c r="V882" s="1349"/>
      <c r="W882" s="1349"/>
      <c r="X882" s="1349"/>
      <c r="Y882" s="1349"/>
      <c r="Z882" s="1349"/>
      <c r="AA882" s="1349"/>
      <c r="AB882" s="1349"/>
      <c r="AC882" s="1349"/>
      <c r="AD882" s="1349"/>
      <c r="AE882" s="1349"/>
      <c r="AF882" s="1349"/>
      <c r="AG882" s="1349"/>
      <c r="AH882" s="1349"/>
      <c r="AI882" s="1349"/>
      <c r="AJ882" s="1349"/>
      <c r="AK882" s="1349"/>
      <c r="AL882" s="1349"/>
      <c r="AM882" s="1349"/>
      <c r="AN882" s="1349"/>
      <c r="AO882" s="1349"/>
    </row>
    <row r="883">
      <c r="G883" s="1349"/>
      <c r="H883" s="1349"/>
      <c r="I883" s="1349"/>
      <c r="J883" s="1349"/>
      <c r="K883" s="1349"/>
      <c r="L883" s="1349"/>
      <c r="M883" s="1349"/>
      <c r="N883" s="1349"/>
      <c r="O883" s="1349"/>
      <c r="P883" s="1349"/>
      <c r="Q883" s="1349"/>
      <c r="R883" s="1349"/>
      <c r="S883" s="1349"/>
      <c r="T883" s="1349"/>
      <c r="U883" s="1349"/>
      <c r="V883" s="1349"/>
      <c r="W883" s="1349"/>
      <c r="X883" s="1349"/>
      <c r="Y883" s="1349"/>
      <c r="Z883" s="1349"/>
      <c r="AA883" s="1349"/>
      <c r="AB883" s="1349"/>
      <c r="AC883" s="1349"/>
      <c r="AD883" s="1349"/>
      <c r="AE883" s="1349"/>
      <c r="AF883" s="1349"/>
      <c r="AG883" s="1349"/>
      <c r="AH883" s="1349"/>
      <c r="AI883" s="1349"/>
      <c r="AJ883" s="1349"/>
      <c r="AK883" s="1349"/>
      <c r="AL883" s="1349"/>
      <c r="AM883" s="1349"/>
      <c r="AN883" s="1349"/>
      <c r="AO883" s="1349"/>
    </row>
    <row r="884">
      <c r="G884" s="1349"/>
      <c r="H884" s="1349"/>
      <c r="I884" s="1349"/>
      <c r="J884" s="1349"/>
      <c r="K884" s="1349"/>
      <c r="L884" s="1349"/>
      <c r="M884" s="1349"/>
      <c r="N884" s="1349"/>
      <c r="O884" s="1349"/>
      <c r="P884" s="1349"/>
      <c r="Q884" s="1349"/>
      <c r="R884" s="1349"/>
      <c r="S884" s="1349"/>
      <c r="T884" s="1349"/>
      <c r="U884" s="1349"/>
      <c r="V884" s="1349"/>
      <c r="W884" s="1349"/>
      <c r="X884" s="1349"/>
      <c r="Y884" s="1349"/>
      <c r="Z884" s="1349"/>
      <c r="AA884" s="1349"/>
      <c r="AB884" s="1349"/>
      <c r="AC884" s="1349"/>
      <c r="AD884" s="1349"/>
      <c r="AE884" s="1349"/>
      <c r="AF884" s="1349"/>
      <c r="AG884" s="1349"/>
      <c r="AH884" s="1349"/>
      <c r="AI884" s="1349"/>
      <c r="AJ884" s="1349"/>
      <c r="AK884" s="1349"/>
      <c r="AL884" s="1349"/>
      <c r="AM884" s="1349"/>
      <c r="AN884" s="1349"/>
      <c r="AO884" s="1349"/>
    </row>
    <row r="885">
      <c r="G885" s="1349"/>
      <c r="H885" s="1349"/>
      <c r="I885" s="1349"/>
      <c r="J885" s="1349"/>
      <c r="K885" s="1349"/>
      <c r="L885" s="1349"/>
      <c r="M885" s="1349"/>
      <c r="N885" s="1349"/>
      <c r="O885" s="1349"/>
      <c r="P885" s="1349"/>
      <c r="Q885" s="1349"/>
      <c r="R885" s="1349"/>
      <c r="S885" s="1349"/>
      <c r="T885" s="1349"/>
      <c r="U885" s="1349"/>
      <c r="V885" s="1349"/>
      <c r="W885" s="1349"/>
      <c r="X885" s="1349"/>
      <c r="Y885" s="1349"/>
      <c r="Z885" s="1349"/>
      <c r="AA885" s="1349"/>
      <c r="AB885" s="1349"/>
      <c r="AC885" s="1349"/>
      <c r="AD885" s="1349"/>
      <c r="AE885" s="1349"/>
      <c r="AF885" s="1349"/>
      <c r="AG885" s="1349"/>
      <c r="AH885" s="1349"/>
      <c r="AI885" s="1349"/>
      <c r="AJ885" s="1349"/>
      <c r="AK885" s="1349"/>
      <c r="AL885" s="1349"/>
      <c r="AM885" s="1349"/>
      <c r="AN885" s="1349"/>
      <c r="AO885" s="1349"/>
    </row>
    <row r="886">
      <c r="G886" s="1349"/>
      <c r="H886" s="1349"/>
      <c r="I886" s="1349"/>
      <c r="J886" s="1349"/>
      <c r="K886" s="1349"/>
      <c r="L886" s="1349"/>
      <c r="M886" s="1349"/>
      <c r="N886" s="1349"/>
      <c r="O886" s="1349"/>
      <c r="P886" s="1349"/>
      <c r="Q886" s="1349"/>
      <c r="R886" s="1349"/>
      <c r="S886" s="1349"/>
      <c r="T886" s="1349"/>
      <c r="U886" s="1349"/>
      <c r="V886" s="1349"/>
      <c r="W886" s="1349"/>
      <c r="X886" s="1349"/>
      <c r="Y886" s="1349"/>
      <c r="Z886" s="1349"/>
      <c r="AA886" s="1349"/>
      <c r="AB886" s="1349"/>
      <c r="AC886" s="1349"/>
      <c r="AD886" s="1349"/>
      <c r="AE886" s="1349"/>
      <c r="AF886" s="1349"/>
      <c r="AG886" s="1349"/>
      <c r="AH886" s="1349"/>
      <c r="AI886" s="1349"/>
      <c r="AJ886" s="1349"/>
      <c r="AK886" s="1349"/>
      <c r="AL886" s="1349"/>
      <c r="AM886" s="1349"/>
      <c r="AN886" s="1349"/>
      <c r="AO886" s="1349"/>
    </row>
    <row r="887">
      <c r="G887" s="1349"/>
      <c r="H887" s="1349"/>
      <c r="I887" s="1349"/>
      <c r="J887" s="1349"/>
      <c r="K887" s="1349"/>
      <c r="L887" s="1349"/>
      <c r="M887" s="1349"/>
      <c r="N887" s="1349"/>
      <c r="O887" s="1349"/>
      <c r="P887" s="1349"/>
      <c r="Q887" s="1349"/>
      <c r="R887" s="1349"/>
      <c r="S887" s="1349"/>
      <c r="T887" s="1349"/>
      <c r="U887" s="1349"/>
      <c r="V887" s="1349"/>
      <c r="W887" s="1349"/>
      <c r="X887" s="1349"/>
      <c r="Y887" s="1349"/>
      <c r="Z887" s="1349"/>
      <c r="AA887" s="1349"/>
      <c r="AB887" s="1349"/>
      <c r="AC887" s="1349"/>
      <c r="AD887" s="1349"/>
      <c r="AE887" s="1349"/>
      <c r="AF887" s="1349"/>
      <c r="AG887" s="1349"/>
      <c r="AH887" s="1349"/>
      <c r="AI887" s="1349"/>
      <c r="AJ887" s="1349"/>
      <c r="AK887" s="1349"/>
      <c r="AL887" s="1349"/>
      <c r="AM887" s="1349"/>
      <c r="AN887" s="1349"/>
      <c r="AO887" s="1349"/>
    </row>
    <row r="888">
      <c r="G888" s="1349"/>
      <c r="H888" s="1349"/>
      <c r="I888" s="1349"/>
      <c r="J888" s="1349"/>
      <c r="K888" s="1349"/>
      <c r="L888" s="1349"/>
      <c r="M888" s="1349"/>
      <c r="N888" s="1349"/>
      <c r="O888" s="1349"/>
      <c r="P888" s="1349"/>
      <c r="Q888" s="1349"/>
      <c r="R888" s="1349"/>
      <c r="S888" s="1349"/>
      <c r="T888" s="1349"/>
      <c r="U888" s="1349"/>
      <c r="V888" s="1349"/>
      <c r="W888" s="1349"/>
      <c r="X888" s="1349"/>
      <c r="Y888" s="1349"/>
      <c r="Z888" s="1349"/>
      <c r="AA888" s="1349"/>
      <c r="AB888" s="1349"/>
      <c r="AC888" s="1349"/>
      <c r="AD888" s="1349"/>
      <c r="AE888" s="1349"/>
      <c r="AF888" s="1349"/>
      <c r="AG888" s="1349"/>
      <c r="AH888" s="1349"/>
      <c r="AI888" s="1349"/>
      <c r="AJ888" s="1349"/>
      <c r="AK888" s="1349"/>
      <c r="AL888" s="1349"/>
      <c r="AM888" s="1349"/>
      <c r="AN888" s="1349"/>
      <c r="AO888" s="1349"/>
    </row>
    <row r="889">
      <c r="G889" s="1349"/>
      <c r="H889" s="1349"/>
      <c r="I889" s="1349"/>
      <c r="J889" s="1349"/>
      <c r="K889" s="1349"/>
      <c r="L889" s="1349"/>
      <c r="M889" s="1349"/>
      <c r="N889" s="1349"/>
      <c r="O889" s="1349"/>
      <c r="P889" s="1349"/>
      <c r="Q889" s="1349"/>
      <c r="R889" s="1349"/>
      <c r="S889" s="1349"/>
      <c r="T889" s="1349"/>
      <c r="U889" s="1349"/>
      <c r="V889" s="1349"/>
      <c r="W889" s="1349"/>
      <c r="X889" s="1349"/>
      <c r="Y889" s="1349"/>
      <c r="Z889" s="1349"/>
      <c r="AA889" s="1349"/>
      <c r="AB889" s="1349"/>
      <c r="AC889" s="1349"/>
      <c r="AD889" s="1349"/>
      <c r="AE889" s="1349"/>
      <c r="AF889" s="1349"/>
      <c r="AG889" s="1349"/>
      <c r="AH889" s="1349"/>
      <c r="AI889" s="1349"/>
      <c r="AJ889" s="1349"/>
      <c r="AK889" s="1349"/>
      <c r="AL889" s="1349"/>
      <c r="AM889" s="1349"/>
      <c r="AN889" s="1349"/>
      <c r="AO889" s="1349"/>
    </row>
    <row r="890">
      <c r="G890" s="1349"/>
      <c r="H890" s="1349"/>
      <c r="I890" s="1349"/>
      <c r="J890" s="1349"/>
      <c r="K890" s="1349"/>
      <c r="L890" s="1349"/>
      <c r="M890" s="1349"/>
      <c r="N890" s="1349"/>
      <c r="O890" s="1349"/>
      <c r="P890" s="1349"/>
      <c r="Q890" s="1349"/>
      <c r="R890" s="1349"/>
      <c r="S890" s="1349"/>
      <c r="T890" s="1349"/>
      <c r="U890" s="1349"/>
      <c r="V890" s="1349"/>
      <c r="W890" s="1349"/>
      <c r="X890" s="1349"/>
      <c r="Y890" s="1349"/>
      <c r="Z890" s="1349"/>
      <c r="AA890" s="1349"/>
      <c r="AB890" s="1349"/>
      <c r="AC890" s="1349"/>
      <c r="AD890" s="1349"/>
      <c r="AE890" s="1349"/>
      <c r="AF890" s="1349"/>
      <c r="AG890" s="1349"/>
      <c r="AH890" s="1349"/>
      <c r="AI890" s="1349"/>
      <c r="AJ890" s="1349"/>
      <c r="AK890" s="1349"/>
      <c r="AL890" s="1349"/>
      <c r="AM890" s="1349"/>
      <c r="AN890" s="1349"/>
      <c r="AO890" s="1349"/>
    </row>
    <row r="891">
      <c r="G891" s="1349"/>
      <c r="H891" s="1349"/>
      <c r="I891" s="1349"/>
      <c r="J891" s="1349"/>
      <c r="K891" s="1349"/>
      <c r="L891" s="1349"/>
      <c r="M891" s="1349"/>
      <c r="N891" s="1349"/>
      <c r="O891" s="1349"/>
      <c r="P891" s="1349"/>
      <c r="Q891" s="1349"/>
      <c r="R891" s="1349"/>
      <c r="S891" s="1349"/>
      <c r="T891" s="1349"/>
      <c r="U891" s="1349"/>
      <c r="V891" s="1349"/>
      <c r="W891" s="1349"/>
      <c r="X891" s="1349"/>
      <c r="Y891" s="1349"/>
      <c r="Z891" s="1349"/>
      <c r="AA891" s="1349"/>
      <c r="AB891" s="1349"/>
      <c r="AC891" s="1349"/>
      <c r="AD891" s="1349"/>
      <c r="AE891" s="1349"/>
      <c r="AF891" s="1349"/>
      <c r="AG891" s="1349"/>
      <c r="AH891" s="1349"/>
      <c r="AI891" s="1349"/>
      <c r="AJ891" s="1349"/>
      <c r="AK891" s="1349"/>
      <c r="AL891" s="1349"/>
      <c r="AM891" s="1349"/>
      <c r="AN891" s="1349"/>
      <c r="AO891" s="1349"/>
    </row>
    <row r="892">
      <c r="G892" s="1349"/>
      <c r="H892" s="1349"/>
      <c r="I892" s="1349"/>
      <c r="J892" s="1349"/>
      <c r="K892" s="1349"/>
      <c r="L892" s="1349"/>
      <c r="M892" s="1349"/>
      <c r="N892" s="1349"/>
      <c r="O892" s="1349"/>
      <c r="P892" s="1349"/>
      <c r="Q892" s="1349"/>
      <c r="R892" s="1349"/>
      <c r="S892" s="1349"/>
      <c r="T892" s="1349"/>
      <c r="U892" s="1349"/>
      <c r="V892" s="1349"/>
      <c r="W892" s="1349"/>
      <c r="X892" s="1349"/>
      <c r="Y892" s="1349"/>
      <c r="Z892" s="1349"/>
      <c r="AA892" s="1349"/>
      <c r="AB892" s="1349"/>
      <c r="AC892" s="1349"/>
      <c r="AD892" s="1349"/>
      <c r="AE892" s="1349"/>
      <c r="AF892" s="1349"/>
      <c r="AG892" s="1349"/>
      <c r="AH892" s="1349"/>
      <c r="AI892" s="1349"/>
      <c r="AJ892" s="1349"/>
      <c r="AK892" s="1349"/>
      <c r="AL892" s="1349"/>
      <c r="AM892" s="1349"/>
      <c r="AN892" s="1349"/>
      <c r="AO892" s="1349"/>
    </row>
    <row r="893">
      <c r="G893" s="1349"/>
      <c r="H893" s="1349"/>
      <c r="I893" s="1349"/>
      <c r="J893" s="1349"/>
      <c r="K893" s="1349"/>
      <c r="L893" s="1349"/>
      <c r="M893" s="1349"/>
      <c r="N893" s="1349"/>
      <c r="O893" s="1349"/>
      <c r="P893" s="1349"/>
      <c r="Q893" s="1349"/>
      <c r="R893" s="1349"/>
      <c r="S893" s="1349"/>
      <c r="T893" s="1349"/>
      <c r="U893" s="1349"/>
      <c r="V893" s="1349"/>
      <c r="W893" s="1349"/>
      <c r="X893" s="1349"/>
      <c r="Y893" s="1349"/>
      <c r="Z893" s="1349"/>
      <c r="AA893" s="1349"/>
      <c r="AB893" s="1349"/>
      <c r="AC893" s="1349"/>
      <c r="AD893" s="1349"/>
      <c r="AE893" s="1349"/>
      <c r="AF893" s="1349"/>
      <c r="AG893" s="1349"/>
      <c r="AH893" s="1349"/>
      <c r="AI893" s="1349"/>
      <c r="AJ893" s="1349"/>
      <c r="AK893" s="1349"/>
      <c r="AL893" s="1349"/>
      <c r="AM893" s="1349"/>
      <c r="AN893" s="1349"/>
      <c r="AO893" s="1349"/>
    </row>
    <row r="894">
      <c r="G894" s="1349"/>
      <c r="H894" s="1349"/>
      <c r="I894" s="1349"/>
      <c r="J894" s="1349"/>
      <c r="K894" s="1349"/>
      <c r="L894" s="1349"/>
      <c r="M894" s="1349"/>
      <c r="N894" s="1349"/>
      <c r="O894" s="1349"/>
      <c r="P894" s="1349"/>
      <c r="Q894" s="1349"/>
      <c r="R894" s="1349"/>
      <c r="S894" s="1349"/>
      <c r="T894" s="1349"/>
      <c r="U894" s="1349"/>
      <c r="V894" s="1349"/>
      <c r="W894" s="1349"/>
      <c r="X894" s="1349"/>
      <c r="Y894" s="1349"/>
      <c r="Z894" s="1349"/>
      <c r="AA894" s="1349"/>
      <c r="AB894" s="1349"/>
      <c r="AC894" s="1349"/>
      <c r="AD894" s="1349"/>
      <c r="AE894" s="1349"/>
      <c r="AF894" s="1349"/>
      <c r="AG894" s="1349"/>
      <c r="AH894" s="1349"/>
      <c r="AI894" s="1349"/>
      <c r="AJ894" s="1349"/>
      <c r="AK894" s="1349"/>
      <c r="AL894" s="1349"/>
      <c r="AM894" s="1349"/>
      <c r="AN894" s="1349"/>
      <c r="AO894" s="1349"/>
    </row>
    <row r="895">
      <c r="G895" s="1349"/>
      <c r="H895" s="1349"/>
      <c r="I895" s="1349"/>
      <c r="J895" s="1349"/>
      <c r="K895" s="1349"/>
      <c r="L895" s="1349"/>
      <c r="M895" s="1349"/>
      <c r="N895" s="1349"/>
      <c r="O895" s="1349"/>
      <c r="P895" s="1349"/>
      <c r="Q895" s="1349"/>
      <c r="R895" s="1349"/>
      <c r="S895" s="1349"/>
      <c r="T895" s="1349"/>
      <c r="U895" s="1349"/>
      <c r="V895" s="1349"/>
      <c r="W895" s="1349"/>
      <c r="X895" s="1349"/>
      <c r="Y895" s="1349"/>
      <c r="Z895" s="1349"/>
      <c r="AA895" s="1349"/>
      <c r="AB895" s="1349"/>
      <c r="AC895" s="1349"/>
      <c r="AD895" s="1349"/>
      <c r="AE895" s="1349"/>
      <c r="AF895" s="1349"/>
      <c r="AG895" s="1349"/>
      <c r="AH895" s="1349"/>
      <c r="AI895" s="1349"/>
      <c r="AJ895" s="1349"/>
      <c r="AK895" s="1349"/>
      <c r="AL895" s="1349"/>
      <c r="AM895" s="1349"/>
      <c r="AN895" s="1349"/>
      <c r="AO895" s="1349"/>
    </row>
    <row r="896">
      <c r="G896" s="1349"/>
      <c r="H896" s="1349"/>
      <c r="I896" s="1349"/>
      <c r="J896" s="1349"/>
      <c r="K896" s="1349"/>
      <c r="L896" s="1349"/>
      <c r="M896" s="1349"/>
      <c r="N896" s="1349"/>
      <c r="O896" s="1349"/>
      <c r="P896" s="1349"/>
      <c r="Q896" s="1349"/>
      <c r="R896" s="1349"/>
      <c r="S896" s="1349"/>
      <c r="T896" s="1349"/>
      <c r="U896" s="1349"/>
      <c r="V896" s="1349"/>
      <c r="W896" s="1349"/>
      <c r="X896" s="1349"/>
      <c r="Y896" s="1349"/>
      <c r="Z896" s="1349"/>
      <c r="AA896" s="1349"/>
      <c r="AB896" s="1349"/>
      <c r="AC896" s="1349"/>
      <c r="AD896" s="1349"/>
      <c r="AE896" s="1349"/>
      <c r="AF896" s="1349"/>
      <c r="AG896" s="1349"/>
      <c r="AH896" s="1349"/>
      <c r="AI896" s="1349"/>
      <c r="AJ896" s="1349"/>
      <c r="AK896" s="1349"/>
      <c r="AL896" s="1349"/>
      <c r="AM896" s="1349"/>
      <c r="AN896" s="1349"/>
      <c r="AO896" s="1349"/>
    </row>
    <row r="897">
      <c r="G897" s="1349"/>
      <c r="H897" s="1349"/>
      <c r="I897" s="1349"/>
      <c r="J897" s="1349"/>
      <c r="K897" s="1349"/>
      <c r="L897" s="1349"/>
      <c r="M897" s="1349"/>
      <c r="N897" s="1349"/>
      <c r="O897" s="1349"/>
      <c r="P897" s="1349"/>
      <c r="Q897" s="1349"/>
      <c r="R897" s="1349"/>
      <c r="S897" s="1349"/>
      <c r="T897" s="1349"/>
      <c r="U897" s="1349"/>
      <c r="V897" s="1349"/>
      <c r="W897" s="1349"/>
      <c r="X897" s="1349"/>
      <c r="Y897" s="1349"/>
      <c r="Z897" s="1349"/>
      <c r="AA897" s="1349"/>
      <c r="AB897" s="1349"/>
      <c r="AC897" s="1349"/>
      <c r="AD897" s="1349"/>
      <c r="AE897" s="1349"/>
      <c r="AF897" s="1349"/>
      <c r="AG897" s="1349"/>
      <c r="AH897" s="1349"/>
      <c r="AI897" s="1349"/>
      <c r="AJ897" s="1349"/>
      <c r="AK897" s="1349"/>
      <c r="AL897" s="1349"/>
      <c r="AM897" s="1349"/>
      <c r="AN897" s="1349"/>
      <c r="AO897" s="1349"/>
    </row>
    <row r="898">
      <c r="G898" s="1349"/>
      <c r="H898" s="1349"/>
      <c r="I898" s="1349"/>
      <c r="J898" s="1349"/>
      <c r="K898" s="1349"/>
      <c r="L898" s="1349"/>
      <c r="M898" s="1349"/>
      <c r="N898" s="1349"/>
      <c r="O898" s="1349"/>
      <c r="P898" s="1349"/>
      <c r="Q898" s="1349"/>
      <c r="R898" s="1349"/>
      <c r="S898" s="1349"/>
      <c r="T898" s="1349"/>
      <c r="U898" s="1349"/>
      <c r="V898" s="1349"/>
      <c r="W898" s="1349"/>
      <c r="X898" s="1349"/>
      <c r="Y898" s="1349"/>
      <c r="Z898" s="1349"/>
      <c r="AA898" s="1349"/>
      <c r="AB898" s="1349"/>
      <c r="AC898" s="1349"/>
      <c r="AD898" s="1349"/>
      <c r="AE898" s="1349"/>
      <c r="AF898" s="1349"/>
      <c r="AG898" s="1349"/>
      <c r="AH898" s="1349"/>
      <c r="AI898" s="1349"/>
      <c r="AJ898" s="1349"/>
      <c r="AK898" s="1349"/>
      <c r="AL898" s="1349"/>
      <c r="AM898" s="1349"/>
      <c r="AN898" s="1349"/>
      <c r="AO898" s="1349"/>
    </row>
    <row r="899">
      <c r="G899" s="1349"/>
      <c r="H899" s="1349"/>
      <c r="I899" s="1349"/>
      <c r="J899" s="1349"/>
      <c r="K899" s="1349"/>
      <c r="L899" s="1349"/>
      <c r="M899" s="1349"/>
      <c r="N899" s="1349"/>
      <c r="O899" s="1349"/>
      <c r="P899" s="1349"/>
      <c r="Q899" s="1349"/>
      <c r="R899" s="1349"/>
      <c r="S899" s="1349"/>
      <c r="T899" s="1349"/>
      <c r="U899" s="1349"/>
      <c r="V899" s="1349"/>
      <c r="W899" s="1349"/>
      <c r="X899" s="1349"/>
      <c r="Y899" s="1349"/>
      <c r="Z899" s="1349"/>
      <c r="AA899" s="1349"/>
      <c r="AB899" s="1349"/>
      <c r="AC899" s="1349"/>
      <c r="AD899" s="1349"/>
      <c r="AE899" s="1349"/>
      <c r="AF899" s="1349"/>
      <c r="AG899" s="1349"/>
      <c r="AH899" s="1349"/>
      <c r="AI899" s="1349"/>
      <c r="AJ899" s="1349"/>
      <c r="AK899" s="1349"/>
      <c r="AL899" s="1349"/>
      <c r="AM899" s="1349"/>
      <c r="AN899" s="1349"/>
      <c r="AO899" s="1349"/>
    </row>
    <row r="900">
      <c r="G900" s="1349"/>
      <c r="H900" s="1349"/>
      <c r="I900" s="1349"/>
      <c r="J900" s="1349"/>
      <c r="K900" s="1349"/>
      <c r="L900" s="1349"/>
      <c r="M900" s="1349"/>
      <c r="N900" s="1349"/>
      <c r="O900" s="1349"/>
      <c r="P900" s="1349"/>
      <c r="Q900" s="1349"/>
      <c r="R900" s="1349"/>
      <c r="S900" s="1349"/>
      <c r="T900" s="1349"/>
      <c r="U900" s="1349"/>
      <c r="V900" s="1349"/>
      <c r="W900" s="1349"/>
      <c r="X900" s="1349"/>
      <c r="Y900" s="1349"/>
      <c r="Z900" s="1349"/>
      <c r="AA900" s="1349"/>
      <c r="AB900" s="1349"/>
      <c r="AC900" s="1349"/>
      <c r="AD900" s="1349"/>
      <c r="AE900" s="1349"/>
      <c r="AF900" s="1349"/>
      <c r="AG900" s="1349"/>
      <c r="AH900" s="1349"/>
      <c r="AI900" s="1349"/>
      <c r="AJ900" s="1349"/>
      <c r="AK900" s="1349"/>
      <c r="AL900" s="1349"/>
      <c r="AM900" s="1349"/>
      <c r="AN900" s="1349"/>
      <c r="AO900" s="1349"/>
    </row>
    <row r="901">
      <c r="G901" s="1349"/>
      <c r="H901" s="1349"/>
      <c r="I901" s="1349"/>
      <c r="J901" s="1349"/>
      <c r="K901" s="1349"/>
      <c r="L901" s="1349"/>
      <c r="M901" s="1349"/>
      <c r="N901" s="1349"/>
      <c r="O901" s="1349"/>
      <c r="P901" s="1349"/>
      <c r="Q901" s="1349"/>
      <c r="R901" s="1349"/>
      <c r="S901" s="1349"/>
      <c r="T901" s="1349"/>
      <c r="U901" s="1349"/>
      <c r="V901" s="1349"/>
      <c r="W901" s="1349"/>
      <c r="X901" s="1349"/>
      <c r="Y901" s="1349"/>
      <c r="Z901" s="1349"/>
      <c r="AA901" s="1349"/>
      <c r="AB901" s="1349"/>
      <c r="AC901" s="1349"/>
      <c r="AD901" s="1349"/>
      <c r="AE901" s="1349"/>
      <c r="AF901" s="1349"/>
      <c r="AG901" s="1349"/>
      <c r="AH901" s="1349"/>
      <c r="AI901" s="1349"/>
      <c r="AJ901" s="1349"/>
      <c r="AK901" s="1349"/>
      <c r="AL901" s="1349"/>
      <c r="AM901" s="1349"/>
      <c r="AN901" s="1349"/>
      <c r="AO901" s="1349"/>
    </row>
    <row r="902">
      <c r="G902" s="1349"/>
      <c r="H902" s="1349"/>
      <c r="I902" s="1349"/>
      <c r="J902" s="1349"/>
      <c r="K902" s="1349"/>
      <c r="L902" s="1349"/>
      <c r="M902" s="1349"/>
      <c r="N902" s="1349"/>
      <c r="O902" s="1349"/>
      <c r="P902" s="1349"/>
      <c r="Q902" s="1349"/>
      <c r="R902" s="1349"/>
      <c r="S902" s="1349"/>
      <c r="T902" s="1349"/>
      <c r="U902" s="1349"/>
      <c r="V902" s="1349"/>
      <c r="W902" s="1349"/>
      <c r="X902" s="1349"/>
      <c r="Y902" s="1349"/>
      <c r="Z902" s="1349"/>
      <c r="AA902" s="1349"/>
      <c r="AB902" s="1349"/>
      <c r="AC902" s="1349"/>
      <c r="AD902" s="1349"/>
      <c r="AE902" s="1349"/>
      <c r="AF902" s="1349"/>
      <c r="AG902" s="1349"/>
      <c r="AH902" s="1349"/>
      <c r="AI902" s="1349"/>
      <c r="AJ902" s="1349"/>
      <c r="AK902" s="1349"/>
      <c r="AL902" s="1349"/>
      <c r="AM902" s="1349"/>
      <c r="AN902" s="1349"/>
      <c r="AO902" s="1349"/>
    </row>
    <row r="903">
      <c r="G903" s="1349"/>
      <c r="H903" s="1349"/>
      <c r="I903" s="1349"/>
      <c r="J903" s="1349"/>
      <c r="K903" s="1349"/>
      <c r="L903" s="1349"/>
      <c r="M903" s="1349"/>
      <c r="N903" s="1349"/>
      <c r="O903" s="1349"/>
      <c r="P903" s="1349"/>
      <c r="Q903" s="1349"/>
      <c r="R903" s="1349"/>
      <c r="S903" s="1349"/>
      <c r="T903" s="1349"/>
      <c r="U903" s="1349"/>
      <c r="V903" s="1349"/>
      <c r="W903" s="1349"/>
      <c r="X903" s="1349"/>
      <c r="Y903" s="1349"/>
      <c r="Z903" s="1349"/>
      <c r="AA903" s="1349"/>
      <c r="AB903" s="1349"/>
      <c r="AC903" s="1349"/>
      <c r="AD903" s="1349"/>
      <c r="AE903" s="1349"/>
      <c r="AF903" s="1349"/>
      <c r="AG903" s="1349"/>
      <c r="AH903" s="1349"/>
      <c r="AI903" s="1349"/>
      <c r="AJ903" s="1349"/>
      <c r="AK903" s="1349"/>
      <c r="AL903" s="1349"/>
      <c r="AM903" s="1349"/>
      <c r="AN903" s="1349"/>
      <c r="AO903" s="1349"/>
    </row>
    <row r="904">
      <c r="G904" s="1349"/>
      <c r="H904" s="1349"/>
      <c r="I904" s="1349"/>
      <c r="J904" s="1349"/>
      <c r="K904" s="1349"/>
      <c r="L904" s="1349"/>
      <c r="M904" s="1349"/>
      <c r="N904" s="1349"/>
      <c r="O904" s="1349"/>
      <c r="P904" s="1349"/>
      <c r="Q904" s="1349"/>
      <c r="R904" s="1349"/>
      <c r="S904" s="1349"/>
      <c r="T904" s="1349"/>
      <c r="U904" s="1349"/>
      <c r="V904" s="1349"/>
      <c r="W904" s="1349"/>
      <c r="X904" s="1349"/>
      <c r="Y904" s="1349"/>
      <c r="Z904" s="1349"/>
      <c r="AA904" s="1349"/>
      <c r="AB904" s="1349"/>
      <c r="AC904" s="1349"/>
      <c r="AD904" s="1349"/>
      <c r="AE904" s="1349"/>
      <c r="AF904" s="1349"/>
      <c r="AG904" s="1349"/>
      <c r="AH904" s="1349"/>
      <c r="AI904" s="1349"/>
      <c r="AJ904" s="1349"/>
      <c r="AK904" s="1349"/>
      <c r="AL904" s="1349"/>
      <c r="AM904" s="1349"/>
      <c r="AN904" s="1349"/>
      <c r="AO904" s="1349"/>
    </row>
    <row r="905">
      <c r="G905" s="1349"/>
      <c r="H905" s="1349"/>
      <c r="I905" s="1349"/>
      <c r="J905" s="1349"/>
      <c r="K905" s="1349"/>
      <c r="L905" s="1349"/>
      <c r="M905" s="1349"/>
      <c r="N905" s="1349"/>
      <c r="O905" s="1349"/>
      <c r="P905" s="1349"/>
      <c r="Q905" s="1349"/>
      <c r="R905" s="1349"/>
      <c r="S905" s="1349"/>
      <c r="T905" s="1349"/>
      <c r="U905" s="1349"/>
      <c r="V905" s="1349"/>
      <c r="W905" s="1349"/>
      <c r="X905" s="1349"/>
      <c r="Y905" s="1349"/>
      <c r="Z905" s="1349"/>
      <c r="AA905" s="1349"/>
      <c r="AB905" s="1349"/>
      <c r="AC905" s="1349"/>
      <c r="AD905" s="1349"/>
      <c r="AE905" s="1349"/>
      <c r="AF905" s="1349"/>
      <c r="AG905" s="1349"/>
      <c r="AH905" s="1349"/>
      <c r="AI905" s="1349"/>
      <c r="AJ905" s="1349"/>
      <c r="AK905" s="1349"/>
      <c r="AL905" s="1349"/>
      <c r="AM905" s="1349"/>
      <c r="AN905" s="1349"/>
      <c r="AO905" s="1349"/>
    </row>
    <row r="906">
      <c r="G906" s="1349"/>
      <c r="H906" s="1349"/>
      <c r="I906" s="1349"/>
      <c r="J906" s="1349"/>
      <c r="K906" s="1349"/>
      <c r="L906" s="1349"/>
      <c r="M906" s="1349"/>
      <c r="N906" s="1349"/>
      <c r="O906" s="1349"/>
      <c r="P906" s="1349"/>
      <c r="Q906" s="1349"/>
      <c r="R906" s="1349"/>
      <c r="S906" s="1349"/>
      <c r="T906" s="1349"/>
      <c r="U906" s="1349"/>
      <c r="V906" s="1349"/>
      <c r="W906" s="1349"/>
      <c r="X906" s="1349"/>
      <c r="Y906" s="1349"/>
      <c r="Z906" s="1349"/>
      <c r="AA906" s="1349"/>
      <c r="AB906" s="1349"/>
      <c r="AC906" s="1349"/>
      <c r="AD906" s="1349"/>
      <c r="AE906" s="1349"/>
      <c r="AF906" s="1349"/>
      <c r="AG906" s="1349"/>
      <c r="AH906" s="1349"/>
      <c r="AI906" s="1349"/>
      <c r="AJ906" s="1349"/>
      <c r="AK906" s="1349"/>
      <c r="AL906" s="1349"/>
      <c r="AM906" s="1349"/>
      <c r="AN906" s="1349"/>
      <c r="AO906" s="1349"/>
    </row>
    <row r="907">
      <c r="G907" s="1349"/>
      <c r="H907" s="1349"/>
      <c r="I907" s="1349"/>
      <c r="J907" s="1349"/>
      <c r="K907" s="1349"/>
      <c r="L907" s="1349"/>
      <c r="M907" s="1349"/>
      <c r="N907" s="1349"/>
      <c r="O907" s="1349"/>
      <c r="P907" s="1349"/>
      <c r="Q907" s="1349"/>
      <c r="R907" s="1349"/>
      <c r="S907" s="1349"/>
      <c r="T907" s="1349"/>
      <c r="U907" s="1349"/>
      <c r="V907" s="1349"/>
      <c r="W907" s="1349"/>
      <c r="X907" s="1349"/>
      <c r="Y907" s="1349"/>
      <c r="Z907" s="1349"/>
      <c r="AA907" s="1349"/>
      <c r="AB907" s="1349"/>
      <c r="AC907" s="1349"/>
      <c r="AD907" s="1349"/>
      <c r="AE907" s="1349"/>
      <c r="AF907" s="1349"/>
      <c r="AG907" s="1349"/>
      <c r="AH907" s="1349"/>
      <c r="AI907" s="1349"/>
      <c r="AJ907" s="1349"/>
      <c r="AK907" s="1349"/>
      <c r="AL907" s="1349"/>
      <c r="AM907" s="1349"/>
      <c r="AN907" s="1349"/>
      <c r="AO907" s="1349"/>
    </row>
    <row r="908">
      <c r="G908" s="1349"/>
      <c r="H908" s="1349"/>
      <c r="I908" s="1349"/>
      <c r="J908" s="1349"/>
      <c r="K908" s="1349"/>
      <c r="L908" s="1349"/>
      <c r="M908" s="1349"/>
      <c r="N908" s="1349"/>
      <c r="O908" s="1349"/>
      <c r="P908" s="1349"/>
      <c r="Q908" s="1349"/>
      <c r="R908" s="1349"/>
      <c r="S908" s="1349"/>
      <c r="T908" s="1349"/>
      <c r="U908" s="1349"/>
      <c r="V908" s="1349"/>
      <c r="W908" s="1349"/>
      <c r="X908" s="1349"/>
      <c r="Y908" s="1349"/>
      <c r="Z908" s="1349"/>
      <c r="AA908" s="1349"/>
      <c r="AB908" s="1349"/>
      <c r="AC908" s="1349"/>
      <c r="AD908" s="1349"/>
      <c r="AE908" s="1349"/>
      <c r="AF908" s="1349"/>
      <c r="AG908" s="1349"/>
      <c r="AH908" s="1349"/>
      <c r="AI908" s="1349"/>
      <c r="AJ908" s="1349"/>
      <c r="AK908" s="1349"/>
      <c r="AL908" s="1349"/>
      <c r="AM908" s="1349"/>
      <c r="AN908" s="1349"/>
      <c r="AO908" s="1349"/>
    </row>
    <row r="909">
      <c r="G909" s="1349"/>
      <c r="H909" s="1349"/>
      <c r="I909" s="1349"/>
      <c r="J909" s="1349"/>
      <c r="K909" s="1349"/>
      <c r="L909" s="1349"/>
      <c r="M909" s="1349"/>
      <c r="N909" s="1349"/>
      <c r="O909" s="1349"/>
      <c r="P909" s="1349"/>
      <c r="Q909" s="1349"/>
      <c r="R909" s="1349"/>
      <c r="S909" s="1349"/>
      <c r="T909" s="1349"/>
      <c r="U909" s="1349"/>
      <c r="V909" s="1349"/>
      <c r="W909" s="1349"/>
      <c r="X909" s="1349"/>
      <c r="Y909" s="1349"/>
      <c r="Z909" s="1349"/>
      <c r="AA909" s="1349"/>
      <c r="AB909" s="1349"/>
      <c r="AC909" s="1349"/>
      <c r="AD909" s="1349"/>
      <c r="AE909" s="1349"/>
      <c r="AF909" s="1349"/>
      <c r="AG909" s="1349"/>
      <c r="AH909" s="1349"/>
      <c r="AI909" s="1349"/>
      <c r="AJ909" s="1349"/>
      <c r="AK909" s="1349"/>
      <c r="AL909" s="1349"/>
      <c r="AM909" s="1349"/>
      <c r="AN909" s="1349"/>
      <c r="AO909" s="1349"/>
    </row>
    <row r="910">
      <c r="G910" s="1349"/>
      <c r="H910" s="1349"/>
      <c r="I910" s="1349"/>
      <c r="J910" s="1349"/>
      <c r="K910" s="1349"/>
      <c r="L910" s="1349"/>
      <c r="M910" s="1349"/>
      <c r="N910" s="1349"/>
      <c r="O910" s="1349"/>
      <c r="P910" s="1349"/>
      <c r="Q910" s="1349"/>
      <c r="R910" s="1349"/>
      <c r="S910" s="1349"/>
      <c r="T910" s="1349"/>
      <c r="U910" s="1349"/>
      <c r="V910" s="1349"/>
      <c r="W910" s="1349"/>
      <c r="X910" s="1349"/>
      <c r="Y910" s="1349"/>
      <c r="Z910" s="1349"/>
      <c r="AA910" s="1349"/>
      <c r="AB910" s="1349"/>
      <c r="AC910" s="1349"/>
      <c r="AD910" s="1349"/>
      <c r="AE910" s="1349"/>
      <c r="AF910" s="1349"/>
      <c r="AG910" s="1349"/>
      <c r="AH910" s="1349"/>
      <c r="AI910" s="1349"/>
      <c r="AJ910" s="1349"/>
      <c r="AK910" s="1349"/>
      <c r="AL910" s="1349"/>
      <c r="AM910" s="1349"/>
      <c r="AN910" s="1349"/>
      <c r="AO910" s="1349"/>
    </row>
    <row r="911">
      <c r="G911" s="1349"/>
      <c r="H911" s="1349"/>
      <c r="I911" s="1349"/>
      <c r="J911" s="1349"/>
      <c r="K911" s="1349"/>
      <c r="L911" s="1349"/>
      <c r="M911" s="1349"/>
      <c r="N911" s="1349"/>
      <c r="O911" s="1349"/>
      <c r="P911" s="1349"/>
      <c r="Q911" s="1349"/>
      <c r="R911" s="1349"/>
      <c r="S911" s="1349"/>
      <c r="T911" s="1349"/>
      <c r="U911" s="1349"/>
      <c r="V911" s="1349"/>
      <c r="W911" s="1349"/>
      <c r="X911" s="1349"/>
      <c r="Y911" s="1349"/>
      <c r="Z911" s="1349"/>
      <c r="AA911" s="1349"/>
      <c r="AB911" s="1349"/>
      <c r="AC911" s="1349"/>
      <c r="AD911" s="1349"/>
      <c r="AE911" s="1349"/>
      <c r="AF911" s="1349"/>
      <c r="AG911" s="1349"/>
      <c r="AH911" s="1349"/>
      <c r="AI911" s="1349"/>
      <c r="AJ911" s="1349"/>
      <c r="AK911" s="1349"/>
      <c r="AL911" s="1349"/>
      <c r="AM911" s="1349"/>
      <c r="AN911" s="1349"/>
      <c r="AO911" s="1349"/>
    </row>
    <row r="912">
      <c r="G912" s="1349"/>
      <c r="H912" s="1349"/>
      <c r="I912" s="1349"/>
      <c r="J912" s="1349"/>
      <c r="K912" s="1349"/>
      <c r="L912" s="1349"/>
      <c r="M912" s="1349"/>
      <c r="N912" s="1349"/>
      <c r="O912" s="1349"/>
      <c r="P912" s="1349"/>
      <c r="Q912" s="1349"/>
      <c r="R912" s="1349"/>
      <c r="S912" s="1349"/>
      <c r="T912" s="1349"/>
      <c r="U912" s="1349"/>
      <c r="V912" s="1349"/>
      <c r="W912" s="1349"/>
      <c r="X912" s="1349"/>
      <c r="Y912" s="1349"/>
      <c r="Z912" s="1349"/>
      <c r="AA912" s="1349"/>
      <c r="AB912" s="1349"/>
      <c r="AC912" s="1349"/>
      <c r="AD912" s="1349"/>
      <c r="AE912" s="1349"/>
      <c r="AF912" s="1349"/>
      <c r="AG912" s="1349"/>
      <c r="AH912" s="1349"/>
      <c r="AI912" s="1349"/>
      <c r="AJ912" s="1349"/>
      <c r="AK912" s="1349"/>
      <c r="AL912" s="1349"/>
      <c r="AM912" s="1349"/>
      <c r="AN912" s="1349"/>
      <c r="AO912" s="1349"/>
    </row>
    <row r="913">
      <c r="G913" s="1349"/>
      <c r="H913" s="1349"/>
      <c r="I913" s="1349"/>
      <c r="J913" s="1349"/>
      <c r="K913" s="1349"/>
      <c r="L913" s="1349"/>
      <c r="M913" s="1349"/>
      <c r="N913" s="1349"/>
      <c r="O913" s="1349"/>
      <c r="P913" s="1349"/>
      <c r="Q913" s="1349"/>
      <c r="R913" s="1349"/>
      <c r="S913" s="1349"/>
      <c r="T913" s="1349"/>
      <c r="U913" s="1349"/>
      <c r="V913" s="1349"/>
      <c r="W913" s="1349"/>
      <c r="X913" s="1349"/>
      <c r="Y913" s="1349"/>
      <c r="Z913" s="1349"/>
      <c r="AA913" s="1349"/>
      <c r="AB913" s="1349"/>
      <c r="AC913" s="1349"/>
      <c r="AD913" s="1349"/>
      <c r="AE913" s="1349"/>
      <c r="AF913" s="1349"/>
      <c r="AG913" s="1349"/>
      <c r="AH913" s="1349"/>
      <c r="AI913" s="1349"/>
      <c r="AJ913" s="1349"/>
      <c r="AK913" s="1349"/>
      <c r="AL913" s="1349"/>
      <c r="AM913" s="1349"/>
      <c r="AN913" s="1349"/>
      <c r="AO913" s="1349"/>
    </row>
    <row r="914">
      <c r="G914" s="1349"/>
      <c r="H914" s="1349"/>
      <c r="I914" s="1349"/>
      <c r="J914" s="1349"/>
      <c r="K914" s="1349"/>
      <c r="L914" s="1349"/>
      <c r="M914" s="1349"/>
      <c r="N914" s="1349"/>
      <c r="O914" s="1349"/>
      <c r="P914" s="1349"/>
      <c r="Q914" s="1349"/>
      <c r="R914" s="1349"/>
      <c r="S914" s="1349"/>
      <c r="T914" s="1349"/>
      <c r="U914" s="1349"/>
      <c r="V914" s="1349"/>
      <c r="W914" s="1349"/>
      <c r="X914" s="1349"/>
      <c r="Y914" s="1349"/>
      <c r="Z914" s="1349"/>
      <c r="AA914" s="1349"/>
      <c r="AB914" s="1349"/>
      <c r="AC914" s="1349"/>
      <c r="AD914" s="1349"/>
      <c r="AE914" s="1349"/>
      <c r="AF914" s="1349"/>
      <c r="AG914" s="1349"/>
      <c r="AH914" s="1349"/>
      <c r="AI914" s="1349"/>
      <c r="AJ914" s="1349"/>
      <c r="AK914" s="1349"/>
      <c r="AL914" s="1349"/>
      <c r="AM914" s="1349"/>
      <c r="AN914" s="1349"/>
      <c r="AO914" s="1349"/>
    </row>
    <row r="915">
      <c r="G915" s="1349"/>
      <c r="H915" s="1349"/>
      <c r="I915" s="1349"/>
      <c r="J915" s="1349"/>
      <c r="K915" s="1349"/>
      <c r="L915" s="1349"/>
      <c r="M915" s="1349"/>
      <c r="N915" s="1349"/>
      <c r="O915" s="1349"/>
      <c r="P915" s="1349"/>
      <c r="Q915" s="1349"/>
      <c r="R915" s="1349"/>
      <c r="S915" s="1349"/>
      <c r="T915" s="1349"/>
      <c r="U915" s="1349"/>
      <c r="V915" s="1349"/>
      <c r="W915" s="1349"/>
      <c r="X915" s="1349"/>
      <c r="Y915" s="1349"/>
      <c r="Z915" s="1349"/>
      <c r="AA915" s="1349"/>
      <c r="AB915" s="1349"/>
      <c r="AC915" s="1349"/>
      <c r="AD915" s="1349"/>
      <c r="AE915" s="1349"/>
      <c r="AF915" s="1349"/>
      <c r="AG915" s="1349"/>
      <c r="AH915" s="1349"/>
      <c r="AI915" s="1349"/>
      <c r="AJ915" s="1349"/>
      <c r="AK915" s="1349"/>
      <c r="AL915" s="1349"/>
      <c r="AM915" s="1349"/>
      <c r="AN915" s="1349"/>
      <c r="AO915" s="1349"/>
    </row>
    <row r="916">
      <c r="G916" s="1349"/>
      <c r="H916" s="1349"/>
      <c r="I916" s="1349"/>
      <c r="J916" s="1349"/>
      <c r="K916" s="1349"/>
      <c r="L916" s="1349"/>
      <c r="M916" s="1349"/>
      <c r="N916" s="1349"/>
      <c r="O916" s="1349"/>
      <c r="P916" s="1349"/>
      <c r="Q916" s="1349"/>
      <c r="R916" s="1349"/>
      <c r="S916" s="1349"/>
      <c r="T916" s="1349"/>
      <c r="U916" s="1349"/>
      <c r="V916" s="1349"/>
      <c r="W916" s="1349"/>
      <c r="X916" s="1349"/>
      <c r="Y916" s="1349"/>
      <c r="Z916" s="1349"/>
      <c r="AA916" s="1349"/>
      <c r="AB916" s="1349"/>
      <c r="AC916" s="1349"/>
      <c r="AD916" s="1349"/>
      <c r="AE916" s="1349"/>
      <c r="AF916" s="1349"/>
      <c r="AG916" s="1349"/>
      <c r="AH916" s="1349"/>
      <c r="AI916" s="1349"/>
      <c r="AJ916" s="1349"/>
      <c r="AK916" s="1349"/>
      <c r="AL916" s="1349"/>
      <c r="AM916" s="1349"/>
      <c r="AN916" s="1349"/>
      <c r="AO916" s="1349"/>
    </row>
    <row r="917">
      <c r="G917" s="1349"/>
      <c r="H917" s="1349"/>
      <c r="I917" s="1349"/>
      <c r="J917" s="1349"/>
      <c r="K917" s="1349"/>
      <c r="L917" s="1349"/>
      <c r="M917" s="1349"/>
      <c r="N917" s="1349"/>
      <c r="O917" s="1349"/>
      <c r="P917" s="1349"/>
      <c r="Q917" s="1349"/>
      <c r="R917" s="1349"/>
      <c r="S917" s="1349"/>
      <c r="T917" s="1349"/>
      <c r="U917" s="1349"/>
      <c r="V917" s="1349"/>
      <c r="W917" s="1349"/>
      <c r="X917" s="1349"/>
      <c r="Y917" s="1349"/>
      <c r="Z917" s="1349"/>
      <c r="AA917" s="1349"/>
      <c r="AB917" s="1349"/>
      <c r="AC917" s="1349"/>
      <c r="AD917" s="1349"/>
      <c r="AE917" s="1349"/>
      <c r="AF917" s="1349"/>
      <c r="AG917" s="1349"/>
      <c r="AH917" s="1349"/>
      <c r="AI917" s="1349"/>
      <c r="AJ917" s="1349"/>
      <c r="AK917" s="1349"/>
      <c r="AL917" s="1349"/>
      <c r="AM917" s="1349"/>
      <c r="AN917" s="1349"/>
      <c r="AO917" s="1349"/>
    </row>
    <row r="918">
      <c r="G918" s="1349"/>
      <c r="H918" s="1349"/>
      <c r="I918" s="1349"/>
      <c r="J918" s="1349"/>
      <c r="K918" s="1349"/>
      <c r="L918" s="1349"/>
      <c r="M918" s="1349"/>
      <c r="N918" s="1349"/>
      <c r="O918" s="1349"/>
      <c r="P918" s="1349"/>
      <c r="Q918" s="1349"/>
      <c r="R918" s="1349"/>
      <c r="S918" s="1349"/>
      <c r="T918" s="1349"/>
      <c r="U918" s="1349"/>
      <c r="V918" s="1349"/>
      <c r="W918" s="1349"/>
      <c r="X918" s="1349"/>
      <c r="Y918" s="1349"/>
      <c r="Z918" s="1349"/>
      <c r="AA918" s="1349"/>
      <c r="AB918" s="1349"/>
      <c r="AC918" s="1349"/>
      <c r="AD918" s="1349"/>
      <c r="AE918" s="1349"/>
      <c r="AF918" s="1349"/>
      <c r="AG918" s="1349"/>
      <c r="AH918" s="1349"/>
      <c r="AI918" s="1349"/>
      <c r="AJ918" s="1349"/>
      <c r="AK918" s="1349"/>
      <c r="AL918" s="1349"/>
      <c r="AM918" s="1349"/>
      <c r="AN918" s="1349"/>
      <c r="AO918" s="1349"/>
    </row>
    <row r="919">
      <c r="G919" s="1349"/>
      <c r="H919" s="1349"/>
      <c r="I919" s="1349"/>
      <c r="J919" s="1349"/>
      <c r="K919" s="1349"/>
      <c r="L919" s="1349"/>
      <c r="M919" s="1349"/>
      <c r="N919" s="1349"/>
      <c r="O919" s="1349"/>
      <c r="P919" s="1349"/>
      <c r="Q919" s="1349"/>
      <c r="R919" s="1349"/>
      <c r="S919" s="1349"/>
      <c r="T919" s="1349"/>
      <c r="U919" s="1349"/>
      <c r="V919" s="1349"/>
      <c r="W919" s="1349"/>
      <c r="X919" s="1349"/>
      <c r="Y919" s="1349"/>
      <c r="Z919" s="1349"/>
      <c r="AA919" s="1349"/>
      <c r="AB919" s="1349"/>
      <c r="AC919" s="1349"/>
      <c r="AD919" s="1349"/>
      <c r="AE919" s="1349"/>
      <c r="AF919" s="1349"/>
      <c r="AG919" s="1349"/>
      <c r="AH919" s="1349"/>
      <c r="AI919" s="1349"/>
      <c r="AJ919" s="1349"/>
      <c r="AK919" s="1349"/>
      <c r="AL919" s="1349"/>
      <c r="AM919" s="1349"/>
      <c r="AN919" s="1349"/>
      <c r="AO919" s="1349"/>
    </row>
    <row r="920">
      <c r="G920" s="1349"/>
      <c r="H920" s="1349"/>
      <c r="I920" s="1349"/>
      <c r="J920" s="1349"/>
      <c r="K920" s="1349"/>
      <c r="L920" s="1349"/>
      <c r="M920" s="1349"/>
      <c r="N920" s="1349"/>
      <c r="O920" s="1349"/>
      <c r="P920" s="1349"/>
      <c r="Q920" s="1349"/>
      <c r="R920" s="1349"/>
      <c r="S920" s="1349"/>
      <c r="T920" s="1349"/>
      <c r="U920" s="1349"/>
      <c r="V920" s="1349"/>
      <c r="W920" s="1349"/>
      <c r="X920" s="1349"/>
      <c r="Y920" s="1349"/>
      <c r="Z920" s="1349"/>
      <c r="AA920" s="1349"/>
      <c r="AB920" s="1349"/>
      <c r="AC920" s="1349"/>
      <c r="AD920" s="1349"/>
      <c r="AE920" s="1349"/>
      <c r="AF920" s="1349"/>
      <c r="AG920" s="1349"/>
      <c r="AH920" s="1349"/>
      <c r="AI920" s="1349"/>
      <c r="AJ920" s="1349"/>
      <c r="AK920" s="1349"/>
      <c r="AL920" s="1349"/>
      <c r="AM920" s="1349"/>
      <c r="AN920" s="1349"/>
      <c r="AO920" s="1349"/>
    </row>
    <row r="921">
      <c r="G921" s="1349"/>
      <c r="H921" s="1349"/>
      <c r="I921" s="1349"/>
      <c r="J921" s="1349"/>
      <c r="K921" s="1349"/>
      <c r="L921" s="1349"/>
      <c r="M921" s="1349"/>
      <c r="N921" s="1349"/>
      <c r="O921" s="1349"/>
      <c r="P921" s="1349"/>
      <c r="Q921" s="1349"/>
      <c r="R921" s="1349"/>
      <c r="S921" s="1349"/>
      <c r="T921" s="1349"/>
      <c r="U921" s="1349"/>
      <c r="V921" s="1349"/>
      <c r="W921" s="1349"/>
      <c r="X921" s="1349"/>
      <c r="Y921" s="1349"/>
      <c r="Z921" s="1349"/>
      <c r="AA921" s="1349"/>
      <c r="AB921" s="1349"/>
      <c r="AC921" s="1349"/>
      <c r="AD921" s="1349"/>
      <c r="AE921" s="1349"/>
      <c r="AF921" s="1349"/>
      <c r="AG921" s="1349"/>
      <c r="AH921" s="1349"/>
      <c r="AI921" s="1349"/>
      <c r="AJ921" s="1349"/>
      <c r="AK921" s="1349"/>
      <c r="AL921" s="1349"/>
      <c r="AM921" s="1349"/>
      <c r="AN921" s="1349"/>
      <c r="AO921" s="1349"/>
    </row>
    <row r="922">
      <c r="G922" s="1349"/>
      <c r="H922" s="1349"/>
      <c r="I922" s="1349"/>
      <c r="J922" s="1349"/>
      <c r="K922" s="1349"/>
      <c r="L922" s="1349"/>
      <c r="M922" s="1349"/>
      <c r="N922" s="1349"/>
      <c r="O922" s="1349"/>
      <c r="P922" s="1349"/>
      <c r="Q922" s="1349"/>
      <c r="R922" s="1349"/>
      <c r="S922" s="1349"/>
      <c r="T922" s="1349"/>
      <c r="U922" s="1349"/>
      <c r="V922" s="1349"/>
      <c r="W922" s="1349"/>
      <c r="X922" s="1349"/>
      <c r="Y922" s="1349"/>
      <c r="Z922" s="1349"/>
      <c r="AA922" s="1349"/>
      <c r="AB922" s="1349"/>
      <c r="AC922" s="1349"/>
      <c r="AD922" s="1349"/>
      <c r="AE922" s="1349"/>
      <c r="AF922" s="1349"/>
      <c r="AG922" s="1349"/>
      <c r="AH922" s="1349"/>
      <c r="AI922" s="1349"/>
      <c r="AJ922" s="1349"/>
      <c r="AK922" s="1349"/>
      <c r="AL922" s="1349"/>
      <c r="AM922" s="1349"/>
      <c r="AN922" s="1349"/>
      <c r="AO922" s="1349"/>
    </row>
    <row r="923">
      <c r="G923" s="1349"/>
      <c r="H923" s="1349"/>
      <c r="I923" s="1349"/>
      <c r="J923" s="1349"/>
      <c r="K923" s="1349"/>
      <c r="L923" s="1349"/>
      <c r="M923" s="1349"/>
      <c r="N923" s="1349"/>
      <c r="O923" s="1349"/>
      <c r="P923" s="1349"/>
      <c r="Q923" s="1349"/>
      <c r="R923" s="1349"/>
      <c r="S923" s="1349"/>
      <c r="T923" s="1349"/>
      <c r="U923" s="1349"/>
      <c r="V923" s="1349"/>
      <c r="W923" s="1349"/>
      <c r="X923" s="1349"/>
      <c r="Y923" s="1349"/>
      <c r="Z923" s="1349"/>
      <c r="AA923" s="1349"/>
      <c r="AB923" s="1349"/>
      <c r="AC923" s="1349"/>
      <c r="AD923" s="1349"/>
      <c r="AE923" s="1349"/>
      <c r="AF923" s="1349"/>
      <c r="AG923" s="1349"/>
      <c r="AH923" s="1349"/>
      <c r="AI923" s="1349"/>
      <c r="AJ923" s="1349"/>
      <c r="AK923" s="1349"/>
      <c r="AL923" s="1349"/>
      <c r="AM923" s="1349"/>
      <c r="AN923" s="1349"/>
      <c r="AO923" s="1349"/>
    </row>
    <row r="924">
      <c r="G924" s="1349"/>
      <c r="H924" s="1349"/>
      <c r="I924" s="1349"/>
      <c r="J924" s="1349"/>
      <c r="K924" s="1349"/>
      <c r="L924" s="1349"/>
      <c r="M924" s="1349"/>
      <c r="N924" s="1349"/>
      <c r="O924" s="1349"/>
      <c r="P924" s="1349"/>
      <c r="Q924" s="1349"/>
      <c r="R924" s="1349"/>
      <c r="S924" s="1349"/>
      <c r="T924" s="1349"/>
      <c r="U924" s="1349"/>
      <c r="V924" s="1349"/>
      <c r="W924" s="1349"/>
      <c r="X924" s="1349"/>
      <c r="Y924" s="1349"/>
      <c r="Z924" s="1349"/>
      <c r="AA924" s="1349"/>
      <c r="AB924" s="1349"/>
      <c r="AC924" s="1349"/>
      <c r="AD924" s="1349"/>
      <c r="AE924" s="1349"/>
      <c r="AF924" s="1349"/>
      <c r="AG924" s="1349"/>
      <c r="AH924" s="1349"/>
      <c r="AI924" s="1349"/>
      <c r="AJ924" s="1349"/>
      <c r="AK924" s="1349"/>
      <c r="AL924" s="1349"/>
      <c r="AM924" s="1349"/>
      <c r="AN924" s="1349"/>
      <c r="AO924" s="1349"/>
    </row>
    <row r="925">
      <c r="G925" s="1349"/>
      <c r="H925" s="1349"/>
      <c r="I925" s="1349"/>
      <c r="J925" s="1349"/>
      <c r="K925" s="1349"/>
      <c r="L925" s="1349"/>
      <c r="M925" s="1349"/>
      <c r="N925" s="1349"/>
      <c r="O925" s="1349"/>
      <c r="P925" s="1349"/>
      <c r="Q925" s="1349"/>
      <c r="R925" s="1349"/>
      <c r="S925" s="1349"/>
      <c r="T925" s="1349"/>
      <c r="U925" s="1349"/>
      <c r="V925" s="1349"/>
      <c r="W925" s="1349"/>
      <c r="X925" s="1349"/>
      <c r="Y925" s="1349"/>
      <c r="Z925" s="1349"/>
      <c r="AA925" s="1349"/>
      <c r="AB925" s="1349"/>
      <c r="AC925" s="1349"/>
      <c r="AD925" s="1349"/>
      <c r="AE925" s="1349"/>
      <c r="AF925" s="1349"/>
      <c r="AG925" s="1349"/>
      <c r="AH925" s="1349"/>
      <c r="AI925" s="1349"/>
      <c r="AJ925" s="1349"/>
      <c r="AK925" s="1349"/>
      <c r="AL925" s="1349"/>
      <c r="AM925" s="1349"/>
      <c r="AN925" s="1349"/>
      <c r="AO925" s="1349"/>
    </row>
    <row r="926">
      <c r="G926" s="1349"/>
      <c r="H926" s="1349"/>
      <c r="I926" s="1349"/>
      <c r="J926" s="1349"/>
      <c r="K926" s="1349"/>
      <c r="L926" s="1349"/>
      <c r="M926" s="1349"/>
      <c r="N926" s="1349"/>
      <c r="O926" s="1349"/>
      <c r="P926" s="1349"/>
      <c r="Q926" s="1349"/>
      <c r="R926" s="1349"/>
      <c r="S926" s="1349"/>
      <c r="T926" s="1349"/>
      <c r="U926" s="1349"/>
      <c r="V926" s="1349"/>
      <c r="W926" s="1349"/>
      <c r="X926" s="1349"/>
      <c r="Y926" s="1349"/>
      <c r="Z926" s="1349"/>
      <c r="AA926" s="1349"/>
      <c r="AB926" s="1349"/>
      <c r="AC926" s="1349"/>
      <c r="AD926" s="1349"/>
      <c r="AE926" s="1349"/>
      <c r="AF926" s="1349"/>
      <c r="AG926" s="1349"/>
      <c r="AH926" s="1349"/>
      <c r="AI926" s="1349"/>
      <c r="AJ926" s="1349"/>
      <c r="AK926" s="1349"/>
      <c r="AL926" s="1349"/>
      <c r="AM926" s="1349"/>
      <c r="AN926" s="1349"/>
      <c r="AO926" s="1349"/>
    </row>
    <row r="927">
      <c r="G927" s="1349"/>
      <c r="H927" s="1349"/>
      <c r="I927" s="1349"/>
      <c r="J927" s="1349"/>
      <c r="K927" s="1349"/>
      <c r="L927" s="1349"/>
      <c r="M927" s="1349"/>
      <c r="N927" s="1349"/>
      <c r="O927" s="1349"/>
      <c r="P927" s="1349"/>
      <c r="Q927" s="1349"/>
      <c r="R927" s="1349"/>
      <c r="S927" s="1349"/>
      <c r="T927" s="1349"/>
      <c r="U927" s="1349"/>
      <c r="V927" s="1349"/>
      <c r="W927" s="1349"/>
      <c r="X927" s="1349"/>
      <c r="Y927" s="1349"/>
      <c r="Z927" s="1349"/>
      <c r="AA927" s="1349"/>
      <c r="AB927" s="1349"/>
      <c r="AC927" s="1349"/>
      <c r="AD927" s="1349"/>
      <c r="AE927" s="1349"/>
      <c r="AF927" s="1349"/>
      <c r="AG927" s="1349"/>
      <c r="AH927" s="1349"/>
      <c r="AI927" s="1349"/>
      <c r="AJ927" s="1349"/>
      <c r="AK927" s="1349"/>
      <c r="AL927" s="1349"/>
      <c r="AM927" s="1349"/>
      <c r="AN927" s="1349"/>
      <c r="AO927" s="1349"/>
    </row>
    <row r="928">
      <c r="G928" s="1349"/>
      <c r="H928" s="1349"/>
      <c r="I928" s="1349"/>
      <c r="J928" s="1349"/>
      <c r="K928" s="1349"/>
      <c r="L928" s="1349"/>
      <c r="M928" s="1349"/>
      <c r="N928" s="1349"/>
      <c r="O928" s="1349"/>
      <c r="P928" s="1349"/>
      <c r="Q928" s="1349"/>
      <c r="R928" s="1349"/>
      <c r="S928" s="1349"/>
      <c r="T928" s="1349"/>
      <c r="U928" s="1349"/>
      <c r="V928" s="1349"/>
      <c r="W928" s="1349"/>
      <c r="X928" s="1349"/>
      <c r="Y928" s="1349"/>
      <c r="Z928" s="1349"/>
      <c r="AA928" s="1349"/>
      <c r="AB928" s="1349"/>
      <c r="AC928" s="1349"/>
      <c r="AD928" s="1349"/>
      <c r="AE928" s="1349"/>
      <c r="AF928" s="1349"/>
      <c r="AG928" s="1349"/>
      <c r="AH928" s="1349"/>
      <c r="AI928" s="1349"/>
      <c r="AJ928" s="1349"/>
      <c r="AK928" s="1349"/>
      <c r="AL928" s="1349"/>
      <c r="AM928" s="1349"/>
      <c r="AN928" s="1349"/>
      <c r="AO928" s="1349"/>
    </row>
    <row r="929">
      <c r="G929" s="1349"/>
      <c r="H929" s="1349"/>
      <c r="I929" s="1349"/>
      <c r="J929" s="1349"/>
      <c r="K929" s="1349"/>
      <c r="L929" s="1349"/>
      <c r="M929" s="1349"/>
      <c r="N929" s="1349"/>
      <c r="O929" s="1349"/>
      <c r="P929" s="1349"/>
      <c r="Q929" s="1349"/>
      <c r="R929" s="1349"/>
      <c r="S929" s="1349"/>
      <c r="T929" s="1349"/>
      <c r="U929" s="1349"/>
      <c r="V929" s="1349"/>
      <c r="W929" s="1349"/>
      <c r="X929" s="1349"/>
      <c r="Y929" s="1349"/>
      <c r="Z929" s="1349"/>
      <c r="AA929" s="1349"/>
      <c r="AB929" s="1349"/>
      <c r="AC929" s="1349"/>
      <c r="AD929" s="1349"/>
      <c r="AE929" s="1349"/>
      <c r="AF929" s="1349"/>
      <c r="AG929" s="1349"/>
      <c r="AH929" s="1349"/>
      <c r="AI929" s="1349"/>
      <c r="AJ929" s="1349"/>
      <c r="AK929" s="1349"/>
      <c r="AL929" s="1349"/>
      <c r="AM929" s="1349"/>
      <c r="AN929" s="1349"/>
      <c r="AO929" s="1349"/>
    </row>
    <row r="930">
      <c r="G930" s="1349"/>
      <c r="H930" s="1349"/>
      <c r="I930" s="1349"/>
      <c r="J930" s="1349"/>
      <c r="K930" s="1349"/>
      <c r="L930" s="1349"/>
      <c r="M930" s="1349"/>
      <c r="N930" s="1349"/>
      <c r="O930" s="1349"/>
      <c r="P930" s="1349"/>
      <c r="Q930" s="1349"/>
      <c r="R930" s="1349"/>
      <c r="S930" s="1349"/>
      <c r="T930" s="1349"/>
      <c r="U930" s="1349"/>
      <c r="V930" s="1349"/>
      <c r="W930" s="1349"/>
      <c r="X930" s="1349"/>
      <c r="Y930" s="1349"/>
      <c r="Z930" s="1349"/>
      <c r="AA930" s="1349"/>
      <c r="AB930" s="1349"/>
      <c r="AC930" s="1349"/>
      <c r="AD930" s="1349"/>
      <c r="AE930" s="1349"/>
      <c r="AF930" s="1349"/>
      <c r="AG930" s="1349"/>
      <c r="AH930" s="1349"/>
      <c r="AI930" s="1349"/>
      <c r="AJ930" s="1349"/>
      <c r="AK930" s="1349"/>
      <c r="AL930" s="1349"/>
      <c r="AM930" s="1349"/>
      <c r="AN930" s="1349"/>
      <c r="AO930" s="1349"/>
    </row>
    <row r="931">
      <c r="G931" s="1349"/>
      <c r="H931" s="1349"/>
      <c r="I931" s="1349"/>
      <c r="J931" s="1349"/>
      <c r="K931" s="1349"/>
      <c r="L931" s="1349"/>
      <c r="M931" s="1349"/>
      <c r="N931" s="1349"/>
      <c r="O931" s="1349"/>
      <c r="P931" s="1349"/>
      <c r="Q931" s="1349"/>
      <c r="R931" s="1349"/>
      <c r="S931" s="1349"/>
      <c r="T931" s="1349"/>
      <c r="U931" s="1349"/>
      <c r="V931" s="1349"/>
      <c r="W931" s="1349"/>
      <c r="X931" s="1349"/>
      <c r="Y931" s="1349"/>
      <c r="Z931" s="1349"/>
      <c r="AA931" s="1349"/>
      <c r="AB931" s="1349"/>
      <c r="AC931" s="1349"/>
      <c r="AD931" s="1349"/>
      <c r="AE931" s="1349"/>
      <c r="AF931" s="1349"/>
      <c r="AG931" s="1349"/>
      <c r="AH931" s="1349"/>
      <c r="AI931" s="1349"/>
      <c r="AJ931" s="1349"/>
      <c r="AK931" s="1349"/>
      <c r="AL931" s="1349"/>
      <c r="AM931" s="1349"/>
      <c r="AN931" s="1349"/>
      <c r="AO931" s="1349"/>
    </row>
    <row r="932">
      <c r="G932" s="1349"/>
      <c r="H932" s="1349"/>
      <c r="I932" s="1349"/>
      <c r="J932" s="1349"/>
      <c r="K932" s="1349"/>
      <c r="L932" s="1349"/>
      <c r="M932" s="1349"/>
      <c r="N932" s="1349"/>
      <c r="O932" s="1349"/>
      <c r="P932" s="1349"/>
      <c r="Q932" s="1349"/>
      <c r="R932" s="1349"/>
      <c r="S932" s="1349"/>
      <c r="T932" s="1349"/>
      <c r="U932" s="1349"/>
      <c r="V932" s="1349"/>
      <c r="W932" s="1349"/>
      <c r="X932" s="1349"/>
      <c r="Y932" s="1349"/>
      <c r="Z932" s="1349"/>
      <c r="AA932" s="1349"/>
      <c r="AB932" s="1349"/>
      <c r="AC932" s="1349"/>
      <c r="AD932" s="1349"/>
      <c r="AE932" s="1349"/>
      <c r="AF932" s="1349"/>
      <c r="AG932" s="1349"/>
      <c r="AH932" s="1349"/>
      <c r="AI932" s="1349"/>
      <c r="AJ932" s="1349"/>
      <c r="AK932" s="1349"/>
      <c r="AL932" s="1349"/>
      <c r="AM932" s="1349"/>
      <c r="AN932" s="1349"/>
      <c r="AO932" s="1349"/>
    </row>
    <row r="933">
      <c r="G933" s="1349"/>
      <c r="H933" s="1349"/>
      <c r="I933" s="1349"/>
      <c r="J933" s="1349"/>
      <c r="K933" s="1349"/>
      <c r="L933" s="1349"/>
      <c r="M933" s="1349"/>
      <c r="N933" s="1349"/>
      <c r="O933" s="1349"/>
      <c r="P933" s="1349"/>
      <c r="Q933" s="1349"/>
      <c r="R933" s="1349"/>
      <c r="S933" s="1349"/>
      <c r="T933" s="1349"/>
      <c r="U933" s="1349"/>
      <c r="V933" s="1349"/>
      <c r="W933" s="1349"/>
      <c r="X933" s="1349"/>
      <c r="Y933" s="1349"/>
      <c r="Z933" s="1349"/>
      <c r="AA933" s="1349"/>
      <c r="AB933" s="1349"/>
      <c r="AC933" s="1349"/>
      <c r="AD933" s="1349"/>
      <c r="AE933" s="1349"/>
      <c r="AF933" s="1349"/>
      <c r="AG933" s="1349"/>
      <c r="AH933" s="1349"/>
      <c r="AI933" s="1349"/>
      <c r="AJ933" s="1349"/>
      <c r="AK933" s="1349"/>
      <c r="AL933" s="1349"/>
      <c r="AM933" s="1349"/>
      <c r="AN933" s="1349"/>
      <c r="AO933" s="1349"/>
    </row>
    <row r="934">
      <c r="G934" s="1349"/>
      <c r="H934" s="1349"/>
      <c r="I934" s="1349"/>
      <c r="J934" s="1349"/>
      <c r="K934" s="1349"/>
      <c r="L934" s="1349"/>
      <c r="M934" s="1349"/>
      <c r="N934" s="1349"/>
      <c r="O934" s="1349"/>
      <c r="P934" s="1349"/>
      <c r="Q934" s="1349"/>
      <c r="R934" s="1349"/>
      <c r="S934" s="1349"/>
      <c r="T934" s="1349"/>
      <c r="U934" s="1349"/>
      <c r="V934" s="1349"/>
      <c r="W934" s="1349"/>
      <c r="X934" s="1349"/>
      <c r="Y934" s="1349"/>
      <c r="Z934" s="1349"/>
      <c r="AA934" s="1349"/>
      <c r="AB934" s="1349"/>
      <c r="AC934" s="1349"/>
      <c r="AD934" s="1349"/>
      <c r="AE934" s="1349"/>
      <c r="AF934" s="1349"/>
      <c r="AG934" s="1349"/>
      <c r="AH934" s="1349"/>
      <c r="AI934" s="1349"/>
      <c r="AJ934" s="1349"/>
      <c r="AK934" s="1349"/>
      <c r="AL934" s="1349"/>
      <c r="AM934" s="1349"/>
      <c r="AN934" s="1349"/>
      <c r="AO934" s="1349"/>
    </row>
    <row r="935">
      <c r="G935" s="1349"/>
      <c r="H935" s="1349"/>
      <c r="I935" s="1349"/>
      <c r="J935" s="1349"/>
      <c r="K935" s="1349"/>
      <c r="L935" s="1349"/>
      <c r="M935" s="1349"/>
      <c r="N935" s="1349"/>
      <c r="O935" s="1349"/>
      <c r="P935" s="1349"/>
      <c r="Q935" s="1349"/>
      <c r="R935" s="1349"/>
      <c r="S935" s="1349"/>
      <c r="T935" s="1349"/>
      <c r="U935" s="1349"/>
      <c r="V935" s="1349"/>
      <c r="W935" s="1349"/>
      <c r="X935" s="1349"/>
      <c r="Y935" s="1349"/>
      <c r="Z935" s="1349"/>
      <c r="AA935" s="1349"/>
      <c r="AB935" s="1349"/>
      <c r="AC935" s="1349"/>
      <c r="AD935" s="1349"/>
      <c r="AE935" s="1349"/>
      <c r="AF935" s="1349"/>
      <c r="AG935" s="1349"/>
      <c r="AH935" s="1349"/>
      <c r="AI935" s="1349"/>
      <c r="AJ935" s="1349"/>
      <c r="AK935" s="1349"/>
      <c r="AL935" s="1349"/>
      <c r="AM935" s="1349"/>
      <c r="AN935" s="1349"/>
      <c r="AO935" s="1349"/>
    </row>
    <row r="936">
      <c r="G936" s="1349"/>
      <c r="H936" s="1349"/>
      <c r="I936" s="1349"/>
      <c r="J936" s="1349"/>
      <c r="K936" s="1349"/>
      <c r="L936" s="1349"/>
      <c r="M936" s="1349"/>
      <c r="N936" s="1349"/>
      <c r="O936" s="1349"/>
      <c r="P936" s="1349"/>
      <c r="Q936" s="1349"/>
      <c r="R936" s="1349"/>
      <c r="S936" s="1349"/>
      <c r="T936" s="1349"/>
      <c r="U936" s="1349"/>
      <c r="V936" s="1349"/>
      <c r="W936" s="1349"/>
      <c r="X936" s="1349"/>
      <c r="Y936" s="1349"/>
      <c r="Z936" s="1349"/>
      <c r="AA936" s="1349"/>
      <c r="AB936" s="1349"/>
      <c r="AC936" s="1349"/>
      <c r="AD936" s="1349"/>
      <c r="AE936" s="1349"/>
      <c r="AF936" s="1349"/>
      <c r="AG936" s="1349"/>
      <c r="AH936" s="1349"/>
      <c r="AI936" s="1349"/>
      <c r="AJ936" s="1349"/>
      <c r="AK936" s="1349"/>
      <c r="AL936" s="1349"/>
      <c r="AM936" s="1349"/>
      <c r="AN936" s="1349"/>
      <c r="AO936" s="1349"/>
    </row>
    <row r="937">
      <c r="G937" s="1349"/>
      <c r="H937" s="1349"/>
      <c r="I937" s="1349"/>
      <c r="J937" s="1349"/>
      <c r="K937" s="1349"/>
      <c r="L937" s="1349"/>
      <c r="M937" s="1349"/>
      <c r="N937" s="1349"/>
      <c r="O937" s="1349"/>
      <c r="P937" s="1349"/>
      <c r="Q937" s="1349"/>
      <c r="R937" s="1349"/>
      <c r="S937" s="1349"/>
      <c r="T937" s="1349"/>
      <c r="U937" s="1349"/>
      <c r="V937" s="1349"/>
      <c r="W937" s="1349"/>
      <c r="X937" s="1349"/>
      <c r="Y937" s="1349"/>
      <c r="Z937" s="1349"/>
      <c r="AA937" s="1349"/>
      <c r="AB937" s="1349"/>
      <c r="AC937" s="1349"/>
      <c r="AD937" s="1349"/>
      <c r="AE937" s="1349"/>
      <c r="AF937" s="1349"/>
      <c r="AG937" s="1349"/>
      <c r="AH937" s="1349"/>
      <c r="AI937" s="1349"/>
      <c r="AJ937" s="1349"/>
      <c r="AK937" s="1349"/>
      <c r="AL937" s="1349"/>
      <c r="AM937" s="1349"/>
      <c r="AN937" s="1349"/>
      <c r="AO937" s="1349"/>
    </row>
    <row r="938">
      <c r="G938" s="1349"/>
      <c r="H938" s="1349"/>
      <c r="I938" s="1349"/>
      <c r="J938" s="1349"/>
      <c r="K938" s="1349"/>
      <c r="L938" s="1349"/>
      <c r="M938" s="1349"/>
      <c r="N938" s="1349"/>
      <c r="O938" s="1349"/>
      <c r="P938" s="1349"/>
      <c r="Q938" s="1349"/>
      <c r="R938" s="1349"/>
      <c r="S938" s="1349"/>
      <c r="T938" s="1349"/>
      <c r="U938" s="1349"/>
      <c r="V938" s="1349"/>
      <c r="W938" s="1349"/>
      <c r="X938" s="1349"/>
      <c r="Y938" s="1349"/>
      <c r="Z938" s="1349"/>
      <c r="AA938" s="1349"/>
      <c r="AB938" s="1349"/>
      <c r="AC938" s="1349"/>
      <c r="AD938" s="1349"/>
      <c r="AE938" s="1349"/>
      <c r="AF938" s="1349"/>
      <c r="AG938" s="1349"/>
      <c r="AH938" s="1349"/>
      <c r="AI938" s="1349"/>
      <c r="AJ938" s="1349"/>
      <c r="AK938" s="1349"/>
      <c r="AL938" s="1349"/>
      <c r="AM938" s="1349"/>
      <c r="AN938" s="1349"/>
      <c r="AO938" s="1349"/>
    </row>
    <row r="939">
      <c r="G939" s="1349"/>
      <c r="H939" s="1349"/>
      <c r="I939" s="1349"/>
      <c r="J939" s="1349"/>
      <c r="K939" s="1349"/>
      <c r="L939" s="1349"/>
      <c r="M939" s="1349"/>
      <c r="N939" s="1349"/>
      <c r="O939" s="1349"/>
      <c r="P939" s="1349"/>
      <c r="Q939" s="1349"/>
      <c r="R939" s="1349"/>
      <c r="S939" s="1349"/>
      <c r="T939" s="1349"/>
      <c r="U939" s="1349"/>
      <c r="V939" s="1349"/>
      <c r="W939" s="1349"/>
      <c r="X939" s="1349"/>
      <c r="Y939" s="1349"/>
      <c r="Z939" s="1349"/>
      <c r="AA939" s="1349"/>
      <c r="AB939" s="1349"/>
      <c r="AC939" s="1349"/>
      <c r="AD939" s="1349"/>
      <c r="AE939" s="1349"/>
      <c r="AF939" s="1349"/>
      <c r="AG939" s="1349"/>
      <c r="AH939" s="1349"/>
      <c r="AI939" s="1349"/>
      <c r="AJ939" s="1349"/>
      <c r="AK939" s="1349"/>
      <c r="AL939" s="1349"/>
      <c r="AM939" s="1349"/>
      <c r="AN939" s="1349"/>
      <c r="AO939" s="1349"/>
    </row>
    <row r="940">
      <c r="G940" s="1349"/>
      <c r="H940" s="1349"/>
      <c r="I940" s="1349"/>
      <c r="J940" s="1349"/>
      <c r="K940" s="1349"/>
      <c r="L940" s="1349"/>
      <c r="M940" s="1349"/>
      <c r="N940" s="1349"/>
      <c r="O940" s="1349"/>
      <c r="P940" s="1349"/>
      <c r="Q940" s="1349"/>
      <c r="R940" s="1349"/>
      <c r="S940" s="1349"/>
      <c r="T940" s="1349"/>
      <c r="U940" s="1349"/>
      <c r="V940" s="1349"/>
      <c r="W940" s="1349"/>
      <c r="X940" s="1349"/>
      <c r="Y940" s="1349"/>
      <c r="Z940" s="1349"/>
      <c r="AA940" s="1349"/>
      <c r="AB940" s="1349"/>
      <c r="AC940" s="1349"/>
      <c r="AD940" s="1349"/>
      <c r="AE940" s="1349"/>
      <c r="AF940" s="1349"/>
      <c r="AG940" s="1349"/>
      <c r="AH940" s="1349"/>
      <c r="AI940" s="1349"/>
      <c r="AJ940" s="1349"/>
      <c r="AK940" s="1349"/>
      <c r="AL940" s="1349"/>
      <c r="AM940" s="1349"/>
      <c r="AN940" s="1349"/>
      <c r="AO940" s="1349"/>
    </row>
    <row r="941">
      <c r="G941" s="1349"/>
      <c r="H941" s="1349"/>
      <c r="I941" s="1349"/>
      <c r="J941" s="1349"/>
      <c r="K941" s="1349"/>
      <c r="L941" s="1349"/>
      <c r="M941" s="1349"/>
      <c r="N941" s="1349"/>
      <c r="O941" s="1349"/>
      <c r="P941" s="1349"/>
      <c r="Q941" s="1349"/>
      <c r="R941" s="1349"/>
      <c r="S941" s="1349"/>
      <c r="T941" s="1349"/>
      <c r="U941" s="1349"/>
      <c r="V941" s="1349"/>
      <c r="W941" s="1349"/>
      <c r="X941" s="1349"/>
      <c r="Y941" s="1349"/>
      <c r="Z941" s="1349"/>
      <c r="AA941" s="1349"/>
      <c r="AB941" s="1349"/>
      <c r="AC941" s="1349"/>
      <c r="AD941" s="1349"/>
      <c r="AE941" s="1349"/>
      <c r="AF941" s="1349"/>
      <c r="AG941" s="1349"/>
      <c r="AH941" s="1349"/>
      <c r="AI941" s="1349"/>
      <c r="AJ941" s="1349"/>
      <c r="AK941" s="1349"/>
      <c r="AL941" s="1349"/>
      <c r="AM941" s="1349"/>
      <c r="AN941" s="1349"/>
      <c r="AO941" s="1349"/>
    </row>
    <row r="942">
      <c r="G942" s="1349"/>
      <c r="H942" s="1349"/>
      <c r="I942" s="1349"/>
      <c r="J942" s="1349"/>
      <c r="K942" s="1349"/>
      <c r="L942" s="1349"/>
      <c r="M942" s="1349"/>
      <c r="N942" s="1349"/>
      <c r="O942" s="1349"/>
      <c r="P942" s="1349"/>
      <c r="Q942" s="1349"/>
      <c r="R942" s="1349"/>
      <c r="S942" s="1349"/>
      <c r="T942" s="1349"/>
      <c r="U942" s="1349"/>
      <c r="V942" s="1349"/>
      <c r="W942" s="1349"/>
      <c r="X942" s="1349"/>
      <c r="Y942" s="1349"/>
      <c r="Z942" s="1349"/>
      <c r="AA942" s="1349"/>
      <c r="AB942" s="1349"/>
      <c r="AC942" s="1349"/>
      <c r="AD942" s="1349"/>
      <c r="AE942" s="1349"/>
      <c r="AF942" s="1349"/>
      <c r="AG942" s="1349"/>
      <c r="AH942" s="1349"/>
      <c r="AI942" s="1349"/>
      <c r="AJ942" s="1349"/>
      <c r="AK942" s="1349"/>
      <c r="AL942" s="1349"/>
      <c r="AM942" s="1349"/>
      <c r="AN942" s="1349"/>
      <c r="AO942" s="1349"/>
    </row>
    <row r="943">
      <c r="G943" s="1349"/>
      <c r="H943" s="1349"/>
      <c r="I943" s="1349"/>
      <c r="J943" s="1349"/>
      <c r="K943" s="1349"/>
      <c r="L943" s="1349"/>
      <c r="M943" s="1349"/>
      <c r="N943" s="1349"/>
      <c r="O943" s="1349"/>
      <c r="P943" s="1349"/>
      <c r="Q943" s="1349"/>
      <c r="R943" s="1349"/>
      <c r="S943" s="1349"/>
      <c r="T943" s="1349"/>
      <c r="U943" s="1349"/>
      <c r="V943" s="1349"/>
      <c r="W943" s="1349"/>
      <c r="X943" s="1349"/>
      <c r="Y943" s="1349"/>
      <c r="Z943" s="1349"/>
      <c r="AA943" s="1349"/>
      <c r="AB943" s="1349"/>
      <c r="AC943" s="1349"/>
      <c r="AD943" s="1349"/>
      <c r="AE943" s="1349"/>
      <c r="AF943" s="1349"/>
      <c r="AG943" s="1349"/>
      <c r="AH943" s="1349"/>
      <c r="AI943" s="1349"/>
      <c r="AJ943" s="1349"/>
      <c r="AK943" s="1349"/>
      <c r="AL943" s="1349"/>
      <c r="AM943" s="1349"/>
      <c r="AN943" s="1349"/>
      <c r="AO943" s="1349"/>
    </row>
    <row r="944">
      <c r="G944" s="1349"/>
      <c r="H944" s="1349"/>
      <c r="I944" s="1349"/>
      <c r="J944" s="1349"/>
      <c r="K944" s="1349"/>
      <c r="L944" s="1349"/>
      <c r="M944" s="1349"/>
      <c r="N944" s="1349"/>
      <c r="O944" s="1349"/>
      <c r="P944" s="1349"/>
      <c r="Q944" s="1349"/>
      <c r="R944" s="1349"/>
      <c r="S944" s="1349"/>
      <c r="T944" s="1349"/>
      <c r="U944" s="1349"/>
      <c r="V944" s="1349"/>
      <c r="W944" s="1349"/>
      <c r="X944" s="1349"/>
      <c r="Y944" s="1349"/>
      <c r="Z944" s="1349"/>
      <c r="AA944" s="1349"/>
      <c r="AB944" s="1349"/>
      <c r="AC944" s="1349"/>
      <c r="AD944" s="1349"/>
      <c r="AE944" s="1349"/>
      <c r="AF944" s="1349"/>
      <c r="AG944" s="1349"/>
      <c r="AH944" s="1349"/>
      <c r="AI944" s="1349"/>
      <c r="AJ944" s="1349"/>
      <c r="AK944" s="1349"/>
      <c r="AL944" s="1349"/>
      <c r="AM944" s="1349"/>
      <c r="AN944" s="1349"/>
      <c r="AO944" s="1349"/>
    </row>
    <row r="945">
      <c r="G945" s="1349"/>
      <c r="H945" s="1349"/>
      <c r="I945" s="1349"/>
      <c r="J945" s="1349"/>
      <c r="K945" s="1349"/>
      <c r="L945" s="1349"/>
      <c r="M945" s="1349"/>
      <c r="N945" s="1349"/>
      <c r="O945" s="1349"/>
      <c r="P945" s="1349"/>
      <c r="Q945" s="1349"/>
      <c r="R945" s="1349"/>
      <c r="S945" s="1349"/>
      <c r="T945" s="1349"/>
      <c r="U945" s="1349"/>
      <c r="V945" s="1349"/>
      <c r="W945" s="1349"/>
      <c r="X945" s="1349"/>
      <c r="Y945" s="1349"/>
      <c r="Z945" s="1349"/>
      <c r="AA945" s="1349"/>
      <c r="AB945" s="1349"/>
      <c r="AC945" s="1349"/>
      <c r="AD945" s="1349"/>
      <c r="AE945" s="1349"/>
      <c r="AF945" s="1349"/>
      <c r="AG945" s="1349"/>
      <c r="AH945" s="1349"/>
      <c r="AI945" s="1349"/>
      <c r="AJ945" s="1349"/>
      <c r="AK945" s="1349"/>
      <c r="AL945" s="1349"/>
      <c r="AM945" s="1349"/>
      <c r="AN945" s="1349"/>
      <c r="AO945" s="1349"/>
    </row>
    <row r="946">
      <c r="G946" s="1349"/>
      <c r="H946" s="1349"/>
      <c r="I946" s="1349"/>
      <c r="J946" s="1349"/>
      <c r="K946" s="1349"/>
      <c r="L946" s="1349"/>
      <c r="M946" s="1349"/>
      <c r="N946" s="1349"/>
      <c r="O946" s="1349"/>
      <c r="P946" s="1349"/>
      <c r="Q946" s="1349"/>
      <c r="R946" s="1349"/>
      <c r="S946" s="1349"/>
      <c r="T946" s="1349"/>
      <c r="U946" s="1349"/>
      <c r="V946" s="1349"/>
      <c r="W946" s="1349"/>
      <c r="X946" s="1349"/>
      <c r="Y946" s="1349"/>
      <c r="Z946" s="1349"/>
      <c r="AA946" s="1349"/>
      <c r="AB946" s="1349"/>
      <c r="AC946" s="1349"/>
      <c r="AD946" s="1349"/>
      <c r="AE946" s="1349"/>
      <c r="AF946" s="1349"/>
      <c r="AG946" s="1349"/>
      <c r="AH946" s="1349"/>
      <c r="AI946" s="1349"/>
      <c r="AJ946" s="1349"/>
      <c r="AK946" s="1349"/>
      <c r="AL946" s="1349"/>
      <c r="AM946" s="1349"/>
      <c r="AN946" s="1349"/>
      <c r="AO946" s="1349"/>
    </row>
    <row r="947">
      <c r="G947" s="1349"/>
      <c r="H947" s="1349"/>
      <c r="I947" s="1349"/>
      <c r="J947" s="1349"/>
      <c r="K947" s="1349"/>
      <c r="L947" s="1349"/>
      <c r="M947" s="1349"/>
      <c r="N947" s="1349"/>
      <c r="O947" s="1349"/>
      <c r="P947" s="1349"/>
      <c r="Q947" s="1349"/>
      <c r="R947" s="1349"/>
      <c r="S947" s="1349"/>
      <c r="T947" s="1349"/>
      <c r="U947" s="1349"/>
      <c r="V947" s="1349"/>
      <c r="W947" s="1349"/>
      <c r="X947" s="1349"/>
      <c r="Y947" s="1349"/>
      <c r="Z947" s="1349"/>
      <c r="AA947" s="1349"/>
      <c r="AB947" s="1349"/>
      <c r="AC947" s="1349"/>
      <c r="AD947" s="1349"/>
      <c r="AE947" s="1349"/>
      <c r="AF947" s="1349"/>
      <c r="AG947" s="1349"/>
      <c r="AH947" s="1349"/>
      <c r="AI947" s="1349"/>
      <c r="AJ947" s="1349"/>
      <c r="AK947" s="1349"/>
      <c r="AL947" s="1349"/>
      <c r="AM947" s="1349"/>
      <c r="AN947" s="1349"/>
      <c r="AO947" s="1349"/>
    </row>
    <row r="948">
      <c r="G948" s="1349"/>
      <c r="H948" s="1349"/>
      <c r="I948" s="1349"/>
      <c r="J948" s="1349"/>
      <c r="K948" s="1349"/>
      <c r="L948" s="1349"/>
      <c r="M948" s="1349"/>
      <c r="N948" s="1349"/>
      <c r="O948" s="1349"/>
      <c r="P948" s="1349"/>
      <c r="Q948" s="1349"/>
      <c r="R948" s="1349"/>
      <c r="S948" s="1349"/>
      <c r="T948" s="1349"/>
      <c r="U948" s="1349"/>
      <c r="V948" s="1349"/>
      <c r="W948" s="1349"/>
      <c r="X948" s="1349"/>
      <c r="Y948" s="1349"/>
      <c r="Z948" s="1349"/>
      <c r="AA948" s="1349"/>
      <c r="AB948" s="1349"/>
      <c r="AC948" s="1349"/>
      <c r="AD948" s="1349"/>
      <c r="AE948" s="1349"/>
      <c r="AF948" s="1349"/>
      <c r="AG948" s="1349"/>
      <c r="AH948" s="1349"/>
      <c r="AI948" s="1349"/>
      <c r="AJ948" s="1349"/>
      <c r="AK948" s="1349"/>
      <c r="AL948" s="1349"/>
      <c r="AM948" s="1349"/>
      <c r="AN948" s="1349"/>
      <c r="AO948" s="1349"/>
    </row>
    <row r="949">
      <c r="G949" s="1349"/>
      <c r="H949" s="1349"/>
      <c r="I949" s="1349"/>
      <c r="J949" s="1349"/>
      <c r="K949" s="1349"/>
      <c r="L949" s="1349"/>
      <c r="M949" s="1349"/>
      <c r="N949" s="1349"/>
      <c r="O949" s="1349"/>
      <c r="P949" s="1349"/>
      <c r="Q949" s="1349"/>
      <c r="R949" s="1349"/>
      <c r="S949" s="1349"/>
      <c r="T949" s="1349"/>
      <c r="U949" s="1349"/>
      <c r="V949" s="1349"/>
      <c r="W949" s="1349"/>
      <c r="X949" s="1349"/>
      <c r="Y949" s="1349"/>
      <c r="Z949" s="1349"/>
      <c r="AA949" s="1349"/>
      <c r="AB949" s="1349"/>
      <c r="AC949" s="1349"/>
      <c r="AD949" s="1349"/>
      <c r="AE949" s="1349"/>
      <c r="AF949" s="1349"/>
      <c r="AG949" s="1349"/>
      <c r="AH949" s="1349"/>
      <c r="AI949" s="1349"/>
      <c r="AJ949" s="1349"/>
      <c r="AK949" s="1349"/>
      <c r="AL949" s="1349"/>
      <c r="AM949" s="1349"/>
      <c r="AN949" s="1349"/>
      <c r="AO949" s="1349"/>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